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F:\Geo Nutrition files\My proposal\Manuscripts_Abdu_study\Paper IV\New_after defense_29_06_2023\Sept_18_2023\"/>
    </mc:Choice>
  </mc:AlternateContent>
  <xr:revisionPtr revIDLastSave="0" documentId="13_ncr:1_{62D9173F-CB59-42AE-ACF1-D7F93474F4DC}" xr6:coauthVersionLast="47" xr6:coauthVersionMax="47" xr10:uidLastSave="{00000000-0000-0000-0000-000000000000}"/>
  <bookViews>
    <workbookView xWindow="-120" yWindow="-120" windowWidth="20730" windowHeight="11160" xr2:uid="{F9D26575-7570-4291-924E-893B4E0FEAAB}"/>
  </bookViews>
  <sheets>
    <sheet name="Supplementary Table 1" sheetId="3" r:id="rId1"/>
    <sheet name="EAR cutoff point calculations" sheetId="4"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1" i="3" l="1"/>
  <c r="I98" i="3"/>
  <c r="H98" i="3"/>
  <c r="N93" i="3"/>
  <c r="M93" i="3"/>
  <c r="N42" i="3"/>
  <c r="M42" i="3"/>
  <c r="N17" i="3"/>
  <c r="M17" i="3"/>
  <c r="Q95" i="3" l="1"/>
  <c r="R95" i="3"/>
  <c r="R94" i="3"/>
  <c r="Q94" i="3"/>
  <c r="Q44" i="3"/>
  <c r="R44" i="3"/>
  <c r="Q45" i="3"/>
  <c r="R45" i="3"/>
  <c r="Q46" i="3"/>
  <c r="R46" i="3"/>
  <c r="Q47" i="3"/>
  <c r="R47" i="3"/>
  <c r="Q48" i="3"/>
  <c r="R48" i="3"/>
  <c r="Q49" i="3"/>
  <c r="R49" i="3"/>
  <c r="Q50" i="3"/>
  <c r="R50" i="3"/>
  <c r="Q51" i="3"/>
  <c r="R51" i="3"/>
  <c r="Q52" i="3"/>
  <c r="R52" i="3"/>
  <c r="Q53" i="3"/>
  <c r="R53" i="3"/>
  <c r="Q54" i="3"/>
  <c r="R54" i="3"/>
  <c r="Q55" i="3"/>
  <c r="R55" i="3"/>
  <c r="Q56" i="3"/>
  <c r="R56" i="3"/>
  <c r="Q57" i="3"/>
  <c r="R57" i="3"/>
  <c r="Q58" i="3"/>
  <c r="R58" i="3"/>
  <c r="Q59" i="3"/>
  <c r="R59" i="3"/>
  <c r="Q60" i="3"/>
  <c r="R60" i="3"/>
  <c r="Q61" i="3"/>
  <c r="R61" i="3"/>
  <c r="Q62" i="3"/>
  <c r="R62" i="3"/>
  <c r="Q63" i="3"/>
  <c r="R63" i="3"/>
  <c r="Q64" i="3"/>
  <c r="R64" i="3"/>
  <c r="Q65" i="3"/>
  <c r="R65" i="3"/>
  <c r="Q66" i="3"/>
  <c r="R66" i="3"/>
  <c r="Q67" i="3"/>
  <c r="R67" i="3"/>
  <c r="Q68" i="3"/>
  <c r="R68" i="3"/>
  <c r="Q69" i="3"/>
  <c r="R69" i="3"/>
  <c r="Q70" i="3"/>
  <c r="R70" i="3"/>
  <c r="Q71" i="3"/>
  <c r="R71" i="3"/>
  <c r="Q72" i="3"/>
  <c r="R72" i="3"/>
  <c r="Q73" i="3"/>
  <c r="R73" i="3"/>
  <c r="Q74" i="3"/>
  <c r="R74" i="3"/>
  <c r="Q75" i="3"/>
  <c r="R75" i="3"/>
  <c r="Q76" i="3"/>
  <c r="R76" i="3"/>
  <c r="Q77" i="3"/>
  <c r="R77" i="3"/>
  <c r="Q78" i="3"/>
  <c r="R78" i="3"/>
  <c r="Q79" i="3"/>
  <c r="R79" i="3"/>
  <c r="Q80" i="3"/>
  <c r="R80" i="3"/>
  <c r="Q81" i="3"/>
  <c r="R81" i="3"/>
  <c r="Q82" i="3"/>
  <c r="R82" i="3"/>
  <c r="Q83" i="3"/>
  <c r="R83" i="3"/>
  <c r="Q84" i="3"/>
  <c r="R84" i="3"/>
  <c r="Q85" i="3"/>
  <c r="R85" i="3"/>
  <c r="Q86" i="3"/>
  <c r="R86" i="3"/>
  <c r="Q87" i="3"/>
  <c r="R87" i="3"/>
  <c r="Q88" i="3"/>
  <c r="R88" i="3"/>
  <c r="Q89" i="3"/>
  <c r="R89" i="3"/>
  <c r="Q90" i="3"/>
  <c r="R90" i="3"/>
  <c r="Q91" i="3"/>
  <c r="R91" i="3"/>
  <c r="Q92" i="3"/>
  <c r="R92" i="3"/>
  <c r="R43" i="3"/>
  <c r="Q43" i="3"/>
  <c r="Q31" i="3"/>
  <c r="R31" i="3"/>
  <c r="Q32" i="3"/>
  <c r="R32" i="3"/>
  <c r="Q33" i="3"/>
  <c r="R33" i="3"/>
  <c r="Q34" i="3"/>
  <c r="R34" i="3"/>
  <c r="Q35" i="3"/>
  <c r="R35" i="3"/>
  <c r="Q36" i="3"/>
  <c r="R36" i="3"/>
  <c r="Q37" i="3"/>
  <c r="R37" i="3"/>
  <c r="Q38" i="3"/>
  <c r="R38" i="3"/>
  <c r="Q39" i="3"/>
  <c r="R39" i="3"/>
  <c r="Q40" i="3"/>
  <c r="R40" i="3"/>
  <c r="Q41" i="3"/>
  <c r="R41" i="3"/>
  <c r="R30" i="3"/>
  <c r="Q30" i="3"/>
  <c r="R29" i="3"/>
  <c r="Q29" i="3"/>
  <c r="R28" i="3"/>
  <c r="Q28" i="3"/>
  <c r="R27" i="3"/>
  <c r="Q27" i="3"/>
  <c r="R26" i="3"/>
  <c r="Q26" i="3"/>
  <c r="R25" i="3"/>
  <c r="Q25" i="3"/>
  <c r="R24" i="3"/>
  <c r="Q24" i="3"/>
  <c r="R23" i="3"/>
  <c r="Q23" i="3"/>
  <c r="R22" i="3"/>
  <c r="Q22" i="3"/>
  <c r="R21" i="3"/>
  <c r="Q21" i="3"/>
  <c r="R20" i="3"/>
  <c r="Q20" i="3"/>
  <c r="R19" i="3"/>
  <c r="Q19" i="3"/>
  <c r="R18" i="3"/>
  <c r="Q18" i="3"/>
  <c r="Q5" i="3"/>
  <c r="R5" i="3"/>
  <c r="Q6" i="3"/>
  <c r="R6" i="3"/>
  <c r="Q7" i="3"/>
  <c r="R7" i="3"/>
  <c r="Q8" i="3"/>
  <c r="R8" i="3"/>
  <c r="Q9" i="3"/>
  <c r="R9" i="3"/>
  <c r="Q10" i="3"/>
  <c r="R10" i="3"/>
  <c r="Q11" i="3"/>
  <c r="R11" i="3"/>
  <c r="Q12" i="3"/>
  <c r="R12" i="3"/>
  <c r="Q13" i="3"/>
  <c r="R13" i="3"/>
  <c r="Q14" i="3"/>
  <c r="R14" i="3"/>
  <c r="Q15" i="3"/>
  <c r="R15" i="3"/>
  <c r="Q16" i="3"/>
  <c r="R16" i="3"/>
  <c r="R4" i="3"/>
  <c r="Q4" i="3"/>
  <c r="R93" i="3"/>
  <c r="Q93" i="3"/>
  <c r="P93" i="3"/>
  <c r="O93" i="3"/>
  <c r="R42" i="3"/>
  <c r="Q42" i="3"/>
  <c r="P42" i="3"/>
  <c r="O42" i="3"/>
  <c r="R17" i="3"/>
  <c r="R97" i="3" s="1"/>
  <c r="H6" i="4" s="1"/>
  <c r="H7" i="4" s="1"/>
  <c r="Q17" i="3"/>
  <c r="P17" i="3"/>
  <c r="P97" i="3" s="1"/>
  <c r="O17" i="3"/>
  <c r="L93" i="3"/>
  <c r="L17" i="3"/>
  <c r="H8" i="4" l="1"/>
  <c r="H9" i="4" s="1"/>
  <c r="Q97" i="3"/>
  <c r="G6" i="4" s="1"/>
  <c r="G7" i="4" s="1"/>
  <c r="G8" i="4" s="1"/>
  <c r="G9" i="4" s="1"/>
  <c r="L42" i="3"/>
  <c r="C95" i="3" l="1"/>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D9" i="3" l="1"/>
  <c r="I9" i="3" s="1"/>
  <c r="P9" i="3" s="1"/>
  <c r="H9" i="3"/>
  <c r="O9" i="3" s="1"/>
  <c r="D21" i="3"/>
  <c r="I21" i="3" s="1"/>
  <c r="P21" i="3" s="1"/>
  <c r="H21" i="3"/>
  <c r="O21" i="3" s="1"/>
  <c r="D33" i="3"/>
  <c r="I33" i="3" s="1"/>
  <c r="P33" i="3" s="1"/>
  <c r="H33" i="3"/>
  <c r="O33" i="3" s="1"/>
  <c r="D45" i="3"/>
  <c r="I45" i="3" s="1"/>
  <c r="P45" i="3" s="1"/>
  <c r="H45" i="3"/>
  <c r="O45" i="3" s="1"/>
  <c r="D57" i="3"/>
  <c r="I57" i="3" s="1"/>
  <c r="P57" i="3" s="1"/>
  <c r="H57" i="3"/>
  <c r="O57" i="3" s="1"/>
  <c r="D18" i="3"/>
  <c r="I18" i="3" s="1"/>
  <c r="P18" i="3" s="1"/>
  <c r="H18" i="3"/>
  <c r="O18" i="3" s="1"/>
  <c r="D5" i="3"/>
  <c r="I5" i="3" s="1"/>
  <c r="P5" i="3" s="1"/>
  <c r="H5" i="3"/>
  <c r="O5" i="3" s="1"/>
  <c r="D17" i="3"/>
  <c r="H17" i="3"/>
  <c r="D29" i="3"/>
  <c r="I29" i="3" s="1"/>
  <c r="P29" i="3" s="1"/>
  <c r="H29" i="3"/>
  <c r="O29" i="3" s="1"/>
  <c r="D41" i="3"/>
  <c r="I41" i="3" s="1"/>
  <c r="P41" i="3" s="1"/>
  <c r="H41" i="3"/>
  <c r="O41" i="3" s="1"/>
  <c r="D53" i="3"/>
  <c r="I53" i="3" s="1"/>
  <c r="P53" i="3" s="1"/>
  <c r="H53" i="3"/>
  <c r="O53" i="3" s="1"/>
  <c r="D65" i="3"/>
  <c r="I65" i="3" s="1"/>
  <c r="P65" i="3" s="1"/>
  <c r="H65" i="3"/>
  <c r="O65" i="3" s="1"/>
  <c r="D69" i="3"/>
  <c r="I69" i="3" s="1"/>
  <c r="P69" i="3" s="1"/>
  <c r="H69" i="3"/>
  <c r="O69" i="3" s="1"/>
  <c r="D77" i="3"/>
  <c r="I77" i="3" s="1"/>
  <c r="P77" i="3" s="1"/>
  <c r="H77" i="3"/>
  <c r="O77" i="3" s="1"/>
  <c r="D85" i="3"/>
  <c r="I85" i="3" s="1"/>
  <c r="P85" i="3" s="1"/>
  <c r="H85" i="3"/>
  <c r="O85" i="3" s="1"/>
  <c r="D89" i="3"/>
  <c r="I89" i="3" s="1"/>
  <c r="P89" i="3" s="1"/>
  <c r="H89" i="3"/>
  <c r="O89" i="3" s="1"/>
  <c r="D6" i="3"/>
  <c r="I6" i="3" s="1"/>
  <c r="P6" i="3" s="1"/>
  <c r="H6" i="3"/>
  <c r="O6" i="3" s="1"/>
  <c r="D14" i="3"/>
  <c r="I14" i="3" s="1"/>
  <c r="P14" i="3" s="1"/>
  <c r="H14" i="3"/>
  <c r="O14" i="3" s="1"/>
  <c r="D26" i="3"/>
  <c r="I26" i="3" s="1"/>
  <c r="P26" i="3" s="1"/>
  <c r="H26" i="3"/>
  <c r="O26" i="3" s="1"/>
  <c r="D34" i="3"/>
  <c r="I34" i="3" s="1"/>
  <c r="P34" i="3" s="1"/>
  <c r="H34" i="3"/>
  <c r="O34" i="3" s="1"/>
  <c r="D42" i="3"/>
  <c r="H42" i="3"/>
  <c r="D50" i="3"/>
  <c r="I50" i="3" s="1"/>
  <c r="P50" i="3" s="1"/>
  <c r="H50" i="3"/>
  <c r="O50" i="3" s="1"/>
  <c r="D66" i="3"/>
  <c r="I66" i="3" s="1"/>
  <c r="P66" i="3" s="1"/>
  <c r="H66" i="3"/>
  <c r="O66" i="3" s="1"/>
  <c r="D74" i="3"/>
  <c r="I74" i="3" s="1"/>
  <c r="P74" i="3" s="1"/>
  <c r="H74" i="3"/>
  <c r="O74" i="3" s="1"/>
  <c r="D78" i="3"/>
  <c r="I78" i="3" s="1"/>
  <c r="P78" i="3" s="1"/>
  <c r="H78" i="3"/>
  <c r="O78" i="3" s="1"/>
  <c r="D86" i="3"/>
  <c r="I86" i="3" s="1"/>
  <c r="P86" i="3" s="1"/>
  <c r="H86" i="3"/>
  <c r="O86" i="3" s="1"/>
  <c r="D90" i="3"/>
  <c r="I90" i="3" s="1"/>
  <c r="P90" i="3" s="1"/>
  <c r="H90" i="3"/>
  <c r="O90" i="3" s="1"/>
  <c r="D7" i="3"/>
  <c r="I7" i="3" s="1"/>
  <c r="P7" i="3" s="1"/>
  <c r="H7" i="3"/>
  <c r="O7" i="3" s="1"/>
  <c r="D15" i="3"/>
  <c r="I15" i="3" s="1"/>
  <c r="P15" i="3" s="1"/>
  <c r="H15" i="3"/>
  <c r="O15" i="3" s="1"/>
  <c r="D23" i="3"/>
  <c r="I23" i="3" s="1"/>
  <c r="P23" i="3" s="1"/>
  <c r="H23" i="3"/>
  <c r="O23" i="3" s="1"/>
  <c r="D31" i="3"/>
  <c r="I31" i="3" s="1"/>
  <c r="P31" i="3" s="1"/>
  <c r="H31" i="3"/>
  <c r="O31" i="3" s="1"/>
  <c r="D39" i="3"/>
  <c r="I39" i="3" s="1"/>
  <c r="P39" i="3" s="1"/>
  <c r="H39" i="3"/>
  <c r="O39" i="3" s="1"/>
  <c r="D43" i="3"/>
  <c r="I43" i="3" s="1"/>
  <c r="P43" i="3" s="1"/>
  <c r="H43" i="3"/>
  <c r="O43" i="3" s="1"/>
  <c r="D47" i="3"/>
  <c r="I47" i="3" s="1"/>
  <c r="P47" i="3" s="1"/>
  <c r="H47" i="3"/>
  <c r="O47" i="3" s="1"/>
  <c r="D51" i="3"/>
  <c r="I51" i="3" s="1"/>
  <c r="P51" i="3" s="1"/>
  <c r="H51" i="3"/>
  <c r="O51" i="3" s="1"/>
  <c r="D55" i="3"/>
  <c r="I55" i="3" s="1"/>
  <c r="P55" i="3" s="1"/>
  <c r="H55" i="3"/>
  <c r="O55" i="3" s="1"/>
  <c r="D59" i="3"/>
  <c r="I59" i="3" s="1"/>
  <c r="P59" i="3" s="1"/>
  <c r="H59" i="3"/>
  <c r="O59" i="3" s="1"/>
  <c r="D63" i="3"/>
  <c r="I63" i="3" s="1"/>
  <c r="P63" i="3" s="1"/>
  <c r="H63" i="3"/>
  <c r="O63" i="3" s="1"/>
  <c r="D67" i="3"/>
  <c r="I67" i="3" s="1"/>
  <c r="P67" i="3" s="1"/>
  <c r="H67" i="3"/>
  <c r="O67" i="3" s="1"/>
  <c r="D71" i="3"/>
  <c r="I71" i="3" s="1"/>
  <c r="P71" i="3" s="1"/>
  <c r="H71" i="3"/>
  <c r="O71" i="3" s="1"/>
  <c r="D75" i="3"/>
  <c r="I75" i="3" s="1"/>
  <c r="P75" i="3" s="1"/>
  <c r="H75" i="3"/>
  <c r="D79" i="3"/>
  <c r="I79" i="3" s="1"/>
  <c r="P79" i="3" s="1"/>
  <c r="H79" i="3"/>
  <c r="D83" i="3"/>
  <c r="I83" i="3" s="1"/>
  <c r="P83" i="3" s="1"/>
  <c r="H83" i="3"/>
  <c r="O83" i="3" s="1"/>
  <c r="D87" i="3"/>
  <c r="I87" i="3" s="1"/>
  <c r="P87" i="3" s="1"/>
  <c r="H87" i="3"/>
  <c r="O87" i="3" s="1"/>
  <c r="D91" i="3"/>
  <c r="I91" i="3" s="1"/>
  <c r="P91" i="3" s="1"/>
  <c r="H91" i="3"/>
  <c r="O91" i="3" s="1"/>
  <c r="D95" i="3"/>
  <c r="I95" i="3" s="1"/>
  <c r="P95" i="3" s="1"/>
  <c r="H95" i="3"/>
  <c r="O95" i="3" s="1"/>
  <c r="D13" i="3"/>
  <c r="I13" i="3" s="1"/>
  <c r="P13" i="3" s="1"/>
  <c r="H13" i="3"/>
  <c r="O13" i="3" s="1"/>
  <c r="D25" i="3"/>
  <c r="I25" i="3" s="1"/>
  <c r="P25" i="3" s="1"/>
  <c r="H25" i="3"/>
  <c r="O25" i="3" s="1"/>
  <c r="D37" i="3"/>
  <c r="I37" i="3" s="1"/>
  <c r="P37" i="3" s="1"/>
  <c r="H37" i="3"/>
  <c r="O37" i="3" s="1"/>
  <c r="D49" i="3"/>
  <c r="I49" i="3" s="1"/>
  <c r="P49" i="3" s="1"/>
  <c r="H49" i="3"/>
  <c r="O49" i="3" s="1"/>
  <c r="D61" i="3"/>
  <c r="I61" i="3" s="1"/>
  <c r="P61" i="3" s="1"/>
  <c r="H61" i="3"/>
  <c r="O61" i="3" s="1"/>
  <c r="D73" i="3"/>
  <c r="I73" i="3" s="1"/>
  <c r="P73" i="3" s="1"/>
  <c r="H73" i="3"/>
  <c r="O73" i="3" s="1"/>
  <c r="D81" i="3"/>
  <c r="I81" i="3" s="1"/>
  <c r="P81" i="3" s="1"/>
  <c r="H81" i="3"/>
  <c r="O81" i="3" s="1"/>
  <c r="D93" i="3"/>
  <c r="H93" i="3"/>
  <c r="D10" i="3"/>
  <c r="I10" i="3" s="1"/>
  <c r="P10" i="3" s="1"/>
  <c r="H10" i="3"/>
  <c r="O10" i="3" s="1"/>
  <c r="D22" i="3"/>
  <c r="I22" i="3" s="1"/>
  <c r="P22" i="3" s="1"/>
  <c r="H22" i="3"/>
  <c r="O22" i="3" s="1"/>
  <c r="D30" i="3"/>
  <c r="I30" i="3" s="1"/>
  <c r="P30" i="3" s="1"/>
  <c r="H30" i="3"/>
  <c r="O30" i="3" s="1"/>
  <c r="D38" i="3"/>
  <c r="I38" i="3" s="1"/>
  <c r="P38" i="3" s="1"/>
  <c r="H38" i="3"/>
  <c r="O38" i="3" s="1"/>
  <c r="D46" i="3"/>
  <c r="I46" i="3" s="1"/>
  <c r="P46" i="3" s="1"/>
  <c r="H46" i="3"/>
  <c r="O46" i="3" s="1"/>
  <c r="D54" i="3"/>
  <c r="I54" i="3" s="1"/>
  <c r="P54" i="3" s="1"/>
  <c r="H54" i="3"/>
  <c r="O54" i="3" s="1"/>
  <c r="D58" i="3"/>
  <c r="I58" i="3" s="1"/>
  <c r="P58" i="3" s="1"/>
  <c r="H58" i="3"/>
  <c r="O58" i="3" s="1"/>
  <c r="D62" i="3"/>
  <c r="I62" i="3" s="1"/>
  <c r="P62" i="3" s="1"/>
  <c r="H62" i="3"/>
  <c r="O62" i="3" s="1"/>
  <c r="D70" i="3"/>
  <c r="I70" i="3" s="1"/>
  <c r="P70" i="3" s="1"/>
  <c r="H70" i="3"/>
  <c r="O70" i="3" s="1"/>
  <c r="D82" i="3"/>
  <c r="I82" i="3" s="1"/>
  <c r="P82" i="3" s="1"/>
  <c r="H82" i="3"/>
  <c r="O82" i="3" s="1"/>
  <c r="D94" i="3"/>
  <c r="I94" i="3" s="1"/>
  <c r="P94" i="3" s="1"/>
  <c r="H94" i="3"/>
  <c r="O94" i="3" s="1"/>
  <c r="D11" i="3"/>
  <c r="I11" i="3" s="1"/>
  <c r="P11" i="3" s="1"/>
  <c r="H11" i="3"/>
  <c r="O11" i="3" s="1"/>
  <c r="D19" i="3"/>
  <c r="I19" i="3" s="1"/>
  <c r="P19" i="3" s="1"/>
  <c r="H19" i="3"/>
  <c r="O19" i="3" s="1"/>
  <c r="D27" i="3"/>
  <c r="I27" i="3" s="1"/>
  <c r="P27" i="3" s="1"/>
  <c r="H27" i="3"/>
  <c r="O27" i="3" s="1"/>
  <c r="D35" i="3"/>
  <c r="I35" i="3" s="1"/>
  <c r="P35" i="3" s="1"/>
  <c r="H35" i="3"/>
  <c r="O35" i="3" s="1"/>
  <c r="D4" i="3"/>
  <c r="I4" i="3" s="1"/>
  <c r="H4" i="3"/>
  <c r="D8" i="3"/>
  <c r="I8" i="3" s="1"/>
  <c r="P8" i="3" s="1"/>
  <c r="H8" i="3"/>
  <c r="D12" i="3"/>
  <c r="I12" i="3" s="1"/>
  <c r="P12" i="3" s="1"/>
  <c r="H12" i="3"/>
  <c r="O12" i="3" s="1"/>
  <c r="D16" i="3"/>
  <c r="I16" i="3" s="1"/>
  <c r="P16" i="3" s="1"/>
  <c r="H16" i="3"/>
  <c r="O16" i="3" s="1"/>
  <c r="D20" i="3"/>
  <c r="I20" i="3" s="1"/>
  <c r="P20" i="3" s="1"/>
  <c r="H20" i="3"/>
  <c r="O20" i="3" s="1"/>
  <c r="D24" i="3"/>
  <c r="I24" i="3" s="1"/>
  <c r="P24" i="3" s="1"/>
  <c r="H24" i="3"/>
  <c r="O24" i="3" s="1"/>
  <c r="D28" i="3"/>
  <c r="I28" i="3" s="1"/>
  <c r="P28" i="3" s="1"/>
  <c r="H28" i="3"/>
  <c r="O28" i="3" s="1"/>
  <c r="D32" i="3"/>
  <c r="I32" i="3" s="1"/>
  <c r="P32" i="3" s="1"/>
  <c r="H32" i="3"/>
  <c r="O32" i="3" s="1"/>
  <c r="D36" i="3"/>
  <c r="I36" i="3" s="1"/>
  <c r="P36" i="3" s="1"/>
  <c r="H36" i="3"/>
  <c r="O36" i="3" s="1"/>
  <c r="D40" i="3"/>
  <c r="I40" i="3" s="1"/>
  <c r="P40" i="3" s="1"/>
  <c r="H40" i="3"/>
  <c r="O40" i="3" s="1"/>
  <c r="D44" i="3"/>
  <c r="I44" i="3" s="1"/>
  <c r="P44" i="3" s="1"/>
  <c r="H44" i="3"/>
  <c r="O44" i="3" s="1"/>
  <c r="D48" i="3"/>
  <c r="I48" i="3" s="1"/>
  <c r="P48" i="3" s="1"/>
  <c r="H48" i="3"/>
  <c r="O48" i="3" s="1"/>
  <c r="D52" i="3"/>
  <c r="I52" i="3" s="1"/>
  <c r="P52" i="3" s="1"/>
  <c r="H52" i="3"/>
  <c r="O52" i="3" s="1"/>
  <c r="D56" i="3"/>
  <c r="I56" i="3" s="1"/>
  <c r="P56" i="3" s="1"/>
  <c r="H56" i="3"/>
  <c r="O56" i="3" s="1"/>
  <c r="D60" i="3"/>
  <c r="I60" i="3" s="1"/>
  <c r="P60" i="3" s="1"/>
  <c r="H60" i="3"/>
  <c r="O60" i="3" s="1"/>
  <c r="D64" i="3"/>
  <c r="I64" i="3" s="1"/>
  <c r="P64" i="3" s="1"/>
  <c r="H64" i="3"/>
  <c r="O64" i="3" s="1"/>
  <c r="D68" i="3"/>
  <c r="I68" i="3" s="1"/>
  <c r="P68" i="3" s="1"/>
  <c r="H68" i="3"/>
  <c r="O68" i="3" s="1"/>
  <c r="D72" i="3"/>
  <c r="I72" i="3" s="1"/>
  <c r="P72" i="3" s="1"/>
  <c r="H72" i="3"/>
  <c r="O72" i="3" s="1"/>
  <c r="D76" i="3"/>
  <c r="I76" i="3" s="1"/>
  <c r="P76" i="3" s="1"/>
  <c r="H76" i="3"/>
  <c r="O76" i="3" s="1"/>
  <c r="D80" i="3"/>
  <c r="I80" i="3" s="1"/>
  <c r="P80" i="3" s="1"/>
  <c r="H80" i="3"/>
  <c r="O80" i="3" s="1"/>
  <c r="D84" i="3"/>
  <c r="I84" i="3" s="1"/>
  <c r="P84" i="3" s="1"/>
  <c r="H84" i="3"/>
  <c r="O84" i="3" s="1"/>
  <c r="D88" i="3"/>
  <c r="I88" i="3" s="1"/>
  <c r="P88" i="3" s="1"/>
  <c r="H88" i="3"/>
  <c r="O88" i="3" s="1"/>
  <c r="D92" i="3"/>
  <c r="I92" i="3" s="1"/>
  <c r="P92" i="3" s="1"/>
  <c r="H92" i="3"/>
  <c r="O92" i="3" s="1"/>
  <c r="H97" i="3" l="1"/>
  <c r="C6" i="4" s="1"/>
  <c r="O8" i="3"/>
  <c r="O75" i="3"/>
  <c r="O79" i="3"/>
  <c r="P4" i="3"/>
  <c r="I93" i="3"/>
  <c r="I42" i="3"/>
  <c r="I17" i="3"/>
  <c r="O4" i="3"/>
  <c r="O97" i="3" l="1"/>
  <c r="E6" i="4" s="1"/>
  <c r="E7" i="4" s="1"/>
  <c r="E8" i="4" s="1"/>
  <c r="E9" i="4" s="1"/>
  <c r="C7" i="4"/>
  <c r="C8" i="4" s="1"/>
  <c r="C9" i="4" s="1"/>
  <c r="J80" i="3"/>
  <c r="U7" i="3"/>
  <c r="U9" i="3"/>
  <c r="U4" i="3"/>
  <c r="U8" i="3"/>
  <c r="U5" i="3"/>
  <c r="U6" i="3"/>
  <c r="I97" i="3"/>
  <c r="K53" i="3" s="1"/>
  <c r="F6" i="4"/>
  <c r="J41" i="3"/>
  <c r="J49" i="3"/>
  <c r="J50" i="3"/>
  <c r="J39" i="3"/>
  <c r="J87" i="3"/>
  <c r="J93" i="3"/>
  <c r="J27" i="3"/>
  <c r="J21" i="3"/>
  <c r="J55" i="3"/>
  <c r="J44" i="3"/>
  <c r="J77" i="3"/>
  <c r="J47" i="3"/>
  <c r="J22" i="3"/>
  <c r="J28" i="3"/>
  <c r="J36" i="3"/>
  <c r="J33" i="3"/>
  <c r="J53" i="3"/>
  <c r="J26" i="3"/>
  <c r="J90" i="3"/>
  <c r="J51" i="3"/>
  <c r="J83" i="3"/>
  <c r="J61" i="3"/>
  <c r="J46" i="3"/>
  <c r="J70" i="3"/>
  <c r="J19" i="3"/>
  <c r="J8" i="3"/>
  <c r="J24" i="3"/>
  <c r="J56" i="3"/>
  <c r="J72" i="3"/>
  <c r="J88" i="3"/>
  <c r="J18" i="3"/>
  <c r="J89" i="3"/>
  <c r="J74" i="3"/>
  <c r="J63" i="3"/>
  <c r="J25" i="3"/>
  <c r="J54" i="3"/>
  <c r="J4" i="3"/>
  <c r="J65" i="3"/>
  <c r="J23" i="3"/>
  <c r="J79" i="3"/>
  <c r="J38" i="3"/>
  <c r="J20" i="3"/>
  <c r="J68" i="3"/>
  <c r="J92" i="3"/>
  <c r="J17" i="3"/>
  <c r="J34" i="3"/>
  <c r="J7" i="3"/>
  <c r="J71" i="3"/>
  <c r="J73" i="3"/>
  <c r="J62" i="3"/>
  <c r="J12" i="3"/>
  <c r="J60" i="3"/>
  <c r="J14" i="3"/>
  <c r="J82" i="3"/>
  <c r="J84" i="3"/>
  <c r="J45" i="3"/>
  <c r="J86" i="3"/>
  <c r="J95" i="3"/>
  <c r="J11" i="3"/>
  <c r="J76" i="3"/>
  <c r="J5" i="3"/>
  <c r="J85" i="3"/>
  <c r="J66" i="3"/>
  <c r="J31" i="3"/>
  <c r="J67" i="3"/>
  <c r="J13" i="3"/>
  <c r="J10" i="3"/>
  <c r="J40" i="3"/>
  <c r="J52" i="3"/>
  <c r="J9" i="3"/>
  <c r="J57" i="3"/>
  <c r="J29" i="3"/>
  <c r="J69" i="3"/>
  <c r="J6" i="3"/>
  <c r="J42" i="3"/>
  <c r="J78" i="3"/>
  <c r="J15" i="3"/>
  <c r="J43" i="3"/>
  <c r="J59" i="3"/>
  <c r="J75" i="3"/>
  <c r="J91" i="3"/>
  <c r="J37" i="3"/>
  <c r="J81" i="3"/>
  <c r="J30" i="3"/>
  <c r="J58" i="3"/>
  <c r="J94" i="3"/>
  <c r="J35" i="3"/>
  <c r="J16" i="3"/>
  <c r="J32" i="3"/>
  <c r="J48" i="3"/>
  <c r="J64" i="3"/>
  <c r="F7" i="4" l="1"/>
  <c r="F8" i="4" s="1"/>
  <c r="F9" i="4" s="1"/>
  <c r="K4" i="3"/>
  <c r="D6" i="4"/>
  <c r="K54" i="3"/>
  <c r="K55" i="3"/>
  <c r="K40" i="3"/>
  <c r="K34" i="3"/>
  <c r="K94" i="3"/>
  <c r="K63" i="3"/>
  <c r="K78" i="3"/>
  <c r="K60" i="3"/>
  <c r="K56" i="3"/>
  <c r="K21" i="3"/>
  <c r="K35" i="3"/>
  <c r="K42" i="3"/>
  <c r="K23" i="3"/>
  <c r="K67" i="3"/>
  <c r="K22" i="3"/>
  <c r="K65" i="3"/>
  <c r="K20" i="3"/>
  <c r="K80" i="3"/>
  <c r="K37" i="3"/>
  <c r="K57" i="3"/>
  <c r="K50" i="3"/>
  <c r="K77" i="3"/>
  <c r="K88" i="3"/>
  <c r="K70" i="3"/>
  <c r="K71" i="3"/>
  <c r="K64" i="3"/>
  <c r="K75" i="3"/>
  <c r="K9" i="3"/>
  <c r="K86" i="3"/>
  <c r="K10" i="3"/>
  <c r="K90" i="3"/>
  <c r="K14" i="3"/>
  <c r="K28" i="3"/>
  <c r="K73" i="3"/>
  <c r="K7" i="3"/>
  <c r="K17" i="3"/>
  <c r="K48" i="3"/>
  <c r="K30" i="3"/>
  <c r="K59" i="3"/>
  <c r="K6" i="3"/>
  <c r="K38" i="3"/>
  <c r="K76" i="3"/>
  <c r="K11" i="3"/>
  <c r="K5" i="3"/>
  <c r="K24" i="3"/>
  <c r="K47" i="3"/>
  <c r="K31" i="3"/>
  <c r="K26" i="3"/>
  <c r="K27" i="3"/>
  <c r="K87" i="3"/>
  <c r="K74" i="3"/>
  <c r="K45" i="3"/>
  <c r="K84" i="3"/>
  <c r="K16" i="3"/>
  <c r="K81" i="3"/>
  <c r="K43" i="3"/>
  <c r="K29" i="3"/>
  <c r="K12" i="3"/>
  <c r="K79" i="3"/>
  <c r="K62" i="3"/>
  <c r="K8" i="3"/>
  <c r="K49" i="3"/>
  <c r="K46" i="3"/>
  <c r="K68" i="3"/>
  <c r="K85" i="3"/>
  <c r="K19" i="3"/>
  <c r="K61" i="3"/>
  <c r="K92" i="3"/>
  <c r="K82" i="3"/>
  <c r="K25" i="3"/>
  <c r="K39" i="3"/>
  <c r="K89" i="3"/>
  <c r="K52" i="3"/>
  <c r="K32" i="3"/>
  <c r="K58" i="3"/>
  <c r="K91" i="3"/>
  <c r="K15" i="3"/>
  <c r="K69" i="3"/>
  <c r="K44" i="3"/>
  <c r="K41" i="3"/>
  <c r="K95" i="3"/>
  <c r="K72" i="3"/>
  <c r="K66" i="3"/>
  <c r="K36" i="3"/>
  <c r="K83" i="3"/>
  <c r="K18" i="3"/>
  <c r="K13" i="3"/>
  <c r="K51" i="3"/>
  <c r="K33" i="3"/>
  <c r="K93" i="3"/>
  <c r="D7" i="4" l="1"/>
  <c r="D8" i="4" s="1"/>
  <c r="D9" i="4" s="1"/>
</calcChain>
</file>

<file path=xl/sharedStrings.xml><?xml version="1.0" encoding="utf-8"?>
<sst xmlns="http://schemas.openxmlformats.org/spreadsheetml/2006/main" count="417" uniqueCount="275">
  <si>
    <r>
      <t xml:space="preserve">Food supply kg </t>
    </r>
    <r>
      <rPr>
        <b/>
        <i/>
        <sz val="12"/>
        <color theme="1"/>
        <rFont val="Calibri"/>
        <family val="2"/>
        <scheme val="minor"/>
      </rPr>
      <t xml:space="preserve">per capita </t>
    </r>
    <r>
      <rPr>
        <b/>
        <sz val="12"/>
        <color theme="1"/>
        <rFont val="Calibri"/>
        <family val="2"/>
        <scheme val="minor"/>
      </rPr>
      <t>year</t>
    </r>
  </si>
  <si>
    <r>
      <t xml:space="preserve">Food supply g </t>
    </r>
    <r>
      <rPr>
        <b/>
        <i/>
        <sz val="12"/>
        <color theme="1"/>
        <rFont val="Calibri"/>
        <family val="2"/>
        <scheme val="minor"/>
      </rPr>
      <t xml:space="preserve">per capita </t>
    </r>
    <r>
      <rPr>
        <b/>
        <sz val="12"/>
        <color theme="1"/>
        <rFont val="Calibri"/>
        <family val="2"/>
        <scheme val="minor"/>
      </rPr>
      <t>per day</t>
    </r>
  </si>
  <si>
    <t>Food supply g per day for child equivalent</t>
  </si>
  <si>
    <t>Apples and products</t>
  </si>
  <si>
    <t>0.01</t>
  </si>
  <si>
    <t>Aquatic Animals, Others</t>
  </si>
  <si>
    <t>0</t>
  </si>
  <si>
    <t>Aquatic Plants</t>
  </si>
  <si>
    <t>Bananas</t>
  </si>
  <si>
    <t>4.47</t>
  </si>
  <si>
    <t>Barley and products</t>
  </si>
  <si>
    <t>16.41</t>
  </si>
  <si>
    <t>Beans</t>
  </si>
  <si>
    <t>2.57</t>
  </si>
  <si>
    <t>Beer</t>
  </si>
  <si>
    <t>10.63</t>
  </si>
  <si>
    <t>Beverages, Alcoholic</t>
  </si>
  <si>
    <t>0.21</t>
  </si>
  <si>
    <t>Beverages, Fermented</t>
  </si>
  <si>
    <t>7.37</t>
  </si>
  <si>
    <t>Bovine Meat</t>
  </si>
  <si>
    <t>3.47</t>
  </si>
  <si>
    <t>Butter, Ghee</t>
  </si>
  <si>
    <t>0.14</t>
  </si>
  <si>
    <t>Cassava and products</t>
  </si>
  <si>
    <t>Cephalopods</t>
  </si>
  <si>
    <t>Cereals, Other</t>
  </si>
  <si>
    <t>39.26</t>
  </si>
  <si>
    <t>Citrus, Other</t>
  </si>
  <si>
    <t>0.02</t>
  </si>
  <si>
    <t>Cloves</t>
  </si>
  <si>
    <t>Cocoa Beans and products</t>
  </si>
  <si>
    <t>Coconut Oil</t>
  </si>
  <si>
    <t>Coconuts - Incl Copra</t>
  </si>
  <si>
    <t>Coffee and products</t>
  </si>
  <si>
    <t>2.08</t>
  </si>
  <si>
    <t>Cottonseed Oil</t>
  </si>
  <si>
    <t>0.06</t>
  </si>
  <si>
    <t>Cream</t>
  </si>
  <si>
    <t>Crustaceans</t>
  </si>
  <si>
    <t>Dates</t>
  </si>
  <si>
    <t>0.03</t>
  </si>
  <si>
    <t>Demersal Fish</t>
  </si>
  <si>
    <t>Eggs</t>
  </si>
  <si>
    <t>0.38</t>
  </si>
  <si>
    <t>Fats, Animals, Raw</t>
  </si>
  <si>
    <t>Fish, Body Oil</t>
  </si>
  <si>
    <t>Fish, Liver Oil</t>
  </si>
  <si>
    <t>Freshwater Fish</t>
  </si>
  <si>
    <t>0.49</t>
  </si>
  <si>
    <t>Fruits, other</t>
  </si>
  <si>
    <t>3.63</t>
  </si>
  <si>
    <t>Grapefruit and products</t>
  </si>
  <si>
    <t>Grapes and products (excl wine)</t>
  </si>
  <si>
    <t>0.05</t>
  </si>
  <si>
    <t>Groundnut Oil</t>
  </si>
  <si>
    <t>Groundnuts</t>
  </si>
  <si>
    <t>0.18</t>
  </si>
  <si>
    <t>Honey</t>
  </si>
  <si>
    <t>0.46</t>
  </si>
  <si>
    <t>Infant food</t>
  </si>
  <si>
    <t>Lemons, Limes and products</t>
  </si>
  <si>
    <t>0.07</t>
  </si>
  <si>
    <t>Maize and products</t>
  </si>
  <si>
    <t>50.21</t>
  </si>
  <si>
    <t>Maize Germ Oil</t>
  </si>
  <si>
    <t>Marine Fish, Other</t>
  </si>
  <si>
    <t>Meat, Other</t>
  </si>
  <si>
    <t>1.11</t>
  </si>
  <si>
    <t>Milk - Excluding Butter</t>
  </si>
  <si>
    <t>28.01</t>
  </si>
  <si>
    <t>Millet and products</t>
  </si>
  <si>
    <t>7.98</t>
  </si>
  <si>
    <t>Miscellaneous</t>
  </si>
  <si>
    <t>0.2</t>
  </si>
  <si>
    <t>Molluscs, Other</t>
  </si>
  <si>
    <t>Mutton &amp; Goat Meat</t>
  </si>
  <si>
    <t>1.53</t>
  </si>
  <si>
    <t>Nuts and products</t>
  </si>
  <si>
    <t>0.47</t>
  </si>
  <si>
    <t>Oats</t>
  </si>
  <si>
    <t>0.37</t>
  </si>
  <si>
    <t>Offals, Edible</t>
  </si>
  <si>
    <t>1.14</t>
  </si>
  <si>
    <t>Oilcrops Oil, Other</t>
  </si>
  <si>
    <t>0.83</t>
  </si>
  <si>
    <t>Oilcrops, Other</t>
  </si>
  <si>
    <t>Olive Oil</t>
  </si>
  <si>
    <t>Olives (including preserved)</t>
  </si>
  <si>
    <t>Onions</t>
  </si>
  <si>
    <t>2.92</t>
  </si>
  <si>
    <t>Oranges, Mandarines</t>
  </si>
  <si>
    <t>0.48</t>
  </si>
  <si>
    <t>Palm Oil</t>
  </si>
  <si>
    <t>2</t>
  </si>
  <si>
    <t>Palmkernel Oil</t>
  </si>
  <si>
    <t>Peas</t>
  </si>
  <si>
    <t>3.65</t>
  </si>
  <si>
    <t>Pelagic Fish</t>
  </si>
  <si>
    <t>Pepper</t>
  </si>
  <si>
    <t>Pigmeat</t>
  </si>
  <si>
    <t>Pimento</t>
  </si>
  <si>
    <t>1.97</t>
  </si>
  <si>
    <t>Pineapples and products</t>
  </si>
  <si>
    <t>Potatoes and products</t>
  </si>
  <si>
    <t>7.07</t>
  </si>
  <si>
    <t>Poultry Meat</t>
  </si>
  <si>
    <t>0.69</t>
  </si>
  <si>
    <t>Pulses, Other and products</t>
  </si>
  <si>
    <t>15.03</t>
  </si>
  <si>
    <t>Rape and Mustard Oil</t>
  </si>
  <si>
    <t>0.13</t>
  </si>
  <si>
    <t>Rape and Mustardseed</t>
  </si>
  <si>
    <t>Rice and products</t>
  </si>
  <si>
    <t>4.07</t>
  </si>
  <si>
    <t>Ricebran Oil</t>
  </si>
  <si>
    <t>Roots, Other</t>
  </si>
  <si>
    <t>39.92</t>
  </si>
  <si>
    <t>Rye and products</t>
  </si>
  <si>
    <t>Sesame seed</t>
  </si>
  <si>
    <t>0.09</t>
  </si>
  <si>
    <t>Sesameseed Oil</t>
  </si>
  <si>
    <t>Sorghum and products</t>
  </si>
  <si>
    <t>28.05</t>
  </si>
  <si>
    <t>Soyabean Oil</t>
  </si>
  <si>
    <t>0.04</t>
  </si>
  <si>
    <t>Soyabeans</t>
  </si>
  <si>
    <t>0.5</t>
  </si>
  <si>
    <t>Spices, Other</t>
  </si>
  <si>
    <t>2.54</t>
  </si>
  <si>
    <t>Sugar (Raw Equivalent)</t>
  </si>
  <si>
    <t>9.49</t>
  </si>
  <si>
    <t>Sugar beet</t>
  </si>
  <si>
    <t>Sugar cane</t>
  </si>
  <si>
    <t>Sunflower seed</t>
  </si>
  <si>
    <t>Sunflowerseed Oil</t>
  </si>
  <si>
    <t>0.12</t>
  </si>
  <si>
    <t>Sweet potatoes</t>
  </si>
  <si>
    <t>15.5</t>
  </si>
  <si>
    <t>Sweeteners, Other</t>
  </si>
  <si>
    <t>Tea (including mate)</t>
  </si>
  <si>
    <t>0.11</t>
  </si>
  <si>
    <t>Tomatoes and products</t>
  </si>
  <si>
    <t>0.23</t>
  </si>
  <si>
    <t>Vegetables, other</t>
  </si>
  <si>
    <t>10.97</t>
  </si>
  <si>
    <t>Wheat and products</t>
  </si>
  <si>
    <t>36.06</t>
  </si>
  <si>
    <t>Wine</t>
  </si>
  <si>
    <t>Yams</t>
  </si>
  <si>
    <t>0.35</t>
  </si>
  <si>
    <r>
      <rPr>
        <b/>
        <i/>
        <sz val="12"/>
        <color theme="1"/>
        <rFont val="Calibri"/>
        <family val="2"/>
        <scheme val="minor"/>
      </rPr>
      <t>Per capita</t>
    </r>
    <r>
      <rPr>
        <b/>
        <sz val="12"/>
        <color theme="1"/>
        <rFont val="Calibri"/>
        <family val="2"/>
        <scheme val="minor"/>
      </rPr>
      <t xml:space="preserve"> food supply</t>
    </r>
  </si>
  <si>
    <t>Food items</t>
  </si>
  <si>
    <t xml:space="preserve">Dietary Selenium supply </t>
  </si>
  <si>
    <t>Adults</t>
  </si>
  <si>
    <t>Children</t>
  </si>
  <si>
    <t xml:space="preserve">Dietary Se supply </t>
  </si>
  <si>
    <t>Bioavailability (80-90%)</t>
  </si>
  <si>
    <t>cereals, others</t>
  </si>
  <si>
    <t>Wheat and wheat products</t>
  </si>
  <si>
    <t>Maize</t>
  </si>
  <si>
    <t>Teff</t>
  </si>
  <si>
    <t>Wheat</t>
  </si>
  <si>
    <r>
      <t>Se composition of food in µg 100g</t>
    </r>
    <r>
      <rPr>
        <b/>
        <vertAlign val="superscript"/>
        <sz val="12"/>
        <color theme="1"/>
        <rFont val="Calibri"/>
        <family val="2"/>
        <scheme val="minor"/>
      </rPr>
      <t>-1</t>
    </r>
  </si>
  <si>
    <r>
      <t>Improved dietary Se supply in µg capita</t>
    </r>
    <r>
      <rPr>
        <b/>
        <vertAlign val="superscript"/>
        <sz val="12"/>
        <rFont val="Calibri"/>
        <family val="2"/>
        <scheme val="minor"/>
      </rPr>
      <t xml:space="preserve">-1 </t>
    </r>
    <r>
      <rPr>
        <b/>
        <sz val="12"/>
        <rFont val="Calibri"/>
        <family val="2"/>
        <scheme val="minor"/>
      </rPr>
      <t>day</t>
    </r>
    <r>
      <rPr>
        <b/>
        <vertAlign val="superscript"/>
        <sz val="12"/>
        <rFont val="Calibri"/>
        <family val="2"/>
        <scheme val="minor"/>
      </rPr>
      <t>-1</t>
    </r>
    <r>
      <rPr>
        <b/>
        <sz val="12"/>
        <color indexed="0"/>
        <rFont val="Calibri"/>
        <family val="2"/>
        <scheme val="minor"/>
      </rPr>
      <t xml:space="preserve"> </t>
    </r>
  </si>
  <si>
    <t>–</t>
  </si>
  <si>
    <r>
      <rPr>
        <b/>
        <sz val="14"/>
        <rFont val="Calibri"/>
        <family val="2"/>
        <scheme val="minor"/>
      </rPr>
      <t>Supplementary Table 1.</t>
    </r>
    <r>
      <rPr>
        <sz val="14"/>
        <color indexed="0"/>
        <rFont val="Calibri"/>
        <family val="2"/>
        <scheme val="minor"/>
      </rPr>
      <t xml:space="preserve"> Estimates of mean (±sd) total dietary Selenium (Se) supplies in µg day</t>
    </r>
    <r>
      <rPr>
        <vertAlign val="superscript"/>
        <sz val="14"/>
        <rFont val="Calibri"/>
        <family val="2"/>
        <scheme val="minor"/>
      </rPr>
      <t>-1</t>
    </r>
    <r>
      <rPr>
        <sz val="14"/>
        <color indexed="0"/>
        <rFont val="Calibri"/>
        <family val="2"/>
        <scheme val="minor"/>
      </rPr>
      <t xml:space="preserve"> and percentage contribution (%) for adults and children in Ethiopia from the recent Food and Agricultural Organization (FAO) national food balance sheet (2019) and compiled food composition data for Se from McCance and Widdowson’s integrated Food Composition Dataset (version 2021) and GeoNutrition dataset.</t>
    </r>
  </si>
  <si>
    <r>
      <t>Total dietary Se supply in µg capita</t>
    </r>
    <r>
      <rPr>
        <b/>
        <vertAlign val="superscript"/>
        <sz val="11"/>
        <rFont val="Calibri"/>
        <family val="2"/>
        <scheme val="minor"/>
      </rPr>
      <t>-1</t>
    </r>
    <r>
      <rPr>
        <b/>
        <sz val="11"/>
        <rFont val="Calibri"/>
        <family val="2"/>
        <scheme val="minor"/>
      </rPr>
      <t xml:space="preserve"> day</t>
    </r>
    <r>
      <rPr>
        <b/>
        <vertAlign val="superscript"/>
        <sz val="11"/>
        <rFont val="Calibri"/>
        <family val="2"/>
        <scheme val="minor"/>
      </rPr>
      <t>-1</t>
    </r>
  </si>
  <si>
    <t>FCT food match</t>
  </si>
  <si>
    <t>Apples, eating, raw, flesh and skin</t>
  </si>
  <si>
    <t>Cuttlefish, raw</t>
  </si>
  <si>
    <t>Watercress, raw</t>
  </si>
  <si>
    <t>Barley</t>
  </si>
  <si>
    <t>Beans, green, boiled in unsalted water</t>
  </si>
  <si>
    <t>Beer, bitter, best, premium</t>
  </si>
  <si>
    <t>Beer, bitter, strong (&gt;5% ABV)</t>
  </si>
  <si>
    <t>Beer, bitter, average (&lt;4% ABV)</t>
  </si>
  <si>
    <t>Beef, fillet steak, grilled, lean and fat</t>
  </si>
  <si>
    <t>Ghee, butter</t>
  </si>
  <si>
    <t>Cassava, steamed</t>
  </si>
  <si>
    <t>Octopus, raw</t>
  </si>
  <si>
    <t>Cloves, dried</t>
  </si>
  <si>
    <t>Cocoa powder</t>
  </si>
  <si>
    <t>Oil, coconut</t>
  </si>
  <si>
    <t>Coffee, instant, made up with water</t>
  </si>
  <si>
    <t>Oil, cottonseed</t>
  </si>
  <si>
    <t>Cream, dairy, UHT, half fat, canned spray</t>
  </si>
  <si>
    <t>Shrimps, boiled</t>
  </si>
  <si>
    <t>Redfish, raw</t>
  </si>
  <si>
    <t>Eggs, chicken, whole, fried in sunflower oil</t>
  </si>
  <si>
    <t>Beef, fat, average, raw</t>
  </si>
  <si>
    <t>Oil, cod liver</t>
  </si>
  <si>
    <t>Cat fish, raw</t>
  </si>
  <si>
    <t>Oil, peanut (groundnut)</t>
  </si>
  <si>
    <t>Oil, corn</t>
  </si>
  <si>
    <t>Curry, fish, homemade</t>
  </si>
  <si>
    <t>Sausages, beef, raw</t>
  </si>
  <si>
    <t>Milk, semi-skimmed, pasteurised, average</t>
  </si>
  <si>
    <t>Flour, millet, foxtail</t>
  </si>
  <si>
    <t>--</t>
  </si>
  <si>
    <t>Lamb, fat, average, raw</t>
  </si>
  <si>
    <t>Kidney, lamb, raw</t>
  </si>
  <si>
    <t>Oil, olive</t>
  </si>
  <si>
    <t>Olives, green, in brine, drained, flesh and skin</t>
  </si>
  <si>
    <t>Onions, fried in sunflower oil</t>
  </si>
  <si>
    <t>Oil, palm</t>
  </si>
  <si>
    <t>Peas, dried, raw</t>
  </si>
  <si>
    <t>Pepper, black</t>
  </si>
  <si>
    <t>Pork, fat, average, cooked</t>
  </si>
  <si>
    <t>Pepper, capsicum, red, raw</t>
  </si>
  <si>
    <t>Potatoes, old, boiled in unsalted water, flesh only</t>
  </si>
  <si>
    <t>Chicken, meat, average, roasted</t>
  </si>
  <si>
    <t>Lentils, red, split, dried, boiled in unsalted water</t>
  </si>
  <si>
    <t>Rapeseed</t>
  </si>
  <si>
    <t>Mustard seeds</t>
  </si>
  <si>
    <t>Rice, white, pudding, raw</t>
  </si>
  <si>
    <t>Carrots, young, raw</t>
  </si>
  <si>
    <t>Crispbread, rye</t>
  </si>
  <si>
    <t>Sesame seeds</t>
  </si>
  <si>
    <t>Oil, sesame</t>
  </si>
  <si>
    <t>Sorghum</t>
  </si>
  <si>
    <t>Oil, soya</t>
  </si>
  <si>
    <t>Flour, soya</t>
  </si>
  <si>
    <t>Allspice, ground</t>
  </si>
  <si>
    <t>Sugar, white</t>
  </si>
  <si>
    <t>Sunflower seeds</t>
  </si>
  <si>
    <t>Oil, sunflower</t>
  </si>
  <si>
    <t>Sweet potato, flesh only, boiled in unsalted water</t>
  </si>
  <si>
    <t>Tea, black, infusion, average</t>
  </si>
  <si>
    <t>Wine, red</t>
  </si>
  <si>
    <t>Yam, flesh only, boiled in unsalted water</t>
  </si>
  <si>
    <t>Banana split, homemade</t>
  </si>
  <si>
    <t>Citrus fruit, soft/easy peelers, flesh only, weighed with peel and pips</t>
  </si>
  <si>
    <t>Coconut, flesh only, fresh</t>
  </si>
  <si>
    <t>Dates, raw, flesh and skin, weighed with stones</t>
  </si>
  <si>
    <t>Fish paste</t>
  </si>
  <si>
    <t>Fruit salad, homemade</t>
  </si>
  <si>
    <t>Grape juice, unsweetened</t>
  </si>
  <si>
    <t>Grapefruit, flesh only, raw, weighed with peel and pips</t>
  </si>
  <si>
    <t>Icing, Royal, homemade</t>
  </si>
  <si>
    <t>Lemons, flesh only, raw, weighed with peel and pips</t>
  </si>
  <si>
    <t>Molasses</t>
  </si>
  <si>
    <t>Nutmeg, ground</t>
  </si>
  <si>
    <t>Oatcakes, plain, retail</t>
  </si>
  <si>
    <t>Oil, wheatgerm</t>
  </si>
  <si>
    <t>Oranges, flesh only, weighed with peel and pips</t>
  </si>
  <si>
    <t>Pineapple, flesh only, raw, weighed with skin and top</t>
  </si>
  <si>
    <t>Rice, wild, raw</t>
  </si>
  <si>
    <t>Suet, vegetable, reduced fat</t>
  </si>
  <si>
    <t>Sugar apple, flesh only</t>
  </si>
  <si>
    <t>Sweetcorn, kernels, raw</t>
  </si>
  <si>
    <t>Tomato sauce, homemade</t>
  </si>
  <si>
    <t>Vegetables, mixed, stir-fry type, frozen, fried in rapeseed oil</t>
  </si>
  <si>
    <t>Contribution (%) to the total Se supply</t>
  </si>
  <si>
    <t>% of the total dietary Se</t>
  </si>
  <si>
    <t>WRA</t>
  </si>
  <si>
    <t>EAR</t>
  </si>
  <si>
    <t>Z-score</t>
  </si>
  <si>
    <t>With Se agronomic biofortification</t>
  </si>
  <si>
    <t>Adults (pessimistic)</t>
  </si>
  <si>
    <t>Children (pessimistic)</t>
  </si>
  <si>
    <t>Adults (optimistic)</t>
  </si>
  <si>
    <t>Children (optimistic)</t>
  </si>
  <si>
    <t>Parameters</t>
  </si>
  <si>
    <t>S.No</t>
  </si>
  <si>
    <t xml:space="preserve">Mean </t>
  </si>
  <si>
    <t>Standard deviation (sd)</t>
  </si>
  <si>
    <r>
      <t>Improved Se composition (</t>
    </r>
    <r>
      <rPr>
        <b/>
        <sz val="12"/>
        <rFont val="Calibri"/>
        <family val="2"/>
      </rPr>
      <t>µg 100 g</t>
    </r>
    <r>
      <rPr>
        <b/>
        <vertAlign val="superscript"/>
        <sz val="12"/>
        <rFont val="Calibri"/>
        <family val="2"/>
      </rPr>
      <t>-1</t>
    </r>
    <r>
      <rPr>
        <b/>
        <sz val="12"/>
        <rFont val="Calibri"/>
        <family val="2"/>
      </rPr>
      <t>)</t>
    </r>
    <r>
      <rPr>
        <b/>
        <sz val="12"/>
        <rFont val="Calibri"/>
        <family val="2"/>
        <scheme val="minor"/>
      </rPr>
      <t xml:space="preserve"> with Se agronomic biofortification for maize, teff, and wheat with 100% coverage</t>
    </r>
  </si>
  <si>
    <t>Prevalence of inadequate dietary Se supplies</t>
  </si>
  <si>
    <t>Estimation of the prevalence of inadequate dietary Se supplies at baseline and with Se agroomic biofortification of staple crops (maize, teff, and wheat) via soil application under pessmistic and optimistic coverage rates (20-50%) using the Estimated Average Requirement Method.</t>
  </si>
  <si>
    <r>
      <t>Improved grain Se (µg 100 g</t>
    </r>
    <r>
      <rPr>
        <b/>
        <vertAlign val="superscript"/>
        <sz val="12"/>
        <rFont val="Calibri"/>
        <family val="2"/>
        <scheme val="minor"/>
      </rPr>
      <t>-1</t>
    </r>
    <r>
      <rPr>
        <b/>
        <sz val="12"/>
        <rFont val="Calibri"/>
        <family val="2"/>
        <scheme val="minor"/>
      </rPr>
      <t>) weighted by 50% coverage under optimistic scenario (900% increase in grain Se)</t>
    </r>
  </si>
  <si>
    <r>
      <t>Improved grain Se (µg 100 g</t>
    </r>
    <r>
      <rPr>
        <b/>
        <vertAlign val="superscript"/>
        <sz val="12"/>
        <rFont val="Calibri"/>
        <family val="2"/>
        <scheme val="minor"/>
      </rPr>
      <t>-1</t>
    </r>
    <r>
      <rPr>
        <b/>
        <sz val="12"/>
        <rFont val="Calibri"/>
        <family val="2"/>
        <scheme val="minor"/>
      </rPr>
      <t>) weighted by 20% coverage under pessimistic scenario (543% increase in Grain Se)</t>
    </r>
  </si>
  <si>
    <t>Pessimistic scenario</t>
  </si>
  <si>
    <t>Optimistic scenario</t>
  </si>
  <si>
    <t>Baseline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</si>
</sst>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000000000000000"/>
    <numFmt numFmtId="167" formatCode="0.0%"/>
    <numFmt numFmtId="168" formatCode="0.00000000000"/>
  </numFmts>
  <fonts count="21" x14ac:knownFonts="1">
    <font>
      <sz val="11"/>
      <color theme="1"/>
      <name val="Calibri"/>
      <family val="2"/>
      <scheme val="minor"/>
    </font>
    <font>
      <sz val="12"/>
      <color theme="1"/>
      <name val="Calibri"/>
      <family val="2"/>
      <scheme val="minor"/>
    </font>
    <font>
      <b/>
      <sz val="12"/>
      <color theme="1"/>
      <name val="Calibri"/>
      <family val="2"/>
      <scheme val="minor"/>
    </font>
    <font>
      <sz val="8"/>
      <name val="Calibri"/>
      <family val="2"/>
      <scheme val="minor"/>
    </font>
    <font>
      <sz val="12"/>
      <color indexed="0"/>
      <name val="Arial"/>
      <family val="2"/>
    </font>
    <font>
      <sz val="12"/>
      <color indexed="0"/>
      <name val="Calibri"/>
      <family val="2"/>
      <scheme val="minor"/>
    </font>
    <font>
      <sz val="14"/>
      <color indexed="0"/>
      <name val="Calibri"/>
      <family val="2"/>
      <scheme val="minor"/>
    </font>
    <font>
      <b/>
      <i/>
      <sz val="12"/>
      <color theme="1"/>
      <name val="Calibri"/>
      <family val="2"/>
      <scheme val="minor"/>
    </font>
    <font>
      <b/>
      <sz val="12"/>
      <name val="Calibri"/>
      <family val="2"/>
      <scheme val="minor"/>
    </font>
    <font>
      <sz val="11"/>
      <color theme="1"/>
      <name val="Calibri"/>
      <family val="2"/>
      <scheme val="minor"/>
    </font>
    <font>
      <b/>
      <sz val="11"/>
      <name val="Calibri"/>
      <family val="2"/>
      <scheme val="minor"/>
    </font>
    <font>
      <b/>
      <vertAlign val="superscript"/>
      <sz val="12"/>
      <color theme="1"/>
      <name val="Calibri"/>
      <family val="2"/>
      <scheme val="minor"/>
    </font>
    <font>
      <b/>
      <sz val="14"/>
      <name val="Calibri"/>
      <family val="2"/>
      <scheme val="minor"/>
    </font>
    <font>
      <vertAlign val="superscript"/>
      <sz val="14"/>
      <name val="Calibri"/>
      <family val="2"/>
      <scheme val="minor"/>
    </font>
    <font>
      <b/>
      <sz val="12"/>
      <color indexed="0"/>
      <name val="Calibri"/>
      <family val="2"/>
      <scheme val="minor"/>
    </font>
    <font>
      <b/>
      <vertAlign val="superscript"/>
      <sz val="12"/>
      <name val="Calibri"/>
      <family val="2"/>
      <scheme val="minor"/>
    </font>
    <font>
      <sz val="12"/>
      <name val="Calibri"/>
      <family val="2"/>
      <scheme val="minor"/>
    </font>
    <font>
      <b/>
      <sz val="12"/>
      <name val="Calibri"/>
      <family val="2"/>
    </font>
    <font>
      <b/>
      <vertAlign val="superscript"/>
      <sz val="12"/>
      <name val="Calibri"/>
      <family val="2"/>
    </font>
    <font>
      <b/>
      <vertAlign val="superscript"/>
      <sz val="11"/>
      <name val="Calibri"/>
      <family val="2"/>
      <scheme val="minor"/>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theme="0"/>
        <bgColor theme="4"/>
      </patternFill>
    </fill>
    <fill>
      <patternFill patternType="solid">
        <fgColor theme="0"/>
        <bgColor theme="4" tint="0.79998168889431442"/>
      </patternFill>
    </fill>
    <fill>
      <patternFill patternType="solid">
        <fgColor theme="2"/>
        <bgColor indexed="64"/>
      </patternFill>
    </fill>
    <fill>
      <patternFill patternType="solid">
        <fgColor rgb="FFFFFFFF"/>
        <bgColor rgb="FF000000"/>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4" fillId="0" borderId="0">
      <alignment vertical="top"/>
      <protection locked="0"/>
    </xf>
    <xf numFmtId="9" fontId="9" fillId="0" borderId="0" applyFont="0" applyFill="0" applyBorder="0" applyAlignment="0" applyProtection="0"/>
  </cellStyleXfs>
  <cellXfs count="64">
    <xf numFmtId="0" fontId="0" fillId="0" borderId="0" xfId="0"/>
    <xf numFmtId="0" fontId="5" fillId="0" borderId="0" xfId="1" applyFont="1" applyAlignment="1" applyProtection="1"/>
    <xf numFmtId="0" fontId="4" fillId="0" borderId="0" xfId="1" applyAlignment="1" applyProtection="1"/>
    <xf numFmtId="0" fontId="1" fillId="2" borderId="2" xfId="1" applyFont="1" applyFill="1" applyBorder="1" applyAlignment="1" applyProtection="1"/>
    <xf numFmtId="0" fontId="2" fillId="3" borderId="3" xfId="1" applyFont="1" applyFill="1" applyBorder="1" applyAlignment="1">
      <alignment vertical="top" wrapText="1"/>
      <protection locked="0"/>
    </xf>
    <xf numFmtId="0" fontId="1" fillId="4" borderId="2" xfId="1" applyFont="1" applyFill="1" applyBorder="1">
      <alignment vertical="top"/>
      <protection locked="0"/>
    </xf>
    <xf numFmtId="2" fontId="1" fillId="2" borderId="2" xfId="1" applyNumberFormat="1" applyFont="1" applyFill="1" applyBorder="1" applyAlignment="1" applyProtection="1"/>
    <xf numFmtId="0" fontId="1" fillId="2" borderId="2" xfId="1" applyFont="1" applyFill="1" applyBorder="1">
      <alignment vertical="top"/>
      <protection locked="0"/>
    </xf>
    <xf numFmtId="0" fontId="5" fillId="0" borderId="0" xfId="1" applyFont="1" applyAlignment="1" applyProtection="1">
      <alignment horizontal="center"/>
    </xf>
    <xf numFmtId="0" fontId="4" fillId="0" borderId="0" xfId="1" applyAlignment="1" applyProtection="1">
      <alignment horizontal="center"/>
    </xf>
    <xf numFmtId="9" fontId="4" fillId="0" borderId="0" xfId="2" applyFont="1" applyAlignment="1" applyProtection="1"/>
    <xf numFmtId="166" fontId="4" fillId="0" borderId="0" xfId="1" applyNumberFormat="1" applyAlignment="1" applyProtection="1"/>
    <xf numFmtId="0" fontId="10" fillId="0" borderId="0" xfId="1" applyFont="1" applyAlignment="1" applyProtection="1">
      <alignment horizontal="center" wrapText="1"/>
    </xf>
    <xf numFmtId="0" fontId="2" fillId="3" borderId="3" xfId="1" applyFont="1" applyFill="1" applyBorder="1" applyAlignment="1">
      <alignment horizontal="center" vertical="top" wrapText="1"/>
      <protection locked="0"/>
    </xf>
    <xf numFmtId="0" fontId="8" fillId="0" borderId="3" xfId="1" applyFont="1" applyBorder="1" applyAlignment="1" applyProtection="1">
      <alignment vertical="top" wrapText="1"/>
    </xf>
    <xf numFmtId="2" fontId="5" fillId="0" borderId="0" xfId="1" applyNumberFormat="1" applyFont="1" applyAlignment="1" applyProtection="1"/>
    <xf numFmtId="0" fontId="5" fillId="0" borderId="2" xfId="1" applyFont="1" applyBorder="1" applyAlignment="1" applyProtection="1"/>
    <xf numFmtId="165" fontId="5" fillId="0" borderId="2" xfId="1" applyNumberFormat="1" applyFont="1" applyBorder="1" applyAlignment="1" applyProtection="1"/>
    <xf numFmtId="10" fontId="5" fillId="0" borderId="2" xfId="2" applyNumberFormat="1" applyFont="1" applyBorder="1" applyAlignment="1" applyProtection="1"/>
    <xf numFmtId="10" fontId="16" fillId="0" borderId="2" xfId="2" applyNumberFormat="1" applyFont="1" applyBorder="1" applyAlignment="1" applyProtection="1">
      <alignment horizontal="center"/>
    </xf>
    <xf numFmtId="0" fontId="16" fillId="0" borderId="2" xfId="2" applyNumberFormat="1" applyFont="1" applyBorder="1" applyAlignment="1" applyProtection="1">
      <alignment horizontal="center"/>
    </xf>
    <xf numFmtId="9" fontId="5" fillId="0" borderId="0" xfId="2" applyFont="1" applyAlignment="1" applyProtection="1"/>
    <xf numFmtId="164" fontId="5" fillId="0" borderId="0" xfId="1" applyNumberFormat="1" applyFont="1" applyAlignment="1" applyProtection="1"/>
    <xf numFmtId="2" fontId="16" fillId="0" borderId="2" xfId="2" applyNumberFormat="1" applyFont="1" applyBorder="1" applyAlignment="1" applyProtection="1">
      <alignment horizontal="center"/>
    </xf>
    <xf numFmtId="0" fontId="2" fillId="2" borderId="6" xfId="1" applyFont="1" applyFill="1" applyBorder="1" applyAlignment="1" applyProtection="1">
      <alignment horizontal="center"/>
    </xf>
    <xf numFmtId="0" fontId="8" fillId="0" borderId="6" xfId="1" applyFont="1" applyBorder="1" applyAlignment="1" applyProtection="1"/>
    <xf numFmtId="0" fontId="8" fillId="2" borderId="6" xfId="1" applyFont="1" applyFill="1" applyBorder="1" applyAlignment="1" applyProtection="1"/>
    <xf numFmtId="0" fontId="5" fillId="0" borderId="0" xfId="1" applyFont="1" applyAlignment="1" applyProtection="1">
      <alignment horizontal="center" wrapText="1"/>
    </xf>
    <xf numFmtId="0" fontId="2" fillId="2" borderId="5" xfId="1" applyFont="1" applyFill="1" applyBorder="1" applyAlignment="1" applyProtection="1">
      <alignment horizontal="center"/>
    </xf>
    <xf numFmtId="164" fontId="1" fillId="2" borderId="2" xfId="1" applyNumberFormat="1" applyFont="1" applyFill="1" applyBorder="1" applyAlignment="1" applyProtection="1">
      <alignment horizontal="center"/>
    </xf>
    <xf numFmtId="10" fontId="5" fillId="0" borderId="0" xfId="1" applyNumberFormat="1" applyFont="1" applyAlignment="1" applyProtection="1"/>
    <xf numFmtId="0" fontId="20" fillId="0" borderId="0" xfId="0" applyFont="1"/>
    <xf numFmtId="0" fontId="20" fillId="6" borderId="0" xfId="0" applyFont="1" applyFill="1"/>
    <xf numFmtId="0" fontId="20" fillId="0" borderId="0" xfId="0" quotePrefix="1" applyFont="1"/>
    <xf numFmtId="0" fontId="20" fillId="0" borderId="2" xfId="0" applyFont="1" applyBorder="1"/>
    <xf numFmtId="0" fontId="2" fillId="3" borderId="3" xfId="1" applyFont="1" applyFill="1" applyBorder="1">
      <alignment vertical="top"/>
      <protection locked="0"/>
    </xf>
    <xf numFmtId="0" fontId="2" fillId="3" borderId="2" xfId="1" applyFont="1" applyFill="1" applyBorder="1" applyAlignment="1">
      <alignment vertical="top" wrapText="1"/>
      <protection locked="0"/>
    </xf>
    <xf numFmtId="0" fontId="5" fillId="2" borderId="2" xfId="1" applyFont="1" applyFill="1" applyBorder="1" applyAlignment="1" applyProtection="1">
      <alignment vertical="top" wrapText="1"/>
    </xf>
    <xf numFmtId="0" fontId="4" fillId="0" borderId="0" xfId="1" applyProtection="1">
      <alignment vertical="top"/>
    </xf>
    <xf numFmtId="0" fontId="5" fillId="0" borderId="2" xfId="1" applyFont="1" applyBorder="1" applyProtection="1">
      <alignment vertical="top"/>
    </xf>
    <xf numFmtId="0" fontId="5" fillId="0" borderId="2" xfId="1" applyFont="1" applyBorder="1" applyAlignment="1" applyProtection="1">
      <alignment vertical="top" wrapText="1"/>
    </xf>
    <xf numFmtId="167" fontId="5" fillId="5" borderId="2" xfId="1" applyNumberFormat="1" applyFont="1" applyFill="1" applyBorder="1" applyAlignment="1" applyProtection="1"/>
    <xf numFmtId="168" fontId="4" fillId="0" borderId="0" xfId="1" applyNumberFormat="1" applyAlignment="1" applyProtection="1">
      <alignment horizontal="center"/>
    </xf>
    <xf numFmtId="0" fontId="6" fillId="0" borderId="0" xfId="1" applyFont="1" applyAlignment="1" applyProtection="1">
      <alignment horizontal="left" vertical="top" wrapText="1"/>
    </xf>
    <xf numFmtId="165" fontId="5" fillId="0" borderId="0" xfId="1" applyNumberFormat="1" applyFont="1" applyAlignment="1" applyProtection="1"/>
    <xf numFmtId="0" fontId="14" fillId="0" borderId="0" xfId="1" applyFont="1" applyAlignment="1" applyProtection="1">
      <alignment wrapText="1"/>
    </xf>
    <xf numFmtId="0" fontId="8" fillId="2" borderId="3" xfId="1" applyFont="1" applyFill="1" applyBorder="1" applyAlignment="1" applyProtection="1">
      <alignment vertical="top" wrapText="1"/>
    </xf>
    <xf numFmtId="0" fontId="5" fillId="0" borderId="0" xfId="1" applyFont="1" applyAlignment="1" applyProtection="1">
      <alignment vertical="top" wrapText="1"/>
    </xf>
    <xf numFmtId="0" fontId="1" fillId="0" borderId="0" xfId="0" applyFont="1"/>
    <xf numFmtId="0" fontId="2" fillId="0" borderId="0" xfId="0" applyFont="1"/>
    <xf numFmtId="164" fontId="1" fillId="0" borderId="0" xfId="0" applyNumberFormat="1" applyFont="1"/>
    <xf numFmtId="167" fontId="1" fillId="0" borderId="0" xfId="2" applyNumberFormat="1" applyFont="1"/>
    <xf numFmtId="167" fontId="4" fillId="0" borderId="0" xfId="1" applyNumberFormat="1" applyAlignment="1" applyProtection="1"/>
    <xf numFmtId="0" fontId="6" fillId="0" borderId="1" xfId="1" applyFont="1" applyBorder="1" applyAlignment="1" applyProtection="1">
      <alignment horizontal="left" vertical="top" wrapText="1"/>
    </xf>
    <xf numFmtId="0" fontId="2" fillId="2" borderId="4" xfId="1" applyFont="1" applyFill="1" applyBorder="1" applyAlignment="1" applyProtection="1">
      <alignment horizontal="center"/>
    </xf>
    <xf numFmtId="0" fontId="2" fillId="2" borderId="1" xfId="1" applyFont="1" applyFill="1" applyBorder="1" applyAlignment="1" applyProtection="1">
      <alignment horizontal="center"/>
    </xf>
    <xf numFmtId="0" fontId="2" fillId="2" borderId="5" xfId="1" applyFont="1" applyFill="1" applyBorder="1" applyAlignment="1" applyProtection="1">
      <alignment horizontal="center"/>
    </xf>
    <xf numFmtId="0" fontId="8" fillId="2" borderId="3" xfId="1" applyFont="1" applyFill="1" applyBorder="1" applyAlignment="1" applyProtection="1">
      <alignment horizontal="center" wrapText="1"/>
    </xf>
    <xf numFmtId="0" fontId="8" fillId="2" borderId="6" xfId="1" applyFont="1" applyFill="1" applyBorder="1" applyAlignment="1" applyProtection="1">
      <alignment horizontal="center" wrapText="1"/>
    </xf>
    <xf numFmtId="0" fontId="14" fillId="0" borderId="7" xfId="1" applyFont="1" applyBorder="1" applyAlignment="1" applyProtection="1">
      <alignment horizontal="center" wrapText="1"/>
    </xf>
    <xf numFmtId="0" fontId="14" fillId="0" borderId="0" xfId="1" applyFont="1" applyAlignment="1" applyProtection="1">
      <alignment horizontal="center" wrapText="1"/>
    </xf>
    <xf numFmtId="0" fontId="1" fillId="0" borderId="0" xfId="0" applyFont="1" applyAlignment="1">
      <alignment horizontal="left" vertical="top" wrapText="1"/>
    </xf>
    <xf numFmtId="0" fontId="2" fillId="0" borderId="0" xfId="0" applyFont="1" applyAlignment="1">
      <alignment horizontal="center" vertical="center"/>
    </xf>
    <xf numFmtId="0" fontId="2" fillId="0" borderId="0" xfId="0" applyFont="1" applyAlignment="1">
      <alignment horizontal="center"/>
    </xf>
  </cellXfs>
  <cellStyles count="3">
    <cellStyle name="Normal" xfId="0" builtinId="0"/>
    <cellStyle name="Normal 2" xfId="1" xr:uid="{21E117A8-EF65-4714-89F7-400239A9000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72FA6-241C-4FC8-8B30-514ACE8FAA69}">
  <dimension ref="A1:V103"/>
  <sheetViews>
    <sheetView tabSelected="1" topLeftCell="B1" zoomScale="90" zoomScaleNormal="90" workbookViewId="0">
      <selection activeCell="G9" sqref="G9"/>
    </sheetView>
  </sheetViews>
  <sheetFormatPr defaultRowHeight="15" x14ac:dyDescent="0.2"/>
  <cols>
    <col min="1" max="1" width="20" style="2" customWidth="1"/>
    <col min="2" max="2" width="9.140625" style="2" customWidth="1"/>
    <col min="3" max="3" width="20.85546875" style="2" customWidth="1"/>
    <col min="4" max="4" width="11.42578125" style="2" customWidth="1"/>
    <col min="5" max="5" width="31.85546875" style="2" customWidth="1"/>
    <col min="6" max="6" width="13.85546875" style="2" customWidth="1"/>
    <col min="7" max="7" width="15.85546875" style="2" customWidth="1"/>
    <col min="8" max="8" width="17.7109375" style="9" customWidth="1"/>
    <col min="9" max="9" width="14.28515625" style="2" bestFit="1" customWidth="1"/>
    <col min="10" max="10" width="13" style="2" customWidth="1"/>
    <col min="11" max="11" width="11.140625" style="2" customWidth="1"/>
    <col min="12" max="12" width="17.140625" style="2" hidden="1" customWidth="1"/>
    <col min="13" max="14" width="17.140625" style="2" customWidth="1"/>
    <col min="15" max="15" width="12.5703125" style="2" customWidth="1"/>
    <col min="16" max="16" width="12.7109375" style="2" customWidth="1"/>
    <col min="17" max="17" width="11.42578125" style="2" customWidth="1"/>
    <col min="18" max="19" width="11.7109375" style="2" customWidth="1"/>
    <col min="20" max="20" width="31.140625" style="2" customWidth="1"/>
    <col min="21" max="21" width="16.5703125" style="2" customWidth="1"/>
    <col min="22" max="22" width="28.140625" style="2" bestFit="1" customWidth="1"/>
    <col min="23" max="23" width="18.5703125" style="2" customWidth="1"/>
    <col min="24" max="243" width="9.140625" style="2"/>
    <col min="244" max="245" width="0" style="2" hidden="1" customWidth="1"/>
    <col min="246" max="246" width="28" style="2" customWidth="1"/>
    <col min="247" max="251" width="11.42578125" style="2" customWidth="1"/>
    <col min="252" max="252" width="0" style="2" hidden="1" customWidth="1"/>
    <col min="253" max="253" width="13.42578125" style="2" bestFit="1" customWidth="1"/>
    <col min="254" max="254" width="17.42578125" style="2" bestFit="1" customWidth="1"/>
    <col min="255" max="257" width="9.140625" style="2"/>
    <col min="258" max="259" width="0" style="2" hidden="1" customWidth="1"/>
    <col min="260" max="260" width="9.140625" style="2"/>
    <col min="261" max="261" width="9.5703125" style="2" customWidth="1"/>
    <col min="262" max="262" width="8.42578125" style="2" customWidth="1"/>
    <col min="263" max="264" width="9.140625" style="2"/>
    <col min="265" max="265" width="10.28515625" style="2" customWidth="1"/>
    <col min="266" max="266" width="11.85546875" style="2" customWidth="1"/>
    <col min="267" max="267" width="11.42578125" style="2" customWidth="1"/>
    <col min="268" max="499" width="9.140625" style="2"/>
    <col min="500" max="501" width="0" style="2" hidden="1" customWidth="1"/>
    <col min="502" max="502" width="28" style="2" customWidth="1"/>
    <col min="503" max="507" width="11.42578125" style="2" customWidth="1"/>
    <col min="508" max="508" width="0" style="2" hidden="1" customWidth="1"/>
    <col min="509" max="509" width="13.42578125" style="2" bestFit="1" customWidth="1"/>
    <col min="510" max="510" width="17.42578125" style="2" bestFit="1" customWidth="1"/>
    <col min="511" max="513" width="9.140625" style="2"/>
    <col min="514" max="515" width="0" style="2" hidden="1" customWidth="1"/>
    <col min="516" max="516" width="9.140625" style="2"/>
    <col min="517" max="517" width="9.5703125" style="2" customWidth="1"/>
    <col min="518" max="518" width="8.42578125" style="2" customWidth="1"/>
    <col min="519" max="520" width="9.140625" style="2"/>
    <col min="521" max="521" width="10.28515625" style="2" customWidth="1"/>
    <col min="522" max="522" width="11.85546875" style="2" customWidth="1"/>
    <col min="523" max="523" width="11.42578125" style="2" customWidth="1"/>
    <col min="524" max="755" width="9.140625" style="2"/>
    <col min="756" max="757" width="0" style="2" hidden="1" customWidth="1"/>
    <col min="758" max="758" width="28" style="2" customWidth="1"/>
    <col min="759" max="763" width="11.42578125" style="2" customWidth="1"/>
    <col min="764" max="764" width="0" style="2" hidden="1" customWidth="1"/>
    <col min="765" max="765" width="13.42578125" style="2" bestFit="1" customWidth="1"/>
    <col min="766" max="766" width="17.42578125" style="2" bestFit="1" customWidth="1"/>
    <col min="767" max="769" width="9.140625" style="2"/>
    <col min="770" max="771" width="0" style="2" hidden="1" customWidth="1"/>
    <col min="772" max="772" width="9.140625" style="2"/>
    <col min="773" max="773" width="9.5703125" style="2" customWidth="1"/>
    <col min="774" max="774" width="8.42578125" style="2" customWidth="1"/>
    <col min="775" max="776" width="9.140625" style="2"/>
    <col min="777" max="777" width="10.28515625" style="2" customWidth="1"/>
    <col min="778" max="778" width="11.85546875" style="2" customWidth="1"/>
    <col min="779" max="779" width="11.42578125" style="2" customWidth="1"/>
    <col min="780" max="1011" width="9.140625" style="2"/>
    <col min="1012" max="1013" width="0" style="2" hidden="1" customWidth="1"/>
    <col min="1014" max="1014" width="28" style="2" customWidth="1"/>
    <col min="1015" max="1019" width="11.42578125" style="2" customWidth="1"/>
    <col min="1020" max="1020" width="0" style="2" hidden="1" customWidth="1"/>
    <col min="1021" max="1021" width="13.42578125" style="2" bestFit="1" customWidth="1"/>
    <col min="1022" max="1022" width="17.42578125" style="2" bestFit="1" customWidth="1"/>
    <col min="1023" max="1025" width="9.140625" style="2"/>
    <col min="1026" max="1027" width="0" style="2" hidden="1" customWidth="1"/>
    <col min="1028" max="1028" width="9.140625" style="2"/>
    <col min="1029" max="1029" width="9.5703125" style="2" customWidth="1"/>
    <col min="1030" max="1030" width="8.42578125" style="2" customWidth="1"/>
    <col min="1031" max="1032" width="9.140625" style="2"/>
    <col min="1033" max="1033" width="10.28515625" style="2" customWidth="1"/>
    <col min="1034" max="1034" width="11.85546875" style="2" customWidth="1"/>
    <col min="1035" max="1035" width="11.42578125" style="2" customWidth="1"/>
    <col min="1036" max="1267" width="9.140625" style="2"/>
    <col min="1268" max="1269" width="0" style="2" hidden="1" customWidth="1"/>
    <col min="1270" max="1270" width="28" style="2" customWidth="1"/>
    <col min="1271" max="1275" width="11.42578125" style="2" customWidth="1"/>
    <col min="1276" max="1276" width="0" style="2" hidden="1" customWidth="1"/>
    <col min="1277" max="1277" width="13.42578125" style="2" bestFit="1" customWidth="1"/>
    <col min="1278" max="1278" width="17.42578125" style="2" bestFit="1" customWidth="1"/>
    <col min="1279" max="1281" width="9.140625" style="2"/>
    <col min="1282" max="1283" width="0" style="2" hidden="1" customWidth="1"/>
    <col min="1284" max="1284" width="9.140625" style="2"/>
    <col min="1285" max="1285" width="9.5703125" style="2" customWidth="1"/>
    <col min="1286" max="1286" width="8.42578125" style="2" customWidth="1"/>
    <col min="1287" max="1288" width="9.140625" style="2"/>
    <col min="1289" max="1289" width="10.28515625" style="2" customWidth="1"/>
    <col min="1290" max="1290" width="11.85546875" style="2" customWidth="1"/>
    <col min="1291" max="1291" width="11.42578125" style="2" customWidth="1"/>
    <col min="1292" max="1523" width="9.140625" style="2"/>
    <col min="1524" max="1525" width="0" style="2" hidden="1" customWidth="1"/>
    <col min="1526" max="1526" width="28" style="2" customWidth="1"/>
    <col min="1527" max="1531" width="11.42578125" style="2" customWidth="1"/>
    <col min="1532" max="1532" width="0" style="2" hidden="1" customWidth="1"/>
    <col min="1533" max="1533" width="13.42578125" style="2" bestFit="1" customWidth="1"/>
    <col min="1534" max="1534" width="17.42578125" style="2" bestFit="1" customWidth="1"/>
    <col min="1535" max="1537" width="9.140625" style="2"/>
    <col min="1538" max="1539" width="0" style="2" hidden="1" customWidth="1"/>
    <col min="1540" max="1540" width="9.140625" style="2"/>
    <col min="1541" max="1541" width="9.5703125" style="2" customWidth="1"/>
    <col min="1542" max="1542" width="8.42578125" style="2" customWidth="1"/>
    <col min="1543" max="1544" width="9.140625" style="2"/>
    <col min="1545" max="1545" width="10.28515625" style="2" customWidth="1"/>
    <col min="1546" max="1546" width="11.85546875" style="2" customWidth="1"/>
    <col min="1547" max="1547" width="11.42578125" style="2" customWidth="1"/>
    <col min="1548" max="1779" width="9.140625" style="2"/>
    <col min="1780" max="1781" width="0" style="2" hidden="1" customWidth="1"/>
    <col min="1782" max="1782" width="28" style="2" customWidth="1"/>
    <col min="1783" max="1787" width="11.42578125" style="2" customWidth="1"/>
    <col min="1788" max="1788" width="0" style="2" hidden="1" customWidth="1"/>
    <col min="1789" max="1789" width="13.42578125" style="2" bestFit="1" customWidth="1"/>
    <col min="1790" max="1790" width="17.42578125" style="2" bestFit="1" customWidth="1"/>
    <col min="1791" max="1793" width="9.140625" style="2"/>
    <col min="1794" max="1795" width="0" style="2" hidden="1" customWidth="1"/>
    <col min="1796" max="1796" width="9.140625" style="2"/>
    <col min="1797" max="1797" width="9.5703125" style="2" customWidth="1"/>
    <col min="1798" max="1798" width="8.42578125" style="2" customWidth="1"/>
    <col min="1799" max="1800" width="9.140625" style="2"/>
    <col min="1801" max="1801" width="10.28515625" style="2" customWidth="1"/>
    <col min="1802" max="1802" width="11.85546875" style="2" customWidth="1"/>
    <col min="1803" max="1803" width="11.42578125" style="2" customWidth="1"/>
    <col min="1804" max="2035" width="9.140625" style="2"/>
    <col min="2036" max="2037" width="0" style="2" hidden="1" customWidth="1"/>
    <col min="2038" max="2038" width="28" style="2" customWidth="1"/>
    <col min="2039" max="2043" width="11.42578125" style="2" customWidth="1"/>
    <col min="2044" max="2044" width="0" style="2" hidden="1" customWidth="1"/>
    <col min="2045" max="2045" width="13.42578125" style="2" bestFit="1" customWidth="1"/>
    <col min="2046" max="2046" width="17.42578125" style="2" bestFit="1" customWidth="1"/>
    <col min="2047" max="2049" width="9.140625" style="2"/>
    <col min="2050" max="2051" width="0" style="2" hidden="1" customWidth="1"/>
    <col min="2052" max="2052" width="9.140625" style="2"/>
    <col min="2053" max="2053" width="9.5703125" style="2" customWidth="1"/>
    <col min="2054" max="2054" width="8.42578125" style="2" customWidth="1"/>
    <col min="2055" max="2056" width="9.140625" style="2"/>
    <col min="2057" max="2057" width="10.28515625" style="2" customWidth="1"/>
    <col min="2058" max="2058" width="11.85546875" style="2" customWidth="1"/>
    <col min="2059" max="2059" width="11.42578125" style="2" customWidth="1"/>
    <col min="2060" max="2291" width="9.140625" style="2"/>
    <col min="2292" max="2293" width="0" style="2" hidden="1" customWidth="1"/>
    <col min="2294" max="2294" width="28" style="2" customWidth="1"/>
    <col min="2295" max="2299" width="11.42578125" style="2" customWidth="1"/>
    <col min="2300" max="2300" width="0" style="2" hidden="1" customWidth="1"/>
    <col min="2301" max="2301" width="13.42578125" style="2" bestFit="1" customWidth="1"/>
    <col min="2302" max="2302" width="17.42578125" style="2" bestFit="1" customWidth="1"/>
    <col min="2303" max="2305" width="9.140625" style="2"/>
    <col min="2306" max="2307" width="0" style="2" hidden="1" customWidth="1"/>
    <col min="2308" max="2308" width="9.140625" style="2"/>
    <col min="2309" max="2309" width="9.5703125" style="2" customWidth="1"/>
    <col min="2310" max="2310" width="8.42578125" style="2" customWidth="1"/>
    <col min="2311" max="2312" width="9.140625" style="2"/>
    <col min="2313" max="2313" width="10.28515625" style="2" customWidth="1"/>
    <col min="2314" max="2314" width="11.85546875" style="2" customWidth="1"/>
    <col min="2315" max="2315" width="11.42578125" style="2" customWidth="1"/>
    <col min="2316" max="2547" width="9.140625" style="2"/>
    <col min="2548" max="2549" width="0" style="2" hidden="1" customWidth="1"/>
    <col min="2550" max="2550" width="28" style="2" customWidth="1"/>
    <col min="2551" max="2555" width="11.42578125" style="2" customWidth="1"/>
    <col min="2556" max="2556" width="0" style="2" hidden="1" customWidth="1"/>
    <col min="2557" max="2557" width="13.42578125" style="2" bestFit="1" customWidth="1"/>
    <col min="2558" max="2558" width="17.42578125" style="2" bestFit="1" customWidth="1"/>
    <col min="2559" max="2561" width="9.140625" style="2"/>
    <col min="2562" max="2563" width="0" style="2" hidden="1" customWidth="1"/>
    <col min="2564" max="2564" width="9.140625" style="2"/>
    <col min="2565" max="2565" width="9.5703125" style="2" customWidth="1"/>
    <col min="2566" max="2566" width="8.42578125" style="2" customWidth="1"/>
    <col min="2567" max="2568" width="9.140625" style="2"/>
    <col min="2569" max="2569" width="10.28515625" style="2" customWidth="1"/>
    <col min="2570" max="2570" width="11.85546875" style="2" customWidth="1"/>
    <col min="2571" max="2571" width="11.42578125" style="2" customWidth="1"/>
    <col min="2572" max="2803" width="9.140625" style="2"/>
    <col min="2804" max="2805" width="0" style="2" hidden="1" customWidth="1"/>
    <col min="2806" max="2806" width="28" style="2" customWidth="1"/>
    <col min="2807" max="2811" width="11.42578125" style="2" customWidth="1"/>
    <col min="2812" max="2812" width="0" style="2" hidden="1" customWidth="1"/>
    <col min="2813" max="2813" width="13.42578125" style="2" bestFit="1" customWidth="1"/>
    <col min="2814" max="2814" width="17.42578125" style="2" bestFit="1" customWidth="1"/>
    <col min="2815" max="2817" width="9.140625" style="2"/>
    <col min="2818" max="2819" width="0" style="2" hidden="1" customWidth="1"/>
    <col min="2820" max="2820" width="9.140625" style="2"/>
    <col min="2821" max="2821" width="9.5703125" style="2" customWidth="1"/>
    <col min="2822" max="2822" width="8.42578125" style="2" customWidth="1"/>
    <col min="2823" max="2824" width="9.140625" style="2"/>
    <col min="2825" max="2825" width="10.28515625" style="2" customWidth="1"/>
    <col min="2826" max="2826" width="11.85546875" style="2" customWidth="1"/>
    <col min="2827" max="2827" width="11.42578125" style="2" customWidth="1"/>
    <col min="2828" max="3059" width="9.140625" style="2"/>
    <col min="3060" max="3061" width="0" style="2" hidden="1" customWidth="1"/>
    <col min="3062" max="3062" width="28" style="2" customWidth="1"/>
    <col min="3063" max="3067" width="11.42578125" style="2" customWidth="1"/>
    <col min="3068" max="3068" width="0" style="2" hidden="1" customWidth="1"/>
    <col min="3069" max="3069" width="13.42578125" style="2" bestFit="1" customWidth="1"/>
    <col min="3070" max="3070" width="17.42578125" style="2" bestFit="1" customWidth="1"/>
    <col min="3071" max="3073" width="9.140625" style="2"/>
    <col min="3074" max="3075" width="0" style="2" hidden="1" customWidth="1"/>
    <col min="3076" max="3076" width="9.140625" style="2"/>
    <col min="3077" max="3077" width="9.5703125" style="2" customWidth="1"/>
    <col min="3078" max="3078" width="8.42578125" style="2" customWidth="1"/>
    <col min="3079" max="3080" width="9.140625" style="2"/>
    <col min="3081" max="3081" width="10.28515625" style="2" customWidth="1"/>
    <col min="3082" max="3082" width="11.85546875" style="2" customWidth="1"/>
    <col min="3083" max="3083" width="11.42578125" style="2" customWidth="1"/>
    <col min="3084" max="3315" width="9.140625" style="2"/>
    <col min="3316" max="3317" width="0" style="2" hidden="1" customWidth="1"/>
    <col min="3318" max="3318" width="28" style="2" customWidth="1"/>
    <col min="3319" max="3323" width="11.42578125" style="2" customWidth="1"/>
    <col min="3324" max="3324" width="0" style="2" hidden="1" customWidth="1"/>
    <col min="3325" max="3325" width="13.42578125" style="2" bestFit="1" customWidth="1"/>
    <col min="3326" max="3326" width="17.42578125" style="2" bestFit="1" customWidth="1"/>
    <col min="3327" max="3329" width="9.140625" style="2"/>
    <col min="3330" max="3331" width="0" style="2" hidden="1" customWidth="1"/>
    <col min="3332" max="3332" width="9.140625" style="2"/>
    <col min="3333" max="3333" width="9.5703125" style="2" customWidth="1"/>
    <col min="3334" max="3334" width="8.42578125" style="2" customWidth="1"/>
    <col min="3335" max="3336" width="9.140625" style="2"/>
    <col min="3337" max="3337" width="10.28515625" style="2" customWidth="1"/>
    <col min="3338" max="3338" width="11.85546875" style="2" customWidth="1"/>
    <col min="3339" max="3339" width="11.42578125" style="2" customWidth="1"/>
    <col min="3340" max="3571" width="9.140625" style="2"/>
    <col min="3572" max="3573" width="0" style="2" hidden="1" customWidth="1"/>
    <col min="3574" max="3574" width="28" style="2" customWidth="1"/>
    <col min="3575" max="3579" width="11.42578125" style="2" customWidth="1"/>
    <col min="3580" max="3580" width="0" style="2" hidden="1" customWidth="1"/>
    <col min="3581" max="3581" width="13.42578125" style="2" bestFit="1" customWidth="1"/>
    <col min="3582" max="3582" width="17.42578125" style="2" bestFit="1" customWidth="1"/>
    <col min="3583" max="3585" width="9.140625" style="2"/>
    <col min="3586" max="3587" width="0" style="2" hidden="1" customWidth="1"/>
    <col min="3588" max="3588" width="9.140625" style="2"/>
    <col min="3589" max="3589" width="9.5703125" style="2" customWidth="1"/>
    <col min="3590" max="3590" width="8.42578125" style="2" customWidth="1"/>
    <col min="3591" max="3592" width="9.140625" style="2"/>
    <col min="3593" max="3593" width="10.28515625" style="2" customWidth="1"/>
    <col min="3594" max="3594" width="11.85546875" style="2" customWidth="1"/>
    <col min="3595" max="3595" width="11.42578125" style="2" customWidth="1"/>
    <col min="3596" max="3827" width="9.140625" style="2"/>
    <col min="3828" max="3829" width="0" style="2" hidden="1" customWidth="1"/>
    <col min="3830" max="3830" width="28" style="2" customWidth="1"/>
    <col min="3831" max="3835" width="11.42578125" style="2" customWidth="1"/>
    <col min="3836" max="3836" width="0" style="2" hidden="1" customWidth="1"/>
    <col min="3837" max="3837" width="13.42578125" style="2" bestFit="1" customWidth="1"/>
    <col min="3838" max="3838" width="17.42578125" style="2" bestFit="1" customWidth="1"/>
    <col min="3839" max="3841" width="9.140625" style="2"/>
    <col min="3842" max="3843" width="0" style="2" hidden="1" customWidth="1"/>
    <col min="3844" max="3844" width="9.140625" style="2"/>
    <col min="3845" max="3845" width="9.5703125" style="2" customWidth="1"/>
    <col min="3846" max="3846" width="8.42578125" style="2" customWidth="1"/>
    <col min="3847" max="3848" width="9.140625" style="2"/>
    <col min="3849" max="3849" width="10.28515625" style="2" customWidth="1"/>
    <col min="3850" max="3850" width="11.85546875" style="2" customWidth="1"/>
    <col min="3851" max="3851" width="11.42578125" style="2" customWidth="1"/>
    <col min="3852" max="4083" width="9.140625" style="2"/>
    <col min="4084" max="4085" width="0" style="2" hidden="1" customWidth="1"/>
    <col min="4086" max="4086" width="28" style="2" customWidth="1"/>
    <col min="4087" max="4091" width="11.42578125" style="2" customWidth="1"/>
    <col min="4092" max="4092" width="0" style="2" hidden="1" customWidth="1"/>
    <col min="4093" max="4093" width="13.42578125" style="2" bestFit="1" customWidth="1"/>
    <col min="4094" max="4094" width="17.42578125" style="2" bestFit="1" customWidth="1"/>
    <col min="4095" max="4097" width="9.140625" style="2"/>
    <col min="4098" max="4099" width="0" style="2" hidden="1" customWidth="1"/>
    <col min="4100" max="4100" width="9.140625" style="2"/>
    <col min="4101" max="4101" width="9.5703125" style="2" customWidth="1"/>
    <col min="4102" max="4102" width="8.42578125" style="2" customWidth="1"/>
    <col min="4103" max="4104" width="9.140625" style="2"/>
    <col min="4105" max="4105" width="10.28515625" style="2" customWidth="1"/>
    <col min="4106" max="4106" width="11.85546875" style="2" customWidth="1"/>
    <col min="4107" max="4107" width="11.42578125" style="2" customWidth="1"/>
    <col min="4108" max="4339" width="9.140625" style="2"/>
    <col min="4340" max="4341" width="0" style="2" hidden="1" customWidth="1"/>
    <col min="4342" max="4342" width="28" style="2" customWidth="1"/>
    <col min="4343" max="4347" width="11.42578125" style="2" customWidth="1"/>
    <col min="4348" max="4348" width="0" style="2" hidden="1" customWidth="1"/>
    <col min="4349" max="4349" width="13.42578125" style="2" bestFit="1" customWidth="1"/>
    <col min="4350" max="4350" width="17.42578125" style="2" bestFit="1" customWidth="1"/>
    <col min="4351" max="4353" width="9.140625" style="2"/>
    <col min="4354" max="4355" width="0" style="2" hidden="1" customWidth="1"/>
    <col min="4356" max="4356" width="9.140625" style="2"/>
    <col min="4357" max="4357" width="9.5703125" style="2" customWidth="1"/>
    <col min="4358" max="4358" width="8.42578125" style="2" customWidth="1"/>
    <col min="4359" max="4360" width="9.140625" style="2"/>
    <col min="4361" max="4361" width="10.28515625" style="2" customWidth="1"/>
    <col min="4362" max="4362" width="11.85546875" style="2" customWidth="1"/>
    <col min="4363" max="4363" width="11.42578125" style="2" customWidth="1"/>
    <col min="4364" max="4595" width="9.140625" style="2"/>
    <col min="4596" max="4597" width="0" style="2" hidden="1" customWidth="1"/>
    <col min="4598" max="4598" width="28" style="2" customWidth="1"/>
    <col min="4599" max="4603" width="11.42578125" style="2" customWidth="1"/>
    <col min="4604" max="4604" width="0" style="2" hidden="1" customWidth="1"/>
    <col min="4605" max="4605" width="13.42578125" style="2" bestFit="1" customWidth="1"/>
    <col min="4606" max="4606" width="17.42578125" style="2" bestFit="1" customWidth="1"/>
    <col min="4607" max="4609" width="9.140625" style="2"/>
    <col min="4610" max="4611" width="0" style="2" hidden="1" customWidth="1"/>
    <col min="4612" max="4612" width="9.140625" style="2"/>
    <col min="4613" max="4613" width="9.5703125" style="2" customWidth="1"/>
    <col min="4614" max="4614" width="8.42578125" style="2" customWidth="1"/>
    <col min="4615" max="4616" width="9.140625" style="2"/>
    <col min="4617" max="4617" width="10.28515625" style="2" customWidth="1"/>
    <col min="4618" max="4618" width="11.85546875" style="2" customWidth="1"/>
    <col min="4619" max="4619" width="11.42578125" style="2" customWidth="1"/>
    <col min="4620" max="4851" width="9.140625" style="2"/>
    <col min="4852" max="4853" width="0" style="2" hidden="1" customWidth="1"/>
    <col min="4854" max="4854" width="28" style="2" customWidth="1"/>
    <col min="4855" max="4859" width="11.42578125" style="2" customWidth="1"/>
    <col min="4860" max="4860" width="0" style="2" hidden="1" customWidth="1"/>
    <col min="4861" max="4861" width="13.42578125" style="2" bestFit="1" customWidth="1"/>
    <col min="4862" max="4862" width="17.42578125" style="2" bestFit="1" customWidth="1"/>
    <col min="4863" max="4865" width="9.140625" style="2"/>
    <col min="4866" max="4867" width="0" style="2" hidden="1" customWidth="1"/>
    <col min="4868" max="4868" width="9.140625" style="2"/>
    <col min="4869" max="4869" width="9.5703125" style="2" customWidth="1"/>
    <col min="4870" max="4870" width="8.42578125" style="2" customWidth="1"/>
    <col min="4871" max="4872" width="9.140625" style="2"/>
    <col min="4873" max="4873" width="10.28515625" style="2" customWidth="1"/>
    <col min="4874" max="4874" width="11.85546875" style="2" customWidth="1"/>
    <col min="4875" max="4875" width="11.42578125" style="2" customWidth="1"/>
    <col min="4876" max="5107" width="9.140625" style="2"/>
    <col min="5108" max="5109" width="0" style="2" hidden="1" customWidth="1"/>
    <col min="5110" max="5110" width="28" style="2" customWidth="1"/>
    <col min="5111" max="5115" width="11.42578125" style="2" customWidth="1"/>
    <col min="5116" max="5116" width="0" style="2" hidden="1" customWidth="1"/>
    <col min="5117" max="5117" width="13.42578125" style="2" bestFit="1" customWidth="1"/>
    <col min="5118" max="5118" width="17.42578125" style="2" bestFit="1" customWidth="1"/>
    <col min="5119" max="5121" width="9.140625" style="2"/>
    <col min="5122" max="5123" width="0" style="2" hidden="1" customWidth="1"/>
    <col min="5124" max="5124" width="9.140625" style="2"/>
    <col min="5125" max="5125" width="9.5703125" style="2" customWidth="1"/>
    <col min="5126" max="5126" width="8.42578125" style="2" customWidth="1"/>
    <col min="5127" max="5128" width="9.140625" style="2"/>
    <col min="5129" max="5129" width="10.28515625" style="2" customWidth="1"/>
    <col min="5130" max="5130" width="11.85546875" style="2" customWidth="1"/>
    <col min="5131" max="5131" width="11.42578125" style="2" customWidth="1"/>
    <col min="5132" max="5363" width="9.140625" style="2"/>
    <col min="5364" max="5365" width="0" style="2" hidden="1" customWidth="1"/>
    <col min="5366" max="5366" width="28" style="2" customWidth="1"/>
    <col min="5367" max="5371" width="11.42578125" style="2" customWidth="1"/>
    <col min="5372" max="5372" width="0" style="2" hidden="1" customWidth="1"/>
    <col min="5373" max="5373" width="13.42578125" style="2" bestFit="1" customWidth="1"/>
    <col min="5374" max="5374" width="17.42578125" style="2" bestFit="1" customWidth="1"/>
    <col min="5375" max="5377" width="9.140625" style="2"/>
    <col min="5378" max="5379" width="0" style="2" hidden="1" customWidth="1"/>
    <col min="5380" max="5380" width="9.140625" style="2"/>
    <col min="5381" max="5381" width="9.5703125" style="2" customWidth="1"/>
    <col min="5382" max="5382" width="8.42578125" style="2" customWidth="1"/>
    <col min="5383" max="5384" width="9.140625" style="2"/>
    <col min="5385" max="5385" width="10.28515625" style="2" customWidth="1"/>
    <col min="5386" max="5386" width="11.85546875" style="2" customWidth="1"/>
    <col min="5387" max="5387" width="11.42578125" style="2" customWidth="1"/>
    <col min="5388" max="5619" width="9.140625" style="2"/>
    <col min="5620" max="5621" width="0" style="2" hidden="1" customWidth="1"/>
    <col min="5622" max="5622" width="28" style="2" customWidth="1"/>
    <col min="5623" max="5627" width="11.42578125" style="2" customWidth="1"/>
    <col min="5628" max="5628" width="0" style="2" hidden="1" customWidth="1"/>
    <col min="5629" max="5629" width="13.42578125" style="2" bestFit="1" customWidth="1"/>
    <col min="5630" max="5630" width="17.42578125" style="2" bestFit="1" customWidth="1"/>
    <col min="5631" max="5633" width="9.140625" style="2"/>
    <col min="5634" max="5635" width="0" style="2" hidden="1" customWidth="1"/>
    <col min="5636" max="5636" width="9.140625" style="2"/>
    <col min="5637" max="5637" width="9.5703125" style="2" customWidth="1"/>
    <col min="5638" max="5638" width="8.42578125" style="2" customWidth="1"/>
    <col min="5639" max="5640" width="9.140625" style="2"/>
    <col min="5641" max="5641" width="10.28515625" style="2" customWidth="1"/>
    <col min="5642" max="5642" width="11.85546875" style="2" customWidth="1"/>
    <col min="5643" max="5643" width="11.42578125" style="2" customWidth="1"/>
    <col min="5644" max="5875" width="9.140625" style="2"/>
    <col min="5876" max="5877" width="0" style="2" hidden="1" customWidth="1"/>
    <col min="5878" max="5878" width="28" style="2" customWidth="1"/>
    <col min="5879" max="5883" width="11.42578125" style="2" customWidth="1"/>
    <col min="5884" max="5884" width="0" style="2" hidden="1" customWidth="1"/>
    <col min="5885" max="5885" width="13.42578125" style="2" bestFit="1" customWidth="1"/>
    <col min="5886" max="5886" width="17.42578125" style="2" bestFit="1" customWidth="1"/>
    <col min="5887" max="5889" width="9.140625" style="2"/>
    <col min="5890" max="5891" width="0" style="2" hidden="1" customWidth="1"/>
    <col min="5892" max="5892" width="9.140625" style="2"/>
    <col min="5893" max="5893" width="9.5703125" style="2" customWidth="1"/>
    <col min="5894" max="5894" width="8.42578125" style="2" customWidth="1"/>
    <col min="5895" max="5896" width="9.140625" style="2"/>
    <col min="5897" max="5897" width="10.28515625" style="2" customWidth="1"/>
    <col min="5898" max="5898" width="11.85546875" style="2" customWidth="1"/>
    <col min="5899" max="5899" width="11.42578125" style="2" customWidth="1"/>
    <col min="5900" max="6131" width="9.140625" style="2"/>
    <col min="6132" max="6133" width="0" style="2" hidden="1" customWidth="1"/>
    <col min="6134" max="6134" width="28" style="2" customWidth="1"/>
    <col min="6135" max="6139" width="11.42578125" style="2" customWidth="1"/>
    <col min="6140" max="6140" width="0" style="2" hidden="1" customWidth="1"/>
    <col min="6141" max="6141" width="13.42578125" style="2" bestFit="1" customWidth="1"/>
    <col min="6142" max="6142" width="17.42578125" style="2" bestFit="1" customWidth="1"/>
    <col min="6143" max="6145" width="9.140625" style="2"/>
    <col min="6146" max="6147" width="0" style="2" hidden="1" customWidth="1"/>
    <col min="6148" max="6148" width="9.140625" style="2"/>
    <col min="6149" max="6149" width="9.5703125" style="2" customWidth="1"/>
    <col min="6150" max="6150" width="8.42578125" style="2" customWidth="1"/>
    <col min="6151" max="6152" width="9.140625" style="2"/>
    <col min="6153" max="6153" width="10.28515625" style="2" customWidth="1"/>
    <col min="6154" max="6154" width="11.85546875" style="2" customWidth="1"/>
    <col min="6155" max="6155" width="11.42578125" style="2" customWidth="1"/>
    <col min="6156" max="6387" width="9.140625" style="2"/>
    <col min="6388" max="6389" width="0" style="2" hidden="1" customWidth="1"/>
    <col min="6390" max="6390" width="28" style="2" customWidth="1"/>
    <col min="6391" max="6395" width="11.42578125" style="2" customWidth="1"/>
    <col min="6396" max="6396" width="0" style="2" hidden="1" customWidth="1"/>
    <col min="6397" max="6397" width="13.42578125" style="2" bestFit="1" customWidth="1"/>
    <col min="6398" max="6398" width="17.42578125" style="2" bestFit="1" customWidth="1"/>
    <col min="6399" max="6401" width="9.140625" style="2"/>
    <col min="6402" max="6403" width="0" style="2" hidden="1" customWidth="1"/>
    <col min="6404" max="6404" width="9.140625" style="2"/>
    <col min="6405" max="6405" width="9.5703125" style="2" customWidth="1"/>
    <col min="6406" max="6406" width="8.42578125" style="2" customWidth="1"/>
    <col min="6407" max="6408" width="9.140625" style="2"/>
    <col min="6409" max="6409" width="10.28515625" style="2" customWidth="1"/>
    <col min="6410" max="6410" width="11.85546875" style="2" customWidth="1"/>
    <col min="6411" max="6411" width="11.42578125" style="2" customWidth="1"/>
    <col min="6412" max="6643" width="9.140625" style="2"/>
    <col min="6644" max="6645" width="0" style="2" hidden="1" customWidth="1"/>
    <col min="6646" max="6646" width="28" style="2" customWidth="1"/>
    <col min="6647" max="6651" width="11.42578125" style="2" customWidth="1"/>
    <col min="6652" max="6652" width="0" style="2" hidden="1" customWidth="1"/>
    <col min="6653" max="6653" width="13.42578125" style="2" bestFit="1" customWidth="1"/>
    <col min="6654" max="6654" width="17.42578125" style="2" bestFit="1" customWidth="1"/>
    <col min="6655" max="6657" width="9.140625" style="2"/>
    <col min="6658" max="6659" width="0" style="2" hidden="1" customWidth="1"/>
    <col min="6660" max="6660" width="9.140625" style="2"/>
    <col min="6661" max="6661" width="9.5703125" style="2" customWidth="1"/>
    <col min="6662" max="6662" width="8.42578125" style="2" customWidth="1"/>
    <col min="6663" max="6664" width="9.140625" style="2"/>
    <col min="6665" max="6665" width="10.28515625" style="2" customWidth="1"/>
    <col min="6666" max="6666" width="11.85546875" style="2" customWidth="1"/>
    <col min="6667" max="6667" width="11.42578125" style="2" customWidth="1"/>
    <col min="6668" max="6899" width="9.140625" style="2"/>
    <col min="6900" max="6901" width="0" style="2" hidden="1" customWidth="1"/>
    <col min="6902" max="6902" width="28" style="2" customWidth="1"/>
    <col min="6903" max="6907" width="11.42578125" style="2" customWidth="1"/>
    <col min="6908" max="6908" width="0" style="2" hidden="1" customWidth="1"/>
    <col min="6909" max="6909" width="13.42578125" style="2" bestFit="1" customWidth="1"/>
    <col min="6910" max="6910" width="17.42578125" style="2" bestFit="1" customWidth="1"/>
    <col min="6911" max="6913" width="9.140625" style="2"/>
    <col min="6914" max="6915" width="0" style="2" hidden="1" customWidth="1"/>
    <col min="6916" max="6916" width="9.140625" style="2"/>
    <col min="6917" max="6917" width="9.5703125" style="2" customWidth="1"/>
    <col min="6918" max="6918" width="8.42578125" style="2" customWidth="1"/>
    <col min="6919" max="6920" width="9.140625" style="2"/>
    <col min="6921" max="6921" width="10.28515625" style="2" customWidth="1"/>
    <col min="6922" max="6922" width="11.85546875" style="2" customWidth="1"/>
    <col min="6923" max="6923" width="11.42578125" style="2" customWidth="1"/>
    <col min="6924" max="7155" width="9.140625" style="2"/>
    <col min="7156" max="7157" width="0" style="2" hidden="1" customWidth="1"/>
    <col min="7158" max="7158" width="28" style="2" customWidth="1"/>
    <col min="7159" max="7163" width="11.42578125" style="2" customWidth="1"/>
    <col min="7164" max="7164" width="0" style="2" hidden="1" customWidth="1"/>
    <col min="7165" max="7165" width="13.42578125" style="2" bestFit="1" customWidth="1"/>
    <col min="7166" max="7166" width="17.42578125" style="2" bestFit="1" customWidth="1"/>
    <col min="7167" max="7169" width="9.140625" style="2"/>
    <col min="7170" max="7171" width="0" style="2" hidden="1" customWidth="1"/>
    <col min="7172" max="7172" width="9.140625" style="2"/>
    <col min="7173" max="7173" width="9.5703125" style="2" customWidth="1"/>
    <col min="7174" max="7174" width="8.42578125" style="2" customWidth="1"/>
    <col min="7175" max="7176" width="9.140625" style="2"/>
    <col min="7177" max="7177" width="10.28515625" style="2" customWidth="1"/>
    <col min="7178" max="7178" width="11.85546875" style="2" customWidth="1"/>
    <col min="7179" max="7179" width="11.42578125" style="2" customWidth="1"/>
    <col min="7180" max="7411" width="9.140625" style="2"/>
    <col min="7412" max="7413" width="0" style="2" hidden="1" customWidth="1"/>
    <col min="7414" max="7414" width="28" style="2" customWidth="1"/>
    <col min="7415" max="7419" width="11.42578125" style="2" customWidth="1"/>
    <col min="7420" max="7420" width="0" style="2" hidden="1" customWidth="1"/>
    <col min="7421" max="7421" width="13.42578125" style="2" bestFit="1" customWidth="1"/>
    <col min="7422" max="7422" width="17.42578125" style="2" bestFit="1" customWidth="1"/>
    <col min="7423" max="7425" width="9.140625" style="2"/>
    <col min="7426" max="7427" width="0" style="2" hidden="1" customWidth="1"/>
    <col min="7428" max="7428" width="9.140625" style="2"/>
    <col min="7429" max="7429" width="9.5703125" style="2" customWidth="1"/>
    <col min="7430" max="7430" width="8.42578125" style="2" customWidth="1"/>
    <col min="7431" max="7432" width="9.140625" style="2"/>
    <col min="7433" max="7433" width="10.28515625" style="2" customWidth="1"/>
    <col min="7434" max="7434" width="11.85546875" style="2" customWidth="1"/>
    <col min="7435" max="7435" width="11.42578125" style="2" customWidth="1"/>
    <col min="7436" max="7667" width="9.140625" style="2"/>
    <col min="7668" max="7669" width="0" style="2" hidden="1" customWidth="1"/>
    <col min="7670" max="7670" width="28" style="2" customWidth="1"/>
    <col min="7671" max="7675" width="11.42578125" style="2" customWidth="1"/>
    <col min="7676" max="7676" width="0" style="2" hidden="1" customWidth="1"/>
    <col min="7677" max="7677" width="13.42578125" style="2" bestFit="1" customWidth="1"/>
    <col min="7678" max="7678" width="17.42578125" style="2" bestFit="1" customWidth="1"/>
    <col min="7679" max="7681" width="9.140625" style="2"/>
    <col min="7682" max="7683" width="0" style="2" hidden="1" customWidth="1"/>
    <col min="7684" max="7684" width="9.140625" style="2"/>
    <col min="7685" max="7685" width="9.5703125" style="2" customWidth="1"/>
    <col min="7686" max="7686" width="8.42578125" style="2" customWidth="1"/>
    <col min="7687" max="7688" width="9.140625" style="2"/>
    <col min="7689" max="7689" width="10.28515625" style="2" customWidth="1"/>
    <col min="7690" max="7690" width="11.85546875" style="2" customWidth="1"/>
    <col min="7691" max="7691" width="11.42578125" style="2" customWidth="1"/>
    <col min="7692" max="7923" width="9.140625" style="2"/>
    <col min="7924" max="7925" width="0" style="2" hidden="1" customWidth="1"/>
    <col min="7926" max="7926" width="28" style="2" customWidth="1"/>
    <col min="7927" max="7931" width="11.42578125" style="2" customWidth="1"/>
    <col min="7932" max="7932" width="0" style="2" hidden="1" customWidth="1"/>
    <col min="7933" max="7933" width="13.42578125" style="2" bestFit="1" customWidth="1"/>
    <col min="7934" max="7934" width="17.42578125" style="2" bestFit="1" customWidth="1"/>
    <col min="7935" max="7937" width="9.140625" style="2"/>
    <col min="7938" max="7939" width="0" style="2" hidden="1" customWidth="1"/>
    <col min="7940" max="7940" width="9.140625" style="2"/>
    <col min="7941" max="7941" width="9.5703125" style="2" customWidth="1"/>
    <col min="7942" max="7942" width="8.42578125" style="2" customWidth="1"/>
    <col min="7943" max="7944" width="9.140625" style="2"/>
    <col min="7945" max="7945" width="10.28515625" style="2" customWidth="1"/>
    <col min="7946" max="7946" width="11.85546875" style="2" customWidth="1"/>
    <col min="7947" max="7947" width="11.42578125" style="2" customWidth="1"/>
    <col min="7948" max="8179" width="9.140625" style="2"/>
    <col min="8180" max="8181" width="0" style="2" hidden="1" customWidth="1"/>
    <col min="8182" max="8182" width="28" style="2" customWidth="1"/>
    <col min="8183" max="8187" width="11.42578125" style="2" customWidth="1"/>
    <col min="8188" max="8188" width="0" style="2" hidden="1" customWidth="1"/>
    <col min="8189" max="8189" width="13.42578125" style="2" bestFit="1" customWidth="1"/>
    <col min="8190" max="8190" width="17.42578125" style="2" bestFit="1" customWidth="1"/>
    <col min="8191" max="8193" width="9.140625" style="2"/>
    <col min="8194" max="8195" width="0" style="2" hidden="1" customWidth="1"/>
    <col min="8196" max="8196" width="9.140625" style="2"/>
    <col min="8197" max="8197" width="9.5703125" style="2" customWidth="1"/>
    <col min="8198" max="8198" width="8.42578125" style="2" customWidth="1"/>
    <col min="8199" max="8200" width="9.140625" style="2"/>
    <col min="8201" max="8201" width="10.28515625" style="2" customWidth="1"/>
    <col min="8202" max="8202" width="11.85546875" style="2" customWidth="1"/>
    <col min="8203" max="8203" width="11.42578125" style="2" customWidth="1"/>
    <col min="8204" max="8435" width="9.140625" style="2"/>
    <col min="8436" max="8437" width="0" style="2" hidden="1" customWidth="1"/>
    <col min="8438" max="8438" width="28" style="2" customWidth="1"/>
    <col min="8439" max="8443" width="11.42578125" style="2" customWidth="1"/>
    <col min="8444" max="8444" width="0" style="2" hidden="1" customWidth="1"/>
    <col min="8445" max="8445" width="13.42578125" style="2" bestFit="1" customWidth="1"/>
    <col min="8446" max="8446" width="17.42578125" style="2" bestFit="1" customWidth="1"/>
    <col min="8447" max="8449" width="9.140625" style="2"/>
    <col min="8450" max="8451" width="0" style="2" hidden="1" customWidth="1"/>
    <col min="8452" max="8452" width="9.140625" style="2"/>
    <col min="8453" max="8453" width="9.5703125" style="2" customWidth="1"/>
    <col min="8454" max="8454" width="8.42578125" style="2" customWidth="1"/>
    <col min="8455" max="8456" width="9.140625" style="2"/>
    <col min="8457" max="8457" width="10.28515625" style="2" customWidth="1"/>
    <col min="8458" max="8458" width="11.85546875" style="2" customWidth="1"/>
    <col min="8459" max="8459" width="11.42578125" style="2" customWidth="1"/>
    <col min="8460" max="8691" width="9.140625" style="2"/>
    <col min="8692" max="8693" width="0" style="2" hidden="1" customWidth="1"/>
    <col min="8694" max="8694" width="28" style="2" customWidth="1"/>
    <col min="8695" max="8699" width="11.42578125" style="2" customWidth="1"/>
    <col min="8700" max="8700" width="0" style="2" hidden="1" customWidth="1"/>
    <col min="8701" max="8701" width="13.42578125" style="2" bestFit="1" customWidth="1"/>
    <col min="8702" max="8702" width="17.42578125" style="2" bestFit="1" customWidth="1"/>
    <col min="8703" max="8705" width="9.140625" style="2"/>
    <col min="8706" max="8707" width="0" style="2" hidden="1" customWidth="1"/>
    <col min="8708" max="8708" width="9.140625" style="2"/>
    <col min="8709" max="8709" width="9.5703125" style="2" customWidth="1"/>
    <col min="8710" max="8710" width="8.42578125" style="2" customWidth="1"/>
    <col min="8711" max="8712" width="9.140625" style="2"/>
    <col min="8713" max="8713" width="10.28515625" style="2" customWidth="1"/>
    <col min="8714" max="8714" width="11.85546875" style="2" customWidth="1"/>
    <col min="8715" max="8715" width="11.42578125" style="2" customWidth="1"/>
    <col min="8716" max="8947" width="9.140625" style="2"/>
    <col min="8948" max="8949" width="0" style="2" hidden="1" customWidth="1"/>
    <col min="8950" max="8950" width="28" style="2" customWidth="1"/>
    <col min="8951" max="8955" width="11.42578125" style="2" customWidth="1"/>
    <col min="8956" max="8956" width="0" style="2" hidden="1" customWidth="1"/>
    <col min="8957" max="8957" width="13.42578125" style="2" bestFit="1" customWidth="1"/>
    <col min="8958" max="8958" width="17.42578125" style="2" bestFit="1" customWidth="1"/>
    <col min="8959" max="8961" width="9.140625" style="2"/>
    <col min="8962" max="8963" width="0" style="2" hidden="1" customWidth="1"/>
    <col min="8964" max="8964" width="9.140625" style="2"/>
    <col min="8965" max="8965" width="9.5703125" style="2" customWidth="1"/>
    <col min="8966" max="8966" width="8.42578125" style="2" customWidth="1"/>
    <col min="8967" max="8968" width="9.140625" style="2"/>
    <col min="8969" max="8969" width="10.28515625" style="2" customWidth="1"/>
    <col min="8970" max="8970" width="11.85546875" style="2" customWidth="1"/>
    <col min="8971" max="8971" width="11.42578125" style="2" customWidth="1"/>
    <col min="8972" max="9203" width="9.140625" style="2"/>
    <col min="9204" max="9205" width="0" style="2" hidden="1" customWidth="1"/>
    <col min="9206" max="9206" width="28" style="2" customWidth="1"/>
    <col min="9207" max="9211" width="11.42578125" style="2" customWidth="1"/>
    <col min="9212" max="9212" width="0" style="2" hidden="1" customWidth="1"/>
    <col min="9213" max="9213" width="13.42578125" style="2" bestFit="1" customWidth="1"/>
    <col min="9214" max="9214" width="17.42578125" style="2" bestFit="1" customWidth="1"/>
    <col min="9215" max="9217" width="9.140625" style="2"/>
    <col min="9218" max="9219" width="0" style="2" hidden="1" customWidth="1"/>
    <col min="9220" max="9220" width="9.140625" style="2"/>
    <col min="9221" max="9221" width="9.5703125" style="2" customWidth="1"/>
    <col min="9222" max="9222" width="8.42578125" style="2" customWidth="1"/>
    <col min="9223" max="9224" width="9.140625" style="2"/>
    <col min="9225" max="9225" width="10.28515625" style="2" customWidth="1"/>
    <col min="9226" max="9226" width="11.85546875" style="2" customWidth="1"/>
    <col min="9227" max="9227" width="11.42578125" style="2" customWidth="1"/>
    <col min="9228" max="9459" width="9.140625" style="2"/>
    <col min="9460" max="9461" width="0" style="2" hidden="1" customWidth="1"/>
    <col min="9462" max="9462" width="28" style="2" customWidth="1"/>
    <col min="9463" max="9467" width="11.42578125" style="2" customWidth="1"/>
    <col min="9468" max="9468" width="0" style="2" hidden="1" customWidth="1"/>
    <col min="9469" max="9469" width="13.42578125" style="2" bestFit="1" customWidth="1"/>
    <col min="9470" max="9470" width="17.42578125" style="2" bestFit="1" customWidth="1"/>
    <col min="9471" max="9473" width="9.140625" style="2"/>
    <col min="9474" max="9475" width="0" style="2" hidden="1" customWidth="1"/>
    <col min="9476" max="9476" width="9.140625" style="2"/>
    <col min="9477" max="9477" width="9.5703125" style="2" customWidth="1"/>
    <col min="9478" max="9478" width="8.42578125" style="2" customWidth="1"/>
    <col min="9479" max="9480" width="9.140625" style="2"/>
    <col min="9481" max="9481" width="10.28515625" style="2" customWidth="1"/>
    <col min="9482" max="9482" width="11.85546875" style="2" customWidth="1"/>
    <col min="9483" max="9483" width="11.42578125" style="2" customWidth="1"/>
    <col min="9484" max="9715" width="9.140625" style="2"/>
    <col min="9716" max="9717" width="0" style="2" hidden="1" customWidth="1"/>
    <col min="9718" max="9718" width="28" style="2" customWidth="1"/>
    <col min="9719" max="9723" width="11.42578125" style="2" customWidth="1"/>
    <col min="9724" max="9724" width="0" style="2" hidden="1" customWidth="1"/>
    <col min="9725" max="9725" width="13.42578125" style="2" bestFit="1" customWidth="1"/>
    <col min="9726" max="9726" width="17.42578125" style="2" bestFit="1" customWidth="1"/>
    <col min="9727" max="9729" width="9.140625" style="2"/>
    <col min="9730" max="9731" width="0" style="2" hidden="1" customWidth="1"/>
    <col min="9732" max="9732" width="9.140625" style="2"/>
    <col min="9733" max="9733" width="9.5703125" style="2" customWidth="1"/>
    <col min="9734" max="9734" width="8.42578125" style="2" customWidth="1"/>
    <col min="9735" max="9736" width="9.140625" style="2"/>
    <col min="9737" max="9737" width="10.28515625" style="2" customWidth="1"/>
    <col min="9738" max="9738" width="11.85546875" style="2" customWidth="1"/>
    <col min="9739" max="9739" width="11.42578125" style="2" customWidth="1"/>
    <col min="9740" max="9971" width="9.140625" style="2"/>
    <col min="9972" max="9973" width="0" style="2" hidden="1" customWidth="1"/>
    <col min="9974" max="9974" width="28" style="2" customWidth="1"/>
    <col min="9975" max="9979" width="11.42578125" style="2" customWidth="1"/>
    <col min="9980" max="9980" width="0" style="2" hidden="1" customWidth="1"/>
    <col min="9981" max="9981" width="13.42578125" style="2" bestFit="1" customWidth="1"/>
    <col min="9982" max="9982" width="17.42578125" style="2" bestFit="1" customWidth="1"/>
    <col min="9983" max="9985" width="9.140625" style="2"/>
    <col min="9986" max="9987" width="0" style="2" hidden="1" customWidth="1"/>
    <col min="9988" max="9988" width="9.140625" style="2"/>
    <col min="9989" max="9989" width="9.5703125" style="2" customWidth="1"/>
    <col min="9990" max="9990" width="8.42578125" style="2" customWidth="1"/>
    <col min="9991" max="9992" width="9.140625" style="2"/>
    <col min="9993" max="9993" width="10.28515625" style="2" customWidth="1"/>
    <col min="9994" max="9994" width="11.85546875" style="2" customWidth="1"/>
    <col min="9995" max="9995" width="11.42578125" style="2" customWidth="1"/>
    <col min="9996" max="10227" width="9.140625" style="2"/>
    <col min="10228" max="10229" width="0" style="2" hidden="1" customWidth="1"/>
    <col min="10230" max="10230" width="28" style="2" customWidth="1"/>
    <col min="10231" max="10235" width="11.42578125" style="2" customWidth="1"/>
    <col min="10236" max="10236" width="0" style="2" hidden="1" customWidth="1"/>
    <col min="10237" max="10237" width="13.42578125" style="2" bestFit="1" customWidth="1"/>
    <col min="10238" max="10238" width="17.42578125" style="2" bestFit="1" customWidth="1"/>
    <col min="10239" max="10241" width="9.140625" style="2"/>
    <col min="10242" max="10243" width="0" style="2" hidden="1" customWidth="1"/>
    <col min="10244" max="10244" width="9.140625" style="2"/>
    <col min="10245" max="10245" width="9.5703125" style="2" customWidth="1"/>
    <col min="10246" max="10246" width="8.42578125" style="2" customWidth="1"/>
    <col min="10247" max="10248" width="9.140625" style="2"/>
    <col min="10249" max="10249" width="10.28515625" style="2" customWidth="1"/>
    <col min="10250" max="10250" width="11.85546875" style="2" customWidth="1"/>
    <col min="10251" max="10251" width="11.42578125" style="2" customWidth="1"/>
    <col min="10252" max="10483" width="9.140625" style="2"/>
    <col min="10484" max="10485" width="0" style="2" hidden="1" customWidth="1"/>
    <col min="10486" max="10486" width="28" style="2" customWidth="1"/>
    <col min="10487" max="10491" width="11.42578125" style="2" customWidth="1"/>
    <col min="10492" max="10492" width="0" style="2" hidden="1" customWidth="1"/>
    <col min="10493" max="10493" width="13.42578125" style="2" bestFit="1" customWidth="1"/>
    <col min="10494" max="10494" width="17.42578125" style="2" bestFit="1" customWidth="1"/>
    <col min="10495" max="10497" width="9.140625" style="2"/>
    <col min="10498" max="10499" width="0" style="2" hidden="1" customWidth="1"/>
    <col min="10500" max="10500" width="9.140625" style="2"/>
    <col min="10501" max="10501" width="9.5703125" style="2" customWidth="1"/>
    <col min="10502" max="10502" width="8.42578125" style="2" customWidth="1"/>
    <col min="10503" max="10504" width="9.140625" style="2"/>
    <col min="10505" max="10505" width="10.28515625" style="2" customWidth="1"/>
    <col min="10506" max="10506" width="11.85546875" style="2" customWidth="1"/>
    <col min="10507" max="10507" width="11.42578125" style="2" customWidth="1"/>
    <col min="10508" max="10739" width="9.140625" style="2"/>
    <col min="10740" max="10741" width="0" style="2" hidden="1" customWidth="1"/>
    <col min="10742" max="10742" width="28" style="2" customWidth="1"/>
    <col min="10743" max="10747" width="11.42578125" style="2" customWidth="1"/>
    <col min="10748" max="10748" width="0" style="2" hidden="1" customWidth="1"/>
    <col min="10749" max="10749" width="13.42578125" style="2" bestFit="1" customWidth="1"/>
    <col min="10750" max="10750" width="17.42578125" style="2" bestFit="1" customWidth="1"/>
    <col min="10751" max="10753" width="9.140625" style="2"/>
    <col min="10754" max="10755" width="0" style="2" hidden="1" customWidth="1"/>
    <col min="10756" max="10756" width="9.140625" style="2"/>
    <col min="10757" max="10757" width="9.5703125" style="2" customWidth="1"/>
    <col min="10758" max="10758" width="8.42578125" style="2" customWidth="1"/>
    <col min="10759" max="10760" width="9.140625" style="2"/>
    <col min="10761" max="10761" width="10.28515625" style="2" customWidth="1"/>
    <col min="10762" max="10762" width="11.85546875" style="2" customWidth="1"/>
    <col min="10763" max="10763" width="11.42578125" style="2" customWidth="1"/>
    <col min="10764" max="10995" width="9.140625" style="2"/>
    <col min="10996" max="10997" width="0" style="2" hidden="1" customWidth="1"/>
    <col min="10998" max="10998" width="28" style="2" customWidth="1"/>
    <col min="10999" max="11003" width="11.42578125" style="2" customWidth="1"/>
    <col min="11004" max="11004" width="0" style="2" hidden="1" customWidth="1"/>
    <col min="11005" max="11005" width="13.42578125" style="2" bestFit="1" customWidth="1"/>
    <col min="11006" max="11006" width="17.42578125" style="2" bestFit="1" customWidth="1"/>
    <col min="11007" max="11009" width="9.140625" style="2"/>
    <col min="11010" max="11011" width="0" style="2" hidden="1" customWidth="1"/>
    <col min="11012" max="11012" width="9.140625" style="2"/>
    <col min="11013" max="11013" width="9.5703125" style="2" customWidth="1"/>
    <col min="11014" max="11014" width="8.42578125" style="2" customWidth="1"/>
    <col min="11015" max="11016" width="9.140625" style="2"/>
    <col min="11017" max="11017" width="10.28515625" style="2" customWidth="1"/>
    <col min="11018" max="11018" width="11.85546875" style="2" customWidth="1"/>
    <col min="11019" max="11019" width="11.42578125" style="2" customWidth="1"/>
    <col min="11020" max="11251" width="9.140625" style="2"/>
    <col min="11252" max="11253" width="0" style="2" hidden="1" customWidth="1"/>
    <col min="11254" max="11254" width="28" style="2" customWidth="1"/>
    <col min="11255" max="11259" width="11.42578125" style="2" customWidth="1"/>
    <col min="11260" max="11260" width="0" style="2" hidden="1" customWidth="1"/>
    <col min="11261" max="11261" width="13.42578125" style="2" bestFit="1" customWidth="1"/>
    <col min="11262" max="11262" width="17.42578125" style="2" bestFit="1" customWidth="1"/>
    <col min="11263" max="11265" width="9.140625" style="2"/>
    <col min="11266" max="11267" width="0" style="2" hidden="1" customWidth="1"/>
    <col min="11268" max="11268" width="9.140625" style="2"/>
    <col min="11269" max="11269" width="9.5703125" style="2" customWidth="1"/>
    <col min="11270" max="11270" width="8.42578125" style="2" customWidth="1"/>
    <col min="11271" max="11272" width="9.140625" style="2"/>
    <col min="11273" max="11273" width="10.28515625" style="2" customWidth="1"/>
    <col min="11274" max="11274" width="11.85546875" style="2" customWidth="1"/>
    <col min="11275" max="11275" width="11.42578125" style="2" customWidth="1"/>
    <col min="11276" max="11507" width="9.140625" style="2"/>
    <col min="11508" max="11509" width="0" style="2" hidden="1" customWidth="1"/>
    <col min="11510" max="11510" width="28" style="2" customWidth="1"/>
    <col min="11511" max="11515" width="11.42578125" style="2" customWidth="1"/>
    <col min="11516" max="11516" width="0" style="2" hidden="1" customWidth="1"/>
    <col min="11517" max="11517" width="13.42578125" style="2" bestFit="1" customWidth="1"/>
    <col min="11518" max="11518" width="17.42578125" style="2" bestFit="1" customWidth="1"/>
    <col min="11519" max="11521" width="9.140625" style="2"/>
    <col min="11522" max="11523" width="0" style="2" hidden="1" customWidth="1"/>
    <col min="11524" max="11524" width="9.140625" style="2"/>
    <col min="11525" max="11525" width="9.5703125" style="2" customWidth="1"/>
    <col min="11526" max="11526" width="8.42578125" style="2" customWidth="1"/>
    <col min="11527" max="11528" width="9.140625" style="2"/>
    <col min="11529" max="11529" width="10.28515625" style="2" customWidth="1"/>
    <col min="11530" max="11530" width="11.85546875" style="2" customWidth="1"/>
    <col min="11531" max="11531" width="11.42578125" style="2" customWidth="1"/>
    <col min="11532" max="11763" width="9.140625" style="2"/>
    <col min="11764" max="11765" width="0" style="2" hidden="1" customWidth="1"/>
    <col min="11766" max="11766" width="28" style="2" customWidth="1"/>
    <col min="11767" max="11771" width="11.42578125" style="2" customWidth="1"/>
    <col min="11772" max="11772" width="0" style="2" hidden="1" customWidth="1"/>
    <col min="11773" max="11773" width="13.42578125" style="2" bestFit="1" customWidth="1"/>
    <col min="11774" max="11774" width="17.42578125" style="2" bestFit="1" customWidth="1"/>
    <col min="11775" max="11777" width="9.140625" style="2"/>
    <col min="11778" max="11779" width="0" style="2" hidden="1" customWidth="1"/>
    <col min="11780" max="11780" width="9.140625" style="2"/>
    <col min="11781" max="11781" width="9.5703125" style="2" customWidth="1"/>
    <col min="11782" max="11782" width="8.42578125" style="2" customWidth="1"/>
    <col min="11783" max="11784" width="9.140625" style="2"/>
    <col min="11785" max="11785" width="10.28515625" style="2" customWidth="1"/>
    <col min="11786" max="11786" width="11.85546875" style="2" customWidth="1"/>
    <col min="11787" max="11787" width="11.42578125" style="2" customWidth="1"/>
    <col min="11788" max="12019" width="9.140625" style="2"/>
    <col min="12020" max="12021" width="0" style="2" hidden="1" customWidth="1"/>
    <col min="12022" max="12022" width="28" style="2" customWidth="1"/>
    <col min="12023" max="12027" width="11.42578125" style="2" customWidth="1"/>
    <col min="12028" max="12028" width="0" style="2" hidden="1" customWidth="1"/>
    <col min="12029" max="12029" width="13.42578125" style="2" bestFit="1" customWidth="1"/>
    <col min="12030" max="12030" width="17.42578125" style="2" bestFit="1" customWidth="1"/>
    <col min="12031" max="12033" width="9.140625" style="2"/>
    <col min="12034" max="12035" width="0" style="2" hidden="1" customWidth="1"/>
    <col min="12036" max="12036" width="9.140625" style="2"/>
    <col min="12037" max="12037" width="9.5703125" style="2" customWidth="1"/>
    <col min="12038" max="12038" width="8.42578125" style="2" customWidth="1"/>
    <col min="12039" max="12040" width="9.140625" style="2"/>
    <col min="12041" max="12041" width="10.28515625" style="2" customWidth="1"/>
    <col min="12042" max="12042" width="11.85546875" style="2" customWidth="1"/>
    <col min="12043" max="12043" width="11.42578125" style="2" customWidth="1"/>
    <col min="12044" max="12275" width="9.140625" style="2"/>
    <col min="12276" max="12277" width="0" style="2" hidden="1" customWidth="1"/>
    <col min="12278" max="12278" width="28" style="2" customWidth="1"/>
    <col min="12279" max="12283" width="11.42578125" style="2" customWidth="1"/>
    <col min="12284" max="12284" width="0" style="2" hidden="1" customWidth="1"/>
    <col min="12285" max="12285" width="13.42578125" style="2" bestFit="1" customWidth="1"/>
    <col min="12286" max="12286" width="17.42578125" style="2" bestFit="1" customWidth="1"/>
    <col min="12287" max="12289" width="9.140625" style="2"/>
    <col min="12290" max="12291" width="0" style="2" hidden="1" customWidth="1"/>
    <col min="12292" max="12292" width="9.140625" style="2"/>
    <col min="12293" max="12293" width="9.5703125" style="2" customWidth="1"/>
    <col min="12294" max="12294" width="8.42578125" style="2" customWidth="1"/>
    <col min="12295" max="12296" width="9.140625" style="2"/>
    <col min="12297" max="12297" width="10.28515625" style="2" customWidth="1"/>
    <col min="12298" max="12298" width="11.85546875" style="2" customWidth="1"/>
    <col min="12299" max="12299" width="11.42578125" style="2" customWidth="1"/>
    <col min="12300" max="12531" width="9.140625" style="2"/>
    <col min="12532" max="12533" width="0" style="2" hidden="1" customWidth="1"/>
    <col min="12534" max="12534" width="28" style="2" customWidth="1"/>
    <col min="12535" max="12539" width="11.42578125" style="2" customWidth="1"/>
    <col min="12540" max="12540" width="0" style="2" hidden="1" customWidth="1"/>
    <col min="12541" max="12541" width="13.42578125" style="2" bestFit="1" customWidth="1"/>
    <col min="12542" max="12542" width="17.42578125" style="2" bestFit="1" customWidth="1"/>
    <col min="12543" max="12545" width="9.140625" style="2"/>
    <col min="12546" max="12547" width="0" style="2" hidden="1" customWidth="1"/>
    <col min="12548" max="12548" width="9.140625" style="2"/>
    <col min="12549" max="12549" width="9.5703125" style="2" customWidth="1"/>
    <col min="12550" max="12550" width="8.42578125" style="2" customWidth="1"/>
    <col min="12551" max="12552" width="9.140625" style="2"/>
    <col min="12553" max="12553" width="10.28515625" style="2" customWidth="1"/>
    <col min="12554" max="12554" width="11.85546875" style="2" customWidth="1"/>
    <col min="12555" max="12555" width="11.42578125" style="2" customWidth="1"/>
    <col min="12556" max="12787" width="9.140625" style="2"/>
    <col min="12788" max="12789" width="0" style="2" hidden="1" customWidth="1"/>
    <col min="12790" max="12790" width="28" style="2" customWidth="1"/>
    <col min="12791" max="12795" width="11.42578125" style="2" customWidth="1"/>
    <col min="12796" max="12796" width="0" style="2" hidden="1" customWidth="1"/>
    <col min="12797" max="12797" width="13.42578125" style="2" bestFit="1" customWidth="1"/>
    <col min="12798" max="12798" width="17.42578125" style="2" bestFit="1" customWidth="1"/>
    <col min="12799" max="12801" width="9.140625" style="2"/>
    <col min="12802" max="12803" width="0" style="2" hidden="1" customWidth="1"/>
    <col min="12804" max="12804" width="9.140625" style="2"/>
    <col min="12805" max="12805" width="9.5703125" style="2" customWidth="1"/>
    <col min="12806" max="12806" width="8.42578125" style="2" customWidth="1"/>
    <col min="12807" max="12808" width="9.140625" style="2"/>
    <col min="12809" max="12809" width="10.28515625" style="2" customWidth="1"/>
    <col min="12810" max="12810" width="11.85546875" style="2" customWidth="1"/>
    <col min="12811" max="12811" width="11.42578125" style="2" customWidth="1"/>
    <col min="12812" max="13043" width="9.140625" style="2"/>
    <col min="13044" max="13045" width="0" style="2" hidden="1" customWidth="1"/>
    <col min="13046" max="13046" width="28" style="2" customWidth="1"/>
    <col min="13047" max="13051" width="11.42578125" style="2" customWidth="1"/>
    <col min="13052" max="13052" width="0" style="2" hidden="1" customWidth="1"/>
    <col min="13053" max="13053" width="13.42578125" style="2" bestFit="1" customWidth="1"/>
    <col min="13054" max="13054" width="17.42578125" style="2" bestFit="1" customWidth="1"/>
    <col min="13055" max="13057" width="9.140625" style="2"/>
    <col min="13058" max="13059" width="0" style="2" hidden="1" customWidth="1"/>
    <col min="13060" max="13060" width="9.140625" style="2"/>
    <col min="13061" max="13061" width="9.5703125" style="2" customWidth="1"/>
    <col min="13062" max="13062" width="8.42578125" style="2" customWidth="1"/>
    <col min="13063" max="13064" width="9.140625" style="2"/>
    <col min="13065" max="13065" width="10.28515625" style="2" customWidth="1"/>
    <col min="13066" max="13066" width="11.85546875" style="2" customWidth="1"/>
    <col min="13067" max="13067" width="11.42578125" style="2" customWidth="1"/>
    <col min="13068" max="13299" width="9.140625" style="2"/>
    <col min="13300" max="13301" width="0" style="2" hidden="1" customWidth="1"/>
    <col min="13302" max="13302" width="28" style="2" customWidth="1"/>
    <col min="13303" max="13307" width="11.42578125" style="2" customWidth="1"/>
    <col min="13308" max="13308" width="0" style="2" hidden="1" customWidth="1"/>
    <col min="13309" max="13309" width="13.42578125" style="2" bestFit="1" customWidth="1"/>
    <col min="13310" max="13310" width="17.42578125" style="2" bestFit="1" customWidth="1"/>
    <col min="13311" max="13313" width="9.140625" style="2"/>
    <col min="13314" max="13315" width="0" style="2" hidden="1" customWidth="1"/>
    <col min="13316" max="13316" width="9.140625" style="2"/>
    <col min="13317" max="13317" width="9.5703125" style="2" customWidth="1"/>
    <col min="13318" max="13318" width="8.42578125" style="2" customWidth="1"/>
    <col min="13319" max="13320" width="9.140625" style="2"/>
    <col min="13321" max="13321" width="10.28515625" style="2" customWidth="1"/>
    <col min="13322" max="13322" width="11.85546875" style="2" customWidth="1"/>
    <col min="13323" max="13323" width="11.42578125" style="2" customWidth="1"/>
    <col min="13324" max="13555" width="9.140625" style="2"/>
    <col min="13556" max="13557" width="0" style="2" hidden="1" customWidth="1"/>
    <col min="13558" max="13558" width="28" style="2" customWidth="1"/>
    <col min="13559" max="13563" width="11.42578125" style="2" customWidth="1"/>
    <col min="13564" max="13564" width="0" style="2" hidden="1" customWidth="1"/>
    <col min="13565" max="13565" width="13.42578125" style="2" bestFit="1" customWidth="1"/>
    <col min="13566" max="13566" width="17.42578125" style="2" bestFit="1" customWidth="1"/>
    <col min="13567" max="13569" width="9.140625" style="2"/>
    <col min="13570" max="13571" width="0" style="2" hidden="1" customWidth="1"/>
    <col min="13572" max="13572" width="9.140625" style="2"/>
    <col min="13573" max="13573" width="9.5703125" style="2" customWidth="1"/>
    <col min="13574" max="13574" width="8.42578125" style="2" customWidth="1"/>
    <col min="13575" max="13576" width="9.140625" style="2"/>
    <col min="13577" max="13577" width="10.28515625" style="2" customWidth="1"/>
    <col min="13578" max="13578" width="11.85546875" style="2" customWidth="1"/>
    <col min="13579" max="13579" width="11.42578125" style="2" customWidth="1"/>
    <col min="13580" max="13811" width="9.140625" style="2"/>
    <col min="13812" max="13813" width="0" style="2" hidden="1" customWidth="1"/>
    <col min="13814" max="13814" width="28" style="2" customWidth="1"/>
    <col min="13815" max="13819" width="11.42578125" style="2" customWidth="1"/>
    <col min="13820" max="13820" width="0" style="2" hidden="1" customWidth="1"/>
    <col min="13821" max="13821" width="13.42578125" style="2" bestFit="1" customWidth="1"/>
    <col min="13822" max="13822" width="17.42578125" style="2" bestFit="1" customWidth="1"/>
    <col min="13823" max="13825" width="9.140625" style="2"/>
    <col min="13826" max="13827" width="0" style="2" hidden="1" customWidth="1"/>
    <col min="13828" max="13828" width="9.140625" style="2"/>
    <col min="13829" max="13829" width="9.5703125" style="2" customWidth="1"/>
    <col min="13830" max="13830" width="8.42578125" style="2" customWidth="1"/>
    <col min="13831" max="13832" width="9.140625" style="2"/>
    <col min="13833" max="13833" width="10.28515625" style="2" customWidth="1"/>
    <col min="13834" max="13834" width="11.85546875" style="2" customWidth="1"/>
    <col min="13835" max="13835" width="11.42578125" style="2" customWidth="1"/>
    <col min="13836" max="14067" width="9.140625" style="2"/>
    <col min="14068" max="14069" width="0" style="2" hidden="1" customWidth="1"/>
    <col min="14070" max="14070" width="28" style="2" customWidth="1"/>
    <col min="14071" max="14075" width="11.42578125" style="2" customWidth="1"/>
    <col min="14076" max="14076" width="0" style="2" hidden="1" customWidth="1"/>
    <col min="14077" max="14077" width="13.42578125" style="2" bestFit="1" customWidth="1"/>
    <col min="14078" max="14078" width="17.42578125" style="2" bestFit="1" customWidth="1"/>
    <col min="14079" max="14081" width="9.140625" style="2"/>
    <col min="14082" max="14083" width="0" style="2" hidden="1" customWidth="1"/>
    <col min="14084" max="14084" width="9.140625" style="2"/>
    <col min="14085" max="14085" width="9.5703125" style="2" customWidth="1"/>
    <col min="14086" max="14086" width="8.42578125" style="2" customWidth="1"/>
    <col min="14087" max="14088" width="9.140625" style="2"/>
    <col min="14089" max="14089" width="10.28515625" style="2" customWidth="1"/>
    <col min="14090" max="14090" width="11.85546875" style="2" customWidth="1"/>
    <col min="14091" max="14091" width="11.42578125" style="2" customWidth="1"/>
    <col min="14092" max="14323" width="9.140625" style="2"/>
    <col min="14324" max="14325" width="0" style="2" hidden="1" customWidth="1"/>
    <col min="14326" max="14326" width="28" style="2" customWidth="1"/>
    <col min="14327" max="14331" width="11.42578125" style="2" customWidth="1"/>
    <col min="14332" max="14332" width="0" style="2" hidden="1" customWidth="1"/>
    <col min="14333" max="14333" width="13.42578125" style="2" bestFit="1" customWidth="1"/>
    <col min="14334" max="14334" width="17.42578125" style="2" bestFit="1" customWidth="1"/>
    <col min="14335" max="14337" width="9.140625" style="2"/>
    <col min="14338" max="14339" width="0" style="2" hidden="1" customWidth="1"/>
    <col min="14340" max="14340" width="9.140625" style="2"/>
    <col min="14341" max="14341" width="9.5703125" style="2" customWidth="1"/>
    <col min="14342" max="14342" width="8.42578125" style="2" customWidth="1"/>
    <col min="14343" max="14344" width="9.140625" style="2"/>
    <col min="14345" max="14345" width="10.28515625" style="2" customWidth="1"/>
    <col min="14346" max="14346" width="11.85546875" style="2" customWidth="1"/>
    <col min="14347" max="14347" width="11.42578125" style="2" customWidth="1"/>
    <col min="14348" max="14579" width="9.140625" style="2"/>
    <col min="14580" max="14581" width="0" style="2" hidden="1" customWidth="1"/>
    <col min="14582" max="14582" width="28" style="2" customWidth="1"/>
    <col min="14583" max="14587" width="11.42578125" style="2" customWidth="1"/>
    <col min="14588" max="14588" width="0" style="2" hidden="1" customWidth="1"/>
    <col min="14589" max="14589" width="13.42578125" style="2" bestFit="1" customWidth="1"/>
    <col min="14590" max="14590" width="17.42578125" style="2" bestFit="1" customWidth="1"/>
    <col min="14591" max="14593" width="9.140625" style="2"/>
    <col min="14594" max="14595" width="0" style="2" hidden="1" customWidth="1"/>
    <col min="14596" max="14596" width="9.140625" style="2"/>
    <col min="14597" max="14597" width="9.5703125" style="2" customWidth="1"/>
    <col min="14598" max="14598" width="8.42578125" style="2" customWidth="1"/>
    <col min="14599" max="14600" width="9.140625" style="2"/>
    <col min="14601" max="14601" width="10.28515625" style="2" customWidth="1"/>
    <col min="14602" max="14602" width="11.85546875" style="2" customWidth="1"/>
    <col min="14603" max="14603" width="11.42578125" style="2" customWidth="1"/>
    <col min="14604" max="14835" width="9.140625" style="2"/>
    <col min="14836" max="14837" width="0" style="2" hidden="1" customWidth="1"/>
    <col min="14838" max="14838" width="28" style="2" customWidth="1"/>
    <col min="14839" max="14843" width="11.42578125" style="2" customWidth="1"/>
    <col min="14844" max="14844" width="0" style="2" hidden="1" customWidth="1"/>
    <col min="14845" max="14845" width="13.42578125" style="2" bestFit="1" customWidth="1"/>
    <col min="14846" max="14846" width="17.42578125" style="2" bestFit="1" customWidth="1"/>
    <col min="14847" max="14849" width="9.140625" style="2"/>
    <col min="14850" max="14851" width="0" style="2" hidden="1" customWidth="1"/>
    <col min="14852" max="14852" width="9.140625" style="2"/>
    <col min="14853" max="14853" width="9.5703125" style="2" customWidth="1"/>
    <col min="14854" max="14854" width="8.42578125" style="2" customWidth="1"/>
    <col min="14855" max="14856" width="9.140625" style="2"/>
    <col min="14857" max="14857" width="10.28515625" style="2" customWidth="1"/>
    <col min="14858" max="14858" width="11.85546875" style="2" customWidth="1"/>
    <col min="14859" max="14859" width="11.42578125" style="2" customWidth="1"/>
    <col min="14860" max="15091" width="9.140625" style="2"/>
    <col min="15092" max="15093" width="0" style="2" hidden="1" customWidth="1"/>
    <col min="15094" max="15094" width="28" style="2" customWidth="1"/>
    <col min="15095" max="15099" width="11.42578125" style="2" customWidth="1"/>
    <col min="15100" max="15100" width="0" style="2" hidden="1" customWidth="1"/>
    <col min="15101" max="15101" width="13.42578125" style="2" bestFit="1" customWidth="1"/>
    <col min="15102" max="15102" width="17.42578125" style="2" bestFit="1" customWidth="1"/>
    <col min="15103" max="15105" width="9.140625" style="2"/>
    <col min="15106" max="15107" width="0" style="2" hidden="1" customWidth="1"/>
    <col min="15108" max="15108" width="9.140625" style="2"/>
    <col min="15109" max="15109" width="9.5703125" style="2" customWidth="1"/>
    <col min="15110" max="15110" width="8.42578125" style="2" customWidth="1"/>
    <col min="15111" max="15112" width="9.140625" style="2"/>
    <col min="15113" max="15113" width="10.28515625" style="2" customWidth="1"/>
    <col min="15114" max="15114" width="11.85546875" style="2" customWidth="1"/>
    <col min="15115" max="15115" width="11.42578125" style="2" customWidth="1"/>
    <col min="15116" max="15347" width="9.140625" style="2"/>
    <col min="15348" max="15349" width="0" style="2" hidden="1" customWidth="1"/>
    <col min="15350" max="15350" width="28" style="2" customWidth="1"/>
    <col min="15351" max="15355" width="11.42578125" style="2" customWidth="1"/>
    <col min="15356" max="15356" width="0" style="2" hidden="1" customWidth="1"/>
    <col min="15357" max="15357" width="13.42578125" style="2" bestFit="1" customWidth="1"/>
    <col min="15358" max="15358" width="17.42578125" style="2" bestFit="1" customWidth="1"/>
    <col min="15359" max="15361" width="9.140625" style="2"/>
    <col min="15362" max="15363" width="0" style="2" hidden="1" customWidth="1"/>
    <col min="15364" max="15364" width="9.140625" style="2"/>
    <col min="15365" max="15365" width="9.5703125" style="2" customWidth="1"/>
    <col min="15366" max="15366" width="8.42578125" style="2" customWidth="1"/>
    <col min="15367" max="15368" width="9.140625" style="2"/>
    <col min="15369" max="15369" width="10.28515625" style="2" customWidth="1"/>
    <col min="15370" max="15370" width="11.85546875" style="2" customWidth="1"/>
    <col min="15371" max="15371" width="11.42578125" style="2" customWidth="1"/>
    <col min="15372" max="15603" width="9.140625" style="2"/>
    <col min="15604" max="15605" width="0" style="2" hidden="1" customWidth="1"/>
    <col min="15606" max="15606" width="28" style="2" customWidth="1"/>
    <col min="15607" max="15611" width="11.42578125" style="2" customWidth="1"/>
    <col min="15612" max="15612" width="0" style="2" hidden="1" customWidth="1"/>
    <col min="15613" max="15613" width="13.42578125" style="2" bestFit="1" customWidth="1"/>
    <col min="15614" max="15614" width="17.42578125" style="2" bestFit="1" customWidth="1"/>
    <col min="15615" max="15617" width="9.140625" style="2"/>
    <col min="15618" max="15619" width="0" style="2" hidden="1" customWidth="1"/>
    <col min="15620" max="15620" width="9.140625" style="2"/>
    <col min="15621" max="15621" width="9.5703125" style="2" customWidth="1"/>
    <col min="15622" max="15622" width="8.42578125" style="2" customWidth="1"/>
    <col min="15623" max="15624" width="9.140625" style="2"/>
    <col min="15625" max="15625" width="10.28515625" style="2" customWidth="1"/>
    <col min="15626" max="15626" width="11.85546875" style="2" customWidth="1"/>
    <col min="15627" max="15627" width="11.42578125" style="2" customWidth="1"/>
    <col min="15628" max="15859" width="9.140625" style="2"/>
    <col min="15860" max="15861" width="0" style="2" hidden="1" customWidth="1"/>
    <col min="15862" max="15862" width="28" style="2" customWidth="1"/>
    <col min="15863" max="15867" width="11.42578125" style="2" customWidth="1"/>
    <col min="15868" max="15868" width="0" style="2" hidden="1" customWidth="1"/>
    <col min="15869" max="15869" width="13.42578125" style="2" bestFit="1" customWidth="1"/>
    <col min="15870" max="15870" width="17.42578125" style="2" bestFit="1" customWidth="1"/>
    <col min="15871" max="15873" width="9.140625" style="2"/>
    <col min="15874" max="15875" width="0" style="2" hidden="1" customWidth="1"/>
    <col min="15876" max="15876" width="9.140625" style="2"/>
    <col min="15877" max="15877" width="9.5703125" style="2" customWidth="1"/>
    <col min="15878" max="15878" width="8.42578125" style="2" customWidth="1"/>
    <col min="15879" max="15880" width="9.140625" style="2"/>
    <col min="15881" max="15881" width="10.28515625" style="2" customWidth="1"/>
    <col min="15882" max="15882" width="11.85546875" style="2" customWidth="1"/>
    <col min="15883" max="15883" width="11.42578125" style="2" customWidth="1"/>
    <col min="15884" max="16115" width="9.140625" style="2"/>
    <col min="16116" max="16117" width="0" style="2" hidden="1" customWidth="1"/>
    <col min="16118" max="16118" width="28" style="2" customWidth="1"/>
    <col min="16119" max="16123" width="11.42578125" style="2" customWidth="1"/>
    <col min="16124" max="16124" width="0" style="2" hidden="1" customWidth="1"/>
    <col min="16125" max="16125" width="13.42578125" style="2" bestFit="1" customWidth="1"/>
    <col min="16126" max="16126" width="17.42578125" style="2" bestFit="1" customWidth="1"/>
    <col min="16127" max="16129" width="9.140625" style="2"/>
    <col min="16130" max="16131" width="0" style="2" hidden="1" customWidth="1"/>
    <col min="16132" max="16132" width="9.140625" style="2"/>
    <col min="16133" max="16133" width="9.5703125" style="2" customWidth="1"/>
    <col min="16134" max="16134" width="8.42578125" style="2" customWidth="1"/>
    <col min="16135" max="16136" width="9.140625" style="2"/>
    <col min="16137" max="16137" width="10.28515625" style="2" customWidth="1"/>
    <col min="16138" max="16138" width="11.85546875" style="2" customWidth="1"/>
    <col min="16139" max="16139" width="11.42578125" style="2" customWidth="1"/>
    <col min="16140" max="16384" width="9.140625" style="2"/>
  </cols>
  <sheetData>
    <row r="1" spans="1:22" ht="67.5" customHeight="1" x14ac:dyDescent="0.25">
      <c r="A1" s="1"/>
      <c r="B1" s="53" t="s">
        <v>166</v>
      </c>
      <c r="C1" s="53"/>
      <c r="D1" s="53"/>
      <c r="E1" s="53"/>
      <c r="F1" s="53"/>
      <c r="G1" s="53"/>
      <c r="H1" s="53"/>
      <c r="I1" s="53"/>
      <c r="J1" s="53"/>
      <c r="K1" s="53"/>
      <c r="L1" s="53"/>
      <c r="M1" s="53"/>
      <c r="N1" s="53"/>
      <c r="O1" s="53"/>
      <c r="P1" s="53"/>
      <c r="Q1" s="43"/>
      <c r="R1" s="43"/>
      <c r="S1" s="15"/>
      <c r="T1" s="1"/>
      <c r="U1" s="1"/>
    </row>
    <row r="2" spans="1:22" ht="52.5" customHeight="1" x14ac:dyDescent="0.25">
      <c r="A2" s="3"/>
      <c r="B2" s="54" t="s">
        <v>151</v>
      </c>
      <c r="C2" s="55"/>
      <c r="D2" s="56"/>
      <c r="E2" s="28"/>
      <c r="F2" s="24"/>
      <c r="G2" s="1"/>
      <c r="H2" s="25" t="s">
        <v>154</v>
      </c>
      <c r="I2" s="25" t="s">
        <v>155</v>
      </c>
      <c r="J2" s="26" t="s">
        <v>154</v>
      </c>
      <c r="K2" s="26" t="s">
        <v>155</v>
      </c>
      <c r="L2" s="57" t="s">
        <v>267</v>
      </c>
      <c r="M2" s="57" t="s">
        <v>271</v>
      </c>
      <c r="N2" s="57" t="s">
        <v>270</v>
      </c>
      <c r="O2" s="59" t="s">
        <v>164</v>
      </c>
      <c r="P2" s="60"/>
      <c r="Q2" s="60"/>
      <c r="R2" s="60"/>
      <c r="S2" s="45"/>
      <c r="T2" s="1"/>
      <c r="U2" s="1"/>
    </row>
    <row r="3" spans="1:22" s="38" customFormat="1" ht="80.25" customHeight="1" x14ac:dyDescent="0.25">
      <c r="A3" s="35" t="s">
        <v>152</v>
      </c>
      <c r="B3" s="4" t="s">
        <v>0</v>
      </c>
      <c r="C3" s="4" t="s">
        <v>1</v>
      </c>
      <c r="D3" s="4" t="s">
        <v>2</v>
      </c>
      <c r="E3" s="36" t="s">
        <v>168</v>
      </c>
      <c r="F3" s="13" t="s">
        <v>163</v>
      </c>
      <c r="G3" s="14" t="s">
        <v>157</v>
      </c>
      <c r="H3" s="14" t="s">
        <v>156</v>
      </c>
      <c r="I3" s="14" t="s">
        <v>153</v>
      </c>
      <c r="J3" s="37" t="s">
        <v>254</v>
      </c>
      <c r="K3" s="37" t="s">
        <v>254</v>
      </c>
      <c r="L3" s="58"/>
      <c r="M3" s="58"/>
      <c r="N3" s="58"/>
      <c r="O3" s="46" t="s">
        <v>259</v>
      </c>
      <c r="P3" s="46" t="s">
        <v>260</v>
      </c>
      <c r="Q3" s="46" t="s">
        <v>261</v>
      </c>
      <c r="R3" s="46" t="s">
        <v>262</v>
      </c>
      <c r="S3" s="47"/>
      <c r="T3" s="39" t="s">
        <v>152</v>
      </c>
      <c r="U3" s="40" t="s">
        <v>253</v>
      </c>
    </row>
    <row r="4" spans="1:22" ht="15.75" x14ac:dyDescent="0.25">
      <c r="A4" s="5" t="s">
        <v>3</v>
      </c>
      <c r="B4" s="5" t="s">
        <v>4</v>
      </c>
      <c r="C4" s="6">
        <f>(B4/365)*1000</f>
        <v>2.7397260273972605E-2</v>
      </c>
      <c r="D4" s="6">
        <f>0.4*C4</f>
        <v>1.0958904109589043E-2</v>
      </c>
      <c r="E4" s="34" t="s">
        <v>169</v>
      </c>
      <c r="F4" s="29">
        <v>0</v>
      </c>
      <c r="G4" s="16">
        <v>80</v>
      </c>
      <c r="H4" s="17">
        <f t="shared" ref="H4:H35" si="0">((C4*F4)/100)*0.8</f>
        <v>0</v>
      </c>
      <c r="I4" s="17">
        <f t="shared" ref="I4:I35" si="1">((D4*F4)/100)*0.8</f>
        <v>0</v>
      </c>
      <c r="J4" s="18">
        <f>H4/$H$97</f>
        <v>0</v>
      </c>
      <c r="K4" s="18">
        <f>I4/$I$97</f>
        <v>0</v>
      </c>
      <c r="L4" s="19" t="s">
        <v>165</v>
      </c>
      <c r="M4" s="19"/>
      <c r="N4" s="19"/>
      <c r="O4" s="17">
        <f>H4</f>
        <v>0</v>
      </c>
      <c r="P4" s="17">
        <f>I4</f>
        <v>0</v>
      </c>
      <c r="Q4" s="17">
        <f>H4</f>
        <v>0</v>
      </c>
      <c r="R4" s="17">
        <f>I4</f>
        <v>0</v>
      </c>
      <c r="S4" s="1"/>
      <c r="T4" s="16" t="s">
        <v>159</v>
      </c>
      <c r="U4" s="41">
        <f>H93/$H$97</f>
        <v>0.13721866112906758</v>
      </c>
      <c r="V4" s="52"/>
    </row>
    <row r="5" spans="1:22" ht="15.75" x14ac:dyDescent="0.25">
      <c r="A5" s="5" t="s">
        <v>5</v>
      </c>
      <c r="B5" s="5" t="s">
        <v>6</v>
      </c>
      <c r="C5" s="6">
        <f t="shared" ref="C5:C68" si="2">(B5/365)*1000</f>
        <v>0</v>
      </c>
      <c r="D5" s="6">
        <f t="shared" ref="D5:D68" si="3">0.4*C5</f>
        <v>0</v>
      </c>
      <c r="E5" s="31" t="s">
        <v>170</v>
      </c>
      <c r="F5" s="29">
        <v>65</v>
      </c>
      <c r="G5" s="16">
        <v>80</v>
      </c>
      <c r="H5" s="17">
        <f t="shared" si="0"/>
        <v>0</v>
      </c>
      <c r="I5" s="17">
        <f t="shared" si="1"/>
        <v>0</v>
      </c>
      <c r="J5" s="18">
        <f t="shared" ref="J5:J68" si="4">H5/$H$97</f>
        <v>0</v>
      </c>
      <c r="K5" s="18">
        <f t="shared" ref="K5:K68" si="5">I5/$I$97</f>
        <v>0</v>
      </c>
      <c r="L5" s="19" t="s">
        <v>165</v>
      </c>
      <c r="M5" s="19"/>
      <c r="N5" s="19"/>
      <c r="O5" s="17">
        <f t="shared" ref="O5:P18" si="6">H5</f>
        <v>0</v>
      </c>
      <c r="P5" s="17">
        <f t="shared" ref="P5:P16" si="7">I5</f>
        <v>0</v>
      </c>
      <c r="Q5" s="17">
        <f t="shared" ref="Q5:Q16" si="8">H5</f>
        <v>0</v>
      </c>
      <c r="R5" s="17">
        <f t="shared" ref="R5:R16" si="9">I5</f>
        <v>0</v>
      </c>
      <c r="S5" s="1"/>
      <c r="T5" s="16" t="s">
        <v>158</v>
      </c>
      <c r="U5" s="41">
        <f>H17/$H$97</f>
        <v>0.21342225797984282</v>
      </c>
    </row>
    <row r="6" spans="1:22" ht="15.75" x14ac:dyDescent="0.25">
      <c r="A6" s="7" t="s">
        <v>7</v>
      </c>
      <c r="B6" s="7" t="s">
        <v>6</v>
      </c>
      <c r="C6" s="6">
        <f t="shared" si="2"/>
        <v>0</v>
      </c>
      <c r="D6" s="6">
        <f t="shared" si="3"/>
        <v>0</v>
      </c>
      <c r="E6" s="31" t="s">
        <v>171</v>
      </c>
      <c r="F6" s="29">
        <v>1</v>
      </c>
      <c r="G6" s="16">
        <v>80</v>
      </c>
      <c r="H6" s="17">
        <f t="shared" si="0"/>
        <v>0</v>
      </c>
      <c r="I6" s="17">
        <f t="shared" si="1"/>
        <v>0</v>
      </c>
      <c r="J6" s="18">
        <f t="shared" si="4"/>
        <v>0</v>
      </c>
      <c r="K6" s="18">
        <f t="shared" si="5"/>
        <v>0</v>
      </c>
      <c r="L6" s="19" t="s">
        <v>165</v>
      </c>
      <c r="M6" s="19"/>
      <c r="N6" s="19"/>
      <c r="O6" s="17">
        <f t="shared" si="6"/>
        <v>0</v>
      </c>
      <c r="P6" s="17">
        <f t="shared" si="7"/>
        <v>0</v>
      </c>
      <c r="Q6" s="17">
        <f t="shared" si="8"/>
        <v>0</v>
      </c>
      <c r="R6" s="17">
        <f t="shared" si="9"/>
        <v>0</v>
      </c>
      <c r="S6" s="1"/>
      <c r="T6" s="7" t="s">
        <v>63</v>
      </c>
      <c r="U6" s="41">
        <f>H42/$H$97</f>
        <v>0.20666049537075143</v>
      </c>
      <c r="V6" s="52"/>
    </row>
    <row r="7" spans="1:22" ht="15.75" x14ac:dyDescent="0.25">
      <c r="A7" s="7" t="s">
        <v>8</v>
      </c>
      <c r="B7" s="7" t="s">
        <v>9</v>
      </c>
      <c r="C7" s="6">
        <f t="shared" si="2"/>
        <v>12.246575342465754</v>
      </c>
      <c r="D7" s="6">
        <f t="shared" si="3"/>
        <v>4.8986301369863021</v>
      </c>
      <c r="E7" s="31" t="s">
        <v>231</v>
      </c>
      <c r="F7" s="29">
        <v>1</v>
      </c>
      <c r="G7" s="16">
        <v>80</v>
      </c>
      <c r="H7" s="17">
        <f t="shared" si="0"/>
        <v>9.7972602739726036E-2</v>
      </c>
      <c r="I7" s="17">
        <f t="shared" si="1"/>
        <v>3.9189041095890415E-2</v>
      </c>
      <c r="J7" s="18">
        <f t="shared" si="4"/>
        <v>3.471353952295675E-3</v>
      </c>
      <c r="K7" s="18">
        <f t="shared" si="5"/>
        <v>3.471353952295675E-3</v>
      </c>
      <c r="L7" s="19" t="s">
        <v>165</v>
      </c>
      <c r="M7" s="19"/>
      <c r="N7" s="19"/>
      <c r="O7" s="17">
        <f t="shared" si="6"/>
        <v>9.7972602739726036E-2</v>
      </c>
      <c r="P7" s="17">
        <f t="shared" si="7"/>
        <v>3.9189041095890415E-2</v>
      </c>
      <c r="Q7" s="17">
        <f t="shared" si="8"/>
        <v>9.7972602739726036E-2</v>
      </c>
      <c r="R7" s="17">
        <f t="shared" si="9"/>
        <v>3.9189041095890415E-2</v>
      </c>
      <c r="S7" s="1"/>
      <c r="T7" s="7" t="s">
        <v>116</v>
      </c>
      <c r="U7" s="41">
        <f>H75/$H$97</f>
        <v>3.1001442902828493E-2</v>
      </c>
    </row>
    <row r="8" spans="1:22" ht="15.75" x14ac:dyDescent="0.25">
      <c r="A8" s="5" t="s">
        <v>10</v>
      </c>
      <c r="B8" s="5" t="s">
        <v>11</v>
      </c>
      <c r="C8" s="6">
        <f t="shared" si="2"/>
        <v>44.958904109589042</v>
      </c>
      <c r="D8" s="6">
        <f t="shared" si="3"/>
        <v>17.983561643835618</v>
      </c>
      <c r="E8" s="31" t="s">
        <v>172</v>
      </c>
      <c r="F8" s="29">
        <v>2.5</v>
      </c>
      <c r="G8" s="16">
        <v>80</v>
      </c>
      <c r="H8" s="17">
        <f t="shared" si="0"/>
        <v>0.89917808219178097</v>
      </c>
      <c r="I8" s="17">
        <f t="shared" si="1"/>
        <v>0.35967123287671238</v>
      </c>
      <c r="J8" s="18">
        <f t="shared" si="4"/>
        <v>3.1859574025264001E-2</v>
      </c>
      <c r="K8" s="18">
        <f t="shared" si="5"/>
        <v>3.1859574025264001E-2</v>
      </c>
      <c r="L8" s="19" t="s">
        <v>165</v>
      </c>
      <c r="M8" s="19"/>
      <c r="N8" s="19"/>
      <c r="O8" s="17">
        <f t="shared" si="6"/>
        <v>0.89917808219178097</v>
      </c>
      <c r="P8" s="17">
        <f t="shared" si="7"/>
        <v>0.35967123287671238</v>
      </c>
      <c r="Q8" s="17">
        <f t="shared" si="8"/>
        <v>0.89917808219178097</v>
      </c>
      <c r="R8" s="17">
        <f t="shared" si="9"/>
        <v>0.35967123287671238</v>
      </c>
      <c r="S8" s="1"/>
      <c r="T8" s="5" t="s">
        <v>10</v>
      </c>
      <c r="U8" s="41">
        <f>H8/$H$97</f>
        <v>3.1859574025264001E-2</v>
      </c>
    </row>
    <row r="9" spans="1:22" ht="15.75" x14ac:dyDescent="0.25">
      <c r="A9" s="7" t="s">
        <v>12</v>
      </c>
      <c r="B9" s="7" t="s">
        <v>13</v>
      </c>
      <c r="C9" s="6">
        <f t="shared" si="2"/>
        <v>7.0410958904109586</v>
      </c>
      <c r="D9" s="6">
        <f t="shared" si="3"/>
        <v>2.8164383561643835</v>
      </c>
      <c r="E9" s="31" t="s">
        <v>173</v>
      </c>
      <c r="F9" s="29">
        <v>1</v>
      </c>
      <c r="G9" s="16">
        <v>80</v>
      </c>
      <c r="H9" s="17">
        <f t="shared" si="0"/>
        <v>5.6328767123287674E-2</v>
      </c>
      <c r="I9" s="17">
        <f t="shared" si="1"/>
        <v>2.2531506849315069E-2</v>
      </c>
      <c r="J9" s="18">
        <f t="shared" si="4"/>
        <v>1.9958343752572447E-3</v>
      </c>
      <c r="K9" s="18">
        <f t="shared" si="5"/>
        <v>1.9958343752572447E-3</v>
      </c>
      <c r="L9" s="19" t="s">
        <v>165</v>
      </c>
      <c r="M9" s="19"/>
      <c r="N9" s="19"/>
      <c r="O9" s="17">
        <f t="shared" si="6"/>
        <v>5.6328767123287674E-2</v>
      </c>
      <c r="P9" s="17">
        <f t="shared" si="7"/>
        <v>2.2531506849315069E-2</v>
      </c>
      <c r="Q9" s="17">
        <f t="shared" si="8"/>
        <v>5.6328767123287674E-2</v>
      </c>
      <c r="R9" s="17">
        <f t="shared" si="9"/>
        <v>2.2531506849315069E-2</v>
      </c>
      <c r="S9" s="1"/>
      <c r="T9" s="7" t="s">
        <v>122</v>
      </c>
      <c r="U9" s="41">
        <f>H79/$H$97</f>
        <v>2.61399941911124E-2</v>
      </c>
    </row>
    <row r="10" spans="1:22" ht="15.75" x14ac:dyDescent="0.25">
      <c r="A10" s="7" t="s">
        <v>14</v>
      </c>
      <c r="B10" s="7" t="s">
        <v>15</v>
      </c>
      <c r="C10" s="6">
        <f t="shared" si="2"/>
        <v>29.12328767123288</v>
      </c>
      <c r="D10" s="6">
        <f t="shared" si="3"/>
        <v>11.649315068493152</v>
      </c>
      <c r="E10" s="31" t="s">
        <v>174</v>
      </c>
      <c r="F10" s="29">
        <v>0</v>
      </c>
      <c r="G10" s="16">
        <v>80</v>
      </c>
      <c r="H10" s="17">
        <f t="shared" si="0"/>
        <v>0</v>
      </c>
      <c r="I10" s="17">
        <f t="shared" si="1"/>
        <v>0</v>
      </c>
      <c r="J10" s="18">
        <f t="shared" si="4"/>
        <v>0</v>
      </c>
      <c r="K10" s="18">
        <f t="shared" si="5"/>
        <v>0</v>
      </c>
      <c r="L10" s="19" t="s">
        <v>165</v>
      </c>
      <c r="M10" s="19"/>
      <c r="N10" s="19"/>
      <c r="O10" s="17">
        <f t="shared" si="6"/>
        <v>0</v>
      </c>
      <c r="P10" s="17">
        <f t="shared" si="7"/>
        <v>0</v>
      </c>
      <c r="Q10" s="17">
        <f t="shared" si="8"/>
        <v>0</v>
      </c>
      <c r="R10" s="17">
        <f t="shared" si="9"/>
        <v>0</v>
      </c>
      <c r="S10" s="1"/>
      <c r="T10" s="1"/>
      <c r="U10" s="1"/>
    </row>
    <row r="11" spans="1:22" ht="15.75" x14ac:dyDescent="0.25">
      <c r="A11" s="7" t="s">
        <v>16</v>
      </c>
      <c r="B11" s="7" t="s">
        <v>17</v>
      </c>
      <c r="C11" s="6">
        <f t="shared" si="2"/>
        <v>0.57534246575342463</v>
      </c>
      <c r="D11" s="6">
        <f t="shared" si="3"/>
        <v>0.23013698630136986</v>
      </c>
      <c r="E11" s="31" t="s">
        <v>175</v>
      </c>
      <c r="F11" s="29">
        <v>0</v>
      </c>
      <c r="G11" s="16">
        <v>80</v>
      </c>
      <c r="H11" s="17">
        <f t="shared" si="0"/>
        <v>0</v>
      </c>
      <c r="I11" s="17">
        <f t="shared" si="1"/>
        <v>0</v>
      </c>
      <c r="J11" s="18">
        <f t="shared" si="4"/>
        <v>0</v>
      </c>
      <c r="K11" s="18">
        <f t="shared" si="5"/>
        <v>0</v>
      </c>
      <c r="L11" s="19" t="s">
        <v>165</v>
      </c>
      <c r="M11" s="19"/>
      <c r="N11" s="19"/>
      <c r="O11" s="17">
        <f t="shared" si="6"/>
        <v>0</v>
      </c>
      <c r="P11" s="17">
        <f t="shared" si="7"/>
        <v>0</v>
      </c>
      <c r="Q11" s="17">
        <f t="shared" si="8"/>
        <v>0</v>
      </c>
      <c r="R11" s="17">
        <f t="shared" si="9"/>
        <v>0</v>
      </c>
      <c r="S11" s="1"/>
      <c r="T11" s="1"/>
      <c r="U11" s="30">
        <f>SUM(U4:U10)</f>
        <v>0.64630242559886653</v>
      </c>
    </row>
    <row r="12" spans="1:22" ht="15.75" x14ac:dyDescent="0.25">
      <c r="A12" s="5" t="s">
        <v>18</v>
      </c>
      <c r="B12" s="5" t="s">
        <v>19</v>
      </c>
      <c r="C12" s="6">
        <f t="shared" si="2"/>
        <v>20.191780821917806</v>
      </c>
      <c r="D12" s="6">
        <f t="shared" si="3"/>
        <v>8.0767123287671225</v>
      </c>
      <c r="E12" s="31" t="s">
        <v>176</v>
      </c>
      <c r="F12" s="29">
        <v>0</v>
      </c>
      <c r="G12" s="16">
        <v>80</v>
      </c>
      <c r="H12" s="17">
        <f t="shared" si="0"/>
        <v>0</v>
      </c>
      <c r="I12" s="17">
        <f t="shared" si="1"/>
        <v>0</v>
      </c>
      <c r="J12" s="18">
        <f t="shared" si="4"/>
        <v>0</v>
      </c>
      <c r="K12" s="18">
        <f t="shared" si="5"/>
        <v>0</v>
      </c>
      <c r="L12" s="19" t="s">
        <v>165</v>
      </c>
      <c r="M12" s="19"/>
      <c r="N12" s="19"/>
      <c r="O12" s="17">
        <f t="shared" si="6"/>
        <v>0</v>
      </c>
      <c r="P12" s="17">
        <f t="shared" si="7"/>
        <v>0</v>
      </c>
      <c r="Q12" s="17">
        <f t="shared" si="8"/>
        <v>0</v>
      </c>
      <c r="R12" s="17">
        <f t="shared" si="9"/>
        <v>0</v>
      </c>
      <c r="S12" s="1"/>
      <c r="T12" s="1"/>
      <c r="U12" s="1"/>
    </row>
    <row r="13" spans="1:22" ht="15.75" x14ac:dyDescent="0.25">
      <c r="A13" s="5" t="s">
        <v>20</v>
      </c>
      <c r="B13" s="5" t="s">
        <v>21</v>
      </c>
      <c r="C13" s="6">
        <f t="shared" si="2"/>
        <v>9.506849315068493</v>
      </c>
      <c r="D13" s="6">
        <f t="shared" si="3"/>
        <v>3.8027397260273972</v>
      </c>
      <c r="E13" s="31" t="s">
        <v>177</v>
      </c>
      <c r="F13" s="29">
        <v>10</v>
      </c>
      <c r="G13" s="16">
        <v>80</v>
      </c>
      <c r="H13" s="17">
        <f t="shared" si="0"/>
        <v>0.76054794520547953</v>
      </c>
      <c r="I13" s="17">
        <f t="shared" si="1"/>
        <v>0.30421917808219179</v>
      </c>
      <c r="J13" s="18">
        <f t="shared" si="4"/>
        <v>2.6947647012228172E-2</v>
      </c>
      <c r="K13" s="18">
        <f t="shared" si="5"/>
        <v>2.6947647012228168E-2</v>
      </c>
      <c r="L13" s="19" t="s">
        <v>165</v>
      </c>
      <c r="M13" s="19"/>
      <c r="N13" s="19"/>
      <c r="O13" s="17">
        <f t="shared" si="6"/>
        <v>0.76054794520547953</v>
      </c>
      <c r="P13" s="17">
        <f t="shared" si="7"/>
        <v>0.30421917808219179</v>
      </c>
      <c r="Q13" s="17">
        <f t="shared" si="8"/>
        <v>0.76054794520547953</v>
      </c>
      <c r="R13" s="17">
        <f t="shared" si="9"/>
        <v>0.30421917808219179</v>
      </c>
      <c r="S13" s="1"/>
      <c r="T13" s="1"/>
      <c r="U13" s="1"/>
    </row>
    <row r="14" spans="1:22" ht="15.75" x14ac:dyDescent="0.25">
      <c r="A14" s="5" t="s">
        <v>22</v>
      </c>
      <c r="B14" s="5" t="s">
        <v>23</v>
      </c>
      <c r="C14" s="6">
        <f t="shared" si="2"/>
        <v>0.38356164383561647</v>
      </c>
      <c r="D14" s="6">
        <f t="shared" si="3"/>
        <v>0.15342465753424661</v>
      </c>
      <c r="E14" s="31" t="s">
        <v>178</v>
      </c>
      <c r="F14" s="29">
        <v>0</v>
      </c>
      <c r="G14" s="16">
        <v>80</v>
      </c>
      <c r="H14" s="17">
        <f t="shared" si="0"/>
        <v>0</v>
      </c>
      <c r="I14" s="17">
        <f t="shared" si="1"/>
        <v>0</v>
      </c>
      <c r="J14" s="18">
        <f t="shared" si="4"/>
        <v>0</v>
      </c>
      <c r="K14" s="18">
        <f t="shared" si="5"/>
        <v>0</v>
      </c>
      <c r="L14" s="19" t="s">
        <v>165</v>
      </c>
      <c r="M14" s="19"/>
      <c r="N14" s="19"/>
      <c r="O14" s="17">
        <f t="shared" si="6"/>
        <v>0</v>
      </c>
      <c r="P14" s="17">
        <f t="shared" si="7"/>
        <v>0</v>
      </c>
      <c r="Q14" s="17">
        <f t="shared" si="8"/>
        <v>0</v>
      </c>
      <c r="R14" s="17">
        <f t="shared" si="9"/>
        <v>0</v>
      </c>
      <c r="S14" s="1"/>
      <c r="T14" s="1"/>
      <c r="U14" s="1"/>
    </row>
    <row r="15" spans="1:22" ht="15.75" x14ac:dyDescent="0.25">
      <c r="A15" s="7" t="s">
        <v>24</v>
      </c>
      <c r="B15" s="7" t="s">
        <v>6</v>
      </c>
      <c r="C15" s="6">
        <f t="shared" si="2"/>
        <v>0</v>
      </c>
      <c r="D15" s="6">
        <f t="shared" si="3"/>
        <v>0</v>
      </c>
      <c r="E15" s="31" t="s">
        <v>179</v>
      </c>
      <c r="F15" s="29">
        <v>0</v>
      </c>
      <c r="G15" s="16">
        <v>80</v>
      </c>
      <c r="H15" s="17">
        <f t="shared" si="0"/>
        <v>0</v>
      </c>
      <c r="I15" s="17">
        <f t="shared" si="1"/>
        <v>0</v>
      </c>
      <c r="J15" s="18">
        <f t="shared" si="4"/>
        <v>0</v>
      </c>
      <c r="K15" s="18">
        <f t="shared" si="5"/>
        <v>0</v>
      </c>
      <c r="L15" s="19" t="s">
        <v>165</v>
      </c>
      <c r="M15" s="19"/>
      <c r="N15" s="19"/>
      <c r="O15" s="17">
        <f t="shared" si="6"/>
        <v>0</v>
      </c>
      <c r="P15" s="17">
        <f t="shared" si="7"/>
        <v>0</v>
      </c>
      <c r="Q15" s="17">
        <f t="shared" si="8"/>
        <v>0</v>
      </c>
      <c r="R15" s="17">
        <f t="shared" si="9"/>
        <v>0</v>
      </c>
      <c r="S15" s="1"/>
      <c r="T15" s="1"/>
      <c r="U15" s="1"/>
    </row>
    <row r="16" spans="1:22" ht="15.75" x14ac:dyDescent="0.25">
      <c r="A16" s="5" t="s">
        <v>25</v>
      </c>
      <c r="B16" s="5" t="s">
        <v>6</v>
      </c>
      <c r="C16" s="6">
        <f t="shared" si="2"/>
        <v>0</v>
      </c>
      <c r="D16" s="6">
        <f t="shared" si="3"/>
        <v>0</v>
      </c>
      <c r="E16" s="32" t="s">
        <v>180</v>
      </c>
      <c r="F16" s="29">
        <v>75</v>
      </c>
      <c r="G16" s="16">
        <v>80</v>
      </c>
      <c r="H16" s="17">
        <f t="shared" si="0"/>
        <v>0</v>
      </c>
      <c r="I16" s="17">
        <f t="shared" si="1"/>
        <v>0</v>
      </c>
      <c r="J16" s="18">
        <f t="shared" si="4"/>
        <v>0</v>
      </c>
      <c r="K16" s="18">
        <f t="shared" si="5"/>
        <v>0</v>
      </c>
      <c r="L16" s="19" t="s">
        <v>165</v>
      </c>
      <c r="M16" s="19"/>
      <c r="N16" s="19"/>
      <c r="O16" s="17">
        <f t="shared" si="6"/>
        <v>0</v>
      </c>
      <c r="P16" s="17">
        <f t="shared" si="7"/>
        <v>0</v>
      </c>
      <c r="Q16" s="17">
        <f t="shared" si="8"/>
        <v>0</v>
      </c>
      <c r="R16" s="17">
        <f t="shared" si="9"/>
        <v>0</v>
      </c>
      <c r="S16" s="1"/>
      <c r="T16" s="1"/>
      <c r="U16" s="1"/>
    </row>
    <row r="17" spans="1:21" ht="15.75" x14ac:dyDescent="0.25">
      <c r="A17" s="5" t="s">
        <v>26</v>
      </c>
      <c r="B17" s="5" t="s">
        <v>27</v>
      </c>
      <c r="C17" s="6">
        <f>(B17/365)*1000</f>
        <v>107.56164383561644</v>
      </c>
      <c r="D17" s="6">
        <f t="shared" si="3"/>
        <v>43.024657534246579</v>
      </c>
      <c r="E17" s="31" t="s">
        <v>161</v>
      </c>
      <c r="F17" s="29">
        <v>7</v>
      </c>
      <c r="G17" s="16">
        <v>80</v>
      </c>
      <c r="H17" s="17">
        <f t="shared" si="0"/>
        <v>6.0234520547945207</v>
      </c>
      <c r="I17" s="17">
        <f t="shared" si="1"/>
        <v>2.409380821917809</v>
      </c>
      <c r="J17" s="18">
        <f t="shared" si="4"/>
        <v>0.21342225797984282</v>
      </c>
      <c r="K17" s="18">
        <f t="shared" si="5"/>
        <v>0.21342225797984288</v>
      </c>
      <c r="L17" s="23">
        <f>F17*(1+900%)</f>
        <v>70</v>
      </c>
      <c r="M17" s="23">
        <f>(F17*(1+543%))*0.2</f>
        <v>9.0020000000000007</v>
      </c>
      <c r="N17" s="23">
        <f>(F17*(1+900%))*0.5</f>
        <v>35</v>
      </c>
      <c r="O17" s="17">
        <f>((C17*M17)/100)*0.8</f>
        <v>7.746159342465754</v>
      </c>
      <c r="P17" s="17">
        <f>((D17*M17)/100)*0.8</f>
        <v>3.098463736986302</v>
      </c>
      <c r="Q17" s="44">
        <f>((C17*N17)/100)*0.8</f>
        <v>30.117260273972605</v>
      </c>
      <c r="R17" s="44">
        <f>((D17*N17)/100)*0.8</f>
        <v>12.046904109589043</v>
      </c>
      <c r="S17" s="1"/>
      <c r="T17" s="1"/>
      <c r="U17" s="1"/>
    </row>
    <row r="18" spans="1:21" ht="15.75" x14ac:dyDescent="0.25">
      <c r="A18" s="5" t="s">
        <v>28</v>
      </c>
      <c r="B18" s="5" t="s">
        <v>29</v>
      </c>
      <c r="C18" s="6">
        <f t="shared" si="2"/>
        <v>5.4794520547945209E-2</v>
      </c>
      <c r="D18" s="6">
        <f t="shared" si="3"/>
        <v>2.1917808219178086E-2</v>
      </c>
      <c r="E18" s="31" t="s">
        <v>232</v>
      </c>
      <c r="F18" s="29">
        <v>0</v>
      </c>
      <c r="G18" s="16">
        <v>80</v>
      </c>
      <c r="H18" s="17">
        <f t="shared" si="0"/>
        <v>0</v>
      </c>
      <c r="I18" s="17">
        <f t="shared" si="1"/>
        <v>0</v>
      </c>
      <c r="J18" s="18">
        <f t="shared" si="4"/>
        <v>0</v>
      </c>
      <c r="K18" s="18">
        <f t="shared" si="5"/>
        <v>0</v>
      </c>
      <c r="L18" s="19" t="s">
        <v>165</v>
      </c>
      <c r="M18" s="19"/>
      <c r="N18" s="19"/>
      <c r="O18" s="17">
        <f t="shared" si="6"/>
        <v>0</v>
      </c>
      <c r="P18" s="17">
        <f t="shared" si="6"/>
        <v>0</v>
      </c>
      <c r="Q18" s="17">
        <f>H18</f>
        <v>0</v>
      </c>
      <c r="R18" s="17">
        <f>I18</f>
        <v>0</v>
      </c>
      <c r="S18" s="1"/>
      <c r="T18" s="1"/>
      <c r="U18" s="1"/>
    </row>
    <row r="19" spans="1:21" ht="15.75" x14ac:dyDescent="0.25">
      <c r="A19" s="5" t="s">
        <v>30</v>
      </c>
      <c r="B19" s="5" t="s">
        <v>6</v>
      </c>
      <c r="C19" s="6">
        <f t="shared" si="2"/>
        <v>0</v>
      </c>
      <c r="D19" s="6">
        <f t="shared" si="3"/>
        <v>0</v>
      </c>
      <c r="E19" s="31" t="s">
        <v>181</v>
      </c>
      <c r="F19" s="29">
        <v>0</v>
      </c>
      <c r="G19" s="16">
        <v>80</v>
      </c>
      <c r="H19" s="17">
        <f t="shared" si="0"/>
        <v>0</v>
      </c>
      <c r="I19" s="17">
        <f t="shared" si="1"/>
        <v>0</v>
      </c>
      <c r="J19" s="18">
        <f t="shared" si="4"/>
        <v>0</v>
      </c>
      <c r="K19" s="18">
        <f t="shared" si="5"/>
        <v>0</v>
      </c>
      <c r="L19" s="19" t="s">
        <v>165</v>
      </c>
      <c r="M19" s="19"/>
      <c r="N19" s="19"/>
      <c r="O19" s="17">
        <f t="shared" ref="O19:P43" si="10">H19</f>
        <v>0</v>
      </c>
      <c r="P19" s="17">
        <f t="shared" ref="P19:P41" si="11">I19</f>
        <v>0</v>
      </c>
      <c r="Q19" s="17">
        <f t="shared" ref="Q19:Q30" si="12">H19</f>
        <v>0</v>
      </c>
      <c r="R19" s="17">
        <f t="shared" ref="R19:R30" si="13">I19</f>
        <v>0</v>
      </c>
      <c r="S19" s="1"/>
      <c r="T19" s="1"/>
      <c r="U19" s="1"/>
    </row>
    <row r="20" spans="1:21" ht="15.75" x14ac:dyDescent="0.25">
      <c r="A20" s="5" t="s">
        <v>31</v>
      </c>
      <c r="B20" s="5" t="s">
        <v>6</v>
      </c>
      <c r="C20" s="6">
        <f t="shared" si="2"/>
        <v>0</v>
      </c>
      <c r="D20" s="6">
        <f t="shared" si="3"/>
        <v>0</v>
      </c>
      <c r="E20" s="31" t="s">
        <v>182</v>
      </c>
      <c r="F20" s="29">
        <v>0</v>
      </c>
      <c r="G20" s="16">
        <v>80</v>
      </c>
      <c r="H20" s="17">
        <f t="shared" si="0"/>
        <v>0</v>
      </c>
      <c r="I20" s="17">
        <f t="shared" si="1"/>
        <v>0</v>
      </c>
      <c r="J20" s="18">
        <f t="shared" si="4"/>
        <v>0</v>
      </c>
      <c r="K20" s="18">
        <f t="shared" si="5"/>
        <v>0</v>
      </c>
      <c r="L20" s="19" t="s">
        <v>165</v>
      </c>
      <c r="M20" s="19"/>
      <c r="N20" s="19"/>
      <c r="O20" s="17">
        <f t="shared" si="10"/>
        <v>0</v>
      </c>
      <c r="P20" s="17">
        <f t="shared" si="11"/>
        <v>0</v>
      </c>
      <c r="Q20" s="17">
        <f t="shared" si="12"/>
        <v>0</v>
      </c>
      <c r="R20" s="17">
        <f t="shared" si="13"/>
        <v>0</v>
      </c>
      <c r="S20" s="1"/>
      <c r="T20" s="1"/>
      <c r="U20" s="1"/>
    </row>
    <row r="21" spans="1:21" ht="15.75" x14ac:dyDescent="0.25">
      <c r="A21" s="5" t="s">
        <v>32</v>
      </c>
      <c r="B21" s="5" t="s">
        <v>6</v>
      </c>
      <c r="C21" s="6">
        <f t="shared" si="2"/>
        <v>0</v>
      </c>
      <c r="D21" s="6">
        <f t="shared" si="3"/>
        <v>0</v>
      </c>
      <c r="E21" s="31" t="s">
        <v>183</v>
      </c>
      <c r="F21" s="29">
        <v>0</v>
      </c>
      <c r="G21" s="16">
        <v>80</v>
      </c>
      <c r="H21" s="17">
        <f t="shared" si="0"/>
        <v>0</v>
      </c>
      <c r="I21" s="17">
        <f t="shared" si="1"/>
        <v>0</v>
      </c>
      <c r="J21" s="18">
        <f t="shared" si="4"/>
        <v>0</v>
      </c>
      <c r="K21" s="18">
        <f t="shared" si="5"/>
        <v>0</v>
      </c>
      <c r="L21" s="19" t="s">
        <v>165</v>
      </c>
      <c r="M21" s="19"/>
      <c r="N21" s="19"/>
      <c r="O21" s="17">
        <f t="shared" si="10"/>
        <v>0</v>
      </c>
      <c r="P21" s="17">
        <f t="shared" si="11"/>
        <v>0</v>
      </c>
      <c r="Q21" s="17">
        <f t="shared" si="12"/>
        <v>0</v>
      </c>
      <c r="R21" s="17">
        <f t="shared" si="13"/>
        <v>0</v>
      </c>
      <c r="S21" s="1"/>
      <c r="T21" s="1"/>
      <c r="U21" s="1"/>
    </row>
    <row r="22" spans="1:21" ht="15.75" x14ac:dyDescent="0.25">
      <c r="A22" s="7" t="s">
        <v>33</v>
      </c>
      <c r="B22" s="7" t="s">
        <v>6</v>
      </c>
      <c r="C22" s="6">
        <f t="shared" si="2"/>
        <v>0</v>
      </c>
      <c r="D22" s="6">
        <f t="shared" si="3"/>
        <v>0</v>
      </c>
      <c r="E22" s="31" t="s">
        <v>233</v>
      </c>
      <c r="F22" s="29">
        <v>1</v>
      </c>
      <c r="G22" s="16">
        <v>80</v>
      </c>
      <c r="H22" s="17">
        <f t="shared" si="0"/>
        <v>0</v>
      </c>
      <c r="I22" s="17">
        <f t="shared" si="1"/>
        <v>0</v>
      </c>
      <c r="J22" s="18">
        <f t="shared" si="4"/>
        <v>0</v>
      </c>
      <c r="K22" s="18">
        <f t="shared" si="5"/>
        <v>0</v>
      </c>
      <c r="L22" s="19" t="s">
        <v>165</v>
      </c>
      <c r="M22" s="19"/>
      <c r="N22" s="19"/>
      <c r="O22" s="17">
        <f t="shared" si="10"/>
        <v>0</v>
      </c>
      <c r="P22" s="17">
        <f t="shared" si="11"/>
        <v>0</v>
      </c>
      <c r="Q22" s="17">
        <f t="shared" si="12"/>
        <v>0</v>
      </c>
      <c r="R22" s="17">
        <f t="shared" si="13"/>
        <v>0</v>
      </c>
      <c r="S22" s="1"/>
      <c r="T22" s="1"/>
      <c r="U22" s="1"/>
    </row>
    <row r="23" spans="1:21" ht="15.75" x14ac:dyDescent="0.25">
      <c r="A23" s="7" t="s">
        <v>34</v>
      </c>
      <c r="B23" s="7" t="s">
        <v>35</v>
      </c>
      <c r="C23" s="6">
        <f t="shared" si="2"/>
        <v>5.6986301369863011</v>
      </c>
      <c r="D23" s="6">
        <f t="shared" si="3"/>
        <v>2.2794520547945205</v>
      </c>
      <c r="E23" s="31" t="s">
        <v>184</v>
      </c>
      <c r="F23" s="29">
        <v>0</v>
      </c>
      <c r="G23" s="16">
        <v>80</v>
      </c>
      <c r="H23" s="17">
        <f t="shared" si="0"/>
        <v>0</v>
      </c>
      <c r="I23" s="17">
        <f t="shared" si="1"/>
        <v>0</v>
      </c>
      <c r="J23" s="18">
        <f t="shared" si="4"/>
        <v>0</v>
      </c>
      <c r="K23" s="18">
        <f t="shared" si="5"/>
        <v>0</v>
      </c>
      <c r="L23" s="19" t="s">
        <v>165</v>
      </c>
      <c r="M23" s="19"/>
      <c r="N23" s="19"/>
      <c r="O23" s="17">
        <f t="shared" si="10"/>
        <v>0</v>
      </c>
      <c r="P23" s="17">
        <f t="shared" si="11"/>
        <v>0</v>
      </c>
      <c r="Q23" s="17">
        <f t="shared" si="12"/>
        <v>0</v>
      </c>
      <c r="R23" s="17">
        <f t="shared" si="13"/>
        <v>0</v>
      </c>
      <c r="S23" s="1"/>
      <c r="T23" s="1"/>
      <c r="U23" s="1"/>
    </row>
    <row r="24" spans="1:21" ht="15.75" x14ac:dyDescent="0.25">
      <c r="A24" s="7" t="s">
        <v>36</v>
      </c>
      <c r="B24" s="7" t="s">
        <v>37</v>
      </c>
      <c r="C24" s="6">
        <f t="shared" si="2"/>
        <v>0.16438356164383561</v>
      </c>
      <c r="D24" s="6">
        <f t="shared" si="3"/>
        <v>6.575342465753424E-2</v>
      </c>
      <c r="E24" s="31" t="s">
        <v>185</v>
      </c>
      <c r="F24" s="29">
        <v>0</v>
      </c>
      <c r="G24" s="16">
        <v>80</v>
      </c>
      <c r="H24" s="17">
        <f t="shared" si="0"/>
        <v>0</v>
      </c>
      <c r="I24" s="17">
        <f t="shared" si="1"/>
        <v>0</v>
      </c>
      <c r="J24" s="18">
        <f t="shared" si="4"/>
        <v>0</v>
      </c>
      <c r="K24" s="18">
        <f t="shared" si="5"/>
        <v>0</v>
      </c>
      <c r="L24" s="19" t="s">
        <v>165</v>
      </c>
      <c r="M24" s="19"/>
      <c r="N24" s="19"/>
      <c r="O24" s="17">
        <f t="shared" si="10"/>
        <v>0</v>
      </c>
      <c r="P24" s="17">
        <f t="shared" si="11"/>
        <v>0</v>
      </c>
      <c r="Q24" s="17">
        <f t="shared" si="12"/>
        <v>0</v>
      </c>
      <c r="R24" s="17">
        <f t="shared" si="13"/>
        <v>0</v>
      </c>
      <c r="S24" s="1"/>
      <c r="T24" s="1"/>
      <c r="U24" s="1"/>
    </row>
    <row r="25" spans="1:21" ht="15.75" x14ac:dyDescent="0.25">
      <c r="A25" s="7" t="s">
        <v>38</v>
      </c>
      <c r="B25" s="7" t="s">
        <v>6</v>
      </c>
      <c r="C25" s="6">
        <f t="shared" si="2"/>
        <v>0</v>
      </c>
      <c r="D25" s="6">
        <f t="shared" si="3"/>
        <v>0</v>
      </c>
      <c r="E25" s="31" t="s">
        <v>186</v>
      </c>
      <c r="F25" s="29">
        <v>1</v>
      </c>
      <c r="G25" s="16">
        <v>80</v>
      </c>
      <c r="H25" s="17">
        <f t="shared" si="0"/>
        <v>0</v>
      </c>
      <c r="I25" s="17">
        <f t="shared" si="1"/>
        <v>0</v>
      </c>
      <c r="J25" s="18">
        <f t="shared" si="4"/>
        <v>0</v>
      </c>
      <c r="K25" s="18">
        <f t="shared" si="5"/>
        <v>0</v>
      </c>
      <c r="L25" s="19" t="s">
        <v>165</v>
      </c>
      <c r="M25" s="19"/>
      <c r="N25" s="19"/>
      <c r="O25" s="17">
        <f t="shared" si="10"/>
        <v>0</v>
      </c>
      <c r="P25" s="17">
        <f t="shared" si="11"/>
        <v>0</v>
      </c>
      <c r="Q25" s="17">
        <f t="shared" si="12"/>
        <v>0</v>
      </c>
      <c r="R25" s="17">
        <f t="shared" si="13"/>
        <v>0</v>
      </c>
      <c r="S25" s="1"/>
      <c r="T25" s="1"/>
      <c r="U25" s="1"/>
    </row>
    <row r="26" spans="1:21" ht="15.75" x14ac:dyDescent="0.25">
      <c r="A26" s="7" t="s">
        <v>39</v>
      </c>
      <c r="B26" s="7" t="s">
        <v>6</v>
      </c>
      <c r="C26" s="6">
        <f t="shared" si="2"/>
        <v>0</v>
      </c>
      <c r="D26" s="6">
        <f t="shared" si="3"/>
        <v>0</v>
      </c>
      <c r="E26" s="31" t="s">
        <v>187</v>
      </c>
      <c r="F26" s="29">
        <v>65</v>
      </c>
      <c r="G26" s="16">
        <v>80</v>
      </c>
      <c r="H26" s="17">
        <f t="shared" si="0"/>
        <v>0</v>
      </c>
      <c r="I26" s="17">
        <f t="shared" si="1"/>
        <v>0</v>
      </c>
      <c r="J26" s="18">
        <f t="shared" si="4"/>
        <v>0</v>
      </c>
      <c r="K26" s="18">
        <f t="shared" si="5"/>
        <v>0</v>
      </c>
      <c r="L26" s="19" t="s">
        <v>165</v>
      </c>
      <c r="M26" s="19"/>
      <c r="N26" s="19"/>
      <c r="O26" s="17">
        <f t="shared" si="10"/>
        <v>0</v>
      </c>
      <c r="P26" s="17">
        <f t="shared" si="11"/>
        <v>0</v>
      </c>
      <c r="Q26" s="17">
        <f t="shared" si="12"/>
        <v>0</v>
      </c>
      <c r="R26" s="17">
        <f t="shared" si="13"/>
        <v>0</v>
      </c>
      <c r="S26" s="1"/>
      <c r="T26" s="1"/>
      <c r="U26" s="1"/>
    </row>
    <row r="27" spans="1:21" ht="15.75" x14ac:dyDescent="0.25">
      <c r="A27" s="5" t="s">
        <v>40</v>
      </c>
      <c r="B27" s="5" t="s">
        <v>41</v>
      </c>
      <c r="C27" s="6">
        <f t="shared" si="2"/>
        <v>8.2191780821917804E-2</v>
      </c>
      <c r="D27" s="6">
        <f t="shared" si="3"/>
        <v>3.287671232876712E-2</v>
      </c>
      <c r="E27" s="31" t="s">
        <v>234</v>
      </c>
      <c r="F27" s="29">
        <v>1</v>
      </c>
      <c r="G27" s="16">
        <v>80</v>
      </c>
      <c r="H27" s="17">
        <f t="shared" si="0"/>
        <v>6.5753424657534248E-4</v>
      </c>
      <c r="I27" s="17">
        <f t="shared" si="1"/>
        <v>2.6301369863013696E-4</v>
      </c>
      <c r="J27" s="18">
        <f t="shared" si="4"/>
        <v>2.3297677532185738E-5</v>
      </c>
      <c r="K27" s="18">
        <f t="shared" si="5"/>
        <v>2.3297677532185735E-5</v>
      </c>
      <c r="L27" s="19" t="s">
        <v>165</v>
      </c>
      <c r="M27" s="19"/>
      <c r="N27" s="19"/>
      <c r="O27" s="17">
        <f t="shared" si="10"/>
        <v>6.5753424657534248E-4</v>
      </c>
      <c r="P27" s="17">
        <f t="shared" si="11"/>
        <v>2.6301369863013696E-4</v>
      </c>
      <c r="Q27" s="17">
        <f t="shared" si="12"/>
        <v>6.5753424657534248E-4</v>
      </c>
      <c r="R27" s="17">
        <f t="shared" si="13"/>
        <v>2.6301369863013696E-4</v>
      </c>
      <c r="S27" s="1"/>
      <c r="T27" s="1"/>
      <c r="U27" s="1"/>
    </row>
    <row r="28" spans="1:21" ht="15.75" x14ac:dyDescent="0.25">
      <c r="A28" s="5" t="s">
        <v>42</v>
      </c>
      <c r="B28" s="5" t="s">
        <v>6</v>
      </c>
      <c r="C28" s="6">
        <f t="shared" si="2"/>
        <v>0</v>
      </c>
      <c r="D28" s="6">
        <f t="shared" si="3"/>
        <v>0</v>
      </c>
      <c r="E28" s="31" t="s">
        <v>188</v>
      </c>
      <c r="F28" s="29">
        <v>51</v>
      </c>
      <c r="G28" s="16">
        <v>80</v>
      </c>
      <c r="H28" s="17">
        <f t="shared" si="0"/>
        <v>0</v>
      </c>
      <c r="I28" s="17">
        <f t="shared" si="1"/>
        <v>0</v>
      </c>
      <c r="J28" s="18">
        <f t="shared" si="4"/>
        <v>0</v>
      </c>
      <c r="K28" s="18">
        <f t="shared" si="5"/>
        <v>0</v>
      </c>
      <c r="L28" s="19" t="s">
        <v>165</v>
      </c>
      <c r="M28" s="19"/>
      <c r="N28" s="19"/>
      <c r="O28" s="17">
        <f t="shared" si="10"/>
        <v>0</v>
      </c>
      <c r="P28" s="17">
        <f t="shared" si="11"/>
        <v>0</v>
      </c>
      <c r="Q28" s="17">
        <f t="shared" si="12"/>
        <v>0</v>
      </c>
      <c r="R28" s="17">
        <f t="shared" si="13"/>
        <v>0</v>
      </c>
      <c r="S28" s="1"/>
      <c r="T28" s="1"/>
      <c r="U28" s="1"/>
    </row>
    <row r="29" spans="1:21" ht="15.75" x14ac:dyDescent="0.25">
      <c r="A29" s="7" t="s">
        <v>43</v>
      </c>
      <c r="B29" s="7" t="s">
        <v>44</v>
      </c>
      <c r="C29" s="6">
        <f t="shared" si="2"/>
        <v>1.0410958904109588</v>
      </c>
      <c r="D29" s="6">
        <f t="shared" si="3"/>
        <v>0.41643835616438357</v>
      </c>
      <c r="E29" s="31" t="s">
        <v>189</v>
      </c>
      <c r="F29" s="29">
        <v>27</v>
      </c>
      <c r="G29" s="16">
        <v>80</v>
      </c>
      <c r="H29" s="17">
        <f t="shared" si="0"/>
        <v>0.22487671232876713</v>
      </c>
      <c r="I29" s="17">
        <f t="shared" si="1"/>
        <v>8.9950684931506861E-2</v>
      </c>
      <c r="J29" s="18">
        <f t="shared" si="4"/>
        <v>7.967805716007522E-3</v>
      </c>
      <c r="K29" s="18">
        <f t="shared" si="5"/>
        <v>7.967805716007522E-3</v>
      </c>
      <c r="L29" s="19" t="s">
        <v>165</v>
      </c>
      <c r="M29" s="19"/>
      <c r="N29" s="19"/>
      <c r="O29" s="17">
        <f t="shared" si="10"/>
        <v>0.22487671232876713</v>
      </c>
      <c r="P29" s="17">
        <f t="shared" si="11"/>
        <v>8.9950684931506861E-2</v>
      </c>
      <c r="Q29" s="17">
        <f t="shared" si="12"/>
        <v>0.22487671232876713</v>
      </c>
      <c r="R29" s="17">
        <f t="shared" si="13"/>
        <v>8.9950684931506861E-2</v>
      </c>
      <c r="S29" s="1"/>
      <c r="T29" s="1"/>
      <c r="U29" s="1"/>
    </row>
    <row r="30" spans="1:21" ht="15.75" x14ac:dyDescent="0.25">
      <c r="A30" s="5" t="s">
        <v>45</v>
      </c>
      <c r="B30" s="5" t="s">
        <v>17</v>
      </c>
      <c r="C30" s="6">
        <f t="shared" si="2"/>
        <v>0.57534246575342463</v>
      </c>
      <c r="D30" s="6">
        <f t="shared" si="3"/>
        <v>0.23013698630136986</v>
      </c>
      <c r="E30" s="31" t="s">
        <v>190</v>
      </c>
      <c r="F30" s="29">
        <v>2</v>
      </c>
      <c r="G30" s="16">
        <v>80</v>
      </c>
      <c r="H30" s="17">
        <f t="shared" si="0"/>
        <v>9.2054794520547937E-3</v>
      </c>
      <c r="I30" s="17">
        <f t="shared" si="1"/>
        <v>3.6821917808219176E-3</v>
      </c>
      <c r="J30" s="18">
        <f t="shared" si="4"/>
        <v>3.2616748545060027E-4</v>
      </c>
      <c r="K30" s="18">
        <f t="shared" si="5"/>
        <v>3.2616748545060027E-4</v>
      </c>
      <c r="L30" s="19" t="s">
        <v>165</v>
      </c>
      <c r="M30" s="19"/>
      <c r="N30" s="19"/>
      <c r="O30" s="17">
        <f t="shared" si="10"/>
        <v>9.2054794520547937E-3</v>
      </c>
      <c r="P30" s="17">
        <f t="shared" si="11"/>
        <v>3.6821917808219176E-3</v>
      </c>
      <c r="Q30" s="17">
        <f t="shared" si="12"/>
        <v>9.2054794520547937E-3</v>
      </c>
      <c r="R30" s="17">
        <f t="shared" si="13"/>
        <v>3.6821917808219176E-3</v>
      </c>
      <c r="S30" s="1"/>
      <c r="T30" s="1"/>
      <c r="U30" s="1"/>
    </row>
    <row r="31" spans="1:21" ht="15.75" x14ac:dyDescent="0.25">
      <c r="A31" s="7" t="s">
        <v>46</v>
      </c>
      <c r="B31" s="7" t="s">
        <v>6</v>
      </c>
      <c r="C31" s="6">
        <f t="shared" si="2"/>
        <v>0</v>
      </c>
      <c r="D31" s="6">
        <f t="shared" si="3"/>
        <v>0</v>
      </c>
      <c r="E31" s="31" t="s">
        <v>235</v>
      </c>
      <c r="F31" s="29">
        <v>0</v>
      </c>
      <c r="G31" s="16">
        <v>80</v>
      </c>
      <c r="H31" s="17">
        <f t="shared" si="0"/>
        <v>0</v>
      </c>
      <c r="I31" s="17">
        <f t="shared" si="1"/>
        <v>0</v>
      </c>
      <c r="J31" s="18">
        <f t="shared" si="4"/>
        <v>0</v>
      </c>
      <c r="K31" s="18">
        <f t="shared" si="5"/>
        <v>0</v>
      </c>
      <c r="L31" s="19" t="s">
        <v>165</v>
      </c>
      <c r="M31" s="19"/>
      <c r="N31" s="19"/>
      <c r="O31" s="17">
        <f t="shared" si="10"/>
        <v>0</v>
      </c>
      <c r="P31" s="17">
        <f t="shared" si="11"/>
        <v>0</v>
      </c>
      <c r="Q31" s="17">
        <f>H31</f>
        <v>0</v>
      </c>
      <c r="R31" s="17">
        <f>I31</f>
        <v>0</v>
      </c>
      <c r="S31" s="1"/>
      <c r="T31" s="1"/>
      <c r="U31" s="1"/>
    </row>
    <row r="32" spans="1:21" ht="15.75" x14ac:dyDescent="0.25">
      <c r="A32" s="5" t="s">
        <v>47</v>
      </c>
      <c r="B32" s="5" t="s">
        <v>6</v>
      </c>
      <c r="C32" s="6">
        <f t="shared" si="2"/>
        <v>0</v>
      </c>
      <c r="D32" s="6">
        <f t="shared" si="3"/>
        <v>0</v>
      </c>
      <c r="E32" s="31" t="s">
        <v>191</v>
      </c>
      <c r="F32" s="29">
        <v>0</v>
      </c>
      <c r="G32" s="16">
        <v>80</v>
      </c>
      <c r="H32" s="17">
        <f t="shared" si="0"/>
        <v>0</v>
      </c>
      <c r="I32" s="17">
        <f t="shared" si="1"/>
        <v>0</v>
      </c>
      <c r="J32" s="18">
        <f t="shared" si="4"/>
        <v>0</v>
      </c>
      <c r="K32" s="18">
        <f t="shared" si="5"/>
        <v>0</v>
      </c>
      <c r="L32" s="19" t="s">
        <v>165</v>
      </c>
      <c r="M32" s="19"/>
      <c r="N32" s="19"/>
      <c r="O32" s="17">
        <f t="shared" si="10"/>
        <v>0</v>
      </c>
      <c r="P32" s="17">
        <f t="shared" si="11"/>
        <v>0</v>
      </c>
      <c r="Q32" s="17">
        <f t="shared" ref="Q32:Q41" si="14">H32</f>
        <v>0</v>
      </c>
      <c r="R32" s="17">
        <f t="shared" ref="R32:R41" si="15">I32</f>
        <v>0</v>
      </c>
      <c r="S32" s="1"/>
      <c r="T32" s="1"/>
      <c r="U32" s="1"/>
    </row>
    <row r="33" spans="1:21" ht="15.75" x14ac:dyDescent="0.25">
      <c r="A33" s="7" t="s">
        <v>48</v>
      </c>
      <c r="B33" s="7" t="s">
        <v>49</v>
      </c>
      <c r="C33" s="6">
        <f t="shared" si="2"/>
        <v>1.3424657534246573</v>
      </c>
      <c r="D33" s="6">
        <f t="shared" si="3"/>
        <v>0.53698630136986292</v>
      </c>
      <c r="E33" s="31" t="s">
        <v>192</v>
      </c>
      <c r="F33" s="29">
        <v>1</v>
      </c>
      <c r="G33" s="16">
        <v>80</v>
      </c>
      <c r="H33" s="17">
        <f t="shared" si="0"/>
        <v>1.073972602739726E-2</v>
      </c>
      <c r="I33" s="17">
        <f t="shared" si="1"/>
        <v>4.2958904109589033E-3</v>
      </c>
      <c r="J33" s="18">
        <f t="shared" si="4"/>
        <v>3.8052873302570035E-4</v>
      </c>
      <c r="K33" s="18">
        <f t="shared" si="5"/>
        <v>3.8052873302570029E-4</v>
      </c>
      <c r="L33" s="19" t="s">
        <v>165</v>
      </c>
      <c r="M33" s="19"/>
      <c r="N33" s="19"/>
      <c r="O33" s="17">
        <f t="shared" si="10"/>
        <v>1.073972602739726E-2</v>
      </c>
      <c r="P33" s="17">
        <f t="shared" si="11"/>
        <v>4.2958904109589033E-3</v>
      </c>
      <c r="Q33" s="17">
        <f t="shared" si="14"/>
        <v>1.073972602739726E-2</v>
      </c>
      <c r="R33" s="17">
        <f t="shared" si="15"/>
        <v>4.2958904109589033E-3</v>
      </c>
      <c r="S33" s="1"/>
      <c r="T33" s="1"/>
      <c r="U33" s="1"/>
    </row>
    <row r="34" spans="1:21" ht="15.75" x14ac:dyDescent="0.25">
      <c r="A34" s="5" t="s">
        <v>50</v>
      </c>
      <c r="B34" s="5" t="s">
        <v>51</v>
      </c>
      <c r="C34" s="6">
        <f t="shared" si="2"/>
        <v>9.9452054794520546</v>
      </c>
      <c r="D34" s="6">
        <f t="shared" si="3"/>
        <v>3.978082191780822</v>
      </c>
      <c r="E34" s="31" t="s">
        <v>236</v>
      </c>
      <c r="F34" s="29">
        <v>0</v>
      </c>
      <c r="G34" s="16">
        <v>80</v>
      </c>
      <c r="H34" s="17">
        <f t="shared" si="0"/>
        <v>0</v>
      </c>
      <c r="I34" s="17">
        <f t="shared" si="1"/>
        <v>0</v>
      </c>
      <c r="J34" s="18">
        <f t="shared" si="4"/>
        <v>0</v>
      </c>
      <c r="K34" s="18">
        <f t="shared" si="5"/>
        <v>0</v>
      </c>
      <c r="L34" s="19" t="s">
        <v>165</v>
      </c>
      <c r="M34" s="19"/>
      <c r="N34" s="19"/>
      <c r="O34" s="17">
        <f t="shared" si="10"/>
        <v>0</v>
      </c>
      <c r="P34" s="17">
        <f t="shared" si="11"/>
        <v>0</v>
      </c>
      <c r="Q34" s="17">
        <f t="shared" si="14"/>
        <v>0</v>
      </c>
      <c r="R34" s="17">
        <f t="shared" si="15"/>
        <v>0</v>
      </c>
      <c r="S34" s="1"/>
      <c r="T34" s="1"/>
      <c r="U34" s="1"/>
    </row>
    <row r="35" spans="1:21" ht="15.75" x14ac:dyDescent="0.25">
      <c r="A35" s="7" t="s">
        <v>52</v>
      </c>
      <c r="B35" s="7" t="s">
        <v>41</v>
      </c>
      <c r="C35" s="6">
        <f t="shared" si="2"/>
        <v>8.2191780821917804E-2</v>
      </c>
      <c r="D35" s="6">
        <f t="shared" si="3"/>
        <v>3.287671232876712E-2</v>
      </c>
      <c r="E35" s="31" t="s">
        <v>237</v>
      </c>
      <c r="F35" s="29">
        <v>1</v>
      </c>
      <c r="G35" s="16">
        <v>80</v>
      </c>
      <c r="H35" s="17">
        <f t="shared" si="0"/>
        <v>6.5753424657534248E-4</v>
      </c>
      <c r="I35" s="17">
        <f t="shared" si="1"/>
        <v>2.6301369863013696E-4</v>
      </c>
      <c r="J35" s="18">
        <f t="shared" si="4"/>
        <v>2.3297677532185738E-5</v>
      </c>
      <c r="K35" s="18">
        <f t="shared" si="5"/>
        <v>2.3297677532185735E-5</v>
      </c>
      <c r="L35" s="19" t="s">
        <v>165</v>
      </c>
      <c r="M35" s="19"/>
      <c r="N35" s="19"/>
      <c r="O35" s="17">
        <f t="shared" si="10"/>
        <v>6.5753424657534248E-4</v>
      </c>
      <c r="P35" s="17">
        <f t="shared" si="11"/>
        <v>2.6301369863013696E-4</v>
      </c>
      <c r="Q35" s="17">
        <f t="shared" si="14"/>
        <v>6.5753424657534248E-4</v>
      </c>
      <c r="R35" s="17">
        <f t="shared" si="15"/>
        <v>2.6301369863013696E-4</v>
      </c>
      <c r="S35" s="1"/>
      <c r="T35" s="1"/>
      <c r="U35" s="1"/>
    </row>
    <row r="36" spans="1:21" ht="15.75" x14ac:dyDescent="0.25">
      <c r="A36" s="7" t="s">
        <v>53</v>
      </c>
      <c r="B36" s="7" t="s">
        <v>54</v>
      </c>
      <c r="C36" s="6">
        <f t="shared" si="2"/>
        <v>0.13698630136986303</v>
      </c>
      <c r="D36" s="6">
        <f t="shared" si="3"/>
        <v>5.4794520547945216E-2</v>
      </c>
      <c r="E36" s="31" t="s">
        <v>238</v>
      </c>
      <c r="F36" s="29">
        <v>0</v>
      </c>
      <c r="G36" s="16">
        <v>80</v>
      </c>
      <c r="H36" s="17">
        <f t="shared" ref="H36:H67" si="16">((C36*F36)/100)*0.8</f>
        <v>0</v>
      </c>
      <c r="I36" s="17">
        <f t="shared" ref="I36:I67" si="17">((D36*F36)/100)*0.8</f>
        <v>0</v>
      </c>
      <c r="J36" s="18">
        <f t="shared" si="4"/>
        <v>0</v>
      </c>
      <c r="K36" s="18">
        <f t="shared" si="5"/>
        <v>0</v>
      </c>
      <c r="L36" s="19" t="s">
        <v>165</v>
      </c>
      <c r="M36" s="19"/>
      <c r="N36" s="19"/>
      <c r="O36" s="17">
        <f t="shared" si="10"/>
        <v>0</v>
      </c>
      <c r="P36" s="17">
        <f t="shared" si="11"/>
        <v>0</v>
      </c>
      <c r="Q36" s="17">
        <f t="shared" si="14"/>
        <v>0</v>
      </c>
      <c r="R36" s="17">
        <f t="shared" si="15"/>
        <v>0</v>
      </c>
      <c r="S36" s="1"/>
      <c r="T36" s="1"/>
      <c r="U36" s="1"/>
    </row>
    <row r="37" spans="1:21" ht="15.75" x14ac:dyDescent="0.25">
      <c r="A37" s="5" t="s">
        <v>55</v>
      </c>
      <c r="B37" s="5" t="s">
        <v>4</v>
      </c>
      <c r="C37" s="6">
        <f t="shared" si="2"/>
        <v>2.7397260273972605E-2</v>
      </c>
      <c r="D37" s="6">
        <f t="shared" si="3"/>
        <v>1.0958904109589043E-2</v>
      </c>
      <c r="E37" s="31" t="s">
        <v>193</v>
      </c>
      <c r="F37" s="29">
        <v>0</v>
      </c>
      <c r="G37" s="16">
        <v>80</v>
      </c>
      <c r="H37" s="17">
        <f t="shared" si="16"/>
        <v>0</v>
      </c>
      <c r="I37" s="17">
        <f t="shared" si="17"/>
        <v>0</v>
      </c>
      <c r="J37" s="18">
        <f t="shared" si="4"/>
        <v>0</v>
      </c>
      <c r="K37" s="18">
        <f t="shared" si="5"/>
        <v>0</v>
      </c>
      <c r="L37" s="19" t="s">
        <v>165</v>
      </c>
      <c r="M37" s="19"/>
      <c r="N37" s="19"/>
      <c r="O37" s="17">
        <f t="shared" si="10"/>
        <v>0</v>
      </c>
      <c r="P37" s="17">
        <f t="shared" si="11"/>
        <v>0</v>
      </c>
      <c r="Q37" s="17">
        <f t="shared" si="14"/>
        <v>0</v>
      </c>
      <c r="R37" s="17">
        <f t="shared" si="15"/>
        <v>0</v>
      </c>
      <c r="S37" s="1"/>
      <c r="T37" s="1"/>
      <c r="U37" s="1"/>
    </row>
    <row r="38" spans="1:21" ht="15.75" x14ac:dyDescent="0.25">
      <c r="A38" s="5" t="s">
        <v>56</v>
      </c>
      <c r="B38" s="5" t="s">
        <v>57</v>
      </c>
      <c r="C38" s="6">
        <f t="shared" si="2"/>
        <v>0.49315068493150682</v>
      </c>
      <c r="D38" s="6">
        <f t="shared" si="3"/>
        <v>0.19726027397260273</v>
      </c>
      <c r="E38" s="31" t="s">
        <v>193</v>
      </c>
      <c r="F38" s="29">
        <v>0</v>
      </c>
      <c r="G38" s="16">
        <v>80</v>
      </c>
      <c r="H38" s="17">
        <f t="shared" si="16"/>
        <v>0</v>
      </c>
      <c r="I38" s="17">
        <f t="shared" si="17"/>
        <v>0</v>
      </c>
      <c r="J38" s="18">
        <f t="shared" si="4"/>
        <v>0</v>
      </c>
      <c r="K38" s="18">
        <f t="shared" si="5"/>
        <v>0</v>
      </c>
      <c r="L38" s="19" t="s">
        <v>165</v>
      </c>
      <c r="M38" s="19"/>
      <c r="N38" s="19"/>
      <c r="O38" s="17">
        <f t="shared" si="10"/>
        <v>0</v>
      </c>
      <c r="P38" s="17">
        <f t="shared" si="11"/>
        <v>0</v>
      </c>
      <c r="Q38" s="17">
        <f t="shared" si="14"/>
        <v>0</v>
      </c>
      <c r="R38" s="17">
        <f t="shared" si="15"/>
        <v>0</v>
      </c>
      <c r="S38" s="1"/>
      <c r="T38" s="1"/>
      <c r="U38" s="1"/>
    </row>
    <row r="39" spans="1:21" ht="15.75" x14ac:dyDescent="0.25">
      <c r="A39" s="5" t="s">
        <v>58</v>
      </c>
      <c r="B39" s="5" t="s">
        <v>59</v>
      </c>
      <c r="C39" s="6">
        <f t="shared" si="2"/>
        <v>1.2602739726027399</v>
      </c>
      <c r="D39" s="6">
        <f t="shared" si="3"/>
        <v>0.50410958904109593</v>
      </c>
      <c r="E39" s="31" t="s">
        <v>58</v>
      </c>
      <c r="F39" s="29">
        <v>1</v>
      </c>
      <c r="G39" s="16">
        <v>80</v>
      </c>
      <c r="H39" s="17">
        <f t="shared" si="16"/>
        <v>1.008219178082192E-2</v>
      </c>
      <c r="I39" s="17">
        <f t="shared" si="17"/>
        <v>4.0328767123287675E-3</v>
      </c>
      <c r="J39" s="18">
        <f t="shared" si="4"/>
        <v>3.5723105549351469E-4</v>
      </c>
      <c r="K39" s="18">
        <f t="shared" si="5"/>
        <v>3.5723105549351463E-4</v>
      </c>
      <c r="L39" s="19" t="s">
        <v>165</v>
      </c>
      <c r="M39" s="19"/>
      <c r="N39" s="19"/>
      <c r="O39" s="17">
        <f t="shared" si="10"/>
        <v>1.008219178082192E-2</v>
      </c>
      <c r="P39" s="17">
        <f t="shared" si="11"/>
        <v>4.0328767123287675E-3</v>
      </c>
      <c r="Q39" s="17">
        <f t="shared" si="14"/>
        <v>1.008219178082192E-2</v>
      </c>
      <c r="R39" s="17">
        <f t="shared" si="15"/>
        <v>4.0328767123287675E-3</v>
      </c>
      <c r="S39" s="1"/>
      <c r="T39" s="1"/>
      <c r="U39" s="1"/>
    </row>
    <row r="40" spans="1:21" ht="15.75" x14ac:dyDescent="0.25">
      <c r="A40" s="5" t="s">
        <v>60</v>
      </c>
      <c r="B40" s="5" t="s">
        <v>6</v>
      </c>
      <c r="C40" s="6">
        <f t="shared" si="2"/>
        <v>0</v>
      </c>
      <c r="D40" s="6">
        <f t="shared" si="3"/>
        <v>0</v>
      </c>
      <c r="E40" s="31" t="s">
        <v>239</v>
      </c>
      <c r="F40" s="29">
        <v>1</v>
      </c>
      <c r="G40" s="16">
        <v>80</v>
      </c>
      <c r="H40" s="17">
        <f t="shared" si="16"/>
        <v>0</v>
      </c>
      <c r="I40" s="17">
        <f t="shared" si="17"/>
        <v>0</v>
      </c>
      <c r="J40" s="18">
        <f t="shared" si="4"/>
        <v>0</v>
      </c>
      <c r="K40" s="18">
        <f t="shared" si="5"/>
        <v>0</v>
      </c>
      <c r="L40" s="19" t="s">
        <v>165</v>
      </c>
      <c r="M40" s="19"/>
      <c r="N40" s="19"/>
      <c r="O40" s="17">
        <f t="shared" si="10"/>
        <v>0</v>
      </c>
      <c r="P40" s="17">
        <f t="shared" si="11"/>
        <v>0</v>
      </c>
      <c r="Q40" s="17">
        <f t="shared" si="14"/>
        <v>0</v>
      </c>
      <c r="R40" s="17">
        <f t="shared" si="15"/>
        <v>0</v>
      </c>
      <c r="S40" s="1"/>
      <c r="T40" s="1"/>
      <c r="U40" s="1"/>
    </row>
    <row r="41" spans="1:21" ht="15.75" x14ac:dyDescent="0.25">
      <c r="A41" s="5" t="s">
        <v>61</v>
      </c>
      <c r="B41" s="5" t="s">
        <v>62</v>
      </c>
      <c r="C41" s="6">
        <f t="shared" si="2"/>
        <v>0.19178082191780824</v>
      </c>
      <c r="D41" s="6">
        <f t="shared" si="3"/>
        <v>7.6712328767123306E-2</v>
      </c>
      <c r="E41" s="31" t="s">
        <v>240</v>
      </c>
      <c r="F41" s="29">
        <v>1</v>
      </c>
      <c r="G41" s="16">
        <v>80</v>
      </c>
      <c r="H41" s="17">
        <f t="shared" si="16"/>
        <v>1.5342465753424659E-3</v>
      </c>
      <c r="I41" s="17">
        <f t="shared" si="17"/>
        <v>6.1369863013698651E-4</v>
      </c>
      <c r="J41" s="18">
        <f t="shared" si="4"/>
        <v>5.4361247575100059E-5</v>
      </c>
      <c r="K41" s="18">
        <f t="shared" si="5"/>
        <v>5.4361247575100073E-5</v>
      </c>
      <c r="L41" s="19" t="s">
        <v>165</v>
      </c>
      <c r="M41" s="19"/>
      <c r="N41" s="19"/>
      <c r="O41" s="17">
        <f t="shared" si="10"/>
        <v>1.5342465753424659E-3</v>
      </c>
      <c r="P41" s="17">
        <f t="shared" si="11"/>
        <v>6.1369863013698651E-4</v>
      </c>
      <c r="Q41" s="17">
        <f t="shared" si="14"/>
        <v>1.5342465753424659E-3</v>
      </c>
      <c r="R41" s="17">
        <f t="shared" si="15"/>
        <v>6.1369863013698651E-4</v>
      </c>
      <c r="S41" s="1"/>
      <c r="T41" s="1"/>
      <c r="U41" s="1"/>
    </row>
    <row r="42" spans="1:21" ht="15.75" x14ac:dyDescent="0.25">
      <c r="A42" s="7" t="s">
        <v>63</v>
      </c>
      <c r="B42" s="7" t="s">
        <v>64</v>
      </c>
      <c r="C42" s="6">
        <f t="shared" si="2"/>
        <v>137.56164383561645</v>
      </c>
      <c r="D42" s="6">
        <f t="shared" si="3"/>
        <v>55.024657534246586</v>
      </c>
      <c r="E42" s="31" t="s">
        <v>160</v>
      </c>
      <c r="F42" s="29">
        <v>5.3</v>
      </c>
      <c r="G42" s="16">
        <v>80</v>
      </c>
      <c r="H42" s="17">
        <f t="shared" si="16"/>
        <v>5.8326136986301371</v>
      </c>
      <c r="I42" s="17">
        <f t="shared" si="17"/>
        <v>2.3330454794520552</v>
      </c>
      <c r="J42" s="18">
        <f t="shared" si="4"/>
        <v>0.20666049537075143</v>
      </c>
      <c r="K42" s="18">
        <f t="shared" si="5"/>
        <v>0.20666049537075146</v>
      </c>
      <c r="L42" s="20">
        <f>F42*(1+900%)</f>
        <v>53</v>
      </c>
      <c r="M42" s="23">
        <f>(F42*(1+543%))*0.2</f>
        <v>6.8158000000000003</v>
      </c>
      <c r="N42" s="23">
        <f>(F42*(1+900%))*0.5</f>
        <v>26.5</v>
      </c>
      <c r="O42" s="17">
        <f>((C42*M42)/100)*0.8</f>
        <v>7.5007412164383567</v>
      </c>
      <c r="P42" s="17">
        <f>((D42*M42)/100)*0.8</f>
        <v>3.0002964865753436</v>
      </c>
      <c r="Q42" s="44">
        <f>((C42*N42)/100)*0.8</f>
        <v>29.163068493150689</v>
      </c>
      <c r="R42" s="44">
        <f>((D42*N42)/100)*0.8</f>
        <v>11.665227397260276</v>
      </c>
      <c r="S42" s="1"/>
      <c r="T42" s="1"/>
      <c r="U42" s="1"/>
    </row>
    <row r="43" spans="1:21" ht="15.75" x14ac:dyDescent="0.25">
      <c r="A43" s="5" t="s">
        <v>65</v>
      </c>
      <c r="B43" s="5" t="s">
        <v>6</v>
      </c>
      <c r="C43" s="6">
        <f t="shared" si="2"/>
        <v>0</v>
      </c>
      <c r="D43" s="6">
        <f t="shared" si="3"/>
        <v>0</v>
      </c>
      <c r="E43" s="32" t="s">
        <v>194</v>
      </c>
      <c r="F43" s="29">
        <v>0</v>
      </c>
      <c r="G43" s="16">
        <v>80</v>
      </c>
      <c r="H43" s="17">
        <f t="shared" si="16"/>
        <v>0</v>
      </c>
      <c r="I43" s="17">
        <f t="shared" si="17"/>
        <v>0</v>
      </c>
      <c r="J43" s="18">
        <f t="shared" si="4"/>
        <v>0</v>
      </c>
      <c r="K43" s="18">
        <f t="shared" si="5"/>
        <v>0</v>
      </c>
      <c r="L43" s="19" t="s">
        <v>165</v>
      </c>
      <c r="M43" s="19"/>
      <c r="N43" s="19"/>
      <c r="O43" s="17">
        <f t="shared" si="10"/>
        <v>0</v>
      </c>
      <c r="P43" s="17">
        <f t="shared" si="10"/>
        <v>0</v>
      </c>
      <c r="Q43" s="17">
        <f t="shared" ref="Q43" si="18">H43</f>
        <v>0</v>
      </c>
      <c r="R43" s="17">
        <f t="shared" ref="R43" si="19">I43</f>
        <v>0</v>
      </c>
      <c r="S43" s="1"/>
      <c r="T43" s="1"/>
      <c r="U43" s="1"/>
    </row>
    <row r="44" spans="1:21" ht="15.75" x14ac:dyDescent="0.25">
      <c r="A44" s="5" t="s">
        <v>66</v>
      </c>
      <c r="B44" s="5" t="s">
        <v>6</v>
      </c>
      <c r="C44" s="6">
        <f t="shared" si="2"/>
        <v>0</v>
      </c>
      <c r="D44" s="6">
        <f t="shared" si="3"/>
        <v>0</v>
      </c>
      <c r="E44" s="31" t="s">
        <v>195</v>
      </c>
      <c r="F44" s="29">
        <v>15</v>
      </c>
      <c r="G44" s="16">
        <v>80</v>
      </c>
      <c r="H44" s="17">
        <f t="shared" si="16"/>
        <v>0</v>
      </c>
      <c r="I44" s="17">
        <f t="shared" si="17"/>
        <v>0</v>
      </c>
      <c r="J44" s="18">
        <f t="shared" si="4"/>
        <v>0</v>
      </c>
      <c r="K44" s="18">
        <f t="shared" si="5"/>
        <v>0</v>
      </c>
      <c r="L44" s="19" t="s">
        <v>165</v>
      </c>
      <c r="M44" s="19"/>
      <c r="N44" s="19"/>
      <c r="O44" s="17">
        <f t="shared" ref="O44:P94" si="20">H44</f>
        <v>0</v>
      </c>
      <c r="P44" s="17">
        <f t="shared" ref="P44:P92" si="21">I44</f>
        <v>0</v>
      </c>
      <c r="Q44" s="17">
        <f t="shared" ref="Q44:Q92" si="22">H44</f>
        <v>0</v>
      </c>
      <c r="R44" s="17">
        <f t="shared" ref="R44:R92" si="23">I44</f>
        <v>0</v>
      </c>
      <c r="S44" s="1"/>
      <c r="T44" s="1"/>
      <c r="U44" s="1"/>
    </row>
    <row r="45" spans="1:21" ht="15.75" x14ac:dyDescent="0.25">
      <c r="A45" s="5" t="s">
        <v>67</v>
      </c>
      <c r="B45" s="5" t="s">
        <v>68</v>
      </c>
      <c r="C45" s="6">
        <f t="shared" si="2"/>
        <v>3.0410958904109591</v>
      </c>
      <c r="D45" s="6">
        <f t="shared" si="3"/>
        <v>1.2164383561643837</v>
      </c>
      <c r="E45" s="31" t="s">
        <v>196</v>
      </c>
      <c r="F45" s="29">
        <v>5</v>
      </c>
      <c r="G45" s="16">
        <v>80</v>
      </c>
      <c r="H45" s="17">
        <f t="shared" si="16"/>
        <v>0.12164383561643838</v>
      </c>
      <c r="I45" s="17">
        <f t="shared" si="17"/>
        <v>4.8657534246575346E-2</v>
      </c>
      <c r="J45" s="18">
        <f t="shared" si="4"/>
        <v>4.3100703434543622E-3</v>
      </c>
      <c r="K45" s="18">
        <f t="shared" si="5"/>
        <v>4.3100703434543614E-3</v>
      </c>
      <c r="L45" s="19" t="s">
        <v>165</v>
      </c>
      <c r="M45" s="19"/>
      <c r="N45" s="19"/>
      <c r="O45" s="17">
        <f t="shared" si="20"/>
        <v>0.12164383561643838</v>
      </c>
      <c r="P45" s="17">
        <f t="shared" si="21"/>
        <v>4.8657534246575346E-2</v>
      </c>
      <c r="Q45" s="17">
        <f t="shared" si="22"/>
        <v>0.12164383561643838</v>
      </c>
      <c r="R45" s="17">
        <f t="shared" si="23"/>
        <v>4.8657534246575346E-2</v>
      </c>
      <c r="S45" s="1"/>
      <c r="T45" s="1"/>
      <c r="U45" s="1"/>
    </row>
    <row r="46" spans="1:21" ht="15.75" x14ac:dyDescent="0.25">
      <c r="A46" s="5" t="s">
        <v>69</v>
      </c>
      <c r="B46" s="5" t="s">
        <v>70</v>
      </c>
      <c r="C46" s="6">
        <f t="shared" si="2"/>
        <v>76.739726027397253</v>
      </c>
      <c r="D46" s="6">
        <f t="shared" si="3"/>
        <v>30.695890410958903</v>
      </c>
      <c r="E46" s="31" t="s">
        <v>197</v>
      </c>
      <c r="F46" s="29">
        <v>1</v>
      </c>
      <c r="G46" s="16">
        <v>80</v>
      </c>
      <c r="H46" s="17">
        <f t="shared" si="16"/>
        <v>0.61391780821917807</v>
      </c>
      <c r="I46" s="17">
        <f t="shared" si="17"/>
        <v>0.24556712328767125</v>
      </c>
      <c r="J46" s="18">
        <f t="shared" si="4"/>
        <v>2.1752264922550748E-2</v>
      </c>
      <c r="K46" s="18">
        <f t="shared" si="5"/>
        <v>2.1752264922550751E-2</v>
      </c>
      <c r="L46" s="19" t="s">
        <v>165</v>
      </c>
      <c r="M46" s="19"/>
      <c r="N46" s="19"/>
      <c r="O46" s="17">
        <f t="shared" si="20"/>
        <v>0.61391780821917807</v>
      </c>
      <c r="P46" s="17">
        <f t="shared" si="21"/>
        <v>0.24556712328767125</v>
      </c>
      <c r="Q46" s="17">
        <f t="shared" si="22"/>
        <v>0.61391780821917807</v>
      </c>
      <c r="R46" s="17">
        <f t="shared" si="23"/>
        <v>0.24556712328767125</v>
      </c>
      <c r="S46" s="1"/>
      <c r="T46" s="1"/>
      <c r="U46" s="1"/>
    </row>
    <row r="47" spans="1:21" ht="15.75" x14ac:dyDescent="0.25">
      <c r="A47" s="5" t="s">
        <v>71</v>
      </c>
      <c r="B47" s="5" t="s">
        <v>72</v>
      </c>
      <c r="C47" s="6">
        <f t="shared" si="2"/>
        <v>21.863013698630137</v>
      </c>
      <c r="D47" s="6">
        <f t="shared" si="3"/>
        <v>8.7452054794520553</v>
      </c>
      <c r="E47" s="31" t="s">
        <v>198</v>
      </c>
      <c r="F47" s="29">
        <v>0</v>
      </c>
      <c r="G47" s="16">
        <v>80</v>
      </c>
      <c r="H47" s="17">
        <f t="shared" si="16"/>
        <v>0</v>
      </c>
      <c r="I47" s="17">
        <f t="shared" si="17"/>
        <v>0</v>
      </c>
      <c r="J47" s="18">
        <f t="shared" si="4"/>
        <v>0</v>
      </c>
      <c r="K47" s="18">
        <f t="shared" si="5"/>
        <v>0</v>
      </c>
      <c r="L47" s="19" t="s">
        <v>165</v>
      </c>
      <c r="M47" s="19"/>
      <c r="N47" s="19"/>
      <c r="O47" s="17">
        <f t="shared" si="20"/>
        <v>0</v>
      </c>
      <c r="P47" s="17">
        <f t="shared" si="21"/>
        <v>0</v>
      </c>
      <c r="Q47" s="17">
        <f t="shared" si="22"/>
        <v>0</v>
      </c>
      <c r="R47" s="17">
        <f t="shared" si="23"/>
        <v>0</v>
      </c>
      <c r="S47" s="1"/>
      <c r="T47" s="1"/>
      <c r="U47" s="1"/>
    </row>
    <row r="48" spans="1:21" ht="15.75" x14ac:dyDescent="0.25">
      <c r="A48" s="7" t="s">
        <v>73</v>
      </c>
      <c r="B48" s="7" t="s">
        <v>74</v>
      </c>
      <c r="C48" s="6">
        <f t="shared" si="2"/>
        <v>0.54794520547945214</v>
      </c>
      <c r="D48" s="6">
        <f t="shared" si="3"/>
        <v>0.21917808219178087</v>
      </c>
      <c r="E48" s="33" t="s">
        <v>199</v>
      </c>
      <c r="F48" s="29">
        <v>0</v>
      </c>
      <c r="G48" s="16">
        <v>80</v>
      </c>
      <c r="H48" s="17">
        <f t="shared" si="16"/>
        <v>0</v>
      </c>
      <c r="I48" s="17">
        <f t="shared" si="17"/>
        <v>0</v>
      </c>
      <c r="J48" s="18">
        <f t="shared" si="4"/>
        <v>0</v>
      </c>
      <c r="K48" s="18">
        <f t="shared" si="5"/>
        <v>0</v>
      </c>
      <c r="L48" s="19" t="s">
        <v>165</v>
      </c>
      <c r="M48" s="19"/>
      <c r="N48" s="19"/>
      <c r="O48" s="17">
        <f t="shared" si="20"/>
        <v>0</v>
      </c>
      <c r="P48" s="17">
        <f t="shared" si="21"/>
        <v>0</v>
      </c>
      <c r="Q48" s="17">
        <f t="shared" si="22"/>
        <v>0</v>
      </c>
      <c r="R48" s="17">
        <f t="shared" si="23"/>
        <v>0</v>
      </c>
      <c r="S48" s="1"/>
      <c r="T48" s="1"/>
      <c r="U48" s="1"/>
    </row>
    <row r="49" spans="1:21" ht="15.75" x14ac:dyDescent="0.25">
      <c r="A49" s="7" t="s">
        <v>75</v>
      </c>
      <c r="B49" s="7" t="s">
        <v>6</v>
      </c>
      <c r="C49" s="6">
        <f t="shared" si="2"/>
        <v>0</v>
      </c>
      <c r="D49" s="6">
        <f t="shared" si="3"/>
        <v>0</v>
      </c>
      <c r="E49" s="31" t="s">
        <v>241</v>
      </c>
      <c r="F49" s="29">
        <v>0</v>
      </c>
      <c r="G49" s="16">
        <v>80</v>
      </c>
      <c r="H49" s="17">
        <f t="shared" si="16"/>
        <v>0</v>
      </c>
      <c r="I49" s="17">
        <f t="shared" si="17"/>
        <v>0</v>
      </c>
      <c r="J49" s="18">
        <f t="shared" si="4"/>
        <v>0</v>
      </c>
      <c r="K49" s="18">
        <f t="shared" si="5"/>
        <v>0</v>
      </c>
      <c r="L49" s="19" t="s">
        <v>165</v>
      </c>
      <c r="M49" s="19"/>
      <c r="N49" s="19"/>
      <c r="O49" s="17">
        <f t="shared" si="20"/>
        <v>0</v>
      </c>
      <c r="P49" s="17">
        <f t="shared" si="21"/>
        <v>0</v>
      </c>
      <c r="Q49" s="17">
        <f t="shared" si="22"/>
        <v>0</v>
      </c>
      <c r="R49" s="17">
        <f t="shared" si="23"/>
        <v>0</v>
      </c>
      <c r="S49" s="1"/>
      <c r="T49" s="1"/>
      <c r="U49" s="1"/>
    </row>
    <row r="50" spans="1:21" ht="15.75" x14ac:dyDescent="0.25">
      <c r="A50" s="7" t="s">
        <v>76</v>
      </c>
      <c r="B50" s="7" t="s">
        <v>77</v>
      </c>
      <c r="C50" s="6">
        <f t="shared" si="2"/>
        <v>4.1917808219178081</v>
      </c>
      <c r="D50" s="6">
        <f t="shared" si="3"/>
        <v>1.6767123287671233</v>
      </c>
      <c r="E50" s="31" t="s">
        <v>200</v>
      </c>
      <c r="F50" s="29">
        <v>2</v>
      </c>
      <c r="G50" s="16">
        <v>80</v>
      </c>
      <c r="H50" s="17">
        <f t="shared" si="16"/>
        <v>6.706849315068493E-2</v>
      </c>
      <c r="I50" s="17">
        <f t="shared" si="17"/>
        <v>2.6827397260273972E-2</v>
      </c>
      <c r="J50" s="18">
        <f t="shared" si="4"/>
        <v>2.3763631082829449E-3</v>
      </c>
      <c r="K50" s="18">
        <f t="shared" si="5"/>
        <v>2.3763631082829449E-3</v>
      </c>
      <c r="L50" s="19" t="s">
        <v>165</v>
      </c>
      <c r="M50" s="19"/>
      <c r="N50" s="19"/>
      <c r="O50" s="17">
        <f t="shared" si="20"/>
        <v>6.706849315068493E-2</v>
      </c>
      <c r="P50" s="17">
        <f t="shared" si="21"/>
        <v>2.6827397260273972E-2</v>
      </c>
      <c r="Q50" s="17">
        <f t="shared" si="22"/>
        <v>6.706849315068493E-2</v>
      </c>
      <c r="R50" s="17">
        <f t="shared" si="23"/>
        <v>2.6827397260273972E-2</v>
      </c>
      <c r="S50" s="1"/>
      <c r="T50" s="1"/>
      <c r="U50" s="1"/>
    </row>
    <row r="51" spans="1:21" ht="15.75" x14ac:dyDescent="0.25">
      <c r="A51" s="5" t="s">
        <v>78</v>
      </c>
      <c r="B51" s="5" t="s">
        <v>79</v>
      </c>
      <c r="C51" s="6">
        <f t="shared" si="2"/>
        <v>1.2876712328767124</v>
      </c>
      <c r="D51" s="6">
        <f t="shared" si="3"/>
        <v>0.51506849315068493</v>
      </c>
      <c r="E51" s="31" t="s">
        <v>242</v>
      </c>
      <c r="F51" s="29">
        <v>2</v>
      </c>
      <c r="G51" s="16">
        <v>80</v>
      </c>
      <c r="H51" s="17">
        <f t="shared" si="16"/>
        <v>2.06027397260274E-2</v>
      </c>
      <c r="I51" s="17">
        <f t="shared" si="17"/>
        <v>8.2410958904109589E-3</v>
      </c>
      <c r="J51" s="18">
        <f t="shared" si="4"/>
        <v>7.2999389600848655E-4</v>
      </c>
      <c r="K51" s="18">
        <f t="shared" si="5"/>
        <v>7.2999389600848644E-4</v>
      </c>
      <c r="L51" s="19" t="s">
        <v>165</v>
      </c>
      <c r="M51" s="19"/>
      <c r="N51" s="19"/>
      <c r="O51" s="17">
        <f t="shared" si="20"/>
        <v>2.06027397260274E-2</v>
      </c>
      <c r="P51" s="17">
        <f t="shared" si="21"/>
        <v>8.2410958904109589E-3</v>
      </c>
      <c r="Q51" s="17">
        <f t="shared" si="22"/>
        <v>2.06027397260274E-2</v>
      </c>
      <c r="R51" s="17">
        <f t="shared" si="23"/>
        <v>8.2410958904109589E-3</v>
      </c>
      <c r="S51" s="1"/>
      <c r="T51" s="1"/>
      <c r="U51" s="1"/>
    </row>
    <row r="52" spans="1:21" ht="15.75" x14ac:dyDescent="0.25">
      <c r="A52" s="7" t="s">
        <v>80</v>
      </c>
      <c r="B52" s="7" t="s">
        <v>81</v>
      </c>
      <c r="C52" s="6">
        <f t="shared" si="2"/>
        <v>1.0136986301369864</v>
      </c>
      <c r="D52" s="6">
        <f t="shared" si="3"/>
        <v>0.40547945205479458</v>
      </c>
      <c r="E52" s="31" t="s">
        <v>243</v>
      </c>
      <c r="F52" s="29">
        <v>9</v>
      </c>
      <c r="G52" s="16">
        <v>80</v>
      </c>
      <c r="H52" s="17">
        <f t="shared" si="16"/>
        <v>7.2986301369863019E-2</v>
      </c>
      <c r="I52" s="17">
        <f t="shared" si="17"/>
        <v>2.9194520547945208E-2</v>
      </c>
      <c r="J52" s="18">
        <f t="shared" si="4"/>
        <v>2.5860422060726171E-3</v>
      </c>
      <c r="K52" s="18">
        <f t="shared" si="5"/>
        <v>2.5860422060726171E-3</v>
      </c>
      <c r="L52" s="19" t="s">
        <v>165</v>
      </c>
      <c r="M52" s="19"/>
      <c r="N52" s="19"/>
      <c r="O52" s="17">
        <f t="shared" si="20"/>
        <v>7.2986301369863019E-2</v>
      </c>
      <c r="P52" s="17">
        <f t="shared" si="21"/>
        <v>2.9194520547945208E-2</v>
      </c>
      <c r="Q52" s="17">
        <f t="shared" si="22"/>
        <v>7.2986301369863019E-2</v>
      </c>
      <c r="R52" s="17">
        <f t="shared" si="23"/>
        <v>2.9194520547945208E-2</v>
      </c>
      <c r="S52" s="1"/>
      <c r="T52" s="1"/>
      <c r="U52" s="1"/>
    </row>
    <row r="53" spans="1:21" ht="15.75" x14ac:dyDescent="0.25">
      <c r="A53" s="7" t="s">
        <v>82</v>
      </c>
      <c r="B53" s="7" t="s">
        <v>83</v>
      </c>
      <c r="C53" s="6">
        <f t="shared" si="2"/>
        <v>3.1232876712328763</v>
      </c>
      <c r="D53" s="6">
        <f t="shared" si="3"/>
        <v>1.2493150684931507</v>
      </c>
      <c r="E53" s="31" t="s">
        <v>201</v>
      </c>
      <c r="F53" s="29">
        <v>150</v>
      </c>
      <c r="G53" s="16">
        <v>80</v>
      </c>
      <c r="H53" s="17">
        <f t="shared" si="16"/>
        <v>3.7479452054794518</v>
      </c>
      <c r="I53" s="17">
        <f t="shared" si="17"/>
        <v>1.4991780821917808</v>
      </c>
      <c r="J53" s="18">
        <f t="shared" si="4"/>
        <v>0.13279676193345868</v>
      </c>
      <c r="K53" s="18">
        <f t="shared" si="5"/>
        <v>0.13279676193345868</v>
      </c>
      <c r="L53" s="19" t="s">
        <v>165</v>
      </c>
      <c r="M53" s="19"/>
      <c r="N53" s="19"/>
      <c r="O53" s="17">
        <f t="shared" si="20"/>
        <v>3.7479452054794518</v>
      </c>
      <c r="P53" s="17">
        <f t="shared" si="21"/>
        <v>1.4991780821917808</v>
      </c>
      <c r="Q53" s="17">
        <f t="shared" si="22"/>
        <v>3.7479452054794518</v>
      </c>
      <c r="R53" s="17">
        <f t="shared" si="23"/>
        <v>1.4991780821917808</v>
      </c>
      <c r="S53" s="1"/>
      <c r="T53" s="1"/>
      <c r="U53" s="1"/>
    </row>
    <row r="54" spans="1:21" ht="15.75" x14ac:dyDescent="0.25">
      <c r="A54" s="7" t="s">
        <v>84</v>
      </c>
      <c r="B54" s="7" t="s">
        <v>85</v>
      </c>
      <c r="C54" s="6">
        <f t="shared" si="2"/>
        <v>2.2739726027397258</v>
      </c>
      <c r="D54" s="6">
        <f t="shared" si="3"/>
        <v>0.90958904109589034</v>
      </c>
      <c r="E54" s="31" t="s">
        <v>244</v>
      </c>
      <c r="F54" s="29">
        <v>0</v>
      </c>
      <c r="G54" s="16">
        <v>80</v>
      </c>
      <c r="H54" s="17">
        <f t="shared" si="16"/>
        <v>0</v>
      </c>
      <c r="I54" s="17">
        <f t="shared" si="17"/>
        <v>0</v>
      </c>
      <c r="J54" s="18">
        <f t="shared" si="4"/>
        <v>0</v>
      </c>
      <c r="K54" s="18">
        <f t="shared" si="5"/>
        <v>0</v>
      </c>
      <c r="L54" s="19" t="s">
        <v>165</v>
      </c>
      <c r="M54" s="19"/>
      <c r="N54" s="19"/>
      <c r="O54" s="17">
        <f t="shared" si="20"/>
        <v>0</v>
      </c>
      <c r="P54" s="17">
        <f t="shared" si="21"/>
        <v>0</v>
      </c>
      <c r="Q54" s="17">
        <f t="shared" si="22"/>
        <v>0</v>
      </c>
      <c r="R54" s="17">
        <f t="shared" si="23"/>
        <v>0</v>
      </c>
      <c r="S54" s="1"/>
      <c r="T54" s="1"/>
      <c r="U54" s="1"/>
    </row>
    <row r="55" spans="1:21" ht="15.75" x14ac:dyDescent="0.25">
      <c r="A55" s="5" t="s">
        <v>86</v>
      </c>
      <c r="B55" s="5" t="s">
        <v>29</v>
      </c>
      <c r="C55" s="6">
        <f t="shared" si="2"/>
        <v>5.4794520547945209E-2</v>
      </c>
      <c r="D55" s="6">
        <f t="shared" si="3"/>
        <v>2.1917808219178086E-2</v>
      </c>
      <c r="E55" s="31" t="s">
        <v>244</v>
      </c>
      <c r="F55" s="29">
        <v>0</v>
      </c>
      <c r="G55" s="16">
        <v>80</v>
      </c>
      <c r="H55" s="17">
        <f t="shared" si="16"/>
        <v>0</v>
      </c>
      <c r="I55" s="17">
        <f t="shared" si="17"/>
        <v>0</v>
      </c>
      <c r="J55" s="18">
        <f t="shared" si="4"/>
        <v>0</v>
      </c>
      <c r="K55" s="18">
        <f t="shared" si="5"/>
        <v>0</v>
      </c>
      <c r="L55" s="19" t="s">
        <v>165</v>
      </c>
      <c r="M55" s="19"/>
      <c r="N55" s="19"/>
      <c r="O55" s="17">
        <f t="shared" si="20"/>
        <v>0</v>
      </c>
      <c r="P55" s="17">
        <f t="shared" si="21"/>
        <v>0</v>
      </c>
      <c r="Q55" s="17">
        <f t="shared" si="22"/>
        <v>0</v>
      </c>
      <c r="R55" s="17">
        <f t="shared" si="23"/>
        <v>0</v>
      </c>
      <c r="S55" s="1"/>
      <c r="T55" s="1"/>
      <c r="U55" s="1"/>
    </row>
    <row r="56" spans="1:21" ht="15.75" x14ac:dyDescent="0.25">
      <c r="A56" s="5" t="s">
        <v>87</v>
      </c>
      <c r="B56" s="5" t="s">
        <v>6</v>
      </c>
      <c r="C56" s="6">
        <f t="shared" si="2"/>
        <v>0</v>
      </c>
      <c r="D56" s="6">
        <f t="shared" si="3"/>
        <v>0</v>
      </c>
      <c r="E56" s="31" t="s">
        <v>202</v>
      </c>
      <c r="F56" s="29">
        <v>0</v>
      </c>
      <c r="G56" s="16">
        <v>80</v>
      </c>
      <c r="H56" s="17">
        <f t="shared" si="16"/>
        <v>0</v>
      </c>
      <c r="I56" s="17">
        <f t="shared" si="17"/>
        <v>0</v>
      </c>
      <c r="J56" s="18">
        <f t="shared" si="4"/>
        <v>0</v>
      </c>
      <c r="K56" s="18">
        <f t="shared" si="5"/>
        <v>0</v>
      </c>
      <c r="L56" s="19" t="s">
        <v>165</v>
      </c>
      <c r="M56" s="19"/>
      <c r="N56" s="19"/>
      <c r="O56" s="17">
        <f t="shared" si="20"/>
        <v>0</v>
      </c>
      <c r="P56" s="17">
        <f t="shared" si="21"/>
        <v>0</v>
      </c>
      <c r="Q56" s="17">
        <f t="shared" si="22"/>
        <v>0</v>
      </c>
      <c r="R56" s="17">
        <f t="shared" si="23"/>
        <v>0</v>
      </c>
      <c r="S56" s="1"/>
      <c r="T56" s="1"/>
      <c r="U56" s="1"/>
    </row>
    <row r="57" spans="1:21" ht="15.75" x14ac:dyDescent="0.25">
      <c r="A57" s="7" t="s">
        <v>88</v>
      </c>
      <c r="B57" s="7" t="s">
        <v>6</v>
      </c>
      <c r="C57" s="6">
        <f t="shared" si="2"/>
        <v>0</v>
      </c>
      <c r="D57" s="6">
        <f t="shared" si="3"/>
        <v>0</v>
      </c>
      <c r="E57" s="31" t="s">
        <v>203</v>
      </c>
      <c r="F57" s="29">
        <v>0</v>
      </c>
      <c r="G57" s="16">
        <v>80</v>
      </c>
      <c r="H57" s="17">
        <f t="shared" si="16"/>
        <v>0</v>
      </c>
      <c r="I57" s="17">
        <f t="shared" si="17"/>
        <v>0</v>
      </c>
      <c r="J57" s="18">
        <f t="shared" si="4"/>
        <v>0</v>
      </c>
      <c r="K57" s="18">
        <f t="shared" si="5"/>
        <v>0</v>
      </c>
      <c r="L57" s="19" t="s">
        <v>165</v>
      </c>
      <c r="M57" s="19"/>
      <c r="N57" s="19"/>
      <c r="O57" s="17">
        <f t="shared" si="20"/>
        <v>0</v>
      </c>
      <c r="P57" s="17">
        <f t="shared" si="21"/>
        <v>0</v>
      </c>
      <c r="Q57" s="17">
        <f t="shared" si="22"/>
        <v>0</v>
      </c>
      <c r="R57" s="17">
        <f t="shared" si="23"/>
        <v>0</v>
      </c>
      <c r="S57" s="1"/>
      <c r="T57" s="1"/>
      <c r="U57" s="1"/>
    </row>
    <row r="58" spans="1:21" ht="15.75" x14ac:dyDescent="0.25">
      <c r="A58" s="7" t="s">
        <v>89</v>
      </c>
      <c r="B58" s="7" t="s">
        <v>90</v>
      </c>
      <c r="C58" s="6">
        <f t="shared" si="2"/>
        <v>8</v>
      </c>
      <c r="D58" s="6">
        <f t="shared" si="3"/>
        <v>3.2</v>
      </c>
      <c r="E58" s="31" t="s">
        <v>204</v>
      </c>
      <c r="F58" s="29">
        <v>0</v>
      </c>
      <c r="G58" s="16">
        <v>80</v>
      </c>
      <c r="H58" s="17">
        <f t="shared" si="16"/>
        <v>0</v>
      </c>
      <c r="I58" s="17">
        <f t="shared" si="17"/>
        <v>0</v>
      </c>
      <c r="J58" s="18">
        <f t="shared" si="4"/>
        <v>0</v>
      </c>
      <c r="K58" s="18">
        <f t="shared" si="5"/>
        <v>0</v>
      </c>
      <c r="L58" s="19" t="s">
        <v>165</v>
      </c>
      <c r="M58" s="19"/>
      <c r="N58" s="19"/>
      <c r="O58" s="17">
        <f t="shared" si="20"/>
        <v>0</v>
      </c>
      <c r="P58" s="17">
        <f t="shared" si="21"/>
        <v>0</v>
      </c>
      <c r="Q58" s="17">
        <f t="shared" si="22"/>
        <v>0</v>
      </c>
      <c r="R58" s="17">
        <f t="shared" si="23"/>
        <v>0</v>
      </c>
      <c r="S58" s="1"/>
      <c r="T58" s="1"/>
      <c r="U58" s="1"/>
    </row>
    <row r="59" spans="1:21" ht="15.75" x14ac:dyDescent="0.25">
      <c r="A59" s="7" t="s">
        <v>91</v>
      </c>
      <c r="B59" s="7" t="s">
        <v>92</v>
      </c>
      <c r="C59" s="6">
        <f t="shared" si="2"/>
        <v>1.3150684931506849</v>
      </c>
      <c r="D59" s="6">
        <f t="shared" si="3"/>
        <v>0.52602739726027392</v>
      </c>
      <c r="E59" s="31" t="s">
        <v>245</v>
      </c>
      <c r="F59" s="29">
        <v>0</v>
      </c>
      <c r="G59" s="16">
        <v>80</v>
      </c>
      <c r="H59" s="17">
        <f t="shared" si="16"/>
        <v>0</v>
      </c>
      <c r="I59" s="17">
        <f t="shared" si="17"/>
        <v>0</v>
      </c>
      <c r="J59" s="18">
        <f t="shared" si="4"/>
        <v>0</v>
      </c>
      <c r="K59" s="18">
        <f t="shared" si="5"/>
        <v>0</v>
      </c>
      <c r="L59" s="19" t="s">
        <v>165</v>
      </c>
      <c r="M59" s="19"/>
      <c r="N59" s="19"/>
      <c r="O59" s="17">
        <f t="shared" si="20"/>
        <v>0</v>
      </c>
      <c r="P59" s="17">
        <f t="shared" si="21"/>
        <v>0</v>
      </c>
      <c r="Q59" s="17">
        <f t="shared" si="22"/>
        <v>0</v>
      </c>
      <c r="R59" s="17">
        <f t="shared" si="23"/>
        <v>0</v>
      </c>
      <c r="S59" s="1"/>
      <c r="T59" s="1"/>
      <c r="U59" s="1"/>
    </row>
    <row r="60" spans="1:21" ht="15.75" x14ac:dyDescent="0.25">
      <c r="A60" s="7" t="s">
        <v>93</v>
      </c>
      <c r="B60" s="7" t="s">
        <v>94</v>
      </c>
      <c r="C60" s="6">
        <f t="shared" si="2"/>
        <v>5.4794520547945202</v>
      </c>
      <c r="D60" s="6">
        <f t="shared" si="3"/>
        <v>2.1917808219178081</v>
      </c>
      <c r="E60" s="31" t="s">
        <v>205</v>
      </c>
      <c r="F60" s="29">
        <v>0</v>
      </c>
      <c r="G60" s="16">
        <v>80</v>
      </c>
      <c r="H60" s="17">
        <f t="shared" si="16"/>
        <v>0</v>
      </c>
      <c r="I60" s="17">
        <f t="shared" si="17"/>
        <v>0</v>
      </c>
      <c r="J60" s="18">
        <f t="shared" si="4"/>
        <v>0</v>
      </c>
      <c r="K60" s="18">
        <f t="shared" si="5"/>
        <v>0</v>
      </c>
      <c r="L60" s="19" t="s">
        <v>165</v>
      </c>
      <c r="M60" s="19"/>
      <c r="N60" s="19"/>
      <c r="O60" s="17">
        <f t="shared" si="20"/>
        <v>0</v>
      </c>
      <c r="P60" s="17">
        <f t="shared" si="21"/>
        <v>0</v>
      </c>
      <c r="Q60" s="17">
        <f t="shared" si="22"/>
        <v>0</v>
      </c>
      <c r="R60" s="17">
        <f t="shared" si="23"/>
        <v>0</v>
      </c>
      <c r="S60" s="1"/>
      <c r="T60" s="1"/>
      <c r="U60" s="1"/>
    </row>
    <row r="61" spans="1:21" ht="15.75" x14ac:dyDescent="0.25">
      <c r="A61" s="5" t="s">
        <v>95</v>
      </c>
      <c r="B61" s="5" t="s">
        <v>4</v>
      </c>
      <c r="C61" s="6">
        <f t="shared" si="2"/>
        <v>2.7397260273972605E-2</v>
      </c>
      <c r="D61" s="6">
        <f t="shared" si="3"/>
        <v>1.0958904109589043E-2</v>
      </c>
      <c r="E61" s="31" t="s">
        <v>205</v>
      </c>
      <c r="F61" s="29">
        <v>0</v>
      </c>
      <c r="G61" s="16">
        <v>80</v>
      </c>
      <c r="H61" s="17">
        <f t="shared" si="16"/>
        <v>0</v>
      </c>
      <c r="I61" s="17">
        <f t="shared" si="17"/>
        <v>0</v>
      </c>
      <c r="J61" s="18">
        <f t="shared" si="4"/>
        <v>0</v>
      </c>
      <c r="K61" s="18">
        <f t="shared" si="5"/>
        <v>0</v>
      </c>
      <c r="L61" s="19" t="s">
        <v>165</v>
      </c>
      <c r="M61" s="19"/>
      <c r="N61" s="19"/>
      <c r="O61" s="17">
        <f t="shared" si="20"/>
        <v>0</v>
      </c>
      <c r="P61" s="17">
        <f t="shared" si="21"/>
        <v>0</v>
      </c>
      <c r="Q61" s="17">
        <f t="shared" si="22"/>
        <v>0</v>
      </c>
      <c r="R61" s="17">
        <f t="shared" si="23"/>
        <v>0</v>
      </c>
      <c r="S61" s="1"/>
      <c r="T61" s="1"/>
      <c r="U61" s="1"/>
    </row>
    <row r="62" spans="1:21" ht="15.75" x14ac:dyDescent="0.25">
      <c r="A62" s="5" t="s">
        <v>96</v>
      </c>
      <c r="B62" s="5" t="s">
        <v>97</v>
      </c>
      <c r="C62" s="6">
        <f t="shared" si="2"/>
        <v>10</v>
      </c>
      <c r="D62" s="6">
        <f t="shared" si="3"/>
        <v>4</v>
      </c>
      <c r="E62" s="31" t="s">
        <v>206</v>
      </c>
      <c r="F62" s="29">
        <v>3</v>
      </c>
      <c r="G62" s="16">
        <v>80</v>
      </c>
      <c r="H62" s="17">
        <f t="shared" si="16"/>
        <v>0.24</v>
      </c>
      <c r="I62" s="17">
        <f t="shared" si="17"/>
        <v>9.6000000000000002E-2</v>
      </c>
      <c r="J62" s="18">
        <f t="shared" si="4"/>
        <v>8.5036522992477936E-3</v>
      </c>
      <c r="K62" s="18">
        <f t="shared" si="5"/>
        <v>8.5036522992477936E-3</v>
      </c>
      <c r="L62" s="19" t="s">
        <v>165</v>
      </c>
      <c r="M62" s="19"/>
      <c r="N62" s="19"/>
      <c r="O62" s="17">
        <f t="shared" si="20"/>
        <v>0.24</v>
      </c>
      <c r="P62" s="17">
        <f t="shared" si="21"/>
        <v>9.6000000000000002E-2</v>
      </c>
      <c r="Q62" s="17">
        <f t="shared" si="22"/>
        <v>0.24</v>
      </c>
      <c r="R62" s="17">
        <f t="shared" si="23"/>
        <v>9.6000000000000002E-2</v>
      </c>
      <c r="S62" s="1"/>
      <c r="T62" s="1"/>
      <c r="U62" s="1"/>
    </row>
    <row r="63" spans="1:21" ht="15.75" x14ac:dyDescent="0.25">
      <c r="A63" s="7" t="s">
        <v>98</v>
      </c>
      <c r="B63" s="7" t="s">
        <v>29</v>
      </c>
      <c r="C63" s="6">
        <f t="shared" si="2"/>
        <v>5.4794520547945209E-2</v>
      </c>
      <c r="D63" s="6">
        <f t="shared" si="3"/>
        <v>2.1917808219178086E-2</v>
      </c>
      <c r="E63" s="31" t="s">
        <v>170</v>
      </c>
      <c r="F63" s="29">
        <v>65</v>
      </c>
      <c r="G63" s="16">
        <v>80</v>
      </c>
      <c r="H63" s="17">
        <f t="shared" si="16"/>
        <v>2.8493150684931513E-2</v>
      </c>
      <c r="I63" s="17">
        <f t="shared" si="17"/>
        <v>1.1397260273972604E-2</v>
      </c>
      <c r="J63" s="18">
        <f t="shared" si="4"/>
        <v>1.0095660263947156E-3</v>
      </c>
      <c r="K63" s="18">
        <f t="shared" si="5"/>
        <v>1.0095660263947153E-3</v>
      </c>
      <c r="L63" s="19" t="s">
        <v>165</v>
      </c>
      <c r="M63" s="19"/>
      <c r="N63" s="19"/>
      <c r="O63" s="17">
        <f t="shared" si="20"/>
        <v>2.8493150684931513E-2</v>
      </c>
      <c r="P63" s="17">
        <f t="shared" si="21"/>
        <v>1.1397260273972604E-2</v>
      </c>
      <c r="Q63" s="17">
        <f t="shared" si="22"/>
        <v>2.8493150684931513E-2</v>
      </c>
      <c r="R63" s="17">
        <f t="shared" si="23"/>
        <v>1.1397260273972604E-2</v>
      </c>
      <c r="S63" s="1"/>
      <c r="T63" s="1"/>
      <c r="U63" s="1"/>
    </row>
    <row r="64" spans="1:21" ht="15.75" x14ac:dyDescent="0.25">
      <c r="A64" s="5" t="s">
        <v>99</v>
      </c>
      <c r="B64" s="5" t="s">
        <v>6</v>
      </c>
      <c r="C64" s="6">
        <f t="shared" si="2"/>
        <v>0</v>
      </c>
      <c r="D64" s="6">
        <f t="shared" si="3"/>
        <v>0</v>
      </c>
      <c r="E64" s="31" t="s">
        <v>207</v>
      </c>
      <c r="F64" s="29">
        <v>5</v>
      </c>
      <c r="G64" s="16">
        <v>80</v>
      </c>
      <c r="H64" s="17">
        <f t="shared" si="16"/>
        <v>0</v>
      </c>
      <c r="I64" s="17">
        <f t="shared" si="17"/>
        <v>0</v>
      </c>
      <c r="J64" s="18">
        <f t="shared" si="4"/>
        <v>0</v>
      </c>
      <c r="K64" s="18">
        <f t="shared" si="5"/>
        <v>0</v>
      </c>
      <c r="L64" s="19" t="s">
        <v>165</v>
      </c>
      <c r="M64" s="19"/>
      <c r="N64" s="19"/>
      <c r="O64" s="17">
        <f t="shared" si="20"/>
        <v>0</v>
      </c>
      <c r="P64" s="17">
        <f t="shared" si="21"/>
        <v>0</v>
      </c>
      <c r="Q64" s="17">
        <f t="shared" si="22"/>
        <v>0</v>
      </c>
      <c r="R64" s="17">
        <f t="shared" si="23"/>
        <v>0</v>
      </c>
      <c r="S64" s="1"/>
      <c r="T64" s="1"/>
      <c r="U64" s="1"/>
    </row>
    <row r="65" spans="1:21" ht="15.75" x14ac:dyDescent="0.25">
      <c r="A65" s="5" t="s">
        <v>100</v>
      </c>
      <c r="B65" s="5" t="s">
        <v>29</v>
      </c>
      <c r="C65" s="6">
        <f t="shared" si="2"/>
        <v>5.4794520547945209E-2</v>
      </c>
      <c r="D65" s="6">
        <f t="shared" si="3"/>
        <v>2.1917808219178086E-2</v>
      </c>
      <c r="E65" s="31" t="s">
        <v>208</v>
      </c>
      <c r="F65" s="29">
        <v>9</v>
      </c>
      <c r="G65" s="16">
        <v>80</v>
      </c>
      <c r="H65" s="17">
        <f t="shared" si="16"/>
        <v>3.9452054794520547E-3</v>
      </c>
      <c r="I65" s="17">
        <f t="shared" si="17"/>
        <v>1.5780821917808223E-3</v>
      </c>
      <c r="J65" s="18">
        <f t="shared" si="4"/>
        <v>1.3978606519311442E-4</v>
      </c>
      <c r="K65" s="18">
        <f t="shared" si="5"/>
        <v>1.3978606519311445E-4</v>
      </c>
      <c r="L65" s="19" t="s">
        <v>165</v>
      </c>
      <c r="M65" s="19"/>
      <c r="N65" s="19"/>
      <c r="O65" s="17">
        <f t="shared" si="20"/>
        <v>3.9452054794520547E-3</v>
      </c>
      <c r="P65" s="17">
        <f t="shared" si="21"/>
        <v>1.5780821917808223E-3</v>
      </c>
      <c r="Q65" s="17">
        <f t="shared" si="22"/>
        <v>3.9452054794520547E-3</v>
      </c>
      <c r="R65" s="17">
        <f t="shared" si="23"/>
        <v>1.5780821917808223E-3</v>
      </c>
      <c r="S65" s="1"/>
      <c r="T65" s="1"/>
      <c r="U65" s="1"/>
    </row>
    <row r="66" spans="1:21" ht="15.75" x14ac:dyDescent="0.25">
      <c r="A66" s="7" t="s">
        <v>101</v>
      </c>
      <c r="B66" s="7" t="s">
        <v>102</v>
      </c>
      <c r="C66" s="6">
        <f t="shared" si="2"/>
        <v>5.3972602739726021</v>
      </c>
      <c r="D66" s="6">
        <f t="shared" si="3"/>
        <v>2.1589041095890411</v>
      </c>
      <c r="E66" s="31" t="s">
        <v>209</v>
      </c>
      <c r="F66" s="29">
        <v>0</v>
      </c>
      <c r="G66" s="16">
        <v>80</v>
      </c>
      <c r="H66" s="17">
        <f t="shared" si="16"/>
        <v>0</v>
      </c>
      <c r="I66" s="17">
        <f t="shared" si="17"/>
        <v>0</v>
      </c>
      <c r="J66" s="18">
        <f t="shared" si="4"/>
        <v>0</v>
      </c>
      <c r="K66" s="18">
        <f t="shared" si="5"/>
        <v>0</v>
      </c>
      <c r="L66" s="19" t="s">
        <v>165</v>
      </c>
      <c r="M66" s="19"/>
      <c r="N66" s="19"/>
      <c r="O66" s="17">
        <f t="shared" si="20"/>
        <v>0</v>
      </c>
      <c r="P66" s="17">
        <f t="shared" si="21"/>
        <v>0</v>
      </c>
      <c r="Q66" s="17">
        <f t="shared" si="22"/>
        <v>0</v>
      </c>
      <c r="R66" s="17">
        <f t="shared" si="23"/>
        <v>0</v>
      </c>
      <c r="S66" s="1"/>
      <c r="T66" s="1"/>
      <c r="U66" s="1"/>
    </row>
    <row r="67" spans="1:21" ht="15.75" x14ac:dyDescent="0.25">
      <c r="A67" s="7" t="s">
        <v>103</v>
      </c>
      <c r="B67" s="7" t="s">
        <v>41</v>
      </c>
      <c r="C67" s="6">
        <f t="shared" si="2"/>
        <v>8.2191780821917804E-2</v>
      </c>
      <c r="D67" s="6">
        <f t="shared" si="3"/>
        <v>3.287671232876712E-2</v>
      </c>
      <c r="E67" s="31" t="s">
        <v>246</v>
      </c>
      <c r="F67" s="29">
        <v>0</v>
      </c>
      <c r="G67" s="16">
        <v>80</v>
      </c>
      <c r="H67" s="17">
        <f t="shared" si="16"/>
        <v>0</v>
      </c>
      <c r="I67" s="17">
        <f t="shared" si="17"/>
        <v>0</v>
      </c>
      <c r="J67" s="18">
        <f t="shared" si="4"/>
        <v>0</v>
      </c>
      <c r="K67" s="18">
        <f t="shared" si="5"/>
        <v>0</v>
      </c>
      <c r="L67" s="19" t="s">
        <v>165</v>
      </c>
      <c r="M67" s="19"/>
      <c r="N67" s="19"/>
      <c r="O67" s="17">
        <f t="shared" si="20"/>
        <v>0</v>
      </c>
      <c r="P67" s="17">
        <f t="shared" si="21"/>
        <v>0</v>
      </c>
      <c r="Q67" s="17">
        <f t="shared" si="22"/>
        <v>0</v>
      </c>
      <c r="R67" s="17">
        <f t="shared" si="23"/>
        <v>0</v>
      </c>
      <c r="S67" s="1"/>
      <c r="T67" s="1"/>
      <c r="U67" s="1"/>
    </row>
    <row r="68" spans="1:21" ht="15.75" x14ac:dyDescent="0.25">
      <c r="A68" s="5" t="s">
        <v>104</v>
      </c>
      <c r="B68" s="5" t="s">
        <v>105</v>
      </c>
      <c r="C68" s="6">
        <f t="shared" si="2"/>
        <v>19.36986301369863</v>
      </c>
      <c r="D68" s="6">
        <f t="shared" si="3"/>
        <v>7.7479452054794526</v>
      </c>
      <c r="E68" s="31" t="s">
        <v>210</v>
      </c>
      <c r="F68" s="29">
        <v>0</v>
      </c>
      <c r="G68" s="16">
        <v>80</v>
      </c>
      <c r="H68" s="17">
        <f t="shared" ref="H68:H95" si="24">((C68*F68)/100)*0.8</f>
        <v>0</v>
      </c>
      <c r="I68" s="17">
        <f t="shared" ref="I68:I95" si="25">((D68*F68)/100)*0.8</f>
        <v>0</v>
      </c>
      <c r="J68" s="18">
        <f t="shared" si="4"/>
        <v>0</v>
      </c>
      <c r="K68" s="18">
        <f t="shared" si="5"/>
        <v>0</v>
      </c>
      <c r="L68" s="19" t="s">
        <v>165</v>
      </c>
      <c r="M68" s="19"/>
      <c r="N68" s="19"/>
      <c r="O68" s="17">
        <f t="shared" si="20"/>
        <v>0</v>
      </c>
      <c r="P68" s="17">
        <f t="shared" si="21"/>
        <v>0</v>
      </c>
      <c r="Q68" s="17">
        <f t="shared" si="22"/>
        <v>0</v>
      </c>
      <c r="R68" s="17">
        <f t="shared" si="23"/>
        <v>0</v>
      </c>
      <c r="S68" s="1"/>
      <c r="T68" s="1"/>
      <c r="U68" s="1"/>
    </row>
    <row r="69" spans="1:21" ht="15.75" x14ac:dyDescent="0.25">
      <c r="A69" s="7" t="s">
        <v>106</v>
      </c>
      <c r="B69" s="7" t="s">
        <v>107</v>
      </c>
      <c r="C69" s="6">
        <f t="shared" ref="C69:C95" si="26">(B69/365)*1000</f>
        <v>1.8904109589041094</v>
      </c>
      <c r="D69" s="6">
        <f t="shared" ref="D69:D95" si="27">0.4*C69</f>
        <v>0.75616438356164384</v>
      </c>
      <c r="E69" s="31" t="s">
        <v>211</v>
      </c>
      <c r="F69" s="29">
        <v>16</v>
      </c>
      <c r="G69" s="16">
        <v>80</v>
      </c>
      <c r="H69" s="17">
        <f t="shared" si="24"/>
        <v>0.24197260273972598</v>
      </c>
      <c r="I69" s="17">
        <f t="shared" si="25"/>
        <v>9.6789041095890427E-2</v>
      </c>
      <c r="J69" s="18">
        <f t="shared" ref="J69:J95" si="28">H69/$H$97</f>
        <v>8.573545331844349E-3</v>
      </c>
      <c r="K69" s="18">
        <f t="shared" ref="K69:K95" si="29">I69/$I$97</f>
        <v>8.5735453318443525E-3</v>
      </c>
      <c r="L69" s="19" t="s">
        <v>165</v>
      </c>
      <c r="M69" s="19"/>
      <c r="N69" s="19"/>
      <c r="O69" s="17">
        <f t="shared" si="20"/>
        <v>0.24197260273972598</v>
      </c>
      <c r="P69" s="17">
        <f t="shared" si="21"/>
        <v>9.6789041095890427E-2</v>
      </c>
      <c r="Q69" s="17">
        <f t="shared" si="22"/>
        <v>0.24197260273972598</v>
      </c>
      <c r="R69" s="17">
        <f t="shared" si="23"/>
        <v>9.6789041095890427E-2</v>
      </c>
      <c r="S69" s="1"/>
      <c r="T69" s="1"/>
      <c r="U69" s="1"/>
    </row>
    <row r="70" spans="1:21" ht="15.75" x14ac:dyDescent="0.25">
      <c r="A70" s="7" t="s">
        <v>108</v>
      </c>
      <c r="B70" s="7" t="s">
        <v>109</v>
      </c>
      <c r="C70" s="6">
        <f t="shared" si="26"/>
        <v>41.178082191780817</v>
      </c>
      <c r="D70" s="6">
        <f t="shared" si="27"/>
        <v>16.471232876712328</v>
      </c>
      <c r="E70" s="31" t="s">
        <v>212</v>
      </c>
      <c r="F70" s="29">
        <v>10</v>
      </c>
      <c r="G70" s="16">
        <v>80</v>
      </c>
      <c r="H70" s="17">
        <f t="shared" si="24"/>
        <v>3.2942465753424659</v>
      </c>
      <c r="I70" s="17">
        <f t="shared" si="25"/>
        <v>1.3176986301369862</v>
      </c>
      <c r="J70" s="18">
        <f t="shared" si="28"/>
        <v>0.11672136443625054</v>
      </c>
      <c r="K70" s="18">
        <f t="shared" si="29"/>
        <v>0.11672136443625053</v>
      </c>
      <c r="L70" s="19" t="s">
        <v>165</v>
      </c>
      <c r="M70" s="19"/>
      <c r="N70" s="19"/>
      <c r="O70" s="17">
        <f t="shared" si="20"/>
        <v>3.2942465753424659</v>
      </c>
      <c r="P70" s="17">
        <f t="shared" si="21"/>
        <v>1.3176986301369862</v>
      </c>
      <c r="Q70" s="17">
        <f t="shared" si="22"/>
        <v>3.2942465753424659</v>
      </c>
      <c r="R70" s="17">
        <f t="shared" si="23"/>
        <v>1.3176986301369862</v>
      </c>
      <c r="S70" s="1"/>
      <c r="T70" s="1"/>
      <c r="U70" s="1"/>
    </row>
    <row r="71" spans="1:21" ht="15.75" x14ac:dyDescent="0.25">
      <c r="A71" s="5" t="s">
        <v>110</v>
      </c>
      <c r="B71" s="5" t="s">
        <v>111</v>
      </c>
      <c r="C71" s="6">
        <f t="shared" si="26"/>
        <v>0.35616438356164382</v>
      </c>
      <c r="D71" s="6">
        <f t="shared" si="27"/>
        <v>0.14246575342465753</v>
      </c>
      <c r="E71" s="31" t="s">
        <v>213</v>
      </c>
      <c r="F71" s="29">
        <v>0</v>
      </c>
      <c r="G71" s="16">
        <v>80</v>
      </c>
      <c r="H71" s="17">
        <f t="shared" si="24"/>
        <v>0</v>
      </c>
      <c r="I71" s="17">
        <f t="shared" si="25"/>
        <v>0</v>
      </c>
      <c r="J71" s="18">
        <f t="shared" si="28"/>
        <v>0</v>
      </c>
      <c r="K71" s="18">
        <f t="shared" si="29"/>
        <v>0</v>
      </c>
      <c r="L71" s="19" t="s">
        <v>165</v>
      </c>
      <c r="M71" s="19"/>
      <c r="N71" s="19"/>
      <c r="O71" s="17">
        <f t="shared" si="20"/>
        <v>0</v>
      </c>
      <c r="P71" s="17">
        <f t="shared" si="21"/>
        <v>0</v>
      </c>
      <c r="Q71" s="17">
        <f t="shared" si="22"/>
        <v>0</v>
      </c>
      <c r="R71" s="17">
        <f t="shared" si="23"/>
        <v>0</v>
      </c>
      <c r="S71" s="1"/>
      <c r="T71" s="1"/>
      <c r="U71" s="1"/>
    </row>
    <row r="72" spans="1:21" ht="15.75" x14ac:dyDescent="0.25">
      <c r="A72" s="5" t="s">
        <v>112</v>
      </c>
      <c r="B72" s="5" t="s">
        <v>6</v>
      </c>
      <c r="C72" s="6">
        <f t="shared" si="26"/>
        <v>0</v>
      </c>
      <c r="D72" s="6">
        <f t="shared" si="27"/>
        <v>0</v>
      </c>
      <c r="E72" s="31" t="s">
        <v>214</v>
      </c>
      <c r="F72" s="29">
        <v>0</v>
      </c>
      <c r="G72" s="16">
        <v>80</v>
      </c>
      <c r="H72" s="17">
        <f t="shared" si="24"/>
        <v>0</v>
      </c>
      <c r="I72" s="17">
        <f t="shared" si="25"/>
        <v>0</v>
      </c>
      <c r="J72" s="18">
        <f t="shared" si="28"/>
        <v>0</v>
      </c>
      <c r="K72" s="18">
        <f t="shared" si="29"/>
        <v>0</v>
      </c>
      <c r="L72" s="19" t="s">
        <v>165</v>
      </c>
      <c r="M72" s="19"/>
      <c r="N72" s="19"/>
      <c r="O72" s="17">
        <f t="shared" si="20"/>
        <v>0</v>
      </c>
      <c r="P72" s="17">
        <f t="shared" si="21"/>
        <v>0</v>
      </c>
      <c r="Q72" s="17">
        <f t="shared" si="22"/>
        <v>0</v>
      </c>
      <c r="R72" s="17">
        <f t="shared" si="23"/>
        <v>0</v>
      </c>
      <c r="S72" s="1"/>
      <c r="T72" s="1"/>
      <c r="U72" s="1"/>
    </row>
    <row r="73" spans="1:21" ht="15.75" x14ac:dyDescent="0.25">
      <c r="A73" s="7" t="s">
        <v>113</v>
      </c>
      <c r="B73" s="7" t="s">
        <v>114</v>
      </c>
      <c r="C73" s="6">
        <f t="shared" si="26"/>
        <v>11.15068493150685</v>
      </c>
      <c r="D73" s="6">
        <f t="shared" si="27"/>
        <v>4.4602739726027405</v>
      </c>
      <c r="E73" s="31" t="s">
        <v>215</v>
      </c>
      <c r="F73" s="29">
        <v>3</v>
      </c>
      <c r="G73" s="16">
        <v>80</v>
      </c>
      <c r="H73" s="17">
        <f t="shared" si="24"/>
        <v>0.26761643835616439</v>
      </c>
      <c r="I73" s="17">
        <f t="shared" si="25"/>
        <v>0.10704657534246578</v>
      </c>
      <c r="J73" s="18">
        <f t="shared" si="28"/>
        <v>9.4821547555995946E-3</v>
      </c>
      <c r="K73" s="18">
        <f t="shared" si="29"/>
        <v>9.4821547555995964E-3</v>
      </c>
      <c r="L73" s="19" t="s">
        <v>165</v>
      </c>
      <c r="M73" s="19"/>
      <c r="N73" s="19"/>
      <c r="O73" s="17">
        <f t="shared" si="20"/>
        <v>0.26761643835616439</v>
      </c>
      <c r="P73" s="17">
        <f t="shared" si="21"/>
        <v>0.10704657534246578</v>
      </c>
      <c r="Q73" s="17">
        <f t="shared" si="22"/>
        <v>0.26761643835616439</v>
      </c>
      <c r="R73" s="17">
        <f t="shared" si="23"/>
        <v>0.10704657534246578</v>
      </c>
      <c r="S73" s="1"/>
      <c r="T73" s="1"/>
      <c r="U73" s="1"/>
    </row>
    <row r="74" spans="1:21" ht="15.75" x14ac:dyDescent="0.25">
      <c r="A74" s="7" t="s">
        <v>115</v>
      </c>
      <c r="B74" s="7" t="s">
        <v>6</v>
      </c>
      <c r="C74" s="6">
        <f t="shared" si="26"/>
        <v>0</v>
      </c>
      <c r="D74" s="6">
        <f t="shared" si="27"/>
        <v>0</v>
      </c>
      <c r="E74" s="31" t="s">
        <v>247</v>
      </c>
      <c r="F74" s="29">
        <v>3</v>
      </c>
      <c r="G74" s="16">
        <v>80</v>
      </c>
      <c r="H74" s="17">
        <f t="shared" si="24"/>
        <v>0</v>
      </c>
      <c r="I74" s="17">
        <f t="shared" si="25"/>
        <v>0</v>
      </c>
      <c r="J74" s="18">
        <f t="shared" si="28"/>
        <v>0</v>
      </c>
      <c r="K74" s="18">
        <f t="shared" si="29"/>
        <v>0</v>
      </c>
      <c r="L74" s="19" t="s">
        <v>165</v>
      </c>
      <c r="M74" s="19"/>
      <c r="N74" s="19"/>
      <c r="O74" s="17">
        <f t="shared" si="20"/>
        <v>0</v>
      </c>
      <c r="P74" s="17">
        <f t="shared" si="21"/>
        <v>0</v>
      </c>
      <c r="Q74" s="17">
        <f t="shared" si="22"/>
        <v>0</v>
      </c>
      <c r="R74" s="17">
        <f t="shared" si="23"/>
        <v>0</v>
      </c>
      <c r="S74" s="1"/>
      <c r="T74" s="1"/>
      <c r="U74" s="1"/>
    </row>
    <row r="75" spans="1:21" ht="15.75" x14ac:dyDescent="0.25">
      <c r="A75" s="7" t="s">
        <v>116</v>
      </c>
      <c r="B75" s="7" t="s">
        <v>117</v>
      </c>
      <c r="C75" s="6">
        <f t="shared" si="26"/>
        <v>109.36986301369863</v>
      </c>
      <c r="D75" s="6">
        <f t="shared" si="27"/>
        <v>43.747945205479454</v>
      </c>
      <c r="E75" s="31" t="s">
        <v>216</v>
      </c>
      <c r="F75" s="29">
        <v>1</v>
      </c>
      <c r="G75" s="16">
        <v>80</v>
      </c>
      <c r="H75" s="17">
        <f t="shared" si="24"/>
        <v>0.87495890410958921</v>
      </c>
      <c r="I75" s="17">
        <f t="shared" si="25"/>
        <v>0.34998356164383565</v>
      </c>
      <c r="J75" s="18">
        <f t="shared" si="28"/>
        <v>3.1001442902828493E-2</v>
      </c>
      <c r="K75" s="18">
        <f t="shared" si="29"/>
        <v>3.100144290282849E-2</v>
      </c>
      <c r="L75" s="19" t="s">
        <v>165</v>
      </c>
      <c r="M75" s="19"/>
      <c r="N75" s="19"/>
      <c r="O75" s="17">
        <f t="shared" si="20"/>
        <v>0.87495890410958921</v>
      </c>
      <c r="P75" s="17">
        <f t="shared" si="21"/>
        <v>0.34998356164383565</v>
      </c>
      <c r="Q75" s="17">
        <f t="shared" si="22"/>
        <v>0.87495890410958921</v>
      </c>
      <c r="R75" s="17">
        <f t="shared" si="23"/>
        <v>0.34998356164383565</v>
      </c>
      <c r="S75" s="1"/>
      <c r="T75" s="1"/>
      <c r="U75" s="1"/>
    </row>
    <row r="76" spans="1:21" ht="15.75" x14ac:dyDescent="0.25">
      <c r="A76" s="5" t="s">
        <v>118</v>
      </c>
      <c r="B76" s="5" t="s">
        <v>6</v>
      </c>
      <c r="C76" s="6">
        <f t="shared" si="26"/>
        <v>0</v>
      </c>
      <c r="D76" s="6">
        <f t="shared" si="27"/>
        <v>0</v>
      </c>
      <c r="E76" s="31" t="s">
        <v>217</v>
      </c>
      <c r="F76" s="29">
        <v>5</v>
      </c>
      <c r="G76" s="16">
        <v>80</v>
      </c>
      <c r="H76" s="17">
        <f t="shared" si="24"/>
        <v>0</v>
      </c>
      <c r="I76" s="17">
        <f t="shared" si="25"/>
        <v>0</v>
      </c>
      <c r="J76" s="18">
        <f t="shared" si="28"/>
        <v>0</v>
      </c>
      <c r="K76" s="18">
        <f t="shared" si="29"/>
        <v>0</v>
      </c>
      <c r="L76" s="19" t="s">
        <v>165</v>
      </c>
      <c r="M76" s="19"/>
      <c r="N76" s="19"/>
      <c r="O76" s="17">
        <f t="shared" si="20"/>
        <v>0</v>
      </c>
      <c r="P76" s="17">
        <f t="shared" si="21"/>
        <v>0</v>
      </c>
      <c r="Q76" s="17">
        <f t="shared" si="22"/>
        <v>0</v>
      </c>
      <c r="R76" s="17">
        <f t="shared" si="23"/>
        <v>0</v>
      </c>
      <c r="S76" s="1"/>
      <c r="T76" s="1"/>
      <c r="U76" s="1"/>
    </row>
    <row r="77" spans="1:21" ht="15.75" x14ac:dyDescent="0.25">
      <c r="A77" s="5" t="s">
        <v>119</v>
      </c>
      <c r="B77" s="5" t="s">
        <v>120</v>
      </c>
      <c r="C77" s="6">
        <f t="shared" si="26"/>
        <v>0.24657534246575341</v>
      </c>
      <c r="D77" s="6">
        <f t="shared" si="27"/>
        <v>9.8630136986301367E-2</v>
      </c>
      <c r="E77" s="31" t="s">
        <v>218</v>
      </c>
      <c r="F77" s="29">
        <v>0</v>
      </c>
      <c r="G77" s="16">
        <v>80</v>
      </c>
      <c r="H77" s="17">
        <f t="shared" si="24"/>
        <v>0</v>
      </c>
      <c r="I77" s="17">
        <f t="shared" si="25"/>
        <v>0</v>
      </c>
      <c r="J77" s="18">
        <f t="shared" si="28"/>
        <v>0</v>
      </c>
      <c r="K77" s="18">
        <f t="shared" si="29"/>
        <v>0</v>
      </c>
      <c r="L77" s="19" t="s">
        <v>165</v>
      </c>
      <c r="M77" s="19"/>
      <c r="N77" s="19"/>
      <c r="O77" s="17">
        <f t="shared" si="20"/>
        <v>0</v>
      </c>
      <c r="P77" s="17">
        <f t="shared" si="21"/>
        <v>0</v>
      </c>
      <c r="Q77" s="17">
        <f t="shared" si="22"/>
        <v>0</v>
      </c>
      <c r="R77" s="17">
        <f t="shared" si="23"/>
        <v>0</v>
      </c>
      <c r="S77" s="1"/>
      <c r="T77" s="1"/>
      <c r="U77" s="1"/>
    </row>
    <row r="78" spans="1:21" ht="15.75" x14ac:dyDescent="0.25">
      <c r="A78" s="7" t="s">
        <v>121</v>
      </c>
      <c r="B78" s="7" t="s">
        <v>6</v>
      </c>
      <c r="C78" s="6">
        <f t="shared" si="26"/>
        <v>0</v>
      </c>
      <c r="D78" s="6">
        <f t="shared" si="27"/>
        <v>0</v>
      </c>
      <c r="E78" s="31" t="s">
        <v>219</v>
      </c>
      <c r="F78" s="29">
        <v>0</v>
      </c>
      <c r="G78" s="16">
        <v>80</v>
      </c>
      <c r="H78" s="17">
        <f t="shared" si="24"/>
        <v>0</v>
      </c>
      <c r="I78" s="17">
        <f t="shared" si="25"/>
        <v>0</v>
      </c>
      <c r="J78" s="18">
        <f t="shared" si="28"/>
        <v>0</v>
      </c>
      <c r="K78" s="18">
        <f t="shared" si="29"/>
        <v>0</v>
      </c>
      <c r="L78" s="19" t="s">
        <v>165</v>
      </c>
      <c r="M78" s="19"/>
      <c r="N78" s="19"/>
      <c r="O78" s="17">
        <f t="shared" si="20"/>
        <v>0</v>
      </c>
      <c r="P78" s="17">
        <f t="shared" si="21"/>
        <v>0</v>
      </c>
      <c r="Q78" s="17">
        <f t="shared" si="22"/>
        <v>0</v>
      </c>
      <c r="R78" s="17">
        <f t="shared" si="23"/>
        <v>0</v>
      </c>
      <c r="S78" s="1"/>
      <c r="T78" s="1"/>
      <c r="U78" s="1"/>
    </row>
    <row r="79" spans="1:21" ht="15.75" x14ac:dyDescent="0.25">
      <c r="A79" s="7" t="s">
        <v>122</v>
      </c>
      <c r="B79" s="7" t="s">
        <v>123</v>
      </c>
      <c r="C79" s="6">
        <f t="shared" si="26"/>
        <v>76.849315068493155</v>
      </c>
      <c r="D79" s="6">
        <f t="shared" si="27"/>
        <v>30.739726027397264</v>
      </c>
      <c r="E79" s="31" t="s">
        <v>220</v>
      </c>
      <c r="F79" s="29">
        <v>1.2</v>
      </c>
      <c r="G79" s="16">
        <v>80</v>
      </c>
      <c r="H79" s="17">
        <f t="shared" si="24"/>
        <v>0.73775342465753435</v>
      </c>
      <c r="I79" s="17">
        <f t="shared" si="25"/>
        <v>0.29510136986301372</v>
      </c>
      <c r="J79" s="18">
        <f t="shared" si="28"/>
        <v>2.61399941911124E-2</v>
      </c>
      <c r="K79" s="18">
        <f t="shared" si="29"/>
        <v>2.6139994191112396E-2</v>
      </c>
      <c r="L79" s="19" t="s">
        <v>165</v>
      </c>
      <c r="M79" s="19"/>
      <c r="N79" s="19"/>
      <c r="O79" s="17">
        <f t="shared" si="20"/>
        <v>0.73775342465753435</v>
      </c>
      <c r="P79" s="17">
        <f t="shared" si="21"/>
        <v>0.29510136986301372</v>
      </c>
      <c r="Q79" s="17">
        <f t="shared" si="22"/>
        <v>0.73775342465753435</v>
      </c>
      <c r="R79" s="17">
        <f t="shared" si="23"/>
        <v>0.29510136986301372</v>
      </c>
      <c r="S79" s="1"/>
      <c r="T79" s="1"/>
      <c r="U79" s="1"/>
    </row>
    <row r="80" spans="1:21" ht="15.75" x14ac:dyDescent="0.25">
      <c r="A80" s="7" t="s">
        <v>124</v>
      </c>
      <c r="B80" s="7" t="s">
        <v>125</v>
      </c>
      <c r="C80" s="6">
        <f t="shared" si="26"/>
        <v>0.10958904109589042</v>
      </c>
      <c r="D80" s="6">
        <f t="shared" si="27"/>
        <v>4.3835616438356172E-2</v>
      </c>
      <c r="E80" s="31" t="s">
        <v>221</v>
      </c>
      <c r="F80" s="29">
        <v>0</v>
      </c>
      <c r="G80" s="16">
        <v>80</v>
      </c>
      <c r="H80" s="17">
        <f t="shared" si="24"/>
        <v>0</v>
      </c>
      <c r="I80" s="17">
        <f t="shared" si="25"/>
        <v>0</v>
      </c>
      <c r="J80" s="18">
        <f t="shared" si="28"/>
        <v>0</v>
      </c>
      <c r="K80" s="18">
        <f t="shared" si="29"/>
        <v>0</v>
      </c>
      <c r="L80" s="19" t="s">
        <v>165</v>
      </c>
      <c r="M80" s="19"/>
      <c r="N80" s="19"/>
      <c r="O80" s="17">
        <f t="shared" si="20"/>
        <v>0</v>
      </c>
      <c r="P80" s="17">
        <f t="shared" si="21"/>
        <v>0</v>
      </c>
      <c r="Q80" s="17">
        <f t="shared" si="22"/>
        <v>0</v>
      </c>
      <c r="R80" s="17">
        <f t="shared" si="23"/>
        <v>0</v>
      </c>
      <c r="S80" s="1"/>
      <c r="T80" s="1"/>
      <c r="U80" s="1"/>
    </row>
    <row r="81" spans="1:21" ht="15.75" x14ac:dyDescent="0.25">
      <c r="A81" s="7" t="s">
        <v>126</v>
      </c>
      <c r="B81" s="7" t="s">
        <v>127</v>
      </c>
      <c r="C81" s="6">
        <f t="shared" si="26"/>
        <v>1.3698630136986301</v>
      </c>
      <c r="D81" s="6">
        <f t="shared" si="27"/>
        <v>0.54794520547945202</v>
      </c>
      <c r="E81" s="31" t="s">
        <v>222</v>
      </c>
      <c r="F81" s="29">
        <v>7</v>
      </c>
      <c r="G81" s="16">
        <v>80</v>
      </c>
      <c r="H81" s="17">
        <f t="shared" si="24"/>
        <v>7.6712328767123292E-2</v>
      </c>
      <c r="I81" s="17">
        <f t="shared" si="25"/>
        <v>3.0684931506849311E-2</v>
      </c>
      <c r="J81" s="18">
        <f t="shared" si="28"/>
        <v>2.7180623787550029E-3</v>
      </c>
      <c r="K81" s="18">
        <f t="shared" si="29"/>
        <v>2.718062378755002E-3</v>
      </c>
      <c r="L81" s="19" t="s">
        <v>165</v>
      </c>
      <c r="M81" s="19"/>
      <c r="N81" s="19"/>
      <c r="O81" s="17">
        <f t="shared" si="20"/>
        <v>7.6712328767123292E-2</v>
      </c>
      <c r="P81" s="17">
        <f t="shared" si="21"/>
        <v>3.0684931506849311E-2</v>
      </c>
      <c r="Q81" s="17">
        <f t="shared" si="22"/>
        <v>7.6712328767123292E-2</v>
      </c>
      <c r="R81" s="17">
        <f t="shared" si="23"/>
        <v>3.0684931506849311E-2</v>
      </c>
      <c r="S81" s="1"/>
      <c r="T81" s="1"/>
      <c r="U81" s="1"/>
    </row>
    <row r="82" spans="1:21" ht="15.75" x14ac:dyDescent="0.25">
      <c r="A82" s="7" t="s">
        <v>128</v>
      </c>
      <c r="B82" s="7" t="s">
        <v>129</v>
      </c>
      <c r="C82" s="6">
        <f t="shared" si="26"/>
        <v>6.9589041095890414</v>
      </c>
      <c r="D82" s="6">
        <f t="shared" si="27"/>
        <v>2.7835616438356166</v>
      </c>
      <c r="E82" s="31" t="s">
        <v>223</v>
      </c>
      <c r="F82" s="29">
        <v>0</v>
      </c>
      <c r="G82" s="16">
        <v>80</v>
      </c>
      <c r="H82" s="17">
        <f t="shared" si="24"/>
        <v>0</v>
      </c>
      <c r="I82" s="17">
        <f t="shared" si="25"/>
        <v>0</v>
      </c>
      <c r="J82" s="18">
        <f t="shared" si="28"/>
        <v>0</v>
      </c>
      <c r="K82" s="18">
        <f t="shared" si="29"/>
        <v>0</v>
      </c>
      <c r="L82" s="19" t="s">
        <v>165</v>
      </c>
      <c r="M82" s="19"/>
      <c r="N82" s="19"/>
      <c r="O82" s="17">
        <f t="shared" si="20"/>
        <v>0</v>
      </c>
      <c r="P82" s="17">
        <f t="shared" si="21"/>
        <v>0</v>
      </c>
      <c r="Q82" s="17">
        <f t="shared" si="22"/>
        <v>0</v>
      </c>
      <c r="R82" s="17">
        <f t="shared" si="23"/>
        <v>0</v>
      </c>
      <c r="S82" s="1"/>
      <c r="T82" s="1"/>
      <c r="U82" s="1"/>
    </row>
    <row r="83" spans="1:21" ht="15.75" x14ac:dyDescent="0.25">
      <c r="A83" s="5" t="s">
        <v>130</v>
      </c>
      <c r="B83" s="5" t="s">
        <v>131</v>
      </c>
      <c r="C83" s="6">
        <f t="shared" si="26"/>
        <v>26.000000000000004</v>
      </c>
      <c r="D83" s="6">
        <f t="shared" si="27"/>
        <v>10.400000000000002</v>
      </c>
      <c r="E83" s="31" t="s">
        <v>248</v>
      </c>
      <c r="F83" s="29">
        <v>0</v>
      </c>
      <c r="G83" s="16">
        <v>80</v>
      </c>
      <c r="H83" s="17">
        <f t="shared" si="24"/>
        <v>0</v>
      </c>
      <c r="I83" s="17">
        <f t="shared" si="25"/>
        <v>0</v>
      </c>
      <c r="J83" s="18">
        <f t="shared" si="28"/>
        <v>0</v>
      </c>
      <c r="K83" s="18">
        <f t="shared" si="29"/>
        <v>0</v>
      </c>
      <c r="L83" s="19" t="s">
        <v>165</v>
      </c>
      <c r="M83" s="19"/>
      <c r="N83" s="19"/>
      <c r="O83" s="17">
        <f t="shared" si="20"/>
        <v>0</v>
      </c>
      <c r="P83" s="17">
        <f t="shared" si="21"/>
        <v>0</v>
      </c>
      <c r="Q83" s="17">
        <f t="shared" si="22"/>
        <v>0</v>
      </c>
      <c r="R83" s="17">
        <f t="shared" si="23"/>
        <v>0</v>
      </c>
      <c r="S83" s="1"/>
      <c r="T83" s="1"/>
      <c r="U83" s="1"/>
    </row>
    <row r="84" spans="1:21" ht="15.75" x14ac:dyDescent="0.25">
      <c r="A84" s="7" t="s">
        <v>132</v>
      </c>
      <c r="B84" s="7" t="s">
        <v>6</v>
      </c>
      <c r="C84" s="6">
        <f t="shared" si="26"/>
        <v>0</v>
      </c>
      <c r="D84" s="6">
        <f t="shared" si="27"/>
        <v>0</v>
      </c>
      <c r="E84" s="31" t="s">
        <v>224</v>
      </c>
      <c r="F84" s="29">
        <v>0</v>
      </c>
      <c r="G84" s="16">
        <v>80</v>
      </c>
      <c r="H84" s="17">
        <f t="shared" si="24"/>
        <v>0</v>
      </c>
      <c r="I84" s="17">
        <f t="shared" si="25"/>
        <v>0</v>
      </c>
      <c r="J84" s="18">
        <f t="shared" si="28"/>
        <v>0</v>
      </c>
      <c r="K84" s="18">
        <f t="shared" si="29"/>
        <v>0</v>
      </c>
      <c r="L84" s="19" t="s">
        <v>165</v>
      </c>
      <c r="M84" s="19"/>
      <c r="N84" s="19"/>
      <c r="O84" s="17">
        <f t="shared" si="20"/>
        <v>0</v>
      </c>
      <c r="P84" s="17">
        <f t="shared" si="21"/>
        <v>0</v>
      </c>
      <c r="Q84" s="17">
        <f t="shared" si="22"/>
        <v>0</v>
      </c>
      <c r="R84" s="17">
        <f t="shared" si="23"/>
        <v>0</v>
      </c>
      <c r="S84" s="1"/>
      <c r="T84" s="1"/>
      <c r="U84" s="1"/>
    </row>
    <row r="85" spans="1:21" ht="15.75" x14ac:dyDescent="0.25">
      <c r="A85" s="5" t="s">
        <v>133</v>
      </c>
      <c r="B85" s="5" t="s">
        <v>6</v>
      </c>
      <c r="C85" s="6">
        <f t="shared" si="26"/>
        <v>0</v>
      </c>
      <c r="D85" s="6">
        <f t="shared" si="27"/>
        <v>0</v>
      </c>
      <c r="E85" s="31" t="s">
        <v>249</v>
      </c>
      <c r="F85" s="29">
        <v>0</v>
      </c>
      <c r="G85" s="16">
        <v>80</v>
      </c>
      <c r="H85" s="17">
        <f t="shared" si="24"/>
        <v>0</v>
      </c>
      <c r="I85" s="17">
        <f t="shared" si="25"/>
        <v>0</v>
      </c>
      <c r="J85" s="18">
        <f t="shared" si="28"/>
        <v>0</v>
      </c>
      <c r="K85" s="18">
        <f t="shared" si="29"/>
        <v>0</v>
      </c>
      <c r="L85" s="19" t="s">
        <v>165</v>
      </c>
      <c r="M85" s="19"/>
      <c r="N85" s="19"/>
      <c r="O85" s="17">
        <f t="shared" si="20"/>
        <v>0</v>
      </c>
      <c r="P85" s="17">
        <f t="shared" si="21"/>
        <v>0</v>
      </c>
      <c r="Q85" s="17">
        <f t="shared" si="22"/>
        <v>0</v>
      </c>
      <c r="R85" s="17">
        <f t="shared" si="23"/>
        <v>0</v>
      </c>
      <c r="S85" s="1"/>
      <c r="T85" s="1"/>
      <c r="U85" s="1"/>
    </row>
    <row r="86" spans="1:21" ht="15.75" x14ac:dyDescent="0.25">
      <c r="A86" s="7" t="s">
        <v>134</v>
      </c>
      <c r="B86" s="7" t="s">
        <v>6</v>
      </c>
      <c r="C86" s="6">
        <f t="shared" si="26"/>
        <v>0</v>
      </c>
      <c r="D86" s="6">
        <f t="shared" si="27"/>
        <v>0</v>
      </c>
      <c r="E86" s="31" t="s">
        <v>225</v>
      </c>
      <c r="F86" s="29">
        <v>49</v>
      </c>
      <c r="G86" s="16">
        <v>80</v>
      </c>
      <c r="H86" s="17">
        <f t="shared" si="24"/>
        <v>0</v>
      </c>
      <c r="I86" s="17">
        <f t="shared" si="25"/>
        <v>0</v>
      </c>
      <c r="J86" s="18">
        <f t="shared" si="28"/>
        <v>0</v>
      </c>
      <c r="K86" s="18">
        <f t="shared" si="29"/>
        <v>0</v>
      </c>
      <c r="L86" s="19" t="s">
        <v>165</v>
      </c>
      <c r="M86" s="19"/>
      <c r="N86" s="19"/>
      <c r="O86" s="17">
        <f t="shared" si="20"/>
        <v>0</v>
      </c>
      <c r="P86" s="17">
        <f t="shared" si="21"/>
        <v>0</v>
      </c>
      <c r="Q86" s="17">
        <f t="shared" si="22"/>
        <v>0</v>
      </c>
      <c r="R86" s="17">
        <f t="shared" si="23"/>
        <v>0</v>
      </c>
      <c r="S86" s="1"/>
      <c r="T86" s="1"/>
      <c r="U86" s="1"/>
    </row>
    <row r="87" spans="1:21" ht="15.75" x14ac:dyDescent="0.25">
      <c r="A87" s="7" t="s">
        <v>135</v>
      </c>
      <c r="B87" s="7" t="s">
        <v>136</v>
      </c>
      <c r="C87" s="6">
        <f t="shared" si="26"/>
        <v>0.32876712328767121</v>
      </c>
      <c r="D87" s="6">
        <f t="shared" si="27"/>
        <v>0.13150684931506848</v>
      </c>
      <c r="E87" s="31" t="s">
        <v>226</v>
      </c>
      <c r="F87" s="29">
        <v>0</v>
      </c>
      <c r="G87" s="16">
        <v>80</v>
      </c>
      <c r="H87" s="17">
        <f t="shared" si="24"/>
        <v>0</v>
      </c>
      <c r="I87" s="17">
        <f t="shared" si="25"/>
        <v>0</v>
      </c>
      <c r="J87" s="18">
        <f t="shared" si="28"/>
        <v>0</v>
      </c>
      <c r="K87" s="18">
        <f t="shared" si="29"/>
        <v>0</v>
      </c>
      <c r="L87" s="19" t="s">
        <v>165</v>
      </c>
      <c r="M87" s="19"/>
      <c r="N87" s="19"/>
      <c r="O87" s="17">
        <f t="shared" si="20"/>
        <v>0</v>
      </c>
      <c r="P87" s="17">
        <f t="shared" si="21"/>
        <v>0</v>
      </c>
      <c r="Q87" s="17">
        <f t="shared" si="22"/>
        <v>0</v>
      </c>
      <c r="R87" s="17">
        <f t="shared" si="23"/>
        <v>0</v>
      </c>
      <c r="S87" s="1"/>
      <c r="T87" s="1"/>
      <c r="U87" s="1"/>
    </row>
    <row r="88" spans="1:21" ht="15.75" x14ac:dyDescent="0.25">
      <c r="A88" s="7" t="s">
        <v>137</v>
      </c>
      <c r="B88" s="7" t="s">
        <v>138</v>
      </c>
      <c r="C88" s="6">
        <f t="shared" si="26"/>
        <v>42.465753424657535</v>
      </c>
      <c r="D88" s="6">
        <f t="shared" si="27"/>
        <v>16.986301369863014</v>
      </c>
      <c r="E88" s="31" t="s">
        <v>227</v>
      </c>
      <c r="F88" s="29">
        <v>0</v>
      </c>
      <c r="G88" s="16">
        <v>80</v>
      </c>
      <c r="H88" s="17">
        <f t="shared" si="24"/>
        <v>0</v>
      </c>
      <c r="I88" s="17">
        <f t="shared" si="25"/>
        <v>0</v>
      </c>
      <c r="J88" s="18">
        <f t="shared" si="28"/>
        <v>0</v>
      </c>
      <c r="K88" s="18">
        <f t="shared" si="29"/>
        <v>0</v>
      </c>
      <c r="L88" s="19" t="s">
        <v>165</v>
      </c>
      <c r="M88" s="19"/>
      <c r="N88" s="19"/>
      <c r="O88" s="17">
        <f t="shared" si="20"/>
        <v>0</v>
      </c>
      <c r="P88" s="17">
        <f t="shared" si="21"/>
        <v>0</v>
      </c>
      <c r="Q88" s="17">
        <f t="shared" si="22"/>
        <v>0</v>
      </c>
      <c r="R88" s="17">
        <f t="shared" si="23"/>
        <v>0</v>
      </c>
      <c r="S88" s="1"/>
      <c r="T88" s="1"/>
      <c r="U88" s="1"/>
    </row>
    <row r="89" spans="1:21" ht="15.75" x14ac:dyDescent="0.25">
      <c r="A89" s="7" t="s">
        <v>139</v>
      </c>
      <c r="B89" s="7" t="s">
        <v>29</v>
      </c>
      <c r="C89" s="6">
        <f t="shared" si="26"/>
        <v>5.4794520547945209E-2</v>
      </c>
      <c r="D89" s="6">
        <f t="shared" si="27"/>
        <v>2.1917808219178086E-2</v>
      </c>
      <c r="E89" s="32" t="s">
        <v>250</v>
      </c>
      <c r="F89" s="29">
        <v>0</v>
      </c>
      <c r="G89" s="16">
        <v>80</v>
      </c>
      <c r="H89" s="17">
        <f t="shared" si="24"/>
        <v>0</v>
      </c>
      <c r="I89" s="17">
        <f t="shared" si="25"/>
        <v>0</v>
      </c>
      <c r="J89" s="18">
        <f t="shared" si="28"/>
        <v>0</v>
      </c>
      <c r="K89" s="18">
        <f t="shared" si="29"/>
        <v>0</v>
      </c>
      <c r="L89" s="19" t="s">
        <v>165</v>
      </c>
      <c r="M89" s="19"/>
      <c r="N89" s="19"/>
      <c r="O89" s="17">
        <f t="shared" si="20"/>
        <v>0</v>
      </c>
      <c r="P89" s="17">
        <f t="shared" si="21"/>
        <v>0</v>
      </c>
      <c r="Q89" s="17">
        <f t="shared" si="22"/>
        <v>0</v>
      </c>
      <c r="R89" s="17">
        <f t="shared" si="23"/>
        <v>0</v>
      </c>
      <c r="S89" s="1"/>
      <c r="T89" s="1"/>
      <c r="U89" s="1"/>
    </row>
    <row r="90" spans="1:21" ht="15.75" x14ac:dyDescent="0.25">
      <c r="A90" s="7" t="s">
        <v>140</v>
      </c>
      <c r="B90" s="7" t="s">
        <v>141</v>
      </c>
      <c r="C90" s="6">
        <f t="shared" si="26"/>
        <v>0.30136986301369867</v>
      </c>
      <c r="D90" s="6">
        <f t="shared" si="27"/>
        <v>0.12054794520547947</v>
      </c>
      <c r="E90" s="31" t="s">
        <v>228</v>
      </c>
      <c r="F90" s="29">
        <v>0</v>
      </c>
      <c r="G90" s="16">
        <v>80</v>
      </c>
      <c r="H90" s="17">
        <f t="shared" si="24"/>
        <v>0</v>
      </c>
      <c r="I90" s="17">
        <f t="shared" si="25"/>
        <v>0</v>
      </c>
      <c r="J90" s="18">
        <f t="shared" si="28"/>
        <v>0</v>
      </c>
      <c r="K90" s="18">
        <f t="shared" si="29"/>
        <v>0</v>
      </c>
      <c r="L90" s="19" t="s">
        <v>165</v>
      </c>
      <c r="M90" s="19"/>
      <c r="N90" s="19"/>
      <c r="O90" s="17">
        <f t="shared" si="20"/>
        <v>0</v>
      </c>
      <c r="P90" s="17">
        <f t="shared" si="21"/>
        <v>0</v>
      </c>
      <c r="Q90" s="17">
        <f t="shared" si="22"/>
        <v>0</v>
      </c>
      <c r="R90" s="17">
        <f t="shared" si="23"/>
        <v>0</v>
      </c>
      <c r="S90" s="1"/>
      <c r="T90" s="1"/>
      <c r="U90" s="1"/>
    </row>
    <row r="91" spans="1:21" ht="15.75" x14ac:dyDescent="0.25">
      <c r="A91" s="5" t="s">
        <v>142</v>
      </c>
      <c r="B91" s="5" t="s">
        <v>143</v>
      </c>
      <c r="C91" s="6">
        <f t="shared" si="26"/>
        <v>0.63013698630136994</v>
      </c>
      <c r="D91" s="6">
        <f t="shared" si="27"/>
        <v>0.25205479452054796</v>
      </c>
      <c r="E91" s="31" t="s">
        <v>251</v>
      </c>
      <c r="F91" s="29">
        <v>1</v>
      </c>
      <c r="G91" s="16">
        <v>80</v>
      </c>
      <c r="H91" s="17">
        <f t="shared" si="24"/>
        <v>5.04109589041096E-3</v>
      </c>
      <c r="I91" s="17">
        <f t="shared" si="25"/>
        <v>2.0164383561643837E-3</v>
      </c>
      <c r="J91" s="18">
        <f t="shared" si="28"/>
        <v>1.7861552774675734E-4</v>
      </c>
      <c r="K91" s="18">
        <f t="shared" si="29"/>
        <v>1.7861552774675732E-4</v>
      </c>
      <c r="L91" s="19" t="s">
        <v>165</v>
      </c>
      <c r="M91" s="19"/>
      <c r="N91" s="19"/>
      <c r="O91" s="17">
        <f t="shared" si="20"/>
        <v>5.04109589041096E-3</v>
      </c>
      <c r="P91" s="17">
        <f t="shared" si="21"/>
        <v>2.0164383561643837E-3</v>
      </c>
      <c r="Q91" s="17">
        <f t="shared" si="22"/>
        <v>5.04109589041096E-3</v>
      </c>
      <c r="R91" s="17">
        <f t="shared" si="23"/>
        <v>2.0164383561643837E-3</v>
      </c>
      <c r="S91" s="1"/>
      <c r="T91" s="1"/>
      <c r="U91" s="1"/>
    </row>
    <row r="92" spans="1:21" ht="15.75" x14ac:dyDescent="0.25">
      <c r="A92" s="5" t="s">
        <v>144</v>
      </c>
      <c r="B92" s="5" t="s">
        <v>145</v>
      </c>
      <c r="C92" s="6">
        <f t="shared" si="26"/>
        <v>30.054794520547947</v>
      </c>
      <c r="D92" s="6">
        <f t="shared" si="27"/>
        <v>12.021917808219179</v>
      </c>
      <c r="E92" s="31" t="s">
        <v>252</v>
      </c>
      <c r="F92" s="29">
        <v>0</v>
      </c>
      <c r="G92" s="16">
        <v>80</v>
      </c>
      <c r="H92" s="17">
        <f t="shared" si="24"/>
        <v>0</v>
      </c>
      <c r="I92" s="17">
        <f t="shared" si="25"/>
        <v>0</v>
      </c>
      <c r="J92" s="18">
        <f t="shared" si="28"/>
        <v>0</v>
      </c>
      <c r="K92" s="18">
        <f t="shared" si="29"/>
        <v>0</v>
      </c>
      <c r="L92" s="19" t="s">
        <v>165</v>
      </c>
      <c r="M92" s="19"/>
      <c r="N92" s="19"/>
      <c r="O92" s="17">
        <f t="shared" si="20"/>
        <v>0</v>
      </c>
      <c r="P92" s="17">
        <f t="shared" si="21"/>
        <v>0</v>
      </c>
      <c r="Q92" s="17">
        <f t="shared" si="22"/>
        <v>0</v>
      </c>
      <c r="R92" s="17">
        <f t="shared" si="23"/>
        <v>0</v>
      </c>
      <c r="S92" s="1"/>
      <c r="T92" s="1"/>
      <c r="U92" s="1"/>
    </row>
    <row r="93" spans="1:21" ht="15.75" x14ac:dyDescent="0.25">
      <c r="A93" s="5" t="s">
        <v>146</v>
      </c>
      <c r="B93" s="5" t="s">
        <v>147</v>
      </c>
      <c r="C93" s="6">
        <f t="shared" si="26"/>
        <v>98.794520547945211</v>
      </c>
      <c r="D93" s="6">
        <f t="shared" si="27"/>
        <v>39.517808219178086</v>
      </c>
      <c r="E93" s="31" t="s">
        <v>162</v>
      </c>
      <c r="F93" s="29">
        <v>4.9000000000000004</v>
      </c>
      <c r="G93" s="16">
        <v>80</v>
      </c>
      <c r="H93" s="17">
        <f t="shared" si="24"/>
        <v>3.8727452054794527</v>
      </c>
      <c r="I93" s="17">
        <f t="shared" si="25"/>
        <v>1.5490980821917812</v>
      </c>
      <c r="J93" s="18">
        <f t="shared" si="28"/>
        <v>0.13721866112906758</v>
      </c>
      <c r="K93" s="18">
        <f>I93/$I$97</f>
        <v>0.13721866112906758</v>
      </c>
      <c r="L93" s="20">
        <f>F93*(1+900%)</f>
        <v>49</v>
      </c>
      <c r="M93" s="23">
        <f>(F93*(1+543%))*0.2</f>
        <v>6.301400000000001</v>
      </c>
      <c r="N93" s="23">
        <f>(F93*(1+900%))*0.5</f>
        <v>24.5</v>
      </c>
      <c r="O93" s="17">
        <f>((C93*M93)/100)*0.8</f>
        <v>4.9803503342465767</v>
      </c>
      <c r="P93" s="17">
        <f>((D93*M93)/100)*0.8</f>
        <v>1.9921401336986309</v>
      </c>
      <c r="Q93" s="44">
        <f>((C93*N93)/100)*0.8</f>
        <v>19.363726027397263</v>
      </c>
      <c r="R93" s="44">
        <f>((D93*N93)/100)*0.8</f>
        <v>7.7454904109589053</v>
      </c>
      <c r="S93" s="1"/>
      <c r="T93" s="1"/>
      <c r="U93" s="1"/>
    </row>
    <row r="94" spans="1:21" ht="15.75" x14ac:dyDescent="0.25">
      <c r="A94" s="5" t="s">
        <v>148</v>
      </c>
      <c r="B94" s="5" t="s">
        <v>29</v>
      </c>
      <c r="C94" s="6">
        <f t="shared" si="26"/>
        <v>5.4794520547945209E-2</v>
      </c>
      <c r="D94" s="6">
        <f t="shared" si="27"/>
        <v>2.1917808219178086E-2</v>
      </c>
      <c r="E94" s="31" t="s">
        <v>229</v>
      </c>
      <c r="F94" s="29">
        <v>0</v>
      </c>
      <c r="G94" s="16">
        <v>80</v>
      </c>
      <c r="H94" s="17">
        <f t="shared" si="24"/>
        <v>0</v>
      </c>
      <c r="I94" s="17">
        <f t="shared" si="25"/>
        <v>0</v>
      </c>
      <c r="J94" s="18">
        <f t="shared" si="28"/>
        <v>0</v>
      </c>
      <c r="K94" s="18">
        <f t="shared" si="29"/>
        <v>0</v>
      </c>
      <c r="L94" s="19" t="s">
        <v>165</v>
      </c>
      <c r="M94" s="19"/>
      <c r="N94" s="19"/>
      <c r="O94" s="17">
        <f t="shared" si="20"/>
        <v>0</v>
      </c>
      <c r="P94" s="17">
        <f t="shared" si="20"/>
        <v>0</v>
      </c>
      <c r="Q94" s="17">
        <f t="shared" ref="Q94" si="30">H94</f>
        <v>0</v>
      </c>
      <c r="R94" s="17">
        <f t="shared" ref="R94" si="31">I94</f>
        <v>0</v>
      </c>
      <c r="S94" s="1"/>
      <c r="T94" s="1"/>
      <c r="U94" s="1"/>
    </row>
    <row r="95" spans="1:21" ht="15.75" x14ac:dyDescent="0.25">
      <c r="A95" s="5" t="s">
        <v>149</v>
      </c>
      <c r="B95" s="5" t="s">
        <v>150</v>
      </c>
      <c r="C95" s="6">
        <f t="shared" si="26"/>
        <v>0.95890410958904104</v>
      </c>
      <c r="D95" s="6">
        <f t="shared" si="27"/>
        <v>0.38356164383561642</v>
      </c>
      <c r="E95" s="31" t="s">
        <v>230</v>
      </c>
      <c r="F95" s="29">
        <v>1</v>
      </c>
      <c r="G95" s="16">
        <v>80</v>
      </c>
      <c r="H95" s="17">
        <f t="shared" si="24"/>
        <v>7.6712328767123278E-3</v>
      </c>
      <c r="I95" s="17">
        <f t="shared" si="25"/>
        <v>3.0684931506849318E-3</v>
      </c>
      <c r="J95" s="18">
        <f t="shared" si="28"/>
        <v>2.718062378755002E-4</v>
      </c>
      <c r="K95" s="18">
        <f t="shared" si="29"/>
        <v>2.7180623787550026E-4</v>
      </c>
      <c r="L95" s="19" t="s">
        <v>165</v>
      </c>
      <c r="M95" s="19"/>
      <c r="N95" s="19"/>
      <c r="O95" s="17">
        <f t="shared" ref="O95" si="32">H95</f>
        <v>7.6712328767123278E-3</v>
      </c>
      <c r="P95" s="17">
        <f t="shared" ref="P95" si="33">I95</f>
        <v>3.0684931506849318E-3</v>
      </c>
      <c r="Q95" s="17">
        <f t="shared" ref="Q95" si="34">H95</f>
        <v>7.6712328767123278E-3</v>
      </c>
      <c r="R95" s="17">
        <f t="shared" ref="R95" si="35">I95</f>
        <v>3.0684931506849318E-3</v>
      </c>
      <c r="S95" s="1"/>
      <c r="T95" s="1"/>
      <c r="U95" s="1"/>
    </row>
    <row r="96" spans="1:21" ht="15.75" x14ac:dyDescent="0.25">
      <c r="A96" s="1"/>
      <c r="B96" s="1"/>
      <c r="C96" s="1"/>
      <c r="D96" s="1"/>
      <c r="E96" s="1"/>
      <c r="F96" s="8"/>
      <c r="H96" s="2"/>
    </row>
    <row r="97" spans="1:19" ht="50.25" customHeight="1" x14ac:dyDescent="0.25">
      <c r="A97" s="1"/>
      <c r="B97" s="1"/>
      <c r="C97" s="1"/>
      <c r="D97" s="1"/>
      <c r="E97" s="1"/>
      <c r="G97" s="12" t="s">
        <v>167</v>
      </c>
      <c r="H97" s="22">
        <f>SUM(H4:H95)</f>
        <v>28.223167123287677</v>
      </c>
      <c r="I97" s="22">
        <f>SUM(I4:I96)</f>
        <v>11.289266849315071</v>
      </c>
      <c r="J97" s="21"/>
      <c r="K97" s="21"/>
      <c r="L97" s="21"/>
      <c r="M97" s="21"/>
      <c r="N97" s="21"/>
      <c r="O97" s="22">
        <f>SUM(O4:O95)</f>
        <v>32.72160705753425</v>
      </c>
      <c r="P97" s="22">
        <f>SUM(P4:P95)</f>
        <v>13.088642823013704</v>
      </c>
      <c r="Q97" s="22">
        <f>SUM(Q4:Q95)</f>
        <v>91.138410958904146</v>
      </c>
      <c r="R97" s="22">
        <f>SUM(R4:R95)</f>
        <v>36.455364383561644</v>
      </c>
    </row>
    <row r="98" spans="1:19" ht="15.75" x14ac:dyDescent="0.25">
      <c r="F98" s="8"/>
      <c r="G98" s="27"/>
      <c r="H98" s="15">
        <f>_xlfn.STDEV.S(H4:H95)</f>
        <v>1.0736478152507056</v>
      </c>
      <c r="I98" s="15">
        <f>_xlfn.STDEV.S(I4:I95)</f>
        <v>0.42945912610028231</v>
      </c>
      <c r="J98" s="8"/>
      <c r="K98" s="8"/>
      <c r="L98" s="8"/>
      <c r="M98" s="8"/>
      <c r="N98" s="8"/>
      <c r="O98" s="15"/>
      <c r="P98" s="15"/>
      <c r="Q98" s="15"/>
      <c r="R98" s="15"/>
    </row>
    <row r="99" spans="1:19" x14ac:dyDescent="0.2">
      <c r="F99" s="9"/>
      <c r="H99" s="2"/>
      <c r="P99" s="11"/>
      <c r="Q99" s="11"/>
      <c r="R99" s="11"/>
      <c r="S99" s="11"/>
    </row>
    <row r="100" spans="1:19" x14ac:dyDescent="0.2">
      <c r="F100" s="9"/>
      <c r="H100" s="2"/>
      <c r="P100" s="10"/>
      <c r="Q100" s="10"/>
      <c r="R100" s="10"/>
      <c r="S100" s="10"/>
    </row>
    <row r="103" spans="1:19" x14ac:dyDescent="0.2">
      <c r="H103" s="42"/>
    </row>
  </sheetData>
  <sortState xmlns:xlrd2="http://schemas.microsoft.com/office/spreadsheetml/2017/richdata2" ref="T4:U9">
    <sortCondition descending="1" ref="U4:U9"/>
  </sortState>
  <mergeCells count="6">
    <mergeCell ref="B1:P1"/>
    <mergeCell ref="B2:D2"/>
    <mergeCell ref="L2:L3"/>
    <mergeCell ref="M2:M3"/>
    <mergeCell ref="O2:R2"/>
    <mergeCell ref="N2:N3"/>
  </mergeCells>
  <phoneticPr fontId="3"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22836-C9FE-428B-ADD3-B134CA3A9A46}">
  <dimension ref="A1:H9"/>
  <sheetViews>
    <sheetView workbookViewId="0">
      <selection activeCell="H14" sqref="H14"/>
    </sheetView>
  </sheetViews>
  <sheetFormatPr defaultRowHeight="15" x14ac:dyDescent="0.25"/>
  <cols>
    <col min="1" max="1" width="7" customWidth="1"/>
    <col min="2" max="2" width="43.42578125" customWidth="1"/>
    <col min="5" max="5" width="9.5703125" bestFit="1" customWidth="1"/>
    <col min="6" max="6" width="13" customWidth="1"/>
    <col min="8" max="8" width="12.5703125" customWidth="1"/>
  </cols>
  <sheetData>
    <row r="1" spans="1:8" ht="49.5" customHeight="1" x14ac:dyDescent="0.25">
      <c r="B1" s="61" t="s">
        <v>269</v>
      </c>
      <c r="C1" s="61"/>
      <c r="D1" s="61"/>
      <c r="E1" s="61"/>
      <c r="F1" s="61"/>
      <c r="G1" s="61"/>
      <c r="H1" s="61"/>
    </row>
    <row r="2" spans="1:8" ht="15.75" x14ac:dyDescent="0.25">
      <c r="A2" s="62" t="s">
        <v>264</v>
      </c>
      <c r="B2" s="62" t="s">
        <v>263</v>
      </c>
      <c r="C2" s="63" t="s">
        <v>274</v>
      </c>
      <c r="D2" s="63"/>
      <c r="E2" s="63" t="s">
        <v>258</v>
      </c>
      <c r="F2" s="63"/>
      <c r="G2" s="63"/>
      <c r="H2" s="63"/>
    </row>
    <row r="3" spans="1:8" ht="15.75" x14ac:dyDescent="0.25">
      <c r="A3" s="62"/>
      <c r="B3" s="62"/>
      <c r="C3" s="63" t="s">
        <v>255</v>
      </c>
      <c r="D3" s="63" t="s">
        <v>155</v>
      </c>
      <c r="E3" s="63" t="s">
        <v>272</v>
      </c>
      <c r="F3" s="63"/>
      <c r="G3" s="63" t="s">
        <v>273</v>
      </c>
      <c r="H3" s="63"/>
    </row>
    <row r="4" spans="1:8" ht="15.75" x14ac:dyDescent="0.25">
      <c r="A4" s="62"/>
      <c r="B4" s="62"/>
      <c r="C4" s="63"/>
      <c r="D4" s="63"/>
      <c r="E4" s="49" t="s">
        <v>255</v>
      </c>
      <c r="F4" s="49" t="s">
        <v>155</v>
      </c>
      <c r="G4" s="49" t="s">
        <v>255</v>
      </c>
      <c r="H4" s="49" t="s">
        <v>155</v>
      </c>
    </row>
    <row r="5" spans="1:8" ht="15.75" x14ac:dyDescent="0.25">
      <c r="A5" s="48">
        <v>1</v>
      </c>
      <c r="B5" s="48" t="s">
        <v>256</v>
      </c>
      <c r="C5" s="50">
        <v>45</v>
      </c>
      <c r="D5" s="50">
        <v>25</v>
      </c>
      <c r="E5" s="50">
        <v>45</v>
      </c>
      <c r="F5" s="50">
        <v>25</v>
      </c>
      <c r="G5" s="50">
        <v>45</v>
      </c>
      <c r="H5" s="50">
        <v>25</v>
      </c>
    </row>
    <row r="6" spans="1:8" ht="15.75" x14ac:dyDescent="0.25">
      <c r="A6" s="48">
        <v>2</v>
      </c>
      <c r="B6" s="48" t="s">
        <v>265</v>
      </c>
      <c r="C6" s="50">
        <f>'Supplementary Table 1'!H97</f>
        <v>28.223167123287677</v>
      </c>
      <c r="D6" s="50">
        <f>'Supplementary Table 1'!I97</f>
        <v>11.289266849315071</v>
      </c>
      <c r="E6" s="50">
        <f>'Supplementary Table 1'!O97</f>
        <v>32.72160705753425</v>
      </c>
      <c r="F6" s="50">
        <f>'Supplementary Table 1'!P97</f>
        <v>13.088642823013704</v>
      </c>
      <c r="G6" s="50">
        <f>'Supplementary Table 1'!Q97</f>
        <v>91.138410958904146</v>
      </c>
      <c r="H6" s="50">
        <f>'Supplementary Table 1'!R97</f>
        <v>36.455364383561644</v>
      </c>
    </row>
    <row r="7" spans="1:8" ht="15.75" x14ac:dyDescent="0.25">
      <c r="A7" s="48">
        <v>3</v>
      </c>
      <c r="B7" s="48" t="s">
        <v>266</v>
      </c>
      <c r="C7" s="50">
        <f t="shared" ref="C7:H7" si="0">0.25*C6</f>
        <v>7.0557917808219193</v>
      </c>
      <c r="D7" s="50">
        <f t="shared" si="0"/>
        <v>2.8223167123287678</v>
      </c>
      <c r="E7" s="50">
        <f t="shared" si="0"/>
        <v>8.1804017643835625</v>
      </c>
      <c r="F7" s="50">
        <f t="shared" si="0"/>
        <v>3.2721607057534259</v>
      </c>
      <c r="G7" s="50">
        <f t="shared" si="0"/>
        <v>22.784602739726036</v>
      </c>
      <c r="H7" s="50">
        <f t="shared" si="0"/>
        <v>9.113841095890411</v>
      </c>
    </row>
    <row r="8" spans="1:8" ht="15.75" x14ac:dyDescent="0.25">
      <c r="A8" s="48">
        <v>4</v>
      </c>
      <c r="B8" s="48" t="s">
        <v>257</v>
      </c>
      <c r="C8" s="50">
        <f t="shared" ref="C8:H8" si="1">(C5-C6)/C7</f>
        <v>2.3777392244358455</v>
      </c>
      <c r="D8" s="50">
        <f t="shared" si="1"/>
        <v>4.8579711450497847</v>
      </c>
      <c r="E8" s="50">
        <f t="shared" si="1"/>
        <v>1.5009523121375681</v>
      </c>
      <c r="F8" s="50">
        <f t="shared" si="1"/>
        <v>3.6402115446355094</v>
      </c>
      <c r="G8" s="50">
        <f t="shared" si="1"/>
        <v>-2.0249820234284637</v>
      </c>
      <c r="H8" s="50">
        <f t="shared" si="1"/>
        <v>-1.2569194769839762</v>
      </c>
    </row>
    <row r="9" spans="1:8" ht="15.75" x14ac:dyDescent="0.25">
      <c r="A9" s="48">
        <v>5</v>
      </c>
      <c r="B9" s="48" t="s">
        <v>268</v>
      </c>
      <c r="C9" s="51">
        <f t="shared" ref="C9:H9" si="2">_xlfn.NORM.S.DIST(C8,TRUE)</f>
        <v>0.99129043004037376</v>
      </c>
      <c r="D9" s="51">
        <f t="shared" si="2"/>
        <v>0.99999940702656442</v>
      </c>
      <c r="E9" s="51">
        <f t="shared" si="2"/>
        <v>0.93331605183835598</v>
      </c>
      <c r="F9" s="51">
        <f t="shared" si="2"/>
        <v>0.99986379293128136</v>
      </c>
      <c r="G9" s="51">
        <f t="shared" si="2"/>
        <v>2.1434605079579283E-2</v>
      </c>
      <c r="H9" s="51">
        <f t="shared" si="2"/>
        <v>0.10439139749835012</v>
      </c>
    </row>
  </sheetData>
  <mergeCells count="9">
    <mergeCell ref="B1:H1"/>
    <mergeCell ref="B2:B4"/>
    <mergeCell ref="A2:A4"/>
    <mergeCell ref="C2:D2"/>
    <mergeCell ref="E2:H2"/>
    <mergeCell ref="C3:C4"/>
    <mergeCell ref="D3:D4"/>
    <mergeCell ref="E3:F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CB6FD1B008EA4CB96F8CEFC84B1670" ma:contentTypeVersion="16" ma:contentTypeDescription="Create a new document." ma:contentTypeScope="" ma:versionID="b1a8b6ab174167c2149622ab298c6dac">
  <xsd:schema xmlns:xsd="http://www.w3.org/2001/XMLSchema" xmlns:xs="http://www.w3.org/2001/XMLSchema" xmlns:p="http://schemas.microsoft.com/office/2006/metadata/properties" xmlns:ns3="6a164dda-3779-4169-b957-e287451f6523" xmlns:ns4="90c791eb-1934-4429-bc14-4d709566abf0" xmlns:ns5="d7af9dfd-83d4-4dc0-be44-f52b75470b2d" targetNamespace="http://schemas.microsoft.com/office/2006/metadata/properties" ma:root="true" ma:fieldsID="1fcd541e62eeaf23370928991a420a92" ns3:_="" ns4:_="" ns5:_="">
    <xsd:import namespace="6a164dda-3779-4169-b957-e287451f6523"/>
    <xsd:import namespace="90c791eb-1934-4429-bc14-4d709566abf0"/>
    <xsd:import namespace="d7af9dfd-83d4-4dc0-be44-f52b75470b2d"/>
    <xsd:element name="properties">
      <xsd:complexType>
        <xsd:sequence>
          <xsd:element name="documentManagement">
            <xsd:complexType>
              <xsd:all>
                <xsd:element ref="ns3:Visibility" minOccurs="0"/>
                <xsd:element ref="ns4:MediaServiceMetadata" minOccurs="0"/>
                <xsd:element ref="ns4:MediaServiceFastMetadata" minOccurs="0"/>
                <xsd:element ref="ns5:SharedWithUsers" minOccurs="0"/>
                <xsd:element ref="ns5:SharedWithDetails" minOccurs="0"/>
                <xsd:element ref="ns5:SharingHintHash"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164dda-3779-4169-b957-e287451f6523" elementFormDefault="qualified">
    <xsd:import namespace="http://schemas.microsoft.com/office/2006/documentManagement/types"/>
    <xsd:import namespace="http://schemas.microsoft.com/office/infopath/2007/PartnerControls"/>
    <xsd:element name="Visibility" ma:index="8" nillable="true" ma:displayName="Visibility" ma:default="Internal" ma:description="Items that should be available externally should be marked &lt;strong&gt;External&lt;/strong&gt;" ma:format="RadioButtons" ma:internalName="Visibility">
      <xsd:simpleType>
        <xsd:restriction base="dms:Choice">
          <xsd:enumeration value="Internal"/>
          <xsd:enumeration value="External"/>
        </xsd:restriction>
      </xsd:simpleType>
    </xsd:element>
  </xsd:schema>
  <xsd:schema xmlns:xsd="http://www.w3.org/2001/XMLSchema" xmlns:xs="http://www.w3.org/2001/XMLSchema" xmlns:dms="http://schemas.microsoft.com/office/2006/documentManagement/types" xmlns:pc="http://schemas.microsoft.com/office/infopath/2007/PartnerControls" targetNamespace="90c791eb-1934-4429-bc14-4d709566abf0"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7af9dfd-83d4-4dc0-be44-f52b75470b2d"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207403b-203c-4ed3-95cd-88a852189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Visibility xmlns="6a164dda-3779-4169-b957-e287451f6523">Internal</Visibility>
  </documentManagement>
</p:properties>
</file>

<file path=customXml/itemProps1.xml><?xml version="1.0" encoding="utf-8"?>
<ds:datastoreItem xmlns:ds="http://schemas.openxmlformats.org/officeDocument/2006/customXml" ds:itemID="{0DE67BDF-A0C7-4A3A-B1E5-C3C63D5D7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164dda-3779-4169-b957-e287451f6523"/>
    <ds:schemaRef ds:uri="90c791eb-1934-4429-bc14-4d709566abf0"/>
    <ds:schemaRef ds:uri="d7af9dfd-83d4-4dc0-be44-f52b75470b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BD0C1C-79CB-49C2-900D-2A703EF3E0F6}">
  <ds:schemaRefs>
    <ds:schemaRef ds:uri="Microsoft.SharePoint.Taxonomy.ContentTypeSync"/>
  </ds:schemaRefs>
</ds:datastoreItem>
</file>

<file path=customXml/itemProps3.xml><?xml version="1.0" encoding="utf-8"?>
<ds:datastoreItem xmlns:ds="http://schemas.openxmlformats.org/officeDocument/2006/customXml" ds:itemID="{C99A4918-11A3-4AC1-AEBC-0539E60C5DB7}">
  <ds:schemaRefs>
    <ds:schemaRef ds:uri="http://schemas.microsoft.com/sharepoint/v3/contenttype/forms"/>
  </ds:schemaRefs>
</ds:datastoreItem>
</file>

<file path=customXml/itemProps4.xml><?xml version="1.0" encoding="utf-8"?>
<ds:datastoreItem xmlns:ds="http://schemas.openxmlformats.org/officeDocument/2006/customXml" ds:itemID="{B250D494-B8E9-43BD-A1F2-B0C9467E0D92}">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d7af9dfd-83d4-4dc0-be44-f52b75470b2d"/>
    <ds:schemaRef ds:uri="90c791eb-1934-4429-bc14-4d709566abf0"/>
    <ds:schemaRef ds:uri="6a164dda-3779-4169-b957-e287451f652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Supplementary Table 1</vt:lpstr>
      <vt:lpstr>EAR cutoff point 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Abu</dc:creator>
  <cp:lastModifiedBy>Abu</cp:lastModifiedBy>
  <dcterms:created xsi:type="dcterms:W3CDTF">2022-05-05T07:11:28Z</dcterms:created>
  <dcterms:modified xsi:type="dcterms:W3CDTF">2023-09-18T07:57:35Z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0x01010022CB6FD1B008EA4CB96F8CEFC84B1670</vt:lpwstr>
  </property>
</Properties>
</file>