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F:\Geo Nutrition files\My proposal\Manuscripts_Abdu_study\Paper IV\New_after defense_29_06_2023\Sept_18_2023\"/>
    </mc:Choice>
  </mc:AlternateContent>
  <xr:revisionPtr revIDLastSave="0" documentId="8_{249F1622-43BF-4472-918D-6E6C3FB96664}" xr6:coauthVersionLast="47" xr6:coauthVersionMax="47" xr10:uidLastSave="{00000000-0000-0000-0000-000000000000}"/>
  <bookViews>
    <workbookView xWindow="-120" yWindow="-120" windowWidth="20730" windowHeight="11160" xr2:uid="{4E9D085C-FECD-4129-B675-50992138350C}"/>
  </bookViews>
  <sheets>
    <sheet name="Supplementary File 1" sheetId="17" r:id="rId1"/>
    <sheet name="PSA_anemia" sheetId="21" r:id="rId2"/>
    <sheet name="SAC_anemia" sheetId="4" r:id="rId3"/>
    <sheet name="WRA_anemia" sheetId="2" r:id="rId4"/>
    <sheet name="Notes_anemia" sheetId="6" r:id="rId5"/>
    <sheet name="PSA_Goiter" sheetId="7" r:id="rId6"/>
    <sheet name="SAC_Goiter" sheetId="8" r:id="rId7"/>
    <sheet name="WRA_Goiter" sheetId="9" r:id="rId8"/>
    <sheet name="Notes_Goiter" sheetId="13" r:id="rId9"/>
    <sheet name="PSA_Cogn. Dysf." sheetId="18" r:id="rId10"/>
    <sheet name="Note_cogn. Dysf." sheetId="20" r:id="rId11"/>
  </sheets>
  <definedNames>
    <definedName name="solver_adj" localSheetId="1" hidden="1">PSA_anemia!$H$2:$K$2</definedName>
    <definedName name="solver_adj" localSheetId="9" hidden="1">'PSA_Cogn. Dysf.'!$H$2:$K$2</definedName>
    <definedName name="solver_adj" localSheetId="5" hidden="1">PSA_Goiter!$H$2:$K$2</definedName>
    <definedName name="solver_adj" localSheetId="2" hidden="1">SAC_anemia!$H$2:$K$2</definedName>
    <definedName name="solver_adj" localSheetId="6" hidden="1">SAC_Goiter!$H$2:$K$2</definedName>
    <definedName name="solver_adj" localSheetId="3" hidden="1">WRA_anemia!$H$2:$K$2</definedName>
    <definedName name="solver_adj" localSheetId="7" hidden="1">WRA_Goiter!$H$2:$K$2</definedName>
    <definedName name="solver_cvg" localSheetId="1" hidden="1">0.0001</definedName>
    <definedName name="solver_cvg" localSheetId="9" hidden="1">0.0001</definedName>
    <definedName name="solver_cvg" localSheetId="5" hidden="1">0.0001</definedName>
    <definedName name="solver_cvg" localSheetId="2" hidden="1">0.0001</definedName>
    <definedName name="solver_cvg" localSheetId="6" hidden="1">0.0001</definedName>
    <definedName name="solver_cvg" localSheetId="3" hidden="1">0.0001</definedName>
    <definedName name="solver_cvg" localSheetId="7" hidden="1">0.0001</definedName>
    <definedName name="solver_drv" localSheetId="1" hidden="1">1</definedName>
    <definedName name="solver_drv" localSheetId="9" hidden="1">1</definedName>
    <definedName name="solver_drv" localSheetId="5" hidden="1">1</definedName>
    <definedName name="solver_drv" localSheetId="2" hidden="1">1</definedName>
    <definedName name="solver_drv" localSheetId="6" hidden="1">1</definedName>
    <definedName name="solver_drv" localSheetId="3" hidden="1">1</definedName>
    <definedName name="solver_drv" localSheetId="7" hidden="1">1</definedName>
    <definedName name="solver_eng" localSheetId="1" hidden="1">1</definedName>
    <definedName name="solver_eng" localSheetId="9" hidden="1">1</definedName>
    <definedName name="solver_eng" localSheetId="5" hidden="1">1</definedName>
    <definedName name="solver_eng" localSheetId="2" hidden="1">1</definedName>
    <definedName name="solver_eng" localSheetId="6" hidden="1">1</definedName>
    <definedName name="solver_eng" localSheetId="3" hidden="1">1</definedName>
    <definedName name="solver_eng" localSheetId="7" hidden="1">1</definedName>
    <definedName name="solver_est" localSheetId="1" hidden="1">1</definedName>
    <definedName name="solver_est" localSheetId="9" hidden="1">1</definedName>
    <definedName name="solver_est" localSheetId="5" hidden="1">1</definedName>
    <definedName name="solver_est" localSheetId="2" hidden="1">1</definedName>
    <definedName name="solver_est" localSheetId="6" hidden="1">1</definedName>
    <definedName name="solver_est" localSheetId="3" hidden="1">1</definedName>
    <definedName name="solver_est" localSheetId="7" hidden="1">1</definedName>
    <definedName name="solver_itr" localSheetId="1" hidden="1">2147483647</definedName>
    <definedName name="solver_itr" localSheetId="9" hidden="1">2147483647</definedName>
    <definedName name="solver_itr" localSheetId="5" hidden="1">2147483647</definedName>
    <definedName name="solver_itr" localSheetId="2" hidden="1">2147483647</definedName>
    <definedName name="solver_itr" localSheetId="6" hidden="1">2147483647</definedName>
    <definedName name="solver_itr" localSheetId="3" hidden="1">2147483647</definedName>
    <definedName name="solver_itr" localSheetId="7" hidden="1">2147483647</definedName>
    <definedName name="solver_lhs1" localSheetId="1" hidden="1">PSA_anemia!$L$3</definedName>
    <definedName name="solver_lhs1" localSheetId="9" hidden="1">'PSA_Cogn. Dysf.'!$L$3</definedName>
    <definedName name="solver_lhs1" localSheetId="5" hidden="1">PSA_Goiter!$L$3</definedName>
    <definedName name="solver_lhs1" localSheetId="2" hidden="1">SAC_anemia!$L$3</definedName>
    <definedName name="solver_lhs1" localSheetId="6" hidden="1">SAC_Goiter!$L$3</definedName>
    <definedName name="solver_lhs1" localSheetId="3" hidden="1">WRA_anemia!$L$3</definedName>
    <definedName name="solver_lhs1" localSheetId="7" hidden="1">WRA_Goiter!$L$3</definedName>
    <definedName name="solver_lhs2" localSheetId="1" hidden="1">PSA_anemia!$L$4</definedName>
    <definedName name="solver_lhs2" localSheetId="9" hidden="1">'PSA_Cogn. Dysf.'!$L$4</definedName>
    <definedName name="solver_lhs2" localSheetId="5" hidden="1">PSA_Goiter!$L$4</definedName>
    <definedName name="solver_lhs2" localSheetId="2" hidden="1">SAC_anemia!$L$4</definedName>
    <definedName name="solver_lhs2" localSheetId="6" hidden="1">SAC_Goiter!$L$4</definedName>
    <definedName name="solver_lhs2" localSheetId="3" hidden="1">WRA_anemia!$L$4</definedName>
    <definedName name="solver_lhs2" localSheetId="7" hidden="1">WRA_Goiter!$L$4</definedName>
    <definedName name="solver_lhs3" localSheetId="1" hidden="1">PSA_anemia!$L$5</definedName>
    <definedName name="solver_lhs3" localSheetId="9" hidden="1">'PSA_Cogn. Dysf.'!$L$5</definedName>
    <definedName name="solver_lhs3" localSheetId="5" hidden="1">PSA_Goiter!$L$5</definedName>
    <definedName name="solver_lhs3" localSheetId="2" hidden="1">SAC_anemia!$L$5</definedName>
    <definedName name="solver_lhs3" localSheetId="6" hidden="1">SAC_Goiter!$L$5</definedName>
    <definedName name="solver_lhs3" localSheetId="3" hidden="1">WRA_anemia!$L$5</definedName>
    <definedName name="solver_lhs3" localSheetId="7" hidden="1">WRA_Goiter!$L$5</definedName>
    <definedName name="solver_lhs4" localSheetId="1" hidden="1">PSA_anemia!$L$6</definedName>
    <definedName name="solver_lhs4" localSheetId="9" hidden="1">'PSA_Cogn. Dysf.'!$L$6</definedName>
    <definedName name="solver_lhs4" localSheetId="5" hidden="1">PSA_Goiter!$L$6</definedName>
    <definedName name="solver_lhs4" localSheetId="2" hidden="1">SAC_anemia!$L$6</definedName>
    <definedName name="solver_lhs4" localSheetId="6" hidden="1">SAC_Goiter!$L$6</definedName>
    <definedName name="solver_lhs4" localSheetId="3" hidden="1">WRA_anemia!$L$6</definedName>
    <definedName name="solver_lhs4" localSheetId="7" hidden="1">WRA_Goiter!$L$6</definedName>
    <definedName name="solver_lhs5" localSheetId="3" hidden="1">WRA_anemia!$L$6</definedName>
    <definedName name="solver_mip" localSheetId="1" hidden="1">2147483647</definedName>
    <definedName name="solver_mip" localSheetId="9" hidden="1">2147483647</definedName>
    <definedName name="solver_mip" localSheetId="5" hidden="1">2147483647</definedName>
    <definedName name="solver_mip" localSheetId="2" hidden="1">2147483647</definedName>
    <definedName name="solver_mip" localSheetId="6" hidden="1">2147483647</definedName>
    <definedName name="solver_mip" localSheetId="3" hidden="1">2147483647</definedName>
    <definedName name="solver_mip" localSheetId="7" hidden="1">2147483647</definedName>
    <definedName name="solver_mni" localSheetId="1" hidden="1">30</definedName>
    <definedName name="solver_mni" localSheetId="9" hidden="1">30</definedName>
    <definedName name="solver_mni" localSheetId="5" hidden="1">30</definedName>
    <definedName name="solver_mni" localSheetId="2" hidden="1">30</definedName>
    <definedName name="solver_mni" localSheetId="6" hidden="1">30</definedName>
    <definedName name="solver_mni" localSheetId="3" hidden="1">30</definedName>
    <definedName name="solver_mni" localSheetId="7" hidden="1">30</definedName>
    <definedName name="solver_mrt" localSheetId="1" hidden="1">0.075</definedName>
    <definedName name="solver_mrt" localSheetId="9" hidden="1">0.075</definedName>
    <definedName name="solver_mrt" localSheetId="5" hidden="1">0.075</definedName>
    <definedName name="solver_mrt" localSheetId="2" hidden="1">0.075</definedName>
    <definedName name="solver_mrt" localSheetId="6" hidden="1">0.075</definedName>
    <definedName name="solver_mrt" localSheetId="3" hidden="1">0.075</definedName>
    <definedName name="solver_mrt" localSheetId="7" hidden="1">0.075</definedName>
    <definedName name="solver_msl" localSheetId="1" hidden="1">2</definedName>
    <definedName name="solver_msl" localSheetId="9" hidden="1">2</definedName>
    <definedName name="solver_msl" localSheetId="5" hidden="1">2</definedName>
    <definedName name="solver_msl" localSheetId="2" hidden="1">2</definedName>
    <definedName name="solver_msl" localSheetId="6" hidden="1">2</definedName>
    <definedName name="solver_msl" localSheetId="3" hidden="1">2</definedName>
    <definedName name="solver_msl" localSheetId="7" hidden="1">2</definedName>
    <definedName name="solver_neg" localSheetId="1" hidden="1">1</definedName>
    <definedName name="solver_neg" localSheetId="9" hidden="1">1</definedName>
    <definedName name="solver_neg" localSheetId="5" hidden="1">1</definedName>
    <definedName name="solver_neg" localSheetId="2" hidden="1">1</definedName>
    <definedName name="solver_neg" localSheetId="6" hidden="1">1</definedName>
    <definedName name="solver_neg" localSheetId="3" hidden="1">1</definedName>
    <definedName name="solver_neg" localSheetId="7" hidden="1">1</definedName>
    <definedName name="solver_nod" localSheetId="1" hidden="1">2147483647</definedName>
    <definedName name="solver_nod" localSheetId="9" hidden="1">2147483647</definedName>
    <definedName name="solver_nod" localSheetId="5" hidden="1">2147483647</definedName>
    <definedName name="solver_nod" localSheetId="2" hidden="1">2147483647</definedName>
    <definedName name="solver_nod" localSheetId="6" hidden="1">2147483647</definedName>
    <definedName name="solver_nod" localSheetId="3" hidden="1">2147483647</definedName>
    <definedName name="solver_nod" localSheetId="7" hidden="1">2147483647</definedName>
    <definedName name="solver_num" localSheetId="1" hidden="1">4</definedName>
    <definedName name="solver_num" localSheetId="9" hidden="1">4</definedName>
    <definedName name="solver_num" localSheetId="5" hidden="1">4</definedName>
    <definedName name="solver_num" localSheetId="2" hidden="1">4</definedName>
    <definedName name="solver_num" localSheetId="6" hidden="1">4</definedName>
    <definedName name="solver_num" localSheetId="3" hidden="1">4</definedName>
    <definedName name="solver_num" localSheetId="7" hidden="1">4</definedName>
    <definedName name="solver_nwt" localSheetId="1" hidden="1">1</definedName>
    <definedName name="solver_nwt" localSheetId="9" hidden="1">1</definedName>
    <definedName name="solver_nwt" localSheetId="5" hidden="1">1</definedName>
    <definedName name="solver_nwt" localSheetId="2" hidden="1">1</definedName>
    <definedName name="solver_nwt" localSheetId="6" hidden="1">1</definedName>
    <definedName name="solver_nwt" localSheetId="3" hidden="1">1</definedName>
    <definedName name="solver_nwt" localSheetId="7" hidden="1">1</definedName>
    <definedName name="solver_opt" localSheetId="1" hidden="1">PSA_anemia!$L$6</definedName>
    <definedName name="solver_opt" localSheetId="9" hidden="1">'PSA_Cogn. Dysf.'!$L$6</definedName>
    <definedName name="solver_opt" localSheetId="5" hidden="1">PSA_Goiter!$L$6</definedName>
    <definedName name="solver_opt" localSheetId="2" hidden="1">SAC_anemia!$L$6</definedName>
    <definedName name="solver_opt" localSheetId="6" hidden="1">SAC_Goiter!$L$5</definedName>
    <definedName name="solver_opt" localSheetId="3" hidden="1">WRA_anemia!$L$6</definedName>
    <definedName name="solver_opt" localSheetId="7" hidden="1">WRA_Goiter!$L$6</definedName>
    <definedName name="solver_pre" localSheetId="1" hidden="1">0.000001</definedName>
    <definedName name="solver_pre" localSheetId="9" hidden="1">0.000001</definedName>
    <definedName name="solver_pre" localSheetId="5" hidden="1">0.000001</definedName>
    <definedName name="solver_pre" localSheetId="2" hidden="1">0.000001</definedName>
    <definedName name="solver_pre" localSheetId="6" hidden="1">0.000001</definedName>
    <definedName name="solver_pre" localSheetId="3" hidden="1">0.000001</definedName>
    <definedName name="solver_pre" localSheetId="7" hidden="1">0.000001</definedName>
    <definedName name="solver_rbv" localSheetId="1" hidden="1">1</definedName>
    <definedName name="solver_rbv" localSheetId="9" hidden="1">1</definedName>
    <definedName name="solver_rbv" localSheetId="5" hidden="1">1</definedName>
    <definedName name="solver_rbv" localSheetId="2" hidden="1">1</definedName>
    <definedName name="solver_rbv" localSheetId="6" hidden="1">1</definedName>
    <definedName name="solver_rbv" localSheetId="3" hidden="1">1</definedName>
    <definedName name="solver_rbv" localSheetId="7" hidden="1">1</definedName>
    <definedName name="solver_rel1" localSheetId="1" hidden="1">2</definedName>
    <definedName name="solver_rel1" localSheetId="9" hidden="1">2</definedName>
    <definedName name="solver_rel1" localSheetId="5" hidden="1">2</definedName>
    <definedName name="solver_rel1" localSheetId="2" hidden="1">2</definedName>
    <definedName name="solver_rel1" localSheetId="6" hidden="1">2</definedName>
    <definedName name="solver_rel1" localSheetId="3" hidden="1">2</definedName>
    <definedName name="solver_rel1" localSheetId="7" hidden="1">2</definedName>
    <definedName name="solver_rel2" localSheetId="1" hidden="1">2</definedName>
    <definedName name="solver_rel2" localSheetId="9" hidden="1">2</definedName>
    <definedName name="solver_rel2" localSheetId="5" hidden="1">2</definedName>
    <definedName name="solver_rel2" localSheetId="2" hidden="1">2</definedName>
    <definedName name="solver_rel2" localSheetId="6" hidden="1">2</definedName>
    <definedName name="solver_rel2" localSheetId="3" hidden="1">2</definedName>
    <definedName name="solver_rel2" localSheetId="7" hidden="1">2</definedName>
    <definedName name="solver_rel3" localSheetId="1" hidden="1">2</definedName>
    <definedName name="solver_rel3" localSheetId="9" hidden="1">2</definedName>
    <definedName name="solver_rel3" localSheetId="5" hidden="1">2</definedName>
    <definedName name="solver_rel3" localSheetId="2" hidden="1">2</definedName>
    <definedName name="solver_rel3" localSheetId="6" hidden="1">2</definedName>
    <definedName name="solver_rel3" localSheetId="3" hidden="1">2</definedName>
    <definedName name="solver_rel3" localSheetId="7" hidden="1">2</definedName>
    <definedName name="solver_rel4" localSheetId="1" hidden="1">2</definedName>
    <definedName name="solver_rel4" localSheetId="9" hidden="1">2</definedName>
    <definedName name="solver_rel4" localSheetId="5" hidden="1">2</definedName>
    <definedName name="solver_rel4" localSheetId="2" hidden="1">2</definedName>
    <definedName name="solver_rel4" localSheetId="6" hidden="1">2</definedName>
    <definedName name="solver_rel4" localSheetId="3" hidden="1">2</definedName>
    <definedName name="solver_rel4" localSheetId="7" hidden="1">2</definedName>
    <definedName name="solver_rel5" localSheetId="3" hidden="1">2</definedName>
    <definedName name="solver_rhs1" localSheetId="1" hidden="1">0</definedName>
    <definedName name="solver_rhs1" localSheetId="9" hidden="1">0</definedName>
    <definedName name="solver_rhs1" localSheetId="5" hidden="1">0</definedName>
    <definedName name="solver_rhs1" localSheetId="2" hidden="1">0</definedName>
    <definedName name="solver_rhs1" localSheetId="6" hidden="1">0</definedName>
    <definedName name="solver_rhs1" localSheetId="3" hidden="1">0</definedName>
    <definedName name="solver_rhs1" localSheetId="7" hidden="1">0</definedName>
    <definedName name="solver_rhs2" localSheetId="1" hidden="1">0</definedName>
    <definedName name="solver_rhs2" localSheetId="9" hidden="1">0</definedName>
    <definedName name="solver_rhs2" localSheetId="5" hidden="1">0</definedName>
    <definedName name="solver_rhs2" localSheetId="2" hidden="1">0</definedName>
    <definedName name="solver_rhs2" localSheetId="6" hidden="1">0</definedName>
    <definedName name="solver_rhs2" localSheetId="3" hidden="1">0</definedName>
    <definedName name="solver_rhs2" localSheetId="7" hidden="1">0</definedName>
    <definedName name="solver_rhs3" localSheetId="1" hidden="1">0</definedName>
    <definedName name="solver_rhs3" localSheetId="9" hidden="1">0</definedName>
    <definedName name="solver_rhs3" localSheetId="5" hidden="1">0</definedName>
    <definedName name="solver_rhs3" localSheetId="2" hidden="1">0</definedName>
    <definedName name="solver_rhs3" localSheetId="6" hidden="1">0</definedName>
    <definedName name="solver_rhs3" localSheetId="3" hidden="1">0</definedName>
    <definedName name="solver_rhs3" localSheetId="7" hidden="1">0</definedName>
    <definedName name="solver_rhs4" localSheetId="1" hidden="1">1.43</definedName>
    <definedName name="solver_rhs4" localSheetId="9" hidden="1">1.48</definedName>
    <definedName name="solver_rhs4" localSheetId="5" hidden="1">2.92</definedName>
    <definedName name="solver_rhs4" localSheetId="2" hidden="1">1.43</definedName>
    <definedName name="solver_rhs4" localSheetId="6" hidden="1">2.92</definedName>
    <definedName name="solver_rhs4" localSheetId="3" hidden="1">1.2</definedName>
    <definedName name="solver_rhs4" localSheetId="7" hidden="1">4.41</definedName>
    <definedName name="solver_rhs5" localSheetId="3" hidden="1">1.2</definedName>
    <definedName name="solver_rlx" localSheetId="1" hidden="1">2</definedName>
    <definedName name="solver_rlx" localSheetId="9" hidden="1">2</definedName>
    <definedName name="solver_rlx" localSheetId="5" hidden="1">2</definedName>
    <definedName name="solver_rlx" localSheetId="2" hidden="1">2</definedName>
    <definedName name="solver_rlx" localSheetId="6" hidden="1">2</definedName>
    <definedName name="solver_rlx" localSheetId="3" hidden="1">2</definedName>
    <definedName name="solver_rlx" localSheetId="7" hidden="1">2</definedName>
    <definedName name="solver_rsd" localSheetId="1" hidden="1">0</definedName>
    <definedName name="solver_rsd" localSheetId="9" hidden="1">0</definedName>
    <definedName name="solver_rsd" localSheetId="5" hidden="1">0</definedName>
    <definedName name="solver_rsd" localSheetId="2" hidden="1">0</definedName>
    <definedName name="solver_rsd" localSheetId="6" hidden="1">0</definedName>
    <definedName name="solver_rsd" localSheetId="3" hidden="1">0</definedName>
    <definedName name="solver_rsd" localSheetId="7" hidden="1">0</definedName>
    <definedName name="solver_scl" localSheetId="1" hidden="1">1</definedName>
    <definedName name="solver_scl" localSheetId="9" hidden="1">1</definedName>
    <definedName name="solver_scl" localSheetId="5" hidden="1">1</definedName>
    <definedName name="solver_scl" localSheetId="2" hidden="1">1</definedName>
    <definedName name="solver_scl" localSheetId="6" hidden="1">1</definedName>
    <definedName name="solver_scl" localSheetId="3" hidden="1">1</definedName>
    <definedName name="solver_scl" localSheetId="7" hidden="1">1</definedName>
    <definedName name="solver_sho" localSheetId="1" hidden="1">2</definedName>
    <definedName name="solver_sho" localSheetId="9" hidden="1">2</definedName>
    <definedName name="solver_sho" localSheetId="5" hidden="1">2</definedName>
    <definedName name="solver_sho" localSheetId="2" hidden="1">2</definedName>
    <definedName name="solver_sho" localSheetId="6" hidden="1">2</definedName>
    <definedName name="solver_sho" localSheetId="3" hidden="1">2</definedName>
    <definedName name="solver_sho" localSheetId="7" hidden="1">2</definedName>
    <definedName name="solver_ssz" localSheetId="1" hidden="1">100</definedName>
    <definedName name="solver_ssz" localSheetId="9" hidden="1">100</definedName>
    <definedName name="solver_ssz" localSheetId="5" hidden="1">100</definedName>
    <definedName name="solver_ssz" localSheetId="2" hidden="1">100</definedName>
    <definedName name="solver_ssz" localSheetId="6" hidden="1">100</definedName>
    <definedName name="solver_ssz" localSheetId="3" hidden="1">100</definedName>
    <definedName name="solver_ssz" localSheetId="7" hidden="1">100</definedName>
    <definedName name="solver_tim" localSheetId="1" hidden="1">2147483647</definedName>
    <definedName name="solver_tim" localSheetId="9" hidden="1">2147483647</definedName>
    <definedName name="solver_tim" localSheetId="5" hidden="1">2147483647</definedName>
    <definedName name="solver_tim" localSheetId="2" hidden="1">2147483647</definedName>
    <definedName name="solver_tim" localSheetId="6" hidden="1">2147483647</definedName>
    <definedName name="solver_tim" localSheetId="3" hidden="1">2147483647</definedName>
    <definedName name="solver_tim" localSheetId="7" hidden="1">2147483647</definedName>
    <definedName name="solver_tol" localSheetId="1" hidden="1">0.01</definedName>
    <definedName name="solver_tol" localSheetId="9" hidden="1">0.01</definedName>
    <definedName name="solver_tol" localSheetId="5" hidden="1">0.01</definedName>
    <definedName name="solver_tol" localSheetId="2" hidden="1">0.01</definedName>
    <definedName name="solver_tol" localSheetId="6" hidden="1">0.01</definedName>
    <definedName name="solver_tol" localSheetId="3" hidden="1">0.01</definedName>
    <definedName name="solver_tol" localSheetId="7" hidden="1">0.01</definedName>
    <definedName name="solver_typ" localSheetId="1" hidden="1">3</definedName>
    <definedName name="solver_typ" localSheetId="9" hidden="1">3</definedName>
    <definedName name="solver_typ" localSheetId="5" hidden="1">3</definedName>
    <definedName name="solver_typ" localSheetId="2" hidden="1">3</definedName>
    <definedName name="solver_typ" localSheetId="6" hidden="1">3</definedName>
    <definedName name="solver_typ" localSheetId="3" hidden="1">3</definedName>
    <definedName name="solver_typ" localSheetId="7" hidden="1">3</definedName>
    <definedName name="solver_val" localSheetId="1" hidden="1">1.43</definedName>
    <definedName name="solver_val" localSheetId="9" hidden="1">1.48</definedName>
    <definedName name="solver_val" localSheetId="5" hidden="1">2.92</definedName>
    <definedName name="solver_val" localSheetId="2" hidden="1">1.43</definedName>
    <definedName name="solver_val" localSheetId="6" hidden="1">2.92</definedName>
    <definedName name="solver_val" localSheetId="3" hidden="1">1.2</definedName>
    <definedName name="solver_val" localSheetId="7" hidden="1">4.41</definedName>
    <definedName name="solver_ver" localSheetId="1" hidden="1">3</definedName>
    <definedName name="solver_ver" localSheetId="9" hidden="1">3</definedName>
    <definedName name="solver_ver" localSheetId="5" hidden="1">3</definedName>
    <definedName name="solver_ver" localSheetId="2" hidden="1">3</definedName>
    <definedName name="solver_ver" localSheetId="6" hidden="1">3</definedName>
    <definedName name="solver_ver" localSheetId="3" hidden="1">3</definedName>
    <definedName name="solver_ver" localSheetId="7" hidden="1">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 i="8" l="1"/>
  <c r="C3" i="18"/>
  <c r="C11" i="21" l="1"/>
  <c r="C13" i="21" s="1"/>
  <c r="C14" i="21" s="1"/>
  <c r="L9" i="21"/>
  <c r="L6" i="21"/>
  <c r="L5" i="21"/>
  <c r="C5" i="21"/>
  <c r="C6" i="21" s="1"/>
  <c r="L4" i="21"/>
  <c r="L3" i="21"/>
  <c r="L2" i="21"/>
  <c r="C11" i="18"/>
  <c r="C13" i="18" s="1"/>
  <c r="L9" i="18"/>
  <c r="A9" i="18"/>
  <c r="L6" i="18"/>
  <c r="C5" i="18"/>
  <c r="L3" i="18" s="1"/>
  <c r="C11" i="9"/>
  <c r="L9" i="9"/>
  <c r="L6" i="9"/>
  <c r="L9" i="8"/>
  <c r="L6" i="8"/>
  <c r="L9" i="7"/>
  <c r="L6" i="7"/>
  <c r="L9" i="2"/>
  <c r="L6" i="2"/>
  <c r="L9" i="4"/>
  <c r="L6" i="4"/>
  <c r="L5" i="4"/>
  <c r="L4" i="4"/>
  <c r="L3" i="4"/>
  <c r="L2" i="4"/>
  <c r="K11" i="21" l="1"/>
  <c r="C12" i="21"/>
  <c r="C6" i="18"/>
  <c r="L4" i="18" s="1"/>
  <c r="L2" i="18"/>
  <c r="C14" i="18"/>
  <c r="L5" i="18" s="1"/>
  <c r="K11" i="18"/>
  <c r="C12" i="18"/>
  <c r="A9" i="7" l="1"/>
  <c r="C5" i="7"/>
  <c r="L3" i="7" s="1"/>
  <c r="C5" i="9"/>
  <c r="L3" i="9" s="1"/>
  <c r="C13" i="9" l="1"/>
  <c r="L2" i="9" s="1"/>
  <c r="K11" i="9"/>
  <c r="C11" i="7"/>
  <c r="C11" i="8"/>
  <c r="C5" i="8"/>
  <c r="C6" i="7"/>
  <c r="L4" i="7" s="1"/>
  <c r="C14" i="9"/>
  <c r="L5" i="9" s="1"/>
  <c r="C6" i="9"/>
  <c r="L4" i="9" s="1"/>
  <c r="C12" i="9"/>
  <c r="C6" i="8" l="1"/>
  <c r="L4" i="8" s="1"/>
  <c r="L3" i="8"/>
  <c r="C13" i="8"/>
  <c r="L2" i="8" s="1"/>
  <c r="K11" i="8"/>
  <c r="C13" i="7"/>
  <c r="K11" i="7"/>
  <c r="C12" i="7"/>
  <c r="C14" i="8"/>
  <c r="L5" i="8" s="1"/>
  <c r="C12" i="8"/>
  <c r="C11" i="4"/>
  <c r="K11" i="4" s="1"/>
  <c r="C5" i="4"/>
  <c r="C6" i="4" s="1"/>
  <c r="C11" i="2"/>
  <c r="K11" i="2" s="1"/>
  <c r="C5" i="2"/>
  <c r="L3" i="2" s="1"/>
  <c r="C14" i="7" l="1"/>
  <c r="L5" i="7" s="1"/>
  <c r="L2" i="7"/>
  <c r="C12" i="2"/>
  <c r="C12" i="4"/>
  <c r="C13" i="4"/>
  <c r="C6" i="2"/>
  <c r="L4" i="2" s="1"/>
  <c r="C13" i="2"/>
  <c r="L2" i="2" s="1"/>
  <c r="C14" i="4" l="1"/>
  <c r="C14" i="2"/>
  <c r="L5" i="2" s="1"/>
</calcChain>
</file>

<file path=xl/sharedStrings.xml><?xml version="1.0" encoding="utf-8"?>
<sst xmlns="http://schemas.openxmlformats.org/spreadsheetml/2006/main" count="252" uniqueCount="89">
  <si>
    <t>population</t>
  </si>
  <si>
    <t>anemia prevalence (%)</t>
  </si>
  <si>
    <t>anemia cases</t>
  </si>
  <si>
    <t>RR</t>
  </si>
  <si>
    <t>SeD WRA %</t>
  </si>
  <si>
    <t>n WRA</t>
  </si>
  <si>
    <t>SeD sample pop</t>
  </si>
  <si>
    <t>OR = ad/bc = 1.43</t>
  </si>
  <si>
    <t>a+c</t>
  </si>
  <si>
    <t>a+b</t>
  </si>
  <si>
    <t>Source</t>
  </si>
  <si>
    <t>n SeD nationally</t>
  </si>
  <si>
    <t>n SeR nationally</t>
  </si>
  <si>
    <t>non-anemic</t>
  </si>
  <si>
    <t>a</t>
  </si>
  <si>
    <t>c</t>
  </si>
  <si>
    <t>b</t>
  </si>
  <si>
    <t>d</t>
  </si>
  <si>
    <t>RR = (a/a+b)/(c/c+d)</t>
  </si>
  <si>
    <t>b+d</t>
  </si>
  <si>
    <t>c+d</t>
  </si>
  <si>
    <t>SeD SAC %</t>
  </si>
  <si>
    <t>WRA</t>
  </si>
  <si>
    <t>SAC</t>
  </si>
  <si>
    <t>PSA</t>
  </si>
  <si>
    <t>Goiter prevalence (%)</t>
  </si>
  <si>
    <t>Goiter cases</t>
  </si>
  <si>
    <t>non-goiter</t>
  </si>
  <si>
    <t>Kishosha PA, 2011</t>
  </si>
  <si>
    <t>Keshteli AH, 2008</t>
  </si>
  <si>
    <t>n SAC</t>
  </si>
  <si>
    <t>n PSA</t>
  </si>
  <si>
    <t>PSA % SeD</t>
  </si>
  <si>
    <t xml:space="preserve">Hence, we estimated the specific PAF% for each target group. While for anemia we applied the odds ratio for SAC and used the exposure rate for each category to estimate the PAF%. </t>
  </si>
  <si>
    <t>References</t>
  </si>
  <si>
    <t xml:space="preserve"> Keshteli AH, Hashemipour M, Siavash M, Amini M. Selenium deficiency as a possible contributor of goiter in schoolchildren of Isfahan, Iran. Biological trace element research. 2009 Jun;129:70-7.</t>
  </si>
  <si>
    <t>Reference</t>
  </si>
  <si>
    <r>
      <t xml:space="preserve">Kishosha P, Galukande M, Gakwaya A. Selenium Deficiency a Factor in Endemic Goiter Persistence in Sub-Saharan Africa. </t>
    </r>
    <r>
      <rPr>
        <i/>
        <sz val="11"/>
        <color theme="1"/>
        <rFont val="Calibri"/>
        <family val="2"/>
        <scheme val="minor"/>
      </rPr>
      <t>World J Surg</t>
    </r>
    <r>
      <rPr>
        <sz val="11"/>
        <color theme="1"/>
        <rFont val="Calibri"/>
        <family val="2"/>
        <scheme val="minor"/>
      </rPr>
      <t xml:space="preserve"> (2011) 35(7):1540-5.</t>
    </r>
  </si>
  <si>
    <t>Belay A. etal. Micronutrients and Socioeconomic Factors Were Major Predictor of Hemoglobin and Anemia in Ethiopian Population. Addis Ababa, Ethiopia: Addis Ababa University (2023).</t>
  </si>
  <si>
    <t>Haile D, Gashaw K, Nigatu D, Demelash H. Cognitive Function and Associated Factors among School Age Children in Goba Town, South-East Ethiopia. Cogn Dev (2016) 40:144-51. doi: https://doi.org/10.1016/j.cogdev.2016.09.002.</t>
  </si>
  <si>
    <r>
      <t xml:space="preserve">Gashu D, Stoecker BJ, Bougma K, Adish A, Haki GD, Marquis GS. Stunting, Selenium Deficiency and Anemia Are Associated with Poor Cognitive Performance in Preschool Children from Rural Ethiopia. </t>
    </r>
    <r>
      <rPr>
        <i/>
        <sz val="11"/>
        <color theme="1"/>
        <rFont val="Calibri"/>
        <family val="2"/>
        <scheme val="minor"/>
      </rPr>
      <t>BMC Nutr</t>
    </r>
    <r>
      <rPr>
        <sz val="11"/>
        <color theme="1"/>
        <rFont val="Calibri"/>
        <family val="2"/>
        <scheme val="minor"/>
      </rPr>
      <t xml:space="preserve"> (2016) 15(38):1-6.</t>
    </r>
  </si>
  <si>
    <t>Parameters</t>
  </si>
  <si>
    <t>Estimates</t>
  </si>
  <si>
    <r>
      <rPr>
        <b/>
        <sz val="14"/>
        <color theme="1"/>
        <rFont val="Calibri"/>
        <family val="2"/>
        <scheme val="minor"/>
      </rPr>
      <t>Supplementary File 1.</t>
    </r>
    <r>
      <rPr>
        <sz val="14"/>
        <color theme="1"/>
        <rFont val="Calibri"/>
        <family val="2"/>
        <scheme val="minor"/>
      </rPr>
      <t xml:space="preserve"> Basic assumptions and calculation for estimating Population Attributable Fraction Percent (PAF%) for anemia, cognitive dysfunction and goiter associated with selenium deficiency for Preschool Age Children (PSA), School Age Children (SAC), and Women of Reproductive Age (WRA) to estimate the burden (DALYs lost) of Selenium deficiency in Ethiopia.</t>
    </r>
  </si>
  <si>
    <t>UN, 2022</t>
  </si>
  <si>
    <t>United Nation Population estimate for Ethiopia for 2022 by demographic group; https://www.unfpa.org/data/world-population/ET</t>
  </si>
  <si>
    <t>OR = ad/bc = 1.20</t>
  </si>
  <si>
    <t>12% of anemia cases among SAC are attributable to SeD</t>
  </si>
  <si>
    <t>OR = ad/bc = 2.92</t>
  </si>
  <si>
    <t>OR = ad/bc = 4.41</t>
  </si>
  <si>
    <t>Dessie et al., 2019</t>
  </si>
  <si>
    <t>Dessie G, Amare D, Dagnew AB, Mulugeta H, Haile Kassa D, Negesse A, Kassa GM, Wagnew F, Islam SM, Burrowes S. Prevalence of goiter among children in Ethiopia and associated factors: a systematic review and meta-analysis. BMC Public Health. 2019 Dec;19:1-3.</t>
  </si>
  <si>
    <t>Abuye C, Berhane Y. The goitre rate, its association with reproductive failure, and the knowledge of iodine deficiency disorders (IDD) among women in Ethiopia: cross-section community based study. BMC Public Health. 2007 Dec;7:1-7.</t>
  </si>
  <si>
    <t>Abuye et al., 2007</t>
  </si>
  <si>
    <t>OR = ad/bc = 1.48</t>
  </si>
  <si>
    <t>Haile D. et al., 2016 and Gashu et al., 2016</t>
  </si>
  <si>
    <r>
      <t>Beta coefficienct (</t>
    </r>
    <r>
      <rPr>
        <sz val="11"/>
        <color theme="1"/>
        <rFont val="Calibri"/>
        <family val="2"/>
      </rPr>
      <t xml:space="preserve">β) </t>
    </r>
    <r>
      <rPr>
        <sz val="11"/>
        <color theme="1"/>
        <rFont val="Calibri"/>
        <family val="2"/>
        <scheme val="minor"/>
      </rPr>
      <t>= 0.39 (Gashu et al., 2016)</t>
    </r>
  </si>
  <si>
    <r>
      <t>OR = exp(</t>
    </r>
    <r>
      <rPr>
        <sz val="11"/>
        <color theme="1"/>
        <rFont val="Calibri"/>
        <family val="2"/>
      </rPr>
      <t xml:space="preserve">β) = </t>
    </r>
    <r>
      <rPr>
        <sz val="11"/>
        <color theme="1"/>
        <rFont val="Calibri"/>
        <family val="2"/>
        <scheme val="minor"/>
      </rPr>
      <t>1.48</t>
    </r>
  </si>
  <si>
    <t>P = 18.6% (Haile D. et al., 2016)</t>
  </si>
  <si>
    <t>Belay et al., 2021</t>
  </si>
  <si>
    <t>Belay A, Joy EJ, Chagumaira C, Zerfu D, Ander EL, Young SD, Bailey EH, Lark RM, Broadley MR, Gashu D. Selenium deficiency is widespread and spatially dependent in Ethiopia. Nutrients. 2020 May 27;12(6):1565.</t>
  </si>
  <si>
    <t>11% of anemia cases among SAC are attributable to SeD</t>
  </si>
  <si>
    <t>SeD PSA %</t>
  </si>
  <si>
    <t>14% of anemia cases among SAC are attributable to SeD</t>
  </si>
  <si>
    <t>Belay et a., 2020</t>
  </si>
  <si>
    <t>n SeD sample population</t>
  </si>
  <si>
    <t>SeD sample population</t>
  </si>
  <si>
    <t>PAF% = proportion of cases exposed * attributable proportion in exposed</t>
  </si>
  <si>
    <t>21% of goiter cases among SAC are attributable to SeD</t>
  </si>
  <si>
    <t>25% of goiter cases among PSA are attributable to SeD</t>
  </si>
  <si>
    <t>24% of goiter cases among WRA are attributable to SeD</t>
  </si>
  <si>
    <t>Cognitive dysfunction prevalence (%)</t>
  </si>
  <si>
    <t>Cognitive dysfunction cases</t>
  </si>
  <si>
    <t>non-cognitive dysfunction</t>
  </si>
  <si>
    <t>16% of cognitive dysfunction cases among SAC are attributable to SeD</t>
  </si>
  <si>
    <t>Due to the lack of clear exposure data to estimate the prevalence of exposure, we applied the national level separate estimates for PSC, SAC and WRA from Belay et al. 2021.</t>
  </si>
  <si>
    <t>S.No</t>
  </si>
  <si>
    <t>Belay et al., 2023, table 2</t>
  </si>
  <si>
    <t>Belay et al., 2023, table 1</t>
  </si>
  <si>
    <t>Belay et al., 2023 , table 2</t>
  </si>
  <si>
    <t>Notes</t>
  </si>
  <si>
    <t xml:space="preserve">Since the majoity of cognitive dysfunction occurs at early age and tend to stay for adulthood, we have considered the estimates for PSA only. </t>
  </si>
  <si>
    <t>1. Anemia among  preschool age children (PSA)</t>
  </si>
  <si>
    <t>2. Anemia among School Age Children (SAC)</t>
  </si>
  <si>
    <t>3. Anemia among Women of Reproductive Age (WRA)</t>
  </si>
  <si>
    <t>4. Goiter among Preschool age Children (PSA)</t>
  </si>
  <si>
    <t>5. Goiter among School Age Children (SAC)</t>
  </si>
  <si>
    <t>6. Goiter among Women of Reproductive Age (WRA)</t>
  </si>
  <si>
    <t>7. Cognitive dysfunction among Preschool age Children (PSA)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</si>
</sst>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0"/>
      <color rgb="FF222222"/>
      <name val="Arial"/>
      <family val="2"/>
    </font>
    <font>
      <sz val="12"/>
      <color theme="1"/>
      <name val="Calibri"/>
      <family val="2"/>
      <scheme val="minor"/>
    </font>
    <font>
      <i/>
      <sz val="11"/>
      <color theme="1"/>
      <name val="Calibri"/>
      <family val="2"/>
      <scheme val="minor"/>
    </font>
    <font>
      <sz val="14"/>
      <color theme="1"/>
      <name val="Calibri"/>
      <family val="2"/>
      <scheme val="minor"/>
    </font>
    <font>
      <b/>
      <sz val="14"/>
      <color theme="1"/>
      <name val="Calibri"/>
      <family val="2"/>
      <scheme val="minor"/>
    </font>
    <font>
      <b/>
      <sz val="12"/>
      <color indexed="8"/>
      <name val="Calibri"/>
      <family val="2"/>
      <scheme val="minor"/>
    </font>
    <font>
      <sz val="11"/>
      <color theme="1"/>
      <name val="Calibri"/>
      <family val="2"/>
    </font>
    <font>
      <sz val="11"/>
      <color rgb="FF222222"/>
      <name val="Calibri"/>
      <family val="2"/>
      <scheme val="minor"/>
    </font>
    <font>
      <sz val="12"/>
      <name val="Calibri"/>
      <family val="2"/>
      <scheme val="minor"/>
    </font>
  </fonts>
  <fills count="3">
    <fill>
      <patternFill patternType="none"/>
    </fill>
    <fill>
      <patternFill patternType="gray125"/>
    </fill>
    <fill>
      <patternFill patternType="solid">
        <fgColor theme="0"/>
        <bgColor rgb="FF000000"/>
      </patternFill>
    </fill>
  </fills>
  <borders count="2">
    <border>
      <left/>
      <right/>
      <top/>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19">
    <xf numFmtId="0" fontId="0" fillId="0" borderId="0" xfId="0"/>
    <xf numFmtId="2" fontId="0" fillId="0" borderId="0" xfId="0" applyNumberFormat="1"/>
    <xf numFmtId="0" fontId="2" fillId="0" borderId="0" xfId="0" applyFont="1"/>
    <xf numFmtId="0" fontId="3" fillId="0" borderId="0" xfId="0" applyFont="1"/>
    <xf numFmtId="0" fontId="4" fillId="0" borderId="0" xfId="0" applyFont="1"/>
    <xf numFmtId="0" fontId="5" fillId="0" borderId="0" xfId="0" applyFont="1"/>
    <xf numFmtId="0" fontId="0" fillId="0" borderId="0" xfId="0" applyAlignment="1">
      <alignment vertical="center"/>
    </xf>
    <xf numFmtId="0" fontId="11" fillId="0" borderId="0" xfId="0" applyFont="1"/>
    <xf numFmtId="165" fontId="5" fillId="0" borderId="0" xfId="1" applyNumberFormat="1" applyFont="1"/>
    <xf numFmtId="165" fontId="5" fillId="0" borderId="0" xfId="0" applyNumberFormat="1" applyFont="1"/>
    <xf numFmtId="3" fontId="12" fillId="2" borderId="1" xfId="0" applyNumberFormat="1" applyFont="1" applyFill="1" applyBorder="1" applyAlignment="1">
      <alignment vertical="center"/>
    </xf>
    <xf numFmtId="2" fontId="5" fillId="0" borderId="0" xfId="0" applyNumberFormat="1" applyFont="1"/>
    <xf numFmtId="1" fontId="5" fillId="0" borderId="0" xfId="0" applyNumberFormat="1" applyFont="1"/>
    <xf numFmtId="0" fontId="5" fillId="0" borderId="0" xfId="0" applyFont="1" applyAlignment="1">
      <alignment wrapText="1"/>
    </xf>
    <xf numFmtId="0" fontId="5" fillId="0" borderId="0" xfId="0" applyFont="1" applyAlignment="1">
      <alignment vertical="top" wrapText="1"/>
    </xf>
    <xf numFmtId="0" fontId="7" fillId="0" borderId="0" xfId="0" applyFont="1" applyAlignment="1">
      <alignment horizontal="center" wrapText="1"/>
    </xf>
    <xf numFmtId="0" fontId="9" fillId="0" borderId="0" xfId="0" applyFont="1" applyAlignment="1">
      <alignment horizontal="center"/>
    </xf>
    <xf numFmtId="0" fontId="3" fillId="0" borderId="0" xfId="0" applyFont="1" applyAlignment="1">
      <alignment horizontal="center"/>
    </xf>
    <xf numFmtId="3" fontId="12" fillId="2" borderId="0" xfId="0" applyNumberFormat="1"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B23A-7122-4892-B67D-21698B35BA6A}">
  <dimension ref="B2:M2"/>
  <sheetViews>
    <sheetView tabSelected="1" workbookViewId="0">
      <selection activeCell="B2" sqref="B2:M2"/>
    </sheetView>
  </sheetViews>
  <sheetFormatPr defaultRowHeight="15" x14ac:dyDescent="0.25"/>
  <sheetData>
    <row r="2" spans="2:13" ht="86.25" customHeight="1" x14ac:dyDescent="0.3">
      <c r="B2" s="15" t="s">
        <v>43</v>
      </c>
      <c r="C2" s="15"/>
      <c r="D2" s="15"/>
      <c r="E2" s="15"/>
      <c r="F2" s="15"/>
      <c r="G2" s="15"/>
      <c r="H2" s="15"/>
      <c r="I2" s="15"/>
      <c r="J2" s="15"/>
      <c r="K2" s="15"/>
      <c r="L2" s="15"/>
      <c r="M2" s="15"/>
    </row>
  </sheetData>
  <mergeCells count="1">
    <mergeCell ref="B2:M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5FAC5-DAD2-4EB1-B507-C2248D5178B8}">
  <dimension ref="A1:M19"/>
  <sheetViews>
    <sheetView workbookViewId="0">
      <selection activeCell="I11" sqref="I11"/>
    </sheetView>
  </sheetViews>
  <sheetFormatPr defaultRowHeight="15" x14ac:dyDescent="0.25"/>
  <cols>
    <col min="1" max="1" width="21.7109375" customWidth="1"/>
    <col min="2" max="2" width="23.42578125" bestFit="1" customWidth="1"/>
    <col min="3" max="3" width="13.5703125" bestFit="1" customWidth="1"/>
    <col min="5" max="5" width="12" customWidth="1"/>
    <col min="6" max="6" width="17.28515625" customWidth="1"/>
    <col min="7" max="7" width="5.28515625" customWidth="1"/>
    <col min="8" max="8" width="13.5703125" customWidth="1"/>
    <col min="9" max="9" width="13" customWidth="1"/>
    <col min="10" max="10" width="12" customWidth="1"/>
    <col min="11" max="11" width="11.7109375" customWidth="1"/>
    <col min="12" max="12" width="13.7109375" customWidth="1"/>
    <col min="13" max="13" width="9.7109375" bestFit="1" customWidth="1"/>
  </cols>
  <sheetData>
    <row r="1" spans="1:13" ht="15.75" x14ac:dyDescent="0.25">
      <c r="B1" s="16" t="s">
        <v>88</v>
      </c>
      <c r="C1" s="16"/>
      <c r="D1" s="16"/>
      <c r="E1" s="16"/>
      <c r="H1" t="s">
        <v>14</v>
      </c>
      <c r="I1" t="s">
        <v>16</v>
      </c>
      <c r="J1" t="s">
        <v>15</v>
      </c>
      <c r="K1" t="s">
        <v>17</v>
      </c>
    </row>
    <row r="2" spans="1:13" s="5" customFormat="1" ht="15.75" x14ac:dyDescent="0.25">
      <c r="A2" s="3" t="s">
        <v>10</v>
      </c>
      <c r="B2" s="3" t="s">
        <v>41</v>
      </c>
      <c r="C2" s="3" t="s">
        <v>42</v>
      </c>
      <c r="H2" s="8">
        <v>1991585.8604328108</v>
      </c>
      <c r="I2" s="8">
        <v>7316719.5005671829</v>
      </c>
      <c r="J2" s="8">
        <v>1318824.8415673615</v>
      </c>
      <c r="K2" s="8">
        <v>7170776.7974327486</v>
      </c>
      <c r="L2" s="9">
        <f>H2+I2-C13</f>
        <v>-1633778.0478000045</v>
      </c>
    </row>
    <row r="3" spans="1:13" s="5" customFormat="1" ht="15.75" x14ac:dyDescent="0.25">
      <c r="A3" s="5" t="s">
        <v>44</v>
      </c>
      <c r="B3" s="5" t="s">
        <v>0</v>
      </c>
      <c r="C3" s="10">
        <f>PSA_anemia!C3</f>
        <v>20921765.599999998</v>
      </c>
      <c r="L3" s="9">
        <f>H2+J2-C5</f>
        <v>-581037.69959982764</v>
      </c>
    </row>
    <row r="4" spans="1:13" s="5" customFormat="1" ht="31.5" customHeight="1" x14ac:dyDescent="0.25">
      <c r="A4" s="13" t="s">
        <v>55</v>
      </c>
      <c r="B4" s="5" t="s">
        <v>71</v>
      </c>
      <c r="C4" s="5">
        <v>18.600000000000001</v>
      </c>
      <c r="F4" s="5" t="s">
        <v>54</v>
      </c>
      <c r="L4" s="9">
        <f>I2+K2-C6</f>
        <v>-2542820.9004000667</v>
      </c>
    </row>
    <row r="5" spans="1:13" s="5" customFormat="1" ht="15.75" x14ac:dyDescent="0.25">
      <c r="B5" s="5" t="s">
        <v>72</v>
      </c>
      <c r="C5" s="8">
        <f>(C4/100)*C3</f>
        <v>3891448.4016</v>
      </c>
      <c r="E5" s="5" t="s">
        <v>8</v>
      </c>
      <c r="L5" s="9">
        <f>J2+K2-C14</f>
        <v>-1490080.552199889</v>
      </c>
    </row>
    <row r="6" spans="1:13" s="5" customFormat="1" ht="15.75" x14ac:dyDescent="0.25">
      <c r="B6" s="5" t="s">
        <v>73</v>
      </c>
      <c r="C6" s="8">
        <f>C3-C5</f>
        <v>17030317.198399998</v>
      </c>
      <c r="E6" s="5" t="s">
        <v>19</v>
      </c>
      <c r="G6" s="8"/>
      <c r="L6" s="11">
        <f>(H2*K2)/(I2*J2)</f>
        <v>1.4799999950895542</v>
      </c>
    </row>
    <row r="7" spans="1:13" s="5" customFormat="1" ht="15.75" x14ac:dyDescent="0.25">
      <c r="A7" s="5" t="s">
        <v>59</v>
      </c>
      <c r="B7" s="5" t="s">
        <v>32</v>
      </c>
      <c r="C7" s="5">
        <v>52.3</v>
      </c>
      <c r="G7" s="8"/>
      <c r="J7" s="11"/>
    </row>
    <row r="8" spans="1:13" s="5" customFormat="1" ht="15.75" x14ac:dyDescent="0.25">
      <c r="G8" s="8"/>
      <c r="J8" s="11"/>
    </row>
    <row r="9" spans="1:13" s="5" customFormat="1" ht="15.75" x14ac:dyDescent="0.25">
      <c r="A9" s="5" t="str">
        <f>Notes_Goiter!C3</f>
        <v>Keshteli AH, 2008</v>
      </c>
      <c r="B9" s="5" t="s">
        <v>31</v>
      </c>
      <c r="C9" s="5">
        <v>338</v>
      </c>
      <c r="H9" s="5" t="s">
        <v>18</v>
      </c>
      <c r="K9" s="5" t="s">
        <v>3</v>
      </c>
      <c r="L9" s="11">
        <f>(H2/(H2+I2))/(J2/(J2+K2))</f>
        <v>1.3773001838829444</v>
      </c>
    </row>
    <row r="10" spans="1:13" s="5" customFormat="1" ht="15.75" x14ac:dyDescent="0.25"/>
    <row r="11" spans="1:13" s="5" customFormat="1" ht="88.5" customHeight="1" x14ac:dyDescent="0.25">
      <c r="B11" s="5" t="s">
        <v>66</v>
      </c>
      <c r="C11" s="11">
        <f>C7/100</f>
        <v>0.52300000000000002</v>
      </c>
      <c r="H11" s="14" t="s">
        <v>67</v>
      </c>
      <c r="K11" s="11">
        <f>(C11*(L9-1))/(C11*(L9-1)+1)</f>
        <v>0.16480696751588711</v>
      </c>
      <c r="M11" s="5" t="s">
        <v>74</v>
      </c>
    </row>
    <row r="12" spans="1:13" s="5" customFormat="1" ht="15.75" x14ac:dyDescent="0.25">
      <c r="B12" s="5" t="s">
        <v>65</v>
      </c>
      <c r="C12" s="12">
        <f>C11*(C9)</f>
        <v>176.774</v>
      </c>
    </row>
    <row r="13" spans="1:13" s="5" customFormat="1" ht="15.75" x14ac:dyDescent="0.25">
      <c r="B13" s="5" t="s">
        <v>11</v>
      </c>
      <c r="C13" s="8">
        <f>C11*C3</f>
        <v>10942083.408799998</v>
      </c>
      <c r="E13" s="5" t="s">
        <v>9</v>
      </c>
    </row>
    <row r="14" spans="1:13" s="5" customFormat="1" ht="15.75" x14ac:dyDescent="0.25">
      <c r="B14" s="5" t="s">
        <v>12</v>
      </c>
      <c r="C14" s="8">
        <f>C3-C13</f>
        <v>9979682.1911999993</v>
      </c>
      <c r="E14" s="5" t="s">
        <v>20</v>
      </c>
    </row>
    <row r="15" spans="1:13" s="5" customFormat="1" ht="15.75" x14ac:dyDescent="0.25"/>
    <row r="19" spans="7:7" x14ac:dyDescent="0.25">
      <c r="G19" s="1"/>
    </row>
  </sheetData>
  <mergeCells count="1">
    <mergeCell ref="B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D27AB-FDFE-4896-8036-32B53D041BA1}">
  <dimension ref="A1:D11"/>
  <sheetViews>
    <sheetView workbookViewId="0">
      <selection activeCell="J11" sqref="J11"/>
    </sheetView>
  </sheetViews>
  <sheetFormatPr defaultRowHeight="15" x14ac:dyDescent="0.25"/>
  <sheetData>
    <row r="1" spans="1:4" x14ac:dyDescent="0.25">
      <c r="B1" s="2" t="s">
        <v>80</v>
      </c>
    </row>
    <row r="2" spans="1:4" ht="15.75" x14ac:dyDescent="0.25">
      <c r="B2" s="5" t="s">
        <v>75</v>
      </c>
      <c r="C2" s="5"/>
      <c r="D2" s="5"/>
    </row>
    <row r="3" spans="1:4" ht="15.75" x14ac:dyDescent="0.25">
      <c r="B3" s="5" t="s">
        <v>33</v>
      </c>
      <c r="C3" s="5"/>
      <c r="D3" s="5"/>
    </row>
    <row r="4" spans="1:4" x14ac:dyDescent="0.25">
      <c r="B4" t="s">
        <v>56</v>
      </c>
    </row>
    <row r="5" spans="1:4" x14ac:dyDescent="0.25">
      <c r="B5" t="s">
        <v>57</v>
      </c>
    </row>
    <row r="6" spans="1:4" x14ac:dyDescent="0.25">
      <c r="B6" t="s">
        <v>58</v>
      </c>
    </row>
    <row r="7" spans="1:4" x14ac:dyDescent="0.25">
      <c r="B7" t="s">
        <v>81</v>
      </c>
    </row>
    <row r="8" spans="1:4" ht="15.75" x14ac:dyDescent="0.25">
      <c r="A8" s="2" t="s">
        <v>76</v>
      </c>
      <c r="B8" s="3" t="s">
        <v>36</v>
      </c>
    </row>
    <row r="9" spans="1:4" x14ac:dyDescent="0.25">
      <c r="A9">
        <v>1</v>
      </c>
      <c r="B9" s="6" t="s">
        <v>40</v>
      </c>
    </row>
    <row r="10" spans="1:4" x14ac:dyDescent="0.25">
      <c r="A10">
        <v>2</v>
      </c>
      <c r="B10" s="6" t="s">
        <v>39</v>
      </c>
    </row>
    <row r="11" spans="1:4" x14ac:dyDescent="0.25">
      <c r="A11">
        <v>3</v>
      </c>
      <c r="B11" s="7" t="s">
        <v>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3DC39-4715-4CA5-8F95-2D8E7F9EADE2}">
  <dimension ref="A1:M19"/>
  <sheetViews>
    <sheetView zoomScale="80" zoomScaleNormal="80" workbookViewId="0">
      <selection activeCell="B1" sqref="B1:E1"/>
    </sheetView>
  </sheetViews>
  <sheetFormatPr defaultRowHeight="15" x14ac:dyDescent="0.25"/>
  <cols>
    <col min="1" max="1" width="25.5703125" bestFit="1" customWidth="1"/>
    <col min="2" max="2" width="26.5703125" bestFit="1" customWidth="1"/>
    <col min="3" max="3" width="13.5703125" bestFit="1" customWidth="1"/>
    <col min="6" max="6" width="33.5703125" bestFit="1" customWidth="1"/>
    <col min="7" max="7" width="12.5703125" bestFit="1" customWidth="1"/>
    <col min="8" max="8" width="13.7109375" customWidth="1"/>
    <col min="9" max="9" width="13" customWidth="1"/>
    <col min="10" max="10" width="13.5703125" customWidth="1"/>
    <col min="11" max="11" width="12.42578125" bestFit="1" customWidth="1"/>
    <col min="12" max="12" width="14.5703125" customWidth="1"/>
  </cols>
  <sheetData>
    <row r="1" spans="1:13" ht="15.75" x14ac:dyDescent="0.25">
      <c r="B1" s="16" t="s">
        <v>82</v>
      </c>
      <c r="C1" s="16"/>
      <c r="D1" s="16"/>
      <c r="E1" s="16"/>
      <c r="H1" t="s">
        <v>14</v>
      </c>
      <c r="I1" t="s">
        <v>16</v>
      </c>
      <c r="J1" t="s">
        <v>15</v>
      </c>
      <c r="K1" t="s">
        <v>17</v>
      </c>
    </row>
    <row r="2" spans="1:13" s="5" customFormat="1" ht="15.75" x14ac:dyDescent="0.25">
      <c r="A2" s="3" t="s">
        <v>10</v>
      </c>
      <c r="B2" s="3" t="s">
        <v>41</v>
      </c>
      <c r="C2" s="3" t="s">
        <v>42</v>
      </c>
      <c r="H2" s="8">
        <v>842230.82251989166</v>
      </c>
      <c r="I2" s="8">
        <v>2239547.1774800979</v>
      </c>
      <c r="J2" s="8">
        <v>1191743.1774800946</v>
      </c>
      <c r="K2" s="8">
        <v>4531559.822519918</v>
      </c>
      <c r="L2" s="5">
        <f>H2+I2-3081778</f>
        <v>-1.0244548320770264E-8</v>
      </c>
    </row>
    <row r="3" spans="1:13" s="5" customFormat="1" ht="15.75" x14ac:dyDescent="0.25">
      <c r="A3" s="5" t="s">
        <v>44</v>
      </c>
      <c r="B3" s="5" t="s">
        <v>0</v>
      </c>
      <c r="C3" s="18">
        <v>20921765.599999998</v>
      </c>
      <c r="L3" s="9">
        <f>H2+J2-2033974</f>
        <v>-1.3737007975578308E-8</v>
      </c>
    </row>
    <row r="4" spans="1:13" s="5" customFormat="1" ht="15.75" x14ac:dyDescent="0.25">
      <c r="A4" s="5" t="s">
        <v>77</v>
      </c>
      <c r="B4" s="5" t="s">
        <v>1</v>
      </c>
      <c r="C4" s="5">
        <v>18.100000000000001</v>
      </c>
      <c r="F4" s="5" t="s">
        <v>7</v>
      </c>
      <c r="L4" s="9">
        <f>I2+K2-6771107</f>
        <v>1.5832483768463135E-8</v>
      </c>
    </row>
    <row r="5" spans="1:13" s="5" customFormat="1" ht="15.75" x14ac:dyDescent="0.25">
      <c r="B5" s="5" t="s">
        <v>2</v>
      </c>
      <c r="C5" s="8">
        <f>(C4/100)*C3</f>
        <v>3786839.5736000002</v>
      </c>
      <c r="E5" s="5" t="s">
        <v>8</v>
      </c>
      <c r="L5" s="9">
        <f>J2+K2-5723303</f>
        <v>1.3038516044616699E-8</v>
      </c>
    </row>
    <row r="6" spans="1:13" s="5" customFormat="1" ht="15.75" x14ac:dyDescent="0.25">
      <c r="B6" s="5" t="s">
        <v>13</v>
      </c>
      <c r="C6" s="8">
        <f>C3-C5</f>
        <v>17134926.026399996</v>
      </c>
      <c r="E6" s="5" t="s">
        <v>19</v>
      </c>
      <c r="G6" s="8"/>
      <c r="L6" s="11">
        <f>(H2*K2)/(I2*J2)</f>
        <v>1.4299997404864691</v>
      </c>
    </row>
    <row r="7" spans="1:13" s="5" customFormat="1" ht="15.75" x14ac:dyDescent="0.25">
      <c r="A7" s="5" t="s">
        <v>64</v>
      </c>
      <c r="B7" s="5" t="s">
        <v>62</v>
      </c>
      <c r="C7" s="5">
        <v>52.3</v>
      </c>
      <c r="G7" s="8"/>
      <c r="J7" s="11"/>
    </row>
    <row r="8" spans="1:13" s="5" customFormat="1" ht="15.75" x14ac:dyDescent="0.25">
      <c r="G8" s="8"/>
      <c r="J8" s="11"/>
    </row>
    <row r="9" spans="1:13" s="5" customFormat="1" ht="15.75" x14ac:dyDescent="0.25">
      <c r="A9" s="5" t="s">
        <v>78</v>
      </c>
      <c r="B9" s="5" t="s">
        <v>31</v>
      </c>
      <c r="C9" s="5">
        <v>338</v>
      </c>
      <c r="H9" s="5" t="s">
        <v>18</v>
      </c>
      <c r="K9" s="5" t="s">
        <v>3</v>
      </c>
      <c r="L9" s="11">
        <f>(H2/(H2+I2))/(J2/(J2+K2))</f>
        <v>1.3124834771108269</v>
      </c>
    </row>
    <row r="10" spans="1:13" s="5" customFormat="1" ht="15.75" x14ac:dyDescent="0.25"/>
    <row r="11" spans="1:13" s="5" customFormat="1" ht="15.75" x14ac:dyDescent="0.25">
      <c r="B11" s="5" t="s">
        <v>6</v>
      </c>
      <c r="C11" s="11">
        <f>C7/100</f>
        <v>0.52300000000000002</v>
      </c>
      <c r="H11" s="5" t="s">
        <v>67</v>
      </c>
      <c r="K11" s="11">
        <f>(C11*(L9-1))/(C11*(L9-1)+1)</f>
        <v>0.14047172487675927</v>
      </c>
      <c r="M11" s="5" t="s">
        <v>63</v>
      </c>
    </row>
    <row r="12" spans="1:13" s="5" customFormat="1" ht="15.75" x14ac:dyDescent="0.25">
      <c r="B12" s="5" t="s">
        <v>65</v>
      </c>
      <c r="C12" s="12">
        <f>C11*(C9)</f>
        <v>176.774</v>
      </c>
    </row>
    <row r="13" spans="1:13" s="5" customFormat="1" ht="15.75" x14ac:dyDescent="0.25">
      <c r="B13" s="5" t="s">
        <v>11</v>
      </c>
      <c r="C13" s="8">
        <f>C11*C3</f>
        <v>10942083.408799998</v>
      </c>
      <c r="E13" s="5" t="s">
        <v>9</v>
      </c>
    </row>
    <row r="14" spans="1:13" s="5" customFormat="1" ht="15.75" x14ac:dyDescent="0.25">
      <c r="B14" s="5" t="s">
        <v>12</v>
      </c>
      <c r="C14" s="8">
        <f>C3-C13</f>
        <v>9979682.1911999993</v>
      </c>
      <c r="E14" s="5" t="s">
        <v>20</v>
      </c>
    </row>
    <row r="15" spans="1:13" s="5" customFormat="1" ht="15.75" x14ac:dyDescent="0.25"/>
    <row r="19" spans="7:7" x14ac:dyDescent="0.25">
      <c r="G19" s="1"/>
    </row>
  </sheetData>
  <mergeCells count="1">
    <mergeCell ref="B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3979E-C89E-4D78-8E74-637D627F8274}">
  <dimension ref="A1:R19"/>
  <sheetViews>
    <sheetView zoomScale="80" zoomScaleNormal="80" workbookViewId="0">
      <selection activeCell="B1" sqref="B1:E1"/>
    </sheetView>
  </sheetViews>
  <sheetFormatPr defaultRowHeight="15" x14ac:dyDescent="0.25"/>
  <cols>
    <col min="1" max="1" width="25.5703125" bestFit="1" customWidth="1"/>
    <col min="2" max="2" width="26.5703125" bestFit="1" customWidth="1"/>
    <col min="3" max="3" width="13.5703125" bestFit="1" customWidth="1"/>
    <col min="6" max="6" width="33.5703125" bestFit="1" customWidth="1"/>
    <col min="7" max="7" width="12.5703125" bestFit="1" customWidth="1"/>
    <col min="8" max="8" width="13.7109375" customWidth="1"/>
    <col min="9" max="9" width="13" customWidth="1"/>
    <col min="10" max="11" width="12.42578125" bestFit="1" customWidth="1"/>
    <col min="12" max="12" width="14.5703125" customWidth="1"/>
  </cols>
  <sheetData>
    <row r="1" spans="1:18" ht="15.75" x14ac:dyDescent="0.25">
      <c r="B1" s="16" t="s">
        <v>83</v>
      </c>
      <c r="C1" s="16"/>
      <c r="D1" s="16"/>
      <c r="E1" s="16"/>
      <c r="H1" t="s">
        <v>14</v>
      </c>
      <c r="I1" t="s">
        <v>16</v>
      </c>
      <c r="J1" t="s">
        <v>15</v>
      </c>
      <c r="K1" t="s">
        <v>17</v>
      </c>
    </row>
    <row r="2" spans="1:18" s="5" customFormat="1" ht="15.75" x14ac:dyDescent="0.25">
      <c r="A2" s="3" t="s">
        <v>10</v>
      </c>
      <c r="B2" s="3" t="s">
        <v>41</v>
      </c>
      <c r="C2" s="3" t="s">
        <v>42</v>
      </c>
      <c r="H2" s="8">
        <v>842230.82251989166</v>
      </c>
      <c r="I2" s="8">
        <v>2239547.1774800979</v>
      </c>
      <c r="J2" s="8">
        <v>1191743.1774800946</v>
      </c>
      <c r="K2" s="8">
        <v>4531559.822519918</v>
      </c>
      <c r="L2" s="5">
        <f>H2+I2-3081778</f>
        <v>-1.0244548320770264E-8</v>
      </c>
    </row>
    <row r="3" spans="1:18" s="5" customFormat="1" ht="15.75" x14ac:dyDescent="0.25">
      <c r="A3" s="5" t="s">
        <v>44</v>
      </c>
      <c r="B3" s="5" t="s">
        <v>0</v>
      </c>
      <c r="C3" s="18">
        <v>21284896.199999999</v>
      </c>
      <c r="L3" s="9">
        <f>H2+J2-2033974</f>
        <v>-1.3737007975578308E-8</v>
      </c>
    </row>
    <row r="4" spans="1:18" s="5" customFormat="1" ht="15.75" x14ac:dyDescent="0.25">
      <c r="A4" s="5" t="s">
        <v>77</v>
      </c>
      <c r="B4" s="5" t="s">
        <v>1</v>
      </c>
      <c r="C4" s="5">
        <v>23.1</v>
      </c>
      <c r="F4" s="5" t="s">
        <v>7</v>
      </c>
      <c r="L4" s="9">
        <f>I2+K2-6771107</f>
        <v>1.5832483768463135E-8</v>
      </c>
    </row>
    <row r="5" spans="1:18" s="5" customFormat="1" ht="15.75" x14ac:dyDescent="0.25">
      <c r="B5" s="5" t="s">
        <v>2</v>
      </c>
      <c r="C5" s="8">
        <f>(C4/100)*C3</f>
        <v>4916811.0222000005</v>
      </c>
      <c r="E5" s="5" t="s">
        <v>8</v>
      </c>
      <c r="L5" s="9">
        <f>J2+K2-5723303</f>
        <v>1.3038516044616699E-8</v>
      </c>
    </row>
    <row r="6" spans="1:18" s="5" customFormat="1" ht="15.75" x14ac:dyDescent="0.25">
      <c r="B6" s="5" t="s">
        <v>13</v>
      </c>
      <c r="C6" s="8">
        <f>C3-C5</f>
        <v>16368085.1778</v>
      </c>
      <c r="E6" s="5" t="s">
        <v>19</v>
      </c>
      <c r="G6" s="8"/>
      <c r="L6" s="11">
        <f>(H2*K2)/(I2*J2)</f>
        <v>1.4299997404864691</v>
      </c>
    </row>
    <row r="7" spans="1:18" s="5" customFormat="1" ht="15.75" x14ac:dyDescent="0.25">
      <c r="A7" s="5" t="s">
        <v>64</v>
      </c>
      <c r="B7" s="5" t="s">
        <v>21</v>
      </c>
      <c r="C7" s="5">
        <v>40.6</v>
      </c>
      <c r="G7" s="8"/>
      <c r="J7" s="11"/>
    </row>
    <row r="8" spans="1:18" s="5" customFormat="1" ht="15.75" x14ac:dyDescent="0.25">
      <c r="G8" s="8"/>
      <c r="J8" s="11"/>
    </row>
    <row r="9" spans="1:18" s="5" customFormat="1" ht="15.75" x14ac:dyDescent="0.25">
      <c r="A9" s="5" t="s">
        <v>78</v>
      </c>
      <c r="B9" s="5" t="s">
        <v>30</v>
      </c>
      <c r="C9" s="5">
        <v>620</v>
      </c>
      <c r="H9" s="5" t="s">
        <v>18</v>
      </c>
      <c r="K9" s="5" t="s">
        <v>3</v>
      </c>
      <c r="L9" s="11">
        <f>(H2/(H2+I2))/(J2/(J2+K2))</f>
        <v>1.3124834771108269</v>
      </c>
    </row>
    <row r="10" spans="1:18" s="5" customFormat="1" ht="15.75" x14ac:dyDescent="0.25"/>
    <row r="11" spans="1:18" s="5" customFormat="1" ht="110.25" x14ac:dyDescent="0.25">
      <c r="B11" s="5" t="s">
        <v>66</v>
      </c>
      <c r="C11" s="11">
        <f>C7/100</f>
        <v>0.40600000000000003</v>
      </c>
      <c r="H11" s="13" t="s">
        <v>67</v>
      </c>
      <c r="K11" s="11">
        <f>(C11*(L9-1))/(C11*(L9-1)+1)</f>
        <v>0.11258484477792333</v>
      </c>
      <c r="M11" s="5" t="s">
        <v>61</v>
      </c>
    </row>
    <row r="12" spans="1:18" s="5" customFormat="1" ht="15.75" x14ac:dyDescent="0.25">
      <c r="B12" s="5" t="s">
        <v>65</v>
      </c>
      <c r="C12" s="12">
        <f>C11*(C9)</f>
        <v>251.72000000000003</v>
      </c>
    </row>
    <row r="13" spans="1:18" s="5" customFormat="1" ht="15.75" x14ac:dyDescent="0.25">
      <c r="B13" s="5" t="s">
        <v>11</v>
      </c>
      <c r="C13" s="8">
        <f>C11*C3</f>
        <v>8641667.8572000004</v>
      </c>
      <c r="E13" s="5" t="s">
        <v>9</v>
      </c>
    </row>
    <row r="14" spans="1:18" s="5" customFormat="1" ht="15.75" x14ac:dyDescent="0.25">
      <c r="B14" s="5" t="s">
        <v>12</v>
      </c>
      <c r="C14" s="8">
        <f>C3-C13</f>
        <v>12643228.342799999</v>
      </c>
      <c r="E14" s="5" t="s">
        <v>20</v>
      </c>
    </row>
    <row r="15" spans="1:18" s="5" customFormat="1" ht="15.75" x14ac:dyDescent="0.25"/>
    <row r="16" spans="1:18" ht="15.75" x14ac:dyDescent="0.25">
      <c r="A16" s="5"/>
      <c r="B16" s="5"/>
      <c r="C16" s="5"/>
      <c r="D16" s="5"/>
      <c r="E16" s="5"/>
      <c r="F16" s="5"/>
      <c r="G16" s="5"/>
      <c r="H16" s="5"/>
      <c r="I16" s="5"/>
      <c r="J16" s="5"/>
      <c r="K16" s="5"/>
      <c r="L16" s="5"/>
      <c r="M16" s="5"/>
      <c r="N16" s="5"/>
      <c r="O16" s="5"/>
      <c r="P16" s="5"/>
      <c r="Q16" s="5"/>
      <c r="R16" s="5"/>
    </row>
    <row r="19" spans="7:7" x14ac:dyDescent="0.25">
      <c r="G19" s="1"/>
    </row>
  </sheetData>
  <mergeCells count="1">
    <mergeCell ref="B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C1D2F-D8DC-48D3-B19C-8527B69CCA61}">
  <dimension ref="A1:S19"/>
  <sheetViews>
    <sheetView workbookViewId="0">
      <selection activeCell="H8" sqref="H8"/>
    </sheetView>
  </sheetViews>
  <sheetFormatPr defaultRowHeight="15" x14ac:dyDescent="0.25"/>
  <cols>
    <col min="1" max="1" width="25.5703125" bestFit="1" customWidth="1"/>
    <col min="2" max="2" width="23.42578125" bestFit="1" customWidth="1"/>
    <col min="3" max="3" width="13.5703125" bestFit="1" customWidth="1"/>
    <col min="6" max="6" width="18.140625" customWidth="1"/>
    <col min="7" max="7" width="5.5703125" customWidth="1"/>
    <col min="8" max="8" width="16.85546875" customWidth="1"/>
    <col min="9" max="9" width="13.5703125" customWidth="1"/>
    <col min="10" max="10" width="11.140625" customWidth="1"/>
    <col min="11" max="11" width="11.7109375" customWidth="1"/>
    <col min="12" max="12" width="11.5703125" bestFit="1" customWidth="1"/>
  </cols>
  <sheetData>
    <row r="1" spans="1:19" ht="15.75" x14ac:dyDescent="0.25">
      <c r="B1" s="16" t="s">
        <v>84</v>
      </c>
      <c r="C1" s="16"/>
      <c r="D1" s="16"/>
      <c r="E1" s="16"/>
      <c r="H1" t="s">
        <v>14</v>
      </c>
      <c r="I1" t="s">
        <v>16</v>
      </c>
      <c r="J1" t="s">
        <v>15</v>
      </c>
      <c r="K1" t="s">
        <v>17</v>
      </c>
    </row>
    <row r="2" spans="1:19" s="5" customFormat="1" ht="15.75" x14ac:dyDescent="0.25">
      <c r="A2" s="3" t="s">
        <v>10</v>
      </c>
      <c r="B2" s="3" t="s">
        <v>41</v>
      </c>
      <c r="C2" s="3" t="s">
        <v>42</v>
      </c>
      <c r="H2" s="8">
        <v>3165361.4735521437</v>
      </c>
      <c r="I2" s="8">
        <v>20374720.011447679</v>
      </c>
      <c r="J2" s="8">
        <v>717262.09289779689</v>
      </c>
      <c r="K2" s="8">
        <v>5540227.9221022464</v>
      </c>
      <c r="L2" s="9">
        <f>H2+I2-C13</f>
        <v>-1.7508864402770996E-7</v>
      </c>
    </row>
    <row r="3" spans="1:19" s="5" customFormat="1" ht="15.75" x14ac:dyDescent="0.25">
      <c r="A3" s="5" t="s">
        <v>44</v>
      </c>
      <c r="B3" s="5" t="s">
        <v>0</v>
      </c>
      <c r="C3" s="10">
        <v>29797571.5</v>
      </c>
      <c r="L3" s="9">
        <f>H2+J2-C5</f>
        <v>-5.9138983488082886E-8</v>
      </c>
    </row>
    <row r="4" spans="1:19" s="5" customFormat="1" ht="15.75" x14ac:dyDescent="0.25">
      <c r="A4" s="5" t="s">
        <v>79</v>
      </c>
      <c r="B4" s="5" t="s">
        <v>1</v>
      </c>
      <c r="C4" s="5">
        <v>13.03</v>
      </c>
      <c r="F4" s="5" t="s">
        <v>46</v>
      </c>
      <c r="L4" s="9">
        <f>I2+K2-C6</f>
        <v>-7.4505805969238281E-8</v>
      </c>
    </row>
    <row r="5" spans="1:19" s="5" customFormat="1" ht="15.75" x14ac:dyDescent="0.25">
      <c r="B5" s="5" t="s">
        <v>2</v>
      </c>
      <c r="C5" s="8">
        <f>(C4/100)*C3</f>
        <v>3882623.5664499998</v>
      </c>
      <c r="E5" s="5" t="s">
        <v>8</v>
      </c>
      <c r="L5" s="9">
        <f>J2+K2-C14</f>
        <v>4.2840838432312012E-8</v>
      </c>
    </row>
    <row r="6" spans="1:19" s="5" customFormat="1" ht="15.75" x14ac:dyDescent="0.25">
      <c r="B6" s="5" t="s">
        <v>13</v>
      </c>
      <c r="C6" s="8">
        <f>C3-C5</f>
        <v>25914947.93355</v>
      </c>
      <c r="E6" s="5" t="s">
        <v>19</v>
      </c>
      <c r="G6" s="8"/>
      <c r="L6" s="11">
        <f>(H2*K2)/(I2*J2)</f>
        <v>1.2000004679192893</v>
      </c>
    </row>
    <row r="7" spans="1:19" s="5" customFormat="1" ht="15.75" x14ac:dyDescent="0.25">
      <c r="A7" s="5" t="s">
        <v>64</v>
      </c>
      <c r="B7" s="5" t="s">
        <v>4</v>
      </c>
      <c r="C7" s="5">
        <v>79</v>
      </c>
      <c r="G7" s="8"/>
      <c r="J7" s="11"/>
    </row>
    <row r="8" spans="1:19" s="5" customFormat="1" ht="15.75" x14ac:dyDescent="0.25">
      <c r="G8" s="8"/>
      <c r="J8" s="11"/>
    </row>
    <row r="9" spans="1:19" s="5" customFormat="1" ht="15.75" x14ac:dyDescent="0.25">
      <c r="A9" s="5" t="s">
        <v>78</v>
      </c>
      <c r="B9" s="5" t="s">
        <v>5</v>
      </c>
      <c r="C9" s="5">
        <v>852</v>
      </c>
      <c r="H9" s="5" t="s">
        <v>18</v>
      </c>
      <c r="K9" s="5" t="s">
        <v>3</v>
      </c>
      <c r="L9" s="11">
        <f>(H2/(H2+I2))/(J2/(J2+K2))</f>
        <v>1.1731070276290538</v>
      </c>
    </row>
    <row r="10" spans="1:19" s="5" customFormat="1" ht="15.75" x14ac:dyDescent="0.25"/>
    <row r="11" spans="1:19" s="5" customFormat="1" ht="80.25" customHeight="1" x14ac:dyDescent="0.25">
      <c r="B11" s="5" t="s">
        <v>66</v>
      </c>
      <c r="C11" s="11">
        <f>C7/100</f>
        <v>0.79</v>
      </c>
      <c r="H11" s="14" t="s">
        <v>67</v>
      </c>
      <c r="K11" s="11">
        <f>(C11*(L9-1))/(C11*(L9-1)+1)</f>
        <v>0.12030262083152898</v>
      </c>
      <c r="M11" s="5" t="s">
        <v>47</v>
      </c>
    </row>
    <row r="12" spans="1:19" s="5" customFormat="1" ht="15.75" x14ac:dyDescent="0.25">
      <c r="B12" s="5" t="s">
        <v>65</v>
      </c>
      <c r="C12" s="12">
        <f>C11*(C9)</f>
        <v>673.08</v>
      </c>
    </row>
    <row r="13" spans="1:19" s="5" customFormat="1" ht="15.75" x14ac:dyDescent="0.25">
      <c r="B13" s="5" t="s">
        <v>11</v>
      </c>
      <c r="C13" s="8">
        <f>C11*C3</f>
        <v>23540081.484999999</v>
      </c>
      <c r="E13" s="5" t="s">
        <v>9</v>
      </c>
    </row>
    <row r="14" spans="1:19" s="5" customFormat="1" ht="15.75" x14ac:dyDescent="0.25">
      <c r="B14" s="5" t="s">
        <v>12</v>
      </c>
      <c r="C14" s="8">
        <f>C3-C13</f>
        <v>6257490.0150000006</v>
      </c>
      <c r="E14" s="5" t="s">
        <v>20</v>
      </c>
    </row>
    <row r="15" spans="1:19" s="5" customFormat="1" ht="15.75" x14ac:dyDescent="0.25"/>
    <row r="16" spans="1:19" ht="15.75" x14ac:dyDescent="0.25">
      <c r="A16" s="5"/>
      <c r="B16" s="5"/>
      <c r="C16" s="5"/>
      <c r="D16" s="5"/>
      <c r="E16" s="5"/>
      <c r="F16" s="5"/>
      <c r="G16" s="5"/>
      <c r="H16" s="5"/>
      <c r="I16" s="5"/>
      <c r="J16" s="5"/>
      <c r="K16" s="5"/>
      <c r="L16" s="5"/>
      <c r="M16" s="5"/>
      <c r="N16" s="5"/>
      <c r="O16" s="5"/>
      <c r="P16" s="5"/>
      <c r="Q16" s="5"/>
      <c r="R16" s="5"/>
      <c r="S16" s="5"/>
    </row>
    <row r="17" spans="1:19" ht="15.75" x14ac:dyDescent="0.25">
      <c r="A17" s="5"/>
      <c r="B17" s="5"/>
      <c r="C17" s="5"/>
      <c r="D17" s="5"/>
      <c r="E17" s="5"/>
      <c r="F17" s="5"/>
      <c r="G17" s="5"/>
      <c r="H17" s="5"/>
      <c r="I17" s="5"/>
      <c r="J17" s="5"/>
      <c r="K17" s="5"/>
      <c r="L17" s="5"/>
      <c r="M17" s="5"/>
      <c r="N17" s="5"/>
      <c r="O17" s="5"/>
      <c r="P17" s="5"/>
      <c r="Q17" s="5"/>
      <c r="R17" s="5"/>
      <c r="S17" s="5"/>
    </row>
    <row r="18" spans="1:19" ht="15.75" x14ac:dyDescent="0.25">
      <c r="A18" s="5"/>
      <c r="B18" s="5"/>
      <c r="C18" s="5"/>
      <c r="D18" s="5"/>
      <c r="E18" s="5"/>
      <c r="F18" s="5"/>
      <c r="G18" s="5"/>
      <c r="H18" s="5"/>
      <c r="I18" s="5"/>
      <c r="J18" s="5"/>
      <c r="K18" s="5"/>
      <c r="L18" s="5"/>
      <c r="M18" s="5"/>
      <c r="N18" s="5"/>
      <c r="O18" s="5"/>
      <c r="P18" s="5"/>
      <c r="Q18" s="5"/>
      <c r="R18" s="5"/>
      <c r="S18" s="5"/>
    </row>
    <row r="19" spans="1:19" x14ac:dyDescent="0.25">
      <c r="G19" s="1"/>
    </row>
  </sheetData>
  <mergeCells count="1">
    <mergeCell ref="B1:E1"/>
  </mergeCell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2688F-47DE-4F41-9ACD-E060248B9076}">
  <dimension ref="A1:C5"/>
  <sheetViews>
    <sheetView workbookViewId="0">
      <selection activeCell="C8" sqref="C8"/>
    </sheetView>
  </sheetViews>
  <sheetFormatPr defaultRowHeight="15" x14ac:dyDescent="0.25"/>
  <cols>
    <col min="3" max="3" width="10.5703125" bestFit="1" customWidth="1"/>
    <col min="7" max="7" width="16.85546875" customWidth="1"/>
    <col min="12" max="12" width="13" customWidth="1"/>
  </cols>
  <sheetData>
    <row r="1" spans="1:3" ht="15.75" x14ac:dyDescent="0.25">
      <c r="B1" s="3" t="s">
        <v>80</v>
      </c>
    </row>
    <row r="2" spans="1:3" ht="15.75" x14ac:dyDescent="0.25">
      <c r="A2" s="2" t="s">
        <v>76</v>
      </c>
      <c r="B2" s="3" t="s">
        <v>34</v>
      </c>
    </row>
    <row r="3" spans="1:3" x14ac:dyDescent="0.25">
      <c r="A3" s="6">
        <v>1</v>
      </c>
      <c r="B3" s="6" t="s">
        <v>38</v>
      </c>
      <c r="C3" s="6"/>
    </row>
    <row r="4" spans="1:3" x14ac:dyDescent="0.25">
      <c r="A4">
        <v>2</v>
      </c>
      <c r="B4" t="s">
        <v>45</v>
      </c>
    </row>
    <row r="5" spans="1:3" x14ac:dyDescent="0.25">
      <c r="A5">
        <v>3</v>
      </c>
      <c r="B5" s="7" t="s">
        <v>60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C1BF4-4B58-43E1-924A-1626D0C30DEB}">
  <dimension ref="A1:M19"/>
  <sheetViews>
    <sheetView workbookViewId="0">
      <selection activeCell="G3" sqref="G3"/>
    </sheetView>
  </sheetViews>
  <sheetFormatPr defaultRowHeight="15" x14ac:dyDescent="0.25"/>
  <cols>
    <col min="1" max="1" width="25.5703125" bestFit="1" customWidth="1"/>
    <col min="2" max="2" width="23.42578125" bestFit="1" customWidth="1"/>
    <col min="3" max="3" width="13.5703125" bestFit="1" customWidth="1"/>
    <col min="6" max="6" width="17.28515625" customWidth="1"/>
    <col min="7" max="7" width="5.28515625" customWidth="1"/>
    <col min="8" max="8" width="16.85546875" customWidth="1"/>
    <col min="9" max="9" width="13" customWidth="1"/>
    <col min="10" max="10" width="12" customWidth="1"/>
    <col min="11" max="11" width="11.7109375" customWidth="1"/>
    <col min="12" max="12" width="13.7109375" customWidth="1"/>
    <col min="13" max="13" width="9.7109375" bestFit="1" customWidth="1"/>
  </cols>
  <sheetData>
    <row r="1" spans="1:13" ht="15.75" x14ac:dyDescent="0.25">
      <c r="B1" s="16" t="s">
        <v>85</v>
      </c>
      <c r="C1" s="16"/>
      <c r="D1" s="16"/>
      <c r="E1" s="16"/>
      <c r="H1" t="s">
        <v>14</v>
      </c>
      <c r="I1" t="s">
        <v>16</v>
      </c>
      <c r="J1" t="s">
        <v>15</v>
      </c>
      <c r="K1" t="s">
        <v>17</v>
      </c>
    </row>
    <row r="2" spans="1:13" s="5" customFormat="1" ht="15.75" x14ac:dyDescent="0.25">
      <c r="A2" s="3" t="s">
        <v>10</v>
      </c>
      <c r="B2" s="3" t="s">
        <v>41</v>
      </c>
      <c r="C2" s="3" t="s">
        <v>42</v>
      </c>
      <c r="H2" s="8">
        <v>7674436.7654567314</v>
      </c>
      <c r="I2" s="8">
        <v>3835586.9231660557</v>
      </c>
      <c r="J2" s="8">
        <v>2556695.4022081769</v>
      </c>
      <c r="K2" s="8">
        <v>3731187.9091688585</v>
      </c>
      <c r="L2" s="9">
        <f>H2+I2-C13</f>
        <v>567940.27982278913</v>
      </c>
    </row>
    <row r="3" spans="1:13" s="5" customFormat="1" ht="15.75" x14ac:dyDescent="0.25">
      <c r="A3" s="5" t="s">
        <v>44</v>
      </c>
      <c r="B3" s="5" t="s">
        <v>0</v>
      </c>
      <c r="C3" s="18">
        <v>20921765.599999998</v>
      </c>
      <c r="L3" s="9">
        <f>H2+J2-C5</f>
        <v>1757817.0996649079</v>
      </c>
    </row>
    <row r="4" spans="1:13" s="5" customFormat="1" ht="15.75" x14ac:dyDescent="0.25">
      <c r="A4" s="5" t="s">
        <v>50</v>
      </c>
      <c r="B4" s="5" t="s">
        <v>25</v>
      </c>
      <c r="C4" s="5">
        <v>40.5</v>
      </c>
      <c r="F4" s="5" t="s">
        <v>48</v>
      </c>
      <c r="L4" s="9">
        <f>I2+K2-C6</f>
        <v>-4881675.6996650835</v>
      </c>
    </row>
    <row r="5" spans="1:13" s="5" customFormat="1" ht="15.75" x14ac:dyDescent="0.25">
      <c r="B5" s="5" t="s">
        <v>26</v>
      </c>
      <c r="C5" s="8">
        <f>(C4/100)*C3</f>
        <v>8473315.068</v>
      </c>
      <c r="E5" s="5" t="s">
        <v>8</v>
      </c>
      <c r="L5" s="9">
        <f>J2+K2-C14</f>
        <v>-3691798.8798229638</v>
      </c>
    </row>
    <row r="6" spans="1:13" s="5" customFormat="1" ht="15.75" x14ac:dyDescent="0.25">
      <c r="B6" s="5" t="s">
        <v>27</v>
      </c>
      <c r="C6" s="8">
        <f>C3-C5</f>
        <v>12448450.531999998</v>
      </c>
      <c r="E6" s="5" t="s">
        <v>19</v>
      </c>
      <c r="G6" s="8"/>
      <c r="L6" s="11">
        <f>(H2*K2)/(I2*J2)</f>
        <v>2.9199997462241982</v>
      </c>
    </row>
    <row r="7" spans="1:13" s="5" customFormat="1" ht="15.75" x14ac:dyDescent="0.25">
      <c r="A7" s="5" t="s">
        <v>59</v>
      </c>
      <c r="B7" s="5" t="s">
        <v>62</v>
      </c>
      <c r="C7" s="5">
        <v>52.3</v>
      </c>
      <c r="G7" s="8"/>
      <c r="J7" s="11"/>
    </row>
    <row r="8" spans="1:13" s="5" customFormat="1" ht="15.75" x14ac:dyDescent="0.25">
      <c r="G8" s="8"/>
      <c r="J8" s="11"/>
    </row>
    <row r="9" spans="1:13" s="5" customFormat="1" ht="15.75" x14ac:dyDescent="0.25">
      <c r="A9" s="5" t="str">
        <f>Notes_Goiter!C3</f>
        <v>Keshteli AH, 2008</v>
      </c>
      <c r="B9" s="5" t="s">
        <v>31</v>
      </c>
      <c r="C9" s="5">
        <v>338</v>
      </c>
      <c r="H9" s="5" t="s">
        <v>18</v>
      </c>
      <c r="K9" s="5" t="s">
        <v>3</v>
      </c>
      <c r="L9" s="11">
        <f>(H2/(H2+I2))/(J2/(J2+K2))</f>
        <v>1.6398184850287518</v>
      </c>
    </row>
    <row r="10" spans="1:13" s="5" customFormat="1" ht="15.75" x14ac:dyDescent="0.25"/>
    <row r="11" spans="1:13" s="5" customFormat="1" ht="80.25" customHeight="1" x14ac:dyDescent="0.25">
      <c r="B11" s="5" t="s">
        <v>66</v>
      </c>
      <c r="C11" s="11">
        <f>C7/100</f>
        <v>0.52300000000000002</v>
      </c>
      <c r="H11" s="14" t="s">
        <v>67</v>
      </c>
      <c r="K11" s="11">
        <f>(C11*(L9-1))/(C11*(L9-1)+1)</f>
        <v>0.25072589731453138</v>
      </c>
      <c r="M11" s="5" t="s">
        <v>69</v>
      </c>
    </row>
    <row r="12" spans="1:13" s="5" customFormat="1" ht="15.75" x14ac:dyDescent="0.25">
      <c r="B12" s="5" t="s">
        <v>65</v>
      </c>
      <c r="C12" s="12">
        <f>C11*(C9)</f>
        <v>176.774</v>
      </c>
    </row>
    <row r="13" spans="1:13" s="5" customFormat="1" ht="15.75" x14ac:dyDescent="0.25">
      <c r="B13" s="5" t="s">
        <v>11</v>
      </c>
      <c r="C13" s="8">
        <f>C11*C3</f>
        <v>10942083.408799998</v>
      </c>
      <c r="E13" s="5" t="s">
        <v>9</v>
      </c>
    </row>
    <row r="14" spans="1:13" s="5" customFormat="1" ht="15.75" x14ac:dyDescent="0.25">
      <c r="B14" s="5" t="s">
        <v>12</v>
      </c>
      <c r="C14" s="8">
        <f>C3-C13</f>
        <v>9979682.1911999993</v>
      </c>
      <c r="E14" s="5" t="s">
        <v>20</v>
      </c>
    </row>
    <row r="15" spans="1:13" s="5" customFormat="1" ht="15.75" x14ac:dyDescent="0.25"/>
    <row r="19" spans="7:7" x14ac:dyDescent="0.25">
      <c r="G19" s="1"/>
    </row>
  </sheetData>
  <mergeCells count="1">
    <mergeCell ref="B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33EDB-3D27-428A-B32A-81FEBDD5F5B8}">
  <dimension ref="A1:M19"/>
  <sheetViews>
    <sheetView workbookViewId="0">
      <selection activeCell="B1" sqref="B1:E1"/>
    </sheetView>
  </sheetViews>
  <sheetFormatPr defaultRowHeight="15" x14ac:dyDescent="0.25"/>
  <cols>
    <col min="1" max="1" width="25.5703125" bestFit="1" customWidth="1"/>
    <col min="2" max="2" width="23.42578125" bestFit="1" customWidth="1"/>
    <col min="3" max="3" width="13.5703125" bestFit="1" customWidth="1"/>
    <col min="6" max="6" width="16" customWidth="1"/>
    <col min="7" max="7" width="5" customWidth="1"/>
    <col min="8" max="8" width="16.85546875" customWidth="1"/>
    <col min="9" max="9" width="11.85546875" customWidth="1"/>
    <col min="10" max="10" width="13.28515625" customWidth="1"/>
    <col min="11" max="11" width="11.7109375" customWidth="1"/>
    <col min="12" max="12" width="12.28515625" customWidth="1"/>
  </cols>
  <sheetData>
    <row r="1" spans="1:13" ht="15.75" x14ac:dyDescent="0.25">
      <c r="B1" s="16" t="s">
        <v>86</v>
      </c>
      <c r="C1" s="16"/>
      <c r="D1" s="16"/>
      <c r="E1" s="16"/>
      <c r="H1" t="s">
        <v>14</v>
      </c>
      <c r="I1" t="s">
        <v>16</v>
      </c>
      <c r="J1" t="s">
        <v>15</v>
      </c>
      <c r="K1" t="s">
        <v>17</v>
      </c>
    </row>
    <row r="2" spans="1:13" s="5" customFormat="1" ht="15.75" x14ac:dyDescent="0.25">
      <c r="A2" s="3" t="s">
        <v>10</v>
      </c>
      <c r="B2" s="3" t="s">
        <v>41</v>
      </c>
      <c r="C2" s="3" t="s">
        <v>42</v>
      </c>
      <c r="H2" s="8">
        <v>3796462.7149804598</v>
      </c>
      <c r="I2" s="8">
        <v>1897841.2254027135</v>
      </c>
      <c r="J2" s="8">
        <v>1264697.8972759938</v>
      </c>
      <c r="K2" s="8">
        <v>1846079.2553407829</v>
      </c>
      <c r="L2" s="9">
        <f>H2+I2-C13</f>
        <v>-2947363.9168168269</v>
      </c>
    </row>
    <row r="3" spans="1:13" s="5" customFormat="1" ht="15.75" x14ac:dyDescent="0.25">
      <c r="A3" s="5" t="s">
        <v>44</v>
      </c>
      <c r="B3" s="5" t="s">
        <v>0</v>
      </c>
      <c r="C3" s="18">
        <f>SAC_anemia!C3</f>
        <v>21284896.199999999</v>
      </c>
      <c r="L3" s="9">
        <f>H2+J2-C5</f>
        <v>-3559222.3487435477</v>
      </c>
    </row>
    <row r="4" spans="1:13" s="5" customFormat="1" ht="15.75" x14ac:dyDescent="0.25">
      <c r="A4" s="5" t="s">
        <v>50</v>
      </c>
      <c r="B4" s="5" t="s">
        <v>25</v>
      </c>
      <c r="C4" s="5">
        <v>40.5</v>
      </c>
      <c r="F4" s="5" t="s">
        <v>48</v>
      </c>
      <c r="L4" s="9">
        <f>I2+K2-C6</f>
        <v>-8920592.7582565024</v>
      </c>
    </row>
    <row r="5" spans="1:13" s="5" customFormat="1" ht="15.75" x14ac:dyDescent="0.25">
      <c r="B5" s="5" t="s">
        <v>26</v>
      </c>
      <c r="C5" s="8">
        <f>(C4/100)*C3</f>
        <v>8620382.9610000011</v>
      </c>
      <c r="E5" s="5" t="s">
        <v>8</v>
      </c>
      <c r="L5" s="9">
        <f>J2+K2-C14</f>
        <v>-9532451.1901832223</v>
      </c>
    </row>
    <row r="6" spans="1:13" s="5" customFormat="1" ht="15.75" x14ac:dyDescent="0.25">
      <c r="B6" s="5" t="s">
        <v>27</v>
      </c>
      <c r="C6" s="8">
        <f>C3-C5</f>
        <v>12664513.238999998</v>
      </c>
      <c r="E6" s="5" t="s">
        <v>19</v>
      </c>
      <c r="G6" s="8"/>
      <c r="L6" s="11">
        <f>(H2*K2)/(I2*J2)</f>
        <v>2.91999971043158</v>
      </c>
    </row>
    <row r="7" spans="1:13" s="5" customFormat="1" ht="15.75" x14ac:dyDescent="0.25">
      <c r="A7" s="5" t="s">
        <v>59</v>
      </c>
      <c r="B7" s="5" t="s">
        <v>21</v>
      </c>
      <c r="C7" s="5">
        <v>40.6</v>
      </c>
      <c r="G7" s="8"/>
      <c r="J7" s="11"/>
    </row>
    <row r="8" spans="1:13" s="5" customFormat="1" ht="15.75" x14ac:dyDescent="0.25">
      <c r="G8" s="8"/>
      <c r="J8" s="11"/>
    </row>
    <row r="9" spans="1:13" s="5" customFormat="1" ht="15.75" x14ac:dyDescent="0.25">
      <c r="A9" s="5" t="s">
        <v>29</v>
      </c>
      <c r="B9" s="5" t="s">
        <v>30</v>
      </c>
      <c r="C9" s="5">
        <v>167</v>
      </c>
      <c r="H9" s="5" t="s">
        <v>18</v>
      </c>
      <c r="K9" s="5" t="s">
        <v>3</v>
      </c>
      <c r="L9" s="11">
        <f>(H2/(H2+I2))/(J2/(J2+K2))</f>
        <v>1.6399122072456722</v>
      </c>
    </row>
    <row r="10" spans="1:13" s="5" customFormat="1" ht="15.75" x14ac:dyDescent="0.25"/>
    <row r="11" spans="1:13" s="5" customFormat="1" ht="80.25" customHeight="1" x14ac:dyDescent="0.25">
      <c r="B11" s="5" t="s">
        <v>66</v>
      </c>
      <c r="C11" s="11">
        <f>C7/100</f>
        <v>0.40600000000000003</v>
      </c>
      <c r="H11" s="14" t="s">
        <v>67</v>
      </c>
      <c r="K11" s="11">
        <f>(C11*(L9-1))/(C11*(L9-1)+1)</f>
        <v>0.20622595474857358</v>
      </c>
      <c r="M11" s="5" t="s">
        <v>68</v>
      </c>
    </row>
    <row r="12" spans="1:13" s="5" customFormat="1" ht="15.75" x14ac:dyDescent="0.25">
      <c r="B12" s="5" t="s">
        <v>65</v>
      </c>
      <c r="C12" s="12">
        <f>C11*(C9)</f>
        <v>67.802000000000007</v>
      </c>
    </row>
    <row r="13" spans="1:13" s="5" customFormat="1" ht="15.75" x14ac:dyDescent="0.25">
      <c r="B13" s="5" t="s">
        <v>11</v>
      </c>
      <c r="C13" s="8">
        <f>C11*C3</f>
        <v>8641667.8572000004</v>
      </c>
      <c r="E13" s="5" t="s">
        <v>9</v>
      </c>
    </row>
    <row r="14" spans="1:13" s="5" customFormat="1" ht="15.75" x14ac:dyDescent="0.25">
      <c r="B14" s="5" t="s">
        <v>12</v>
      </c>
      <c r="C14" s="8">
        <f>C3-C13</f>
        <v>12643228.342799999</v>
      </c>
      <c r="E14" s="5" t="s">
        <v>20</v>
      </c>
    </row>
    <row r="15" spans="1:13" s="5" customFormat="1" ht="15.75" x14ac:dyDescent="0.25"/>
    <row r="19" spans="7:7" x14ac:dyDescent="0.25">
      <c r="G19" s="1"/>
    </row>
  </sheetData>
  <mergeCells count="1">
    <mergeCell ref="B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6D4EF-0D04-479C-80F8-2F837CD7F944}">
  <dimension ref="A1:M19"/>
  <sheetViews>
    <sheetView workbookViewId="0">
      <selection activeCell="B1" sqref="B1:E1"/>
    </sheetView>
  </sheetViews>
  <sheetFormatPr defaultRowHeight="15" x14ac:dyDescent="0.25"/>
  <cols>
    <col min="1" max="1" width="25.5703125" bestFit="1" customWidth="1"/>
    <col min="2" max="2" width="23.42578125" bestFit="1" customWidth="1"/>
    <col min="3" max="3" width="13.5703125" bestFit="1" customWidth="1"/>
    <col min="6" max="6" width="15.85546875" customWidth="1"/>
    <col min="7" max="7" width="3.28515625" customWidth="1"/>
    <col min="8" max="8" width="16.85546875" customWidth="1"/>
    <col min="9" max="9" width="11.7109375" customWidth="1"/>
    <col min="10" max="10" width="12.7109375" customWidth="1"/>
    <col min="11" max="11" width="11.7109375" customWidth="1"/>
    <col min="12" max="12" width="13.85546875" customWidth="1"/>
  </cols>
  <sheetData>
    <row r="1" spans="1:13" ht="15.75" x14ac:dyDescent="0.25">
      <c r="B1" s="17" t="s">
        <v>87</v>
      </c>
      <c r="C1" s="17"/>
      <c r="D1" s="17"/>
      <c r="E1" s="17"/>
      <c r="H1" t="s">
        <v>14</v>
      </c>
      <c r="I1" t="s">
        <v>16</v>
      </c>
      <c r="J1" t="s">
        <v>15</v>
      </c>
      <c r="K1" t="s">
        <v>17</v>
      </c>
    </row>
    <row r="2" spans="1:13" s="5" customFormat="1" ht="15.75" x14ac:dyDescent="0.25">
      <c r="A2" s="3" t="s">
        <v>10</v>
      </c>
      <c r="B2" s="3" t="s">
        <v>41</v>
      </c>
      <c r="C2" s="3" t="s">
        <v>42</v>
      </c>
      <c r="H2" s="8">
        <v>11076559.126121409</v>
      </c>
      <c r="I2" s="8">
        <v>5908056.6288770465</v>
      </c>
      <c r="J2" s="8">
        <v>3822226.6238778839</v>
      </c>
      <c r="K2" s="8">
        <v>8990729.121122146</v>
      </c>
      <c r="L2" s="9">
        <f>H2+I2-C13</f>
        <v>9237247.1649984568</v>
      </c>
    </row>
    <row r="3" spans="1:13" s="5" customFormat="1" ht="15.75" x14ac:dyDescent="0.25">
      <c r="A3" s="5" t="s">
        <v>44</v>
      </c>
      <c r="B3" s="5" t="s">
        <v>0</v>
      </c>
      <c r="C3" s="10">
        <v>29797571.5</v>
      </c>
      <c r="L3" s="9">
        <f>H2+J2-C5</f>
        <v>4231255.1529992931</v>
      </c>
    </row>
    <row r="4" spans="1:13" s="5" customFormat="1" ht="15.75" x14ac:dyDescent="0.25">
      <c r="A4" s="5" t="s">
        <v>53</v>
      </c>
      <c r="B4" s="5" t="s">
        <v>25</v>
      </c>
      <c r="C4" s="5">
        <v>35.799999999999997</v>
      </c>
      <c r="F4" s="5" t="s">
        <v>49</v>
      </c>
      <c r="L4" s="9">
        <f>I2+K2-C6</f>
        <v>-4231255.1530008093</v>
      </c>
    </row>
    <row r="5" spans="1:13" s="5" customFormat="1" ht="15.75" x14ac:dyDescent="0.25">
      <c r="B5" s="5" t="s">
        <v>26</v>
      </c>
      <c r="C5" s="8">
        <f>(C4/100)*C3</f>
        <v>10667530.596999999</v>
      </c>
      <c r="E5" s="5" t="s">
        <v>8</v>
      </c>
      <c r="L5" s="9">
        <f>J2+K2-C14</f>
        <v>-9237247.1649999693</v>
      </c>
    </row>
    <row r="6" spans="1:13" s="5" customFormat="1" ht="15.75" x14ac:dyDescent="0.25">
      <c r="B6" s="5" t="s">
        <v>27</v>
      </c>
      <c r="C6" s="8">
        <f>C3-C5</f>
        <v>19130040.903000001</v>
      </c>
      <c r="E6" s="5" t="s">
        <v>19</v>
      </c>
      <c r="G6" s="8"/>
      <c r="L6" s="11">
        <f>(H2*K2)/(I2*J2)</f>
        <v>4.4100011282308333</v>
      </c>
    </row>
    <row r="7" spans="1:13" s="5" customFormat="1" ht="15.75" x14ac:dyDescent="0.25">
      <c r="A7" s="5" t="s">
        <v>59</v>
      </c>
      <c r="B7" s="5" t="s">
        <v>4</v>
      </c>
      <c r="C7" s="5">
        <v>26</v>
      </c>
      <c r="G7" s="8"/>
      <c r="J7" s="11"/>
    </row>
    <row r="8" spans="1:13" s="5" customFormat="1" ht="15.75" x14ac:dyDescent="0.25">
      <c r="G8" s="8"/>
      <c r="J8" s="11"/>
    </row>
    <row r="9" spans="1:13" s="5" customFormat="1" ht="15.75" x14ac:dyDescent="0.25">
      <c r="B9" s="5" t="s">
        <v>5</v>
      </c>
      <c r="C9" s="5">
        <v>92</v>
      </c>
      <c r="H9" s="5" t="s">
        <v>18</v>
      </c>
      <c r="K9" s="5" t="s">
        <v>3</v>
      </c>
      <c r="L9" s="11">
        <f>(H2/(H2+I2))/(J2/(J2+K2))</f>
        <v>2.1861604678453452</v>
      </c>
    </row>
    <row r="10" spans="1:13" s="5" customFormat="1" ht="15.75" x14ac:dyDescent="0.25"/>
    <row r="11" spans="1:13" s="5" customFormat="1" ht="80.25" customHeight="1" x14ac:dyDescent="0.25">
      <c r="A11" s="5" t="s">
        <v>28</v>
      </c>
      <c r="B11" s="5" t="s">
        <v>66</v>
      </c>
      <c r="C11" s="11">
        <f>C7/100</f>
        <v>0.26</v>
      </c>
      <c r="H11" s="14" t="s">
        <v>67</v>
      </c>
      <c r="K11" s="11">
        <f>(C11*(L9-1))/(C11*(L9-1)+1)</f>
        <v>0.23570874031966038</v>
      </c>
      <c r="M11" s="5" t="s">
        <v>70</v>
      </c>
    </row>
    <row r="12" spans="1:13" s="5" customFormat="1" ht="15.75" x14ac:dyDescent="0.25">
      <c r="B12" s="5" t="s">
        <v>65</v>
      </c>
      <c r="C12" s="12">
        <f>C11*(C9)</f>
        <v>23.92</v>
      </c>
    </row>
    <row r="13" spans="1:13" s="5" customFormat="1" ht="15.75" x14ac:dyDescent="0.25">
      <c r="B13" s="5" t="s">
        <v>11</v>
      </c>
      <c r="C13" s="8">
        <f>C11*C3</f>
        <v>7747368.5899999999</v>
      </c>
      <c r="E13" s="5" t="s">
        <v>9</v>
      </c>
    </row>
    <row r="14" spans="1:13" s="5" customFormat="1" ht="15.75" x14ac:dyDescent="0.25">
      <c r="B14" s="5" t="s">
        <v>12</v>
      </c>
      <c r="C14" s="8">
        <f>C3-C13</f>
        <v>22050202.91</v>
      </c>
      <c r="E14" s="5" t="s">
        <v>20</v>
      </c>
    </row>
    <row r="15" spans="1:13" s="5" customFormat="1" ht="15.75" x14ac:dyDescent="0.25"/>
    <row r="19" spans="7:7" x14ac:dyDescent="0.25">
      <c r="G19" s="1"/>
    </row>
  </sheetData>
  <mergeCells count="1">
    <mergeCell ref="B1:E1"/>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AF9AD-4995-47E9-A4DF-8BF0C467288E}">
  <dimension ref="A2:L11"/>
  <sheetViews>
    <sheetView topLeftCell="A4" workbookViewId="0">
      <selection activeCell="K21" sqref="K21"/>
    </sheetView>
  </sheetViews>
  <sheetFormatPr defaultRowHeight="15" x14ac:dyDescent="0.25"/>
  <cols>
    <col min="2" max="2" width="12.140625" customWidth="1"/>
    <col min="3" max="3" width="16" customWidth="1"/>
    <col min="7" max="7" width="20.140625" customWidth="1"/>
    <col min="12" max="12" width="13" customWidth="1"/>
  </cols>
  <sheetData>
    <row r="2" spans="1:12" x14ac:dyDescent="0.25">
      <c r="C2" t="s">
        <v>10</v>
      </c>
      <c r="G2" t="s">
        <v>10</v>
      </c>
      <c r="L2" t="s">
        <v>10</v>
      </c>
    </row>
    <row r="3" spans="1:12" ht="15.75" x14ac:dyDescent="0.25">
      <c r="B3" s="3" t="s">
        <v>24</v>
      </c>
      <c r="C3" s="5" t="s">
        <v>29</v>
      </c>
      <c r="D3" s="3"/>
      <c r="E3" s="3"/>
      <c r="F3" s="3" t="s">
        <v>23</v>
      </c>
      <c r="G3" s="5" t="s">
        <v>29</v>
      </c>
      <c r="H3" s="3"/>
      <c r="I3" s="3"/>
      <c r="J3" s="3"/>
      <c r="K3" s="3" t="s">
        <v>22</v>
      </c>
      <c r="L3" s="5" t="s">
        <v>28</v>
      </c>
    </row>
    <row r="4" spans="1:12" x14ac:dyDescent="0.25">
      <c r="B4" s="2" t="s">
        <v>80</v>
      </c>
    </row>
    <row r="5" spans="1:12" x14ac:dyDescent="0.25">
      <c r="A5" s="2" t="s">
        <v>76</v>
      </c>
      <c r="B5" s="2" t="s">
        <v>36</v>
      </c>
    </row>
    <row r="6" spans="1:12" ht="15.75" x14ac:dyDescent="0.25">
      <c r="A6">
        <v>1</v>
      </c>
      <c r="B6" t="s">
        <v>35</v>
      </c>
      <c r="C6" s="3"/>
    </row>
    <row r="7" spans="1:12" x14ac:dyDescent="0.25">
      <c r="A7">
        <v>2</v>
      </c>
      <c r="B7" t="s">
        <v>37</v>
      </c>
    </row>
    <row r="8" spans="1:12" x14ac:dyDescent="0.25">
      <c r="A8">
        <v>3</v>
      </c>
      <c r="B8" t="s">
        <v>45</v>
      </c>
    </row>
    <row r="9" spans="1:12" x14ac:dyDescent="0.25">
      <c r="A9">
        <v>4</v>
      </c>
      <c r="B9" s="4" t="s">
        <v>51</v>
      </c>
    </row>
    <row r="10" spans="1:12" x14ac:dyDescent="0.25">
      <c r="A10">
        <v>5</v>
      </c>
      <c r="B10" s="4" t="s">
        <v>52</v>
      </c>
    </row>
    <row r="11" spans="1:12" x14ac:dyDescent="0.25">
      <c r="A11">
        <v>6</v>
      </c>
      <c r="B11" s="7" t="s">
        <v>60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Supplementary File 1</vt:lpstr>
      <vt:lpstr>PSA_anemia</vt:lpstr>
      <vt:lpstr>SAC_anemia</vt:lpstr>
      <vt:lpstr>WRA_anemia</vt:lpstr>
      <vt:lpstr>Notes_anemia</vt:lpstr>
      <vt:lpstr>PSA_Goiter</vt:lpstr>
      <vt:lpstr>SAC_Goiter</vt:lpstr>
      <vt:lpstr>WRA_Goiter</vt:lpstr>
      <vt:lpstr>Notes_Goiter</vt:lpstr>
      <vt:lpstr>PSA_Cogn. Dysf.</vt:lpstr>
      <vt:lpstr>Note_cogn. Dysf.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Edward Joy</dc:creator>
  <cp:lastModifiedBy>Abu</cp:lastModifiedBy>
  <dcterms:created xsi:type="dcterms:W3CDTF">2023-05-09T14:10:06Z</dcterms:created>
  <dcterms:modified xsi:type="dcterms:W3CDTF">2023-09-18T07:46:04Z</dcterms:modified>
</cp:coreProperties>
</file>