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xfordnexus-my.sharepoint.com/personal/umus0128_ox_ac_uk/Documents/@working files/Geol Mag revisions/"/>
    </mc:Choice>
  </mc:AlternateContent>
  <xr:revisionPtr revIDLastSave="7" documentId="13_ncr:1_{C911847E-D9A2-3E4A-9A58-A4481FD7397C}" xr6:coauthVersionLast="47" xr6:coauthVersionMax="47" xr10:uidLastSave="{F6334EA6-FB4C-AB47-846B-4DDDCFF23503}"/>
  <bookViews>
    <workbookView xWindow="20" yWindow="500" windowWidth="51180" windowHeight="270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Sheet1!$A$5:$CV$93</definedName>
    <definedName name="_xlnm.Print_Area" localSheetId="0">Sheet1!$A$5:$DG$94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94" i="1" l="1"/>
  <c r="AJ94" i="1"/>
  <c r="AB94" i="1"/>
  <c r="AA94" i="1"/>
  <c r="Y94" i="1"/>
  <c r="BP94" i="1"/>
  <c r="BN94" i="1"/>
  <c r="E5" i="2"/>
  <c r="E6" i="2"/>
  <c r="E7" i="2"/>
  <c r="E8" i="2"/>
  <c r="E9" i="2"/>
  <c r="E10" i="2"/>
  <c r="BE94" i="1"/>
  <c r="CO94" i="1"/>
  <c r="BG94" i="1"/>
  <c r="CB94" i="1"/>
  <c r="CI94" i="1"/>
  <c r="AW94" i="1"/>
  <c r="T94" i="1"/>
  <c r="CU40" i="1"/>
  <c r="CV40" i="1"/>
  <c r="D40" i="1"/>
  <c r="AT94" i="1"/>
  <c r="AX94" i="1"/>
  <c r="AP94" i="1"/>
  <c r="D18" i="1"/>
  <c r="D17" i="1"/>
  <c r="D16" i="1"/>
  <c r="D15" i="1"/>
  <c r="D14" i="1"/>
  <c r="D13" i="1"/>
  <c r="D12" i="1"/>
  <c r="D11" i="1"/>
  <c r="D10" i="1"/>
  <c r="D9" i="1"/>
  <c r="D8" i="1"/>
  <c r="D19" i="1"/>
  <c r="D20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36" i="1"/>
  <c r="D37" i="1"/>
  <c r="D46" i="1"/>
  <c r="D45" i="1"/>
  <c r="D44" i="1"/>
  <c r="D43" i="1"/>
  <c r="D42" i="1"/>
  <c r="D41" i="1"/>
  <c r="D39" i="1"/>
  <c r="D58" i="1"/>
  <c r="D57" i="1"/>
  <c r="D56" i="1"/>
  <c r="D55" i="1"/>
  <c r="D54" i="1"/>
  <c r="D53" i="1"/>
  <c r="D52" i="1"/>
  <c r="D51" i="1"/>
  <c r="D50" i="1"/>
  <c r="D49" i="1"/>
  <c r="D48" i="1"/>
  <c r="D47" i="1"/>
  <c r="D60" i="1"/>
  <c r="D59" i="1"/>
  <c r="D93" i="1"/>
  <c r="D92" i="1"/>
  <c r="D91" i="1"/>
  <c r="D90" i="1"/>
  <c r="D89" i="1"/>
  <c r="D88" i="1"/>
  <c r="D87" i="1"/>
  <c r="D86" i="1"/>
  <c r="D85" i="1"/>
  <c r="D84" i="1"/>
  <c r="D83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81" i="1"/>
  <c r="D82" i="1"/>
  <c r="CG94" i="1"/>
  <c r="CU93" i="1"/>
  <c r="CV93" i="1"/>
  <c r="CU92" i="1"/>
  <c r="CV92" i="1"/>
  <c r="CU91" i="1"/>
  <c r="CV91" i="1"/>
  <c r="CU90" i="1"/>
  <c r="CV90" i="1"/>
  <c r="CU89" i="1"/>
  <c r="CV89" i="1"/>
  <c r="CU88" i="1"/>
  <c r="CV88" i="1"/>
  <c r="CU87" i="1"/>
  <c r="CV87" i="1"/>
  <c r="CU86" i="1"/>
  <c r="CV86" i="1"/>
  <c r="CU85" i="1"/>
  <c r="CV85" i="1"/>
  <c r="CU84" i="1"/>
  <c r="CV84" i="1"/>
  <c r="CU83" i="1"/>
  <c r="CV83" i="1"/>
  <c r="CU82" i="1"/>
  <c r="CV82" i="1"/>
  <c r="CU81" i="1"/>
  <c r="CV81" i="1"/>
  <c r="CU80" i="1"/>
  <c r="CV80" i="1"/>
  <c r="CU79" i="1"/>
  <c r="CV79" i="1"/>
  <c r="CU78" i="1"/>
  <c r="CV78" i="1"/>
  <c r="CU77" i="1"/>
  <c r="CV77" i="1"/>
  <c r="CU76" i="1"/>
  <c r="CV76" i="1"/>
  <c r="CU75" i="1"/>
  <c r="CV75" i="1"/>
  <c r="CU74" i="1"/>
  <c r="CV74" i="1"/>
  <c r="CU73" i="1"/>
  <c r="CV73" i="1"/>
  <c r="CU72" i="1"/>
  <c r="CV72" i="1"/>
  <c r="CU71" i="1"/>
  <c r="CV71" i="1"/>
  <c r="CU70" i="1"/>
  <c r="CV70" i="1"/>
  <c r="CU69" i="1"/>
  <c r="CV69" i="1"/>
  <c r="CU68" i="1"/>
  <c r="CV68" i="1"/>
  <c r="CU67" i="1"/>
  <c r="CV67" i="1"/>
  <c r="CU66" i="1"/>
  <c r="CV66" i="1"/>
  <c r="CU65" i="1"/>
  <c r="CV65" i="1"/>
  <c r="CU64" i="1"/>
  <c r="CV64" i="1"/>
  <c r="CU63" i="1"/>
  <c r="CV63" i="1"/>
  <c r="CU62" i="1"/>
  <c r="CV62" i="1"/>
  <c r="CU61" i="1"/>
  <c r="CV61" i="1"/>
  <c r="O94" i="1"/>
  <c r="P94" i="1"/>
  <c r="AC94" i="1"/>
  <c r="AK94" i="1"/>
  <c r="AZ94" i="1"/>
  <c r="BA94" i="1"/>
  <c r="CD94" i="1"/>
  <c r="CP94" i="1"/>
  <c r="CQ94" i="1"/>
  <c r="CU60" i="1"/>
  <c r="CV60" i="1"/>
  <c r="F94" i="1"/>
  <c r="G94" i="1"/>
  <c r="H94" i="1"/>
  <c r="I94" i="1"/>
  <c r="J94" i="1"/>
  <c r="K94" i="1"/>
  <c r="L94" i="1"/>
  <c r="M94" i="1"/>
  <c r="N94" i="1"/>
  <c r="Q94" i="1"/>
  <c r="R94" i="1"/>
  <c r="S94" i="1"/>
  <c r="U94" i="1"/>
  <c r="V94" i="1"/>
  <c r="W94" i="1"/>
  <c r="X94" i="1"/>
  <c r="Z94" i="1"/>
  <c r="AD94" i="1"/>
  <c r="AE94" i="1"/>
  <c r="AF94" i="1"/>
  <c r="AG94" i="1"/>
  <c r="AH94" i="1"/>
  <c r="AI94" i="1"/>
  <c r="AL94" i="1"/>
  <c r="AM94" i="1"/>
  <c r="AN94" i="1"/>
  <c r="AO94" i="1"/>
  <c r="AQ94" i="1"/>
  <c r="AR94" i="1"/>
  <c r="AS94" i="1"/>
  <c r="AU94" i="1"/>
  <c r="AV94" i="1"/>
  <c r="AY94" i="1"/>
  <c r="BB94" i="1"/>
  <c r="BC94" i="1"/>
  <c r="BD94" i="1"/>
  <c r="BF94" i="1"/>
  <c r="BH94" i="1"/>
  <c r="BJ94" i="1"/>
  <c r="BK94" i="1"/>
  <c r="BL94" i="1"/>
  <c r="BM94" i="1"/>
  <c r="BO94" i="1"/>
  <c r="BQ94" i="1"/>
  <c r="BR94" i="1"/>
  <c r="BS94" i="1"/>
  <c r="BT94" i="1"/>
  <c r="BU94" i="1"/>
  <c r="BV94" i="1"/>
  <c r="BW94" i="1"/>
  <c r="BX94" i="1"/>
  <c r="BY94" i="1"/>
  <c r="BZ94" i="1"/>
  <c r="CA94" i="1"/>
  <c r="CC94" i="1"/>
  <c r="CE94" i="1"/>
  <c r="CF94" i="1"/>
  <c r="CH94" i="1"/>
  <c r="CJ94" i="1"/>
  <c r="CK94" i="1"/>
  <c r="CL94" i="1"/>
  <c r="CM94" i="1"/>
  <c r="CN94" i="1"/>
  <c r="CR94" i="1"/>
  <c r="CS94" i="1"/>
  <c r="CT94" i="1"/>
  <c r="CU38" i="1"/>
  <c r="CV38" i="1"/>
  <c r="CU37" i="1"/>
  <c r="CV37" i="1"/>
  <c r="CU36" i="1"/>
  <c r="CV36" i="1"/>
  <c r="CU35" i="1"/>
  <c r="CV35" i="1"/>
  <c r="CU34" i="1"/>
  <c r="CV34" i="1"/>
  <c r="CU33" i="1"/>
  <c r="CV33" i="1"/>
  <c r="CU32" i="1"/>
  <c r="CV32" i="1"/>
  <c r="CU31" i="1"/>
  <c r="CV31" i="1"/>
  <c r="CU30" i="1"/>
  <c r="CV30" i="1"/>
  <c r="CU29" i="1"/>
  <c r="CV29" i="1"/>
  <c r="CU28" i="1"/>
  <c r="CV28" i="1"/>
  <c r="CU27" i="1"/>
  <c r="CV27" i="1"/>
  <c r="CU26" i="1"/>
  <c r="CV26" i="1"/>
  <c r="CU25" i="1"/>
  <c r="CV25" i="1"/>
  <c r="CU24" i="1"/>
  <c r="CV24" i="1"/>
  <c r="CU23" i="1"/>
  <c r="CV23" i="1"/>
  <c r="CU22" i="1"/>
  <c r="CV22" i="1"/>
  <c r="CU21" i="1"/>
  <c r="CV21" i="1"/>
  <c r="CU20" i="1"/>
  <c r="CV20" i="1"/>
  <c r="CU19" i="1"/>
  <c r="CV19" i="1"/>
  <c r="CU18" i="1"/>
  <c r="CV18" i="1"/>
  <c r="CU17" i="1"/>
  <c r="CV17" i="1"/>
  <c r="CU16" i="1"/>
  <c r="CV16" i="1"/>
  <c r="CU15" i="1"/>
  <c r="CV15" i="1"/>
  <c r="CU14" i="1"/>
  <c r="CV14" i="1"/>
  <c r="CU13" i="1"/>
  <c r="CV13" i="1"/>
  <c r="CU12" i="1"/>
  <c r="CV12" i="1"/>
  <c r="CU11" i="1"/>
  <c r="CV11" i="1"/>
  <c r="CU10" i="1"/>
  <c r="CV10" i="1"/>
  <c r="CU9" i="1"/>
  <c r="CV9" i="1"/>
  <c r="CU8" i="1"/>
  <c r="CV8" i="1"/>
  <c r="CU7" i="1"/>
  <c r="CV7" i="1"/>
  <c r="CU6" i="1"/>
  <c r="CV6" i="1"/>
  <c r="CU59" i="1"/>
  <c r="CV59" i="1"/>
  <c r="CU58" i="1"/>
  <c r="CV58" i="1"/>
  <c r="CU57" i="1"/>
  <c r="CV57" i="1"/>
  <c r="CU56" i="1"/>
  <c r="CV56" i="1"/>
  <c r="CU55" i="1"/>
  <c r="CV55" i="1"/>
  <c r="CU54" i="1"/>
  <c r="CV54" i="1"/>
  <c r="CU53" i="1"/>
  <c r="CV53" i="1"/>
  <c r="CU52" i="1"/>
  <c r="CV52" i="1"/>
  <c r="CU51" i="1"/>
  <c r="CV51" i="1"/>
  <c r="CU50" i="1"/>
  <c r="CV50" i="1"/>
  <c r="CU49" i="1"/>
  <c r="CV49" i="1"/>
  <c r="CU48" i="1"/>
  <c r="CV48" i="1"/>
  <c r="CU47" i="1"/>
  <c r="CV47" i="1"/>
  <c r="CU46" i="1"/>
  <c r="CV46" i="1"/>
  <c r="CU45" i="1"/>
  <c r="CV45" i="1"/>
  <c r="CU44" i="1"/>
  <c r="CV44" i="1"/>
  <c r="CU43" i="1"/>
  <c r="CV43" i="1"/>
  <c r="CU42" i="1"/>
  <c r="CV42" i="1"/>
  <c r="CU41" i="1"/>
  <c r="CV41" i="1"/>
  <c r="CU39" i="1"/>
  <c r="CV39" i="1"/>
  <c r="CW45" i="1"/>
  <c r="CW54" i="1"/>
  <c r="CW72" i="1"/>
  <c r="CW88" i="1"/>
  <c r="CW13" i="1"/>
  <c r="CW29" i="1"/>
</calcChain>
</file>

<file path=xl/sharedStrings.xml><?xml version="1.0" encoding="utf-8"?>
<sst xmlns="http://schemas.openxmlformats.org/spreadsheetml/2006/main" count="235" uniqueCount="231">
  <si>
    <t>2003-09</t>
  </si>
  <si>
    <t>2005-158</t>
  </si>
  <si>
    <t>2004-37</t>
  </si>
  <si>
    <t>2003-27</t>
  </si>
  <si>
    <t>2004-03</t>
  </si>
  <si>
    <t>2004-33</t>
  </si>
  <si>
    <t>2004-45</t>
  </si>
  <si>
    <t>2004-02</t>
  </si>
  <si>
    <t>2004-09</t>
  </si>
  <si>
    <t>2004-46</t>
  </si>
  <si>
    <t>2007-49</t>
  </si>
  <si>
    <t>2005-166</t>
  </si>
  <si>
    <t>2005-170</t>
  </si>
  <si>
    <t>2005-165</t>
  </si>
  <si>
    <t>2004-04</t>
  </si>
  <si>
    <t>2004-34</t>
  </si>
  <si>
    <t>2004-31</t>
  </si>
  <si>
    <t>2004-32</t>
  </si>
  <si>
    <t>2004-36</t>
  </si>
  <si>
    <t>2004-05</t>
  </si>
  <si>
    <t>2003-34</t>
  </si>
  <si>
    <t>2005-168</t>
  </si>
  <si>
    <t>2005-36</t>
  </si>
  <si>
    <t>2005-167</t>
  </si>
  <si>
    <t>2004-101</t>
  </si>
  <si>
    <t>2005-22</t>
  </si>
  <si>
    <t>2005-25</t>
  </si>
  <si>
    <t>2005-29</t>
  </si>
  <si>
    <t>2005-23</t>
  </si>
  <si>
    <t>2005-27</t>
  </si>
  <si>
    <t>2005-43</t>
  </si>
  <si>
    <t>2005-31</t>
  </si>
  <si>
    <t>2007-40</t>
  </si>
  <si>
    <t>2007-41</t>
  </si>
  <si>
    <t>2007-39</t>
  </si>
  <si>
    <t>2007-42</t>
  </si>
  <si>
    <t>2007-43</t>
  </si>
  <si>
    <t>2007-44</t>
  </si>
  <si>
    <t>2005-39</t>
  </si>
  <si>
    <t>2005-46</t>
  </si>
  <si>
    <t>2005-37</t>
  </si>
  <si>
    <t>2005-48</t>
  </si>
  <si>
    <t>2005-45</t>
  </si>
  <si>
    <t>2005-44</t>
  </si>
  <si>
    <t>2005-41</t>
  </si>
  <si>
    <t>2005-173</t>
  </si>
  <si>
    <t>2005-187</t>
  </si>
  <si>
    <t>2007-47</t>
  </si>
  <si>
    <t>2005-192</t>
  </si>
  <si>
    <t>2005-189</t>
  </si>
  <si>
    <t>2005-26</t>
  </si>
  <si>
    <t>2005-28</t>
  </si>
  <si>
    <t>2005-21</t>
  </si>
  <si>
    <t>2005-24</t>
  </si>
  <si>
    <t>top</t>
  </si>
  <si>
    <t>CROISAPHUILL</t>
  </si>
  <si>
    <t>DURINE</t>
  </si>
  <si>
    <t xml:space="preserve">spot  </t>
  </si>
  <si>
    <t>2003-30</t>
  </si>
  <si>
    <t>SANGOMORE</t>
  </si>
  <si>
    <t>SAILMHOR</t>
  </si>
  <si>
    <t>EILEAN DUBH</t>
  </si>
  <si>
    <t>D96-MYH1</t>
  </si>
  <si>
    <t>D96-MYH2</t>
  </si>
  <si>
    <t>D96-MYH3</t>
  </si>
  <si>
    <t>D96-MYH4</t>
  </si>
  <si>
    <t>D96-MYH5</t>
  </si>
  <si>
    <t>D96-MYH6</t>
  </si>
  <si>
    <t>D96-MYH7</t>
  </si>
  <si>
    <t>D96-MYH8</t>
  </si>
  <si>
    <t>D96-MYH9</t>
  </si>
  <si>
    <t>D96-MYH10</t>
  </si>
  <si>
    <t>D96-MYH11</t>
  </si>
  <si>
    <t>D96-MYH12</t>
  </si>
  <si>
    <t>D96-MYH13</t>
  </si>
  <si>
    <t>D96-MYH14</t>
  </si>
  <si>
    <t>D96-MYH15</t>
  </si>
  <si>
    <t>D96-MYH16</t>
  </si>
  <si>
    <t>D96-MYH17</t>
  </si>
  <si>
    <t>D96-MYH18</t>
  </si>
  <si>
    <t>D96-MYH19</t>
  </si>
  <si>
    <t>D96-MYH20</t>
  </si>
  <si>
    <t>D96-MYH21</t>
  </si>
  <si>
    <t>D96-MYH22</t>
  </si>
  <si>
    <t>D96-MYH23</t>
  </si>
  <si>
    <t>D96-MYH24</t>
  </si>
  <si>
    <t>D96-MYH25</t>
  </si>
  <si>
    <t>D96-MYH27</t>
  </si>
  <si>
    <t>D96-MYH28</t>
  </si>
  <si>
    <t>D96-MYH29</t>
  </si>
  <si>
    <t>D96-MYH30</t>
  </si>
  <si>
    <t>D96-MYH31</t>
  </si>
  <si>
    <t>D96-MYH32</t>
  </si>
  <si>
    <t>D96-MYH33</t>
  </si>
  <si>
    <t>D96-MYH34</t>
  </si>
  <si>
    <t xml:space="preserve">  FORMATION</t>
  </si>
  <si>
    <t xml:space="preserve">  SAMPLE NUMBER</t>
  </si>
  <si>
    <t xml:space="preserve">  WEIGHT PROCESSED (g)</t>
  </si>
  <si>
    <t xml:space="preserve">  Acodus deltatus</t>
  </si>
  <si>
    <r>
      <t xml:space="preserve">  Acodus </t>
    </r>
    <r>
      <rPr>
        <sz val="6"/>
        <rFont val="Arial"/>
        <family val="2"/>
      </rPr>
      <t>sp.</t>
    </r>
  </si>
  <si>
    <t xml:space="preserve">  Aloxoconus staufferi</t>
  </si>
  <si>
    <r>
      <t xml:space="preserve">  Aloxoconus</t>
    </r>
    <r>
      <rPr>
        <sz val="6"/>
        <rFont val="Arial"/>
        <family val="2"/>
      </rPr>
      <t xml:space="preserve"> sp. nov.</t>
    </r>
  </si>
  <si>
    <r>
      <t xml:space="preserve">  Aloxoconus</t>
    </r>
    <r>
      <rPr>
        <sz val="6"/>
        <rFont val="Arial"/>
        <family val="2"/>
      </rPr>
      <t xml:space="preserve"> sp. A Smith</t>
    </r>
  </si>
  <si>
    <t xml:space="preserve">  Chosonodina rigbyi</t>
  </si>
  <si>
    <t xml:space="preserve">  Clavohamulus densus</t>
  </si>
  <si>
    <t xml:space="preserve">  Cooperignathus aranda</t>
  </si>
  <si>
    <t xml:space="preserve">  Cordylodus proavus</t>
  </si>
  <si>
    <t xml:space="preserve">  Cristodus loxoides</t>
  </si>
  <si>
    <t xml:space="preserve">  Diaphorodus delicatus</t>
  </si>
  <si>
    <r>
      <t xml:space="preserve">  Diaphorodus</t>
    </r>
    <r>
      <rPr>
        <sz val="6"/>
        <rFont val="Arial"/>
        <family val="2"/>
      </rPr>
      <t>? r</t>
    </r>
    <r>
      <rPr>
        <i/>
        <sz val="6"/>
        <rFont val="Arial"/>
        <family val="2"/>
      </rPr>
      <t>ussoi</t>
    </r>
  </si>
  <si>
    <t xml:space="preserve">  Drepanodus arcuatus</t>
  </si>
  <si>
    <t xml:space="preserve">  Drepanodus homocurvatus</t>
  </si>
  <si>
    <r>
      <t xml:space="preserve">  Drepanodus</t>
    </r>
    <r>
      <rPr>
        <sz val="6"/>
        <rFont val="Arial"/>
        <family val="2"/>
      </rPr>
      <t xml:space="preserve"> sp.</t>
    </r>
  </si>
  <si>
    <r>
      <t xml:space="preserve">  Drepanoistodus</t>
    </r>
    <r>
      <rPr>
        <sz val="6"/>
        <rFont val="Arial"/>
        <family val="2"/>
      </rPr>
      <t>?</t>
    </r>
    <r>
      <rPr>
        <i/>
        <sz val="6"/>
        <rFont val="Arial"/>
        <family val="2"/>
      </rPr>
      <t xml:space="preserve"> pervetus</t>
    </r>
  </si>
  <si>
    <t xml:space="preserve">  Drepanoistodus angulensis</t>
  </si>
  <si>
    <r>
      <t xml:space="preserve">  Drepanoistodus </t>
    </r>
    <r>
      <rPr>
        <sz val="6"/>
        <rFont val="Arial"/>
        <family val="2"/>
      </rPr>
      <t>aff.</t>
    </r>
    <r>
      <rPr>
        <i/>
        <sz val="6"/>
        <rFont val="Arial"/>
        <family val="2"/>
      </rPr>
      <t xml:space="preserve"> forceps</t>
    </r>
  </si>
  <si>
    <r>
      <t xml:space="preserve">  Drepanoistodus </t>
    </r>
    <r>
      <rPr>
        <sz val="6"/>
        <rFont val="Arial"/>
        <family val="2"/>
      </rPr>
      <t>aff.</t>
    </r>
    <r>
      <rPr>
        <i/>
        <sz val="6"/>
        <rFont val="Arial"/>
        <family val="2"/>
      </rPr>
      <t xml:space="preserve"> nowlani</t>
    </r>
  </si>
  <si>
    <r>
      <t xml:space="preserve">  Drepanoistodus</t>
    </r>
    <r>
      <rPr>
        <sz val="6"/>
        <rFont val="Arial"/>
        <family val="2"/>
      </rPr>
      <t xml:space="preserve"> sp.</t>
    </r>
  </si>
  <si>
    <t xml:space="preserve">  Eoconodontus notchpeakensis</t>
  </si>
  <si>
    <t xml:space="preserve">  Eoserratognathus guyi</t>
  </si>
  <si>
    <t xml:space="preserve">  Juanognathus variabilis</t>
  </si>
  <si>
    <r>
      <t xml:space="preserve">  Juanognathus </t>
    </r>
    <r>
      <rPr>
        <sz val="6"/>
        <rFont val="Arial"/>
        <family val="2"/>
      </rPr>
      <t>sp. nov.</t>
    </r>
  </si>
  <si>
    <r>
      <rPr>
        <i/>
        <sz val="6"/>
        <rFont val="Arial"/>
        <family val="2"/>
      </rPr>
      <t xml:space="preserve">  Leukorhinion</t>
    </r>
    <r>
      <rPr>
        <sz val="6"/>
        <rFont val="Arial"/>
        <family val="2"/>
      </rPr>
      <t xml:space="preserve"> sp. nov.</t>
    </r>
  </si>
  <si>
    <t xml:space="preserve">  Macerodus dianae</t>
  </si>
  <si>
    <r>
      <t xml:space="preserve">  Macerodus </t>
    </r>
    <r>
      <rPr>
        <sz val="6"/>
        <rFont val="Arial"/>
        <family val="2"/>
      </rPr>
      <t>sp. nov.</t>
    </r>
  </si>
  <si>
    <r>
      <t xml:space="preserve">  Microzarkodina flabellum</t>
    </r>
    <r>
      <rPr>
        <sz val="6"/>
        <rFont val="Arial"/>
        <family val="2"/>
      </rPr>
      <t>?</t>
    </r>
  </si>
  <si>
    <t xml:space="preserve">  Oepikodus communis</t>
  </si>
  <si>
    <r>
      <t xml:space="preserve">  Oistodus</t>
    </r>
    <r>
      <rPr>
        <sz val="6"/>
        <rFont val="Arial"/>
        <family val="2"/>
      </rPr>
      <t xml:space="preserve"> sp.</t>
    </r>
  </si>
  <si>
    <r>
      <t xml:space="preserve">  Oneotodus </t>
    </r>
    <r>
      <rPr>
        <sz val="6"/>
        <rFont val="Arial"/>
        <family val="2"/>
      </rPr>
      <t>sp. nov A</t>
    </r>
  </si>
  <si>
    <r>
      <t xml:space="preserve">  Oneotodus</t>
    </r>
    <r>
      <rPr>
        <sz val="6"/>
        <rFont val="Arial"/>
        <family val="2"/>
      </rPr>
      <t xml:space="preserve"> sp. nov. B</t>
    </r>
  </si>
  <si>
    <r>
      <t xml:space="preserve">  Oneotodus </t>
    </r>
    <r>
      <rPr>
        <sz val="6"/>
        <rFont val="Arial"/>
        <family val="2"/>
      </rPr>
      <t>sp. A Smith</t>
    </r>
  </si>
  <si>
    <t xml:space="preserve">  Parapanderodus striatus</t>
  </si>
  <si>
    <t xml:space="preserve">  Paraserratognathus abruptus</t>
  </si>
  <si>
    <t xml:space="preserve">  Paraserratognathus pygmaeus</t>
  </si>
  <si>
    <t xml:space="preserve">  Protopanderodus gradatus</t>
  </si>
  <si>
    <r>
      <t xml:space="preserve">  Protopanderodus</t>
    </r>
    <r>
      <rPr>
        <sz val="6"/>
        <rFont val="Arial"/>
        <family val="2"/>
      </rPr>
      <t xml:space="preserve"> sp.</t>
    </r>
  </si>
  <si>
    <r>
      <t xml:space="preserve">  Protoprioniodus papiliosus</t>
    </r>
    <r>
      <rPr>
        <sz val="6"/>
        <rFont val="Arial"/>
        <family val="2"/>
      </rPr>
      <t>?</t>
    </r>
  </si>
  <si>
    <t xml:space="preserve">  Protoprioniodus simplicissimus</t>
  </si>
  <si>
    <t xml:space="preserve">  Pteracontiodus cryptodens</t>
  </si>
  <si>
    <t xml:space="preserve">  Rossodus manitouensis</t>
  </si>
  <si>
    <r>
      <t xml:space="preserve">  'Scandodus</t>
    </r>
    <r>
      <rPr>
        <sz val="6"/>
        <rFont val="Arial"/>
        <family val="2"/>
      </rPr>
      <t xml:space="preserve">' </t>
    </r>
    <r>
      <rPr>
        <i/>
        <sz val="6"/>
        <rFont val="Arial"/>
        <family val="2"/>
      </rPr>
      <t>ethingtoni</t>
    </r>
  </si>
  <si>
    <r>
      <t xml:space="preserve">  'Scandodus</t>
    </r>
    <r>
      <rPr>
        <sz val="6"/>
        <rFont val="Arial"/>
        <family val="2"/>
      </rPr>
      <t>' sp.</t>
    </r>
  </si>
  <si>
    <r>
      <t xml:space="preserve">  'Scolopodus</t>
    </r>
    <r>
      <rPr>
        <sz val="6"/>
        <rFont val="Arial"/>
        <family val="2"/>
      </rPr>
      <t xml:space="preserve">' </t>
    </r>
    <r>
      <rPr>
        <i/>
        <sz val="6"/>
        <rFont val="Arial"/>
        <family val="2"/>
      </rPr>
      <t>emarginatus</t>
    </r>
  </si>
  <si>
    <t xml:space="preserve">  Semiacontiodus nogamii</t>
  </si>
  <si>
    <t xml:space="preserve">  Striatodontus prolificus</t>
  </si>
  <si>
    <t xml:space="preserve">  Teridontus nakamurai</t>
  </si>
  <si>
    <t xml:space="preserve">  Toxotodus carlae</t>
  </si>
  <si>
    <t xml:space="preserve">  Tropodus comptus</t>
  </si>
  <si>
    <r>
      <t xml:space="preserve">  Tropodus</t>
    </r>
    <r>
      <rPr>
        <sz val="6"/>
        <rFont val="Arial"/>
        <family val="2"/>
      </rPr>
      <t xml:space="preserve"> sp.</t>
    </r>
  </si>
  <si>
    <t xml:space="preserve">  Ulrichodina abnormalis</t>
  </si>
  <si>
    <t xml:space="preserve">  Utahconus utahensis</t>
  </si>
  <si>
    <t xml:space="preserve">  Variabiloconus bassleri</t>
  </si>
  <si>
    <t xml:space="preserve">  Gen. nov. A</t>
  </si>
  <si>
    <t xml:space="preserve">  Gen. nov. B</t>
  </si>
  <si>
    <t xml:space="preserve">  indet.</t>
  </si>
  <si>
    <t xml:space="preserve">  TOTAL ELEMENTS per SAMPLE</t>
  </si>
  <si>
    <t xml:space="preserve">  ELEMENTS per kg(processed)</t>
  </si>
  <si>
    <t>Average Durine yield (elements per processed kg):</t>
  </si>
  <si>
    <t>Average Croisaphuill yield (elements per processed kg):</t>
  </si>
  <si>
    <t>Average Balnakeil yield (elements per processed kg):</t>
  </si>
  <si>
    <t>Average Sangomore yield (elements per processed kg):</t>
  </si>
  <si>
    <t>Average Sailmhor yield (elements per processed kg):</t>
  </si>
  <si>
    <t>Average Eilean Dubh yield (elements per processed kg):</t>
  </si>
  <si>
    <r>
      <t xml:space="preserve">  Acanthodus </t>
    </r>
    <r>
      <rPr>
        <sz val="6"/>
        <rFont val="Arial"/>
        <family val="2"/>
      </rPr>
      <t>sp.</t>
    </r>
  </si>
  <si>
    <t xml:space="preserve">  Juanognathus jaanussoni</t>
  </si>
  <si>
    <t>spot</t>
  </si>
  <si>
    <t xml:space="preserve">  Tripodus combsi</t>
  </si>
  <si>
    <t>ELEMENTS per TAXON</t>
  </si>
  <si>
    <t xml:space="preserve">  Histiodella donnae</t>
  </si>
  <si>
    <t xml:space="preserve">  Drepanoistodus concavus</t>
  </si>
  <si>
    <t xml:space="preserve">  'Eucharodus' toomeyi</t>
  </si>
  <si>
    <t xml:space="preserve">  'Eucharodus' xyron</t>
  </si>
  <si>
    <r>
      <t xml:space="preserve">  'Eucharodus'</t>
    </r>
    <r>
      <rPr>
        <sz val="6"/>
        <rFont val="Arial"/>
        <family val="2"/>
      </rPr>
      <t>? sp. nov.</t>
    </r>
  </si>
  <si>
    <r>
      <t xml:space="preserve">  Oelandodus </t>
    </r>
    <r>
      <rPr>
        <sz val="6"/>
        <rFont val="Arial"/>
        <family val="2"/>
      </rPr>
      <t xml:space="preserve">cf. </t>
    </r>
    <r>
      <rPr>
        <i/>
        <sz val="6"/>
        <rFont val="Arial"/>
        <family val="2"/>
      </rPr>
      <t>costatus</t>
    </r>
  </si>
  <si>
    <r>
      <t xml:space="preserve">  Filodontus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filosus</t>
    </r>
  </si>
  <si>
    <t xml:space="preserve">  FORMATION HEIGHT (m)</t>
  </si>
  <si>
    <t xml:space="preserve">  COMPOSITE HEIGHT  (m)</t>
  </si>
  <si>
    <r>
      <t xml:space="preserve">  Drepanoistodus</t>
    </r>
    <r>
      <rPr>
        <sz val="6"/>
        <rFont val="Arial"/>
        <family val="2"/>
      </rPr>
      <t>? sp.</t>
    </r>
  </si>
  <si>
    <r>
      <t xml:space="preserve">  Triangulodus</t>
    </r>
    <r>
      <rPr>
        <sz val="6"/>
        <rFont val="Arial"/>
        <family val="2"/>
      </rPr>
      <t>? sp.</t>
    </r>
  </si>
  <si>
    <r>
      <t xml:space="preserve">  Diaphorodus</t>
    </r>
    <r>
      <rPr>
        <sz val="6"/>
        <rFont val="Arial"/>
        <family val="2"/>
      </rPr>
      <t>? sp.</t>
    </r>
  </si>
  <si>
    <r>
      <t xml:space="preserve">  Juanognathus</t>
    </r>
    <r>
      <rPr>
        <sz val="6"/>
        <rFont val="Arial"/>
        <family val="2"/>
      </rPr>
      <t>? sp.</t>
    </r>
  </si>
  <si>
    <t>Supplementary File 2 - conodont abundance table</t>
  </si>
  <si>
    <t xml:space="preserve">  Oistodus bransoni</t>
  </si>
  <si>
    <t xml:space="preserve">  Utaconus longipinnatus</t>
  </si>
  <si>
    <r>
      <t xml:space="preserve">  J. variabilis </t>
    </r>
    <r>
      <rPr>
        <sz val="6"/>
        <rFont val="Arial"/>
        <family val="2"/>
      </rPr>
      <t>P element (= "?</t>
    </r>
    <r>
      <rPr>
        <i/>
        <sz val="6"/>
        <rFont val="Arial"/>
        <family val="2"/>
      </rPr>
      <t>Reutterodus</t>
    </r>
    <r>
      <rPr>
        <sz val="6"/>
        <rFont val="Arial"/>
        <family val="2"/>
      </rPr>
      <t xml:space="preserve"> a</t>
    </r>
    <r>
      <rPr>
        <i/>
        <sz val="6"/>
        <rFont val="Arial"/>
        <family val="2"/>
      </rPr>
      <t>ndinus")</t>
    </r>
  </si>
  <si>
    <r>
      <t xml:space="preserve">  Laurentoscandodus </t>
    </r>
    <r>
      <rPr>
        <sz val="6"/>
        <rFont val="Arial"/>
        <family val="2"/>
      </rPr>
      <t xml:space="preserve">aff. </t>
    </r>
    <r>
      <rPr>
        <i/>
        <sz val="6"/>
        <rFont val="Arial"/>
        <family val="2"/>
      </rPr>
      <t>triangularis</t>
    </r>
  </si>
  <si>
    <t xml:space="preserve">  Loxognathodus phyllodus</t>
  </si>
  <si>
    <r>
      <t xml:space="preserve">  Dischidognathus</t>
    </r>
    <r>
      <rPr>
        <sz val="6"/>
        <rFont val="Arial"/>
        <family val="2"/>
      </rPr>
      <t xml:space="preserve"> sp. nov. </t>
    </r>
    <r>
      <rPr>
        <i/>
        <sz val="6"/>
        <rFont val="Arial"/>
        <family val="2"/>
      </rPr>
      <t>sensu</t>
    </r>
    <r>
      <rPr>
        <sz val="6"/>
        <rFont val="Arial"/>
        <family val="2"/>
      </rPr>
      <t xml:space="preserve"> E&amp;C 1982</t>
    </r>
  </si>
  <si>
    <r>
      <t xml:space="preserve">  Drepanoistodus</t>
    </r>
    <r>
      <rPr>
        <sz val="6"/>
        <rFont val="Arial"/>
        <family val="2"/>
      </rPr>
      <t xml:space="preserve"> sp. A</t>
    </r>
  </si>
  <si>
    <r>
      <t xml:space="preserve">  Drepanoistodus</t>
    </r>
    <r>
      <rPr>
        <sz val="6"/>
        <rFont val="Arial"/>
        <family val="2"/>
      </rPr>
      <t xml:space="preserve"> sp. B</t>
    </r>
  </si>
  <si>
    <r>
      <t xml:space="preserve">  Drepanoistodus </t>
    </r>
    <r>
      <rPr>
        <sz val="6"/>
        <rFont val="Arial"/>
        <family val="2"/>
      </rPr>
      <t>sp. C</t>
    </r>
  </si>
  <si>
    <r>
      <t xml:space="preserve">  Drepanoistodus </t>
    </r>
    <r>
      <rPr>
        <sz val="6"/>
        <rFont val="Arial"/>
        <family val="2"/>
      </rPr>
      <t>sp. D</t>
    </r>
  </si>
  <si>
    <r>
      <t xml:space="preserve">  Drepanoistodus </t>
    </r>
    <r>
      <rPr>
        <sz val="6"/>
        <rFont val="Arial"/>
        <family val="2"/>
      </rPr>
      <t xml:space="preserve">sp. A </t>
    </r>
    <r>
      <rPr>
        <i/>
        <sz val="6"/>
        <rFont val="Arial"/>
        <family val="2"/>
      </rPr>
      <t>sensu</t>
    </r>
    <r>
      <rPr>
        <sz val="6"/>
        <rFont val="Arial"/>
        <family val="2"/>
      </rPr>
      <t xml:space="preserve"> Stouge &amp; Boyce</t>
    </r>
  </si>
  <si>
    <r>
      <t xml:space="preserve">  Juanognathus</t>
    </r>
    <r>
      <rPr>
        <sz val="6"/>
        <rFont val="Arial"/>
        <family val="2"/>
      </rPr>
      <t xml:space="preserve"> sp. A </t>
    </r>
    <r>
      <rPr>
        <i/>
        <sz val="6"/>
        <rFont val="Arial"/>
        <family val="2"/>
      </rPr>
      <t>sensu</t>
    </r>
    <r>
      <rPr>
        <sz val="6"/>
        <rFont val="Arial"/>
        <family val="2"/>
      </rPr>
      <t xml:space="preserve"> Smith</t>
    </r>
  </si>
  <si>
    <r>
      <t xml:space="preserve">  Semiacontiodus</t>
    </r>
    <r>
      <rPr>
        <sz val="6"/>
        <rFont val="Arial"/>
        <family val="2"/>
      </rPr>
      <t xml:space="preserve"> sp. nov. </t>
    </r>
    <r>
      <rPr>
        <i/>
        <sz val="6"/>
        <rFont val="Arial"/>
        <family val="2"/>
      </rPr>
      <t xml:space="preserve">sensu </t>
    </r>
    <r>
      <rPr>
        <sz val="6"/>
        <rFont val="Arial"/>
        <family val="2"/>
      </rPr>
      <t>Albanesi &amp; Vaccari</t>
    </r>
  </si>
  <si>
    <r>
      <t xml:space="preserve">  Ulrichodina</t>
    </r>
    <r>
      <rPr>
        <sz val="6"/>
        <rFont val="Arial"/>
        <family val="2"/>
      </rPr>
      <t xml:space="preserve"> sp. nov.</t>
    </r>
  </si>
  <si>
    <t>BALNAKIEL</t>
  </si>
  <si>
    <r>
      <t xml:space="preserve">Base of </t>
    </r>
    <r>
      <rPr>
        <i/>
        <sz val="8"/>
        <color rgb="FFFF0000"/>
        <rFont val="Arial"/>
        <family val="2"/>
      </rPr>
      <t>manitouensis Biozone</t>
    </r>
  </si>
  <si>
    <t>Position of biozonal boundaries in the Durness Group</t>
  </si>
  <si>
    <t>Biozone</t>
  </si>
  <si>
    <t>Formation</t>
  </si>
  <si>
    <t>Height above group base</t>
  </si>
  <si>
    <t>Height above formation base</t>
  </si>
  <si>
    <t>combsi</t>
  </si>
  <si>
    <t>variabilis</t>
  </si>
  <si>
    <t>communis</t>
  </si>
  <si>
    <t>deltatus/costatus</t>
  </si>
  <si>
    <t>dianae</t>
  </si>
  <si>
    <t>subrex</t>
  </si>
  <si>
    <t>manitouensis</t>
  </si>
  <si>
    <t>Sailmhor</t>
  </si>
  <si>
    <t>Sangomore</t>
  </si>
  <si>
    <t>Balnakiel</t>
  </si>
  <si>
    <t>Croisaphuill</t>
  </si>
  <si>
    <r>
      <t xml:space="preserve">Base of </t>
    </r>
    <r>
      <rPr>
        <i/>
        <sz val="8"/>
        <color rgb="FFFF0000"/>
        <rFont val="Arial"/>
        <family val="2"/>
      </rPr>
      <t>communis</t>
    </r>
    <r>
      <rPr>
        <sz val="8"/>
        <color rgb="FFFF0000"/>
        <rFont val="Arial"/>
        <family val="2"/>
      </rPr>
      <t xml:space="preserve"> Biozone</t>
    </r>
  </si>
  <si>
    <r>
      <t xml:space="preserve">Base of </t>
    </r>
    <r>
      <rPr>
        <i/>
        <sz val="8"/>
        <color rgb="FFFF0000"/>
        <rFont val="Arial"/>
        <family val="2"/>
      </rPr>
      <t>variabiis</t>
    </r>
    <r>
      <rPr>
        <sz val="8"/>
        <color rgb="FFFF0000"/>
        <rFont val="Arial"/>
        <family val="2"/>
      </rPr>
      <t xml:space="preserve"> Biozone</t>
    </r>
  </si>
  <si>
    <r>
      <t xml:space="preserve">Base of </t>
    </r>
    <r>
      <rPr>
        <i/>
        <sz val="8"/>
        <color rgb="FFFF0000"/>
        <rFont val="Arial"/>
        <family val="2"/>
      </rPr>
      <t>combsi</t>
    </r>
    <r>
      <rPr>
        <sz val="8"/>
        <color rgb="FFFF0000"/>
        <rFont val="Arial"/>
        <family val="2"/>
      </rPr>
      <t xml:space="preserve"> Biozone</t>
    </r>
  </si>
  <si>
    <r>
      <t xml:space="preserve">Base of </t>
    </r>
    <r>
      <rPr>
        <i/>
        <sz val="8"/>
        <color rgb="FFFF0000"/>
        <rFont val="Arial"/>
        <family val="2"/>
      </rPr>
      <t>dianae</t>
    </r>
    <r>
      <rPr>
        <sz val="8"/>
        <color rgb="FFFF0000"/>
        <rFont val="Arial"/>
        <family val="2"/>
      </rPr>
      <t xml:space="preserve"> Biozone</t>
    </r>
  </si>
  <si>
    <r>
      <t xml:space="preserve">Base of </t>
    </r>
    <r>
      <rPr>
        <i/>
        <sz val="8"/>
        <color rgb="FFFF0000"/>
        <rFont val="Arial"/>
        <family val="2"/>
      </rPr>
      <t>subrex</t>
    </r>
    <r>
      <rPr>
        <sz val="8"/>
        <color rgb="FFFF0000"/>
        <rFont val="Arial"/>
        <family val="2"/>
      </rPr>
      <t xml:space="preserve"> Biozone</t>
    </r>
  </si>
  <si>
    <r>
      <t xml:space="preserve">Base of </t>
    </r>
    <r>
      <rPr>
        <i/>
        <sz val="8"/>
        <color rgb="FFFF0000"/>
        <rFont val="Arial"/>
        <family val="2"/>
      </rPr>
      <t>deltatus</t>
    </r>
    <r>
      <rPr>
        <sz val="8"/>
        <color rgb="FFFF0000"/>
        <rFont val="Arial"/>
        <family val="2"/>
      </rPr>
      <t xml:space="preserve"> Biozone</t>
    </r>
  </si>
  <si>
    <t>Zone thickness</t>
  </si>
  <si>
    <t>Stratigraphy and faunas  of the Durness Group (Cambrian – Middle Ordovician) of northwest Scotland – constraints on tectonic models and the development of the Great American Carbonate Bank</t>
  </si>
  <si>
    <t>M. P. Smith, R. J. Raine &amp; J. E. Repetski</t>
  </si>
  <si>
    <t xml:space="preserve">  Kallidontus corbatoi</t>
  </si>
  <si>
    <r>
      <t xml:space="preserve">  Scolopodus </t>
    </r>
    <r>
      <rPr>
        <sz val="6"/>
        <rFont val="Arial"/>
        <family val="2"/>
      </rPr>
      <t>aff.</t>
    </r>
    <r>
      <rPr>
        <i/>
        <sz val="6"/>
        <rFont val="Arial"/>
        <family val="2"/>
      </rPr>
      <t xml:space="preserve"> rex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 xml:space="preserve">sensu </t>
    </r>
    <r>
      <rPr>
        <sz val="6"/>
        <rFont val="Arial"/>
        <family val="2"/>
      </rPr>
      <t>Ethington &amp; Clark, 1982</t>
    </r>
  </si>
  <si>
    <r>
      <t xml:space="preserve">  Cordylodus lindstromi sensu</t>
    </r>
    <r>
      <rPr>
        <sz val="6"/>
        <rFont val="Arial"/>
        <family val="2"/>
      </rPr>
      <t xml:space="preserve"> Nicoll, 1991</t>
    </r>
  </si>
  <si>
    <t xml:space="preserve"> Paraserratognathus costatus</t>
  </si>
  <si>
    <t xml:space="preserve">  Pohlerodus marathonensis</t>
  </si>
  <si>
    <r>
      <t xml:space="preserve">  '</t>
    </r>
    <r>
      <rPr>
        <sz val="6"/>
        <rFont val="Arial"/>
        <family val="2"/>
      </rPr>
      <t>Scolopodus</t>
    </r>
    <r>
      <rPr>
        <i/>
        <sz val="6"/>
        <rFont val="Arial"/>
        <family val="2"/>
      </rPr>
      <t>'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subrex</t>
    </r>
  </si>
  <si>
    <r>
      <t xml:space="preserve">  'Scolopodus</t>
    </r>
    <r>
      <rPr>
        <sz val="6"/>
        <rFont val="Arial"/>
        <family val="2"/>
      </rPr>
      <t>' sp.</t>
    </r>
  </si>
  <si>
    <r>
      <t xml:space="preserve">  'Scolopodus</t>
    </r>
    <r>
      <rPr>
        <sz val="6"/>
        <rFont val="Arial"/>
        <family val="2"/>
      </rPr>
      <t>'</t>
    </r>
    <r>
      <rPr>
        <i/>
        <sz val="6"/>
        <rFont val="Arial"/>
        <family val="2"/>
      </rPr>
      <t xml:space="preserve"> floweri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</si>
</sst>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0"/>
      <name val="Arial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5"/>
      <color theme="1"/>
      <name val="Arial"/>
      <family val="2"/>
    </font>
    <font>
      <sz val="11"/>
      <name val="Arial"/>
      <family val="2"/>
    </font>
    <font>
      <i/>
      <sz val="8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8" fillId="3" borderId="40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 textRotation="90"/>
    </xf>
    <xf numFmtId="0" fontId="8" fillId="3" borderId="1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textRotation="90"/>
    </xf>
    <xf numFmtId="0" fontId="3" fillId="3" borderId="5" xfId="0" applyFont="1" applyFill="1" applyBorder="1" applyAlignment="1">
      <alignment textRotation="90"/>
    </xf>
    <xf numFmtId="0" fontId="3" fillId="3" borderId="6" xfId="0" applyFont="1" applyFill="1" applyBorder="1" applyAlignment="1">
      <alignment textRotation="90"/>
    </xf>
    <xf numFmtId="0" fontId="3" fillId="3" borderId="7" xfId="0" applyFont="1" applyFill="1" applyBorder="1" applyAlignment="1">
      <alignment textRotation="90"/>
    </xf>
    <xf numFmtId="0" fontId="2" fillId="3" borderId="7" xfId="0" applyFont="1" applyFill="1" applyBorder="1" applyAlignment="1">
      <alignment textRotation="90"/>
    </xf>
    <xf numFmtId="0" fontId="3" fillId="3" borderId="7" xfId="0" quotePrefix="1" applyFont="1" applyFill="1" applyBorder="1" applyAlignment="1">
      <alignment textRotation="90"/>
    </xf>
    <xf numFmtId="0" fontId="3" fillId="3" borderId="30" xfId="0" applyFont="1" applyFill="1" applyBorder="1" applyAlignment="1">
      <alignment textRotation="90"/>
    </xf>
    <xf numFmtId="0" fontId="2" fillId="3" borderId="30" xfId="0" applyFont="1" applyFill="1" applyBorder="1" applyAlignment="1">
      <alignment textRotation="90"/>
    </xf>
    <xf numFmtId="0" fontId="2" fillId="3" borderId="31" xfId="0" applyFont="1" applyFill="1" applyBorder="1" applyAlignment="1">
      <alignment textRotation="90"/>
    </xf>
    <xf numFmtId="0" fontId="1" fillId="3" borderId="3" xfId="0" applyFont="1" applyFill="1" applyBorder="1" applyAlignment="1">
      <alignment horizontal="center" textRotation="90"/>
    </xf>
    <xf numFmtId="0" fontId="1" fillId="3" borderId="4" xfId="0" applyFont="1" applyFill="1" applyBorder="1" applyAlignment="1">
      <alignment horizontal="center" textRotation="90"/>
    </xf>
    <xf numFmtId="0" fontId="8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0" fillId="0" borderId="54" xfId="0" applyBorder="1"/>
    <xf numFmtId="0" fontId="0" fillId="0" borderId="53" xfId="0" applyBorder="1"/>
    <xf numFmtId="0" fontId="8" fillId="0" borderId="54" xfId="0" applyFont="1" applyBorder="1"/>
    <xf numFmtId="0" fontId="8" fillId="3" borderId="2" xfId="0" applyFont="1" applyFill="1" applyBorder="1" applyAlignment="1">
      <alignment horizontal="center" textRotation="90" wrapText="1"/>
    </xf>
    <xf numFmtId="2" fontId="0" fillId="0" borderId="0" xfId="0" applyNumberFormat="1"/>
    <xf numFmtId="1" fontId="6" fillId="3" borderId="11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horizontal="center" vertical="center"/>
    </xf>
    <xf numFmtId="1" fontId="6" fillId="3" borderId="2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vertical="center"/>
    </xf>
    <xf numFmtId="1" fontId="6" fillId="3" borderId="50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1" fontId="6" fillId="3" borderId="18" xfId="0" applyNumberFormat="1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vertical="center"/>
    </xf>
    <xf numFmtId="1" fontId="6" fillId="3" borderId="45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vertical="center"/>
    </xf>
    <xf numFmtId="1" fontId="6" fillId="3" borderId="22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vertical="center"/>
    </xf>
    <xf numFmtId="1" fontId="6" fillId="3" borderId="3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1" fontId="6" fillId="3" borderId="14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1" fontId="6" fillId="3" borderId="12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1" fontId="6" fillId="3" borderId="19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1" fontId="6" fillId="3" borderId="23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164" fontId="6" fillId="3" borderId="45" xfId="0" applyNumberFormat="1" applyFont="1" applyFill="1" applyBorder="1" applyAlignment="1">
      <alignment horizontal="center" vertical="center"/>
    </xf>
    <xf numFmtId="164" fontId="6" fillId="3" borderId="50" xfId="0" applyNumberFormat="1" applyFont="1" applyFill="1" applyBorder="1" applyAlignment="1">
      <alignment horizontal="center" vertical="center"/>
    </xf>
    <xf numFmtId="164" fontId="6" fillId="3" borderId="21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7" xfId="0" applyNumberFormat="1" applyFont="1" applyFill="1" applyBorder="1" applyAlignment="1">
      <alignment horizontal="center" vertical="center"/>
    </xf>
    <xf numFmtId="164" fontId="6" fillId="3" borderId="18" xfId="0" applyNumberFormat="1" applyFont="1" applyFill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/>
    </xf>
    <xf numFmtId="164" fontId="4" fillId="3" borderId="49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3" borderId="44" xfId="0" applyNumberFormat="1" applyFont="1" applyFill="1" applyBorder="1" applyAlignment="1">
      <alignment horizontal="center" vertical="center"/>
    </xf>
    <xf numFmtId="164" fontId="6" fillId="3" borderId="49" xfId="0" applyNumberFormat="1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0" fontId="12" fillId="0" borderId="0" xfId="0" applyFont="1"/>
    <xf numFmtId="164" fontId="4" fillId="3" borderId="11" xfId="0" applyNumberFormat="1" applyFont="1" applyFill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64" fontId="5" fillId="0" borderId="5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0" fontId="8" fillId="0" borderId="57" xfId="0" applyFont="1" applyBorder="1"/>
    <xf numFmtId="0" fontId="0" fillId="0" borderId="55" xfId="0" applyBorder="1"/>
    <xf numFmtId="0" fontId="10" fillId="0" borderId="56" xfId="0" applyFont="1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0" fillId="0" borderId="58" xfId="0" applyBorder="1"/>
    <xf numFmtId="0" fontId="0" fillId="0" borderId="59" xfId="0" applyBorder="1"/>
    <xf numFmtId="0" fontId="15" fillId="0" borderId="0" xfId="0" applyFont="1"/>
    <xf numFmtId="0" fontId="14" fillId="3" borderId="60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 wrapText="1"/>
    </xf>
    <xf numFmtId="0" fontId="14" fillId="3" borderId="62" xfId="0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63" xfId="0" applyFont="1" applyBorder="1" applyAlignment="1">
      <alignment vertical="center"/>
    </xf>
    <xf numFmtId="0" fontId="9" fillId="0" borderId="64" xfId="0" applyFont="1" applyBorder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" fillId="3" borderId="41" xfId="0" applyFont="1" applyFill="1" applyBorder="1" applyAlignment="1">
      <alignment horizontal="center" vertical="center" textRotation="90"/>
    </xf>
    <xf numFmtId="0" fontId="0" fillId="3" borderId="39" xfId="0" applyFill="1" applyBorder="1" applyAlignment="1">
      <alignment horizontal="center" vertical="center" textRotation="90"/>
    </xf>
    <xf numFmtId="0" fontId="0" fillId="3" borderId="42" xfId="0" applyFill="1" applyBorder="1" applyAlignment="1">
      <alignment horizontal="center" vertical="center" textRotation="90"/>
    </xf>
    <xf numFmtId="0" fontId="1" fillId="3" borderId="35" xfId="0" applyFont="1" applyFill="1" applyBorder="1"/>
    <xf numFmtId="0" fontId="1" fillId="3" borderId="36" xfId="0" applyFont="1" applyFill="1" applyBorder="1"/>
    <xf numFmtId="0" fontId="1" fillId="3" borderId="54" xfId="0" applyFont="1" applyFill="1" applyBorder="1"/>
    <xf numFmtId="0" fontId="1" fillId="3" borderId="37" xfId="0" applyFont="1" applyFill="1" applyBorder="1"/>
    <xf numFmtId="2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3" borderId="39" xfId="0" applyFont="1" applyFill="1" applyBorder="1" applyAlignment="1">
      <alignment horizontal="center" vertical="center" textRotation="90"/>
    </xf>
    <xf numFmtId="0" fontId="1" fillId="3" borderId="4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96"/>
  <sheetViews>
    <sheetView showGridLines="0" tabSelected="1" zoomScale="200" zoomScaleNormal="200" workbookViewId="0">
      <pane xSplit="5" ySplit="5" topLeftCell="F6" activePane="bottomRight" state="frozen"/>
      <selection pane="topRight" activeCell="G1" sqref="G1"/>
      <selection pane="bottomLeft" activeCell="A2" sqref="A2"/>
      <selection pane="bottomRight" activeCell="CA8" sqref="CA8"/>
    </sheetView>
  </sheetViews>
  <sheetFormatPr baseColWidth="10" defaultRowHeight="13"/>
  <cols>
    <col min="1" max="1" width="2.83203125" customWidth="1"/>
    <col min="2" max="2" width="5.83203125" customWidth="1"/>
    <col min="3" max="4" width="4.5" customWidth="1"/>
    <col min="5" max="5" width="3.6640625" customWidth="1"/>
    <col min="6" max="57" width="2.1640625" customWidth="1"/>
    <col min="58" max="58" width="2.33203125" customWidth="1"/>
    <col min="59" max="88" width="2.1640625" customWidth="1"/>
    <col min="89" max="89" width="2.33203125" customWidth="1"/>
    <col min="90" max="90" width="2.1640625" customWidth="1"/>
    <col min="91" max="91" width="2.5" customWidth="1"/>
    <col min="92" max="97" width="2.1640625" customWidth="1"/>
    <col min="98" max="98" width="2.33203125" customWidth="1"/>
    <col min="99" max="100" width="3.6640625" customWidth="1"/>
    <col min="101" max="101" width="4" customWidth="1"/>
    <col min="102" max="111" width="3" customWidth="1"/>
    <col min="112" max="133" width="3.33203125" customWidth="1"/>
    <col min="134" max="261" width="8.83203125" customWidth="1"/>
  </cols>
  <sheetData>
    <row r="1" spans="1:107" ht="14">
      <c r="A1" s="63" t="s">
        <v>221</v>
      </c>
    </row>
    <row r="2" spans="1:107" ht="14">
      <c r="A2" s="63" t="s">
        <v>222</v>
      </c>
    </row>
    <row r="3" spans="1:107">
      <c r="A3" s="15" t="s">
        <v>181</v>
      </c>
    </row>
    <row r="4" spans="1:107" ht="14" thickBot="1"/>
    <row r="5" spans="1:107" ht="148" customHeight="1" thickBot="1">
      <c r="A5" s="1" t="s">
        <v>95</v>
      </c>
      <c r="B5" s="2" t="s">
        <v>96</v>
      </c>
      <c r="C5" s="3" t="s">
        <v>175</v>
      </c>
      <c r="D5" s="21" t="s">
        <v>176</v>
      </c>
      <c r="E5" s="4" t="s">
        <v>97</v>
      </c>
      <c r="F5" s="5" t="s">
        <v>163</v>
      </c>
      <c r="G5" s="6" t="s">
        <v>98</v>
      </c>
      <c r="H5" s="7" t="s">
        <v>99</v>
      </c>
      <c r="I5" s="7" t="s">
        <v>100</v>
      </c>
      <c r="J5" s="7" t="s">
        <v>101</v>
      </c>
      <c r="K5" s="7" t="s">
        <v>102</v>
      </c>
      <c r="L5" s="7" t="s">
        <v>103</v>
      </c>
      <c r="M5" s="7" t="s">
        <v>104</v>
      </c>
      <c r="N5" s="7" t="s">
        <v>105</v>
      </c>
      <c r="O5" s="7" t="s">
        <v>225</v>
      </c>
      <c r="P5" s="7" t="s">
        <v>106</v>
      </c>
      <c r="Q5" s="7" t="s">
        <v>107</v>
      </c>
      <c r="R5" s="7" t="s">
        <v>108</v>
      </c>
      <c r="S5" s="7" t="s">
        <v>109</v>
      </c>
      <c r="T5" s="7" t="s">
        <v>179</v>
      </c>
      <c r="U5" s="7" t="s">
        <v>187</v>
      </c>
      <c r="V5" s="7" t="s">
        <v>110</v>
      </c>
      <c r="W5" s="7" t="s">
        <v>111</v>
      </c>
      <c r="X5" s="7" t="s">
        <v>112</v>
      </c>
      <c r="Y5" s="7" t="s">
        <v>114</v>
      </c>
      <c r="Z5" s="7" t="s">
        <v>169</v>
      </c>
      <c r="AA5" s="7" t="s">
        <v>115</v>
      </c>
      <c r="AB5" s="7" t="s">
        <v>116</v>
      </c>
      <c r="AC5" s="7" t="s">
        <v>113</v>
      </c>
      <c r="AD5" s="7" t="s">
        <v>192</v>
      </c>
      <c r="AE5" s="7" t="s">
        <v>188</v>
      </c>
      <c r="AF5" s="7" t="s">
        <v>189</v>
      </c>
      <c r="AG5" s="7" t="s">
        <v>190</v>
      </c>
      <c r="AH5" s="7" t="s">
        <v>191</v>
      </c>
      <c r="AI5" s="7" t="s">
        <v>117</v>
      </c>
      <c r="AJ5" s="7" t="s">
        <v>177</v>
      </c>
      <c r="AK5" s="7" t="s">
        <v>118</v>
      </c>
      <c r="AL5" s="7" t="s">
        <v>119</v>
      </c>
      <c r="AM5" s="7" t="s">
        <v>170</v>
      </c>
      <c r="AN5" s="7" t="s">
        <v>171</v>
      </c>
      <c r="AO5" s="7" t="s">
        <v>172</v>
      </c>
      <c r="AP5" s="9" t="s">
        <v>174</v>
      </c>
      <c r="AQ5" s="7" t="s">
        <v>168</v>
      </c>
      <c r="AR5" s="7" t="s">
        <v>164</v>
      </c>
      <c r="AS5" s="7" t="s">
        <v>120</v>
      </c>
      <c r="AT5" s="7" t="s">
        <v>184</v>
      </c>
      <c r="AU5" s="7" t="s">
        <v>193</v>
      </c>
      <c r="AV5" s="7" t="s">
        <v>121</v>
      </c>
      <c r="AW5" s="7" t="s">
        <v>180</v>
      </c>
      <c r="AX5" s="7" t="s">
        <v>223</v>
      </c>
      <c r="AY5" s="7" t="s">
        <v>185</v>
      </c>
      <c r="AZ5" s="8" t="s">
        <v>122</v>
      </c>
      <c r="BA5" s="7" t="s">
        <v>186</v>
      </c>
      <c r="BB5" s="7" t="s">
        <v>123</v>
      </c>
      <c r="BC5" s="7" t="s">
        <v>124</v>
      </c>
      <c r="BD5" s="7" t="s">
        <v>125</v>
      </c>
      <c r="BE5" s="7" t="s">
        <v>173</v>
      </c>
      <c r="BF5" s="7" t="s">
        <v>126</v>
      </c>
      <c r="BG5" s="7" t="s">
        <v>182</v>
      </c>
      <c r="BH5" s="7" t="s">
        <v>127</v>
      </c>
      <c r="BI5" s="7" t="s">
        <v>130</v>
      </c>
      <c r="BJ5" s="7" t="s">
        <v>128</v>
      </c>
      <c r="BK5" s="7" t="s">
        <v>129</v>
      </c>
      <c r="BL5" s="7" t="s">
        <v>131</v>
      </c>
      <c r="BM5" s="7" t="s">
        <v>132</v>
      </c>
      <c r="BN5" s="7" t="s">
        <v>226</v>
      </c>
      <c r="BO5" s="7" t="s">
        <v>133</v>
      </c>
      <c r="BP5" s="7" t="s">
        <v>227</v>
      </c>
      <c r="BQ5" s="7" t="s">
        <v>134</v>
      </c>
      <c r="BR5" s="7" t="s">
        <v>135</v>
      </c>
      <c r="BS5" s="7" t="s">
        <v>136</v>
      </c>
      <c r="BT5" s="7" t="s">
        <v>137</v>
      </c>
      <c r="BU5" s="7" t="s">
        <v>138</v>
      </c>
      <c r="BV5" s="7" t="s">
        <v>139</v>
      </c>
      <c r="BW5" s="9" t="s">
        <v>140</v>
      </c>
      <c r="BX5" s="9" t="s">
        <v>141</v>
      </c>
      <c r="BY5" s="9" t="s">
        <v>142</v>
      </c>
      <c r="BZ5" s="9" t="s">
        <v>230</v>
      </c>
      <c r="CA5" s="7" t="s">
        <v>224</v>
      </c>
      <c r="CB5" s="7" t="s">
        <v>228</v>
      </c>
      <c r="CC5" s="7" t="s">
        <v>229</v>
      </c>
      <c r="CD5" s="7" t="s">
        <v>143</v>
      </c>
      <c r="CE5" s="7" t="s">
        <v>194</v>
      </c>
      <c r="CF5" s="7" t="s">
        <v>144</v>
      </c>
      <c r="CG5" s="7" t="s">
        <v>145</v>
      </c>
      <c r="CH5" s="7" t="s">
        <v>146</v>
      </c>
      <c r="CI5" s="7" t="s">
        <v>178</v>
      </c>
      <c r="CJ5" s="7" t="s">
        <v>166</v>
      </c>
      <c r="CK5" s="7" t="s">
        <v>147</v>
      </c>
      <c r="CL5" s="7" t="s">
        <v>148</v>
      </c>
      <c r="CM5" s="7" t="s">
        <v>149</v>
      </c>
      <c r="CN5" s="7" t="s">
        <v>195</v>
      </c>
      <c r="CO5" s="10" t="s">
        <v>183</v>
      </c>
      <c r="CP5" s="10" t="s">
        <v>150</v>
      </c>
      <c r="CQ5" s="7" t="s">
        <v>151</v>
      </c>
      <c r="CR5" s="11" t="s">
        <v>152</v>
      </c>
      <c r="CS5" s="11" t="s">
        <v>153</v>
      </c>
      <c r="CT5" s="12" t="s">
        <v>154</v>
      </c>
      <c r="CU5" s="13" t="s">
        <v>155</v>
      </c>
      <c r="CV5" s="14" t="s">
        <v>156</v>
      </c>
      <c r="CW5" s="19"/>
      <c r="CX5" s="18"/>
      <c r="CY5" s="18"/>
      <c r="CZ5" s="18"/>
      <c r="DA5" s="18"/>
      <c r="DB5" s="18"/>
      <c r="DC5" s="20"/>
    </row>
    <row r="6" spans="1:107" s="75" customFormat="1" ht="9" customHeight="1">
      <c r="A6" s="157" t="s">
        <v>56</v>
      </c>
      <c r="B6" s="144" t="s">
        <v>58</v>
      </c>
      <c r="C6" s="25" t="s">
        <v>54</v>
      </c>
      <c r="D6" s="62">
        <v>932</v>
      </c>
      <c r="E6" s="26">
        <v>3983</v>
      </c>
      <c r="F6" s="66"/>
      <c r="G6" s="67"/>
      <c r="H6" s="68">
        <v>1</v>
      </c>
      <c r="I6" s="69"/>
      <c r="J6" s="69"/>
      <c r="K6" s="69"/>
      <c r="L6" s="70">
        <v>4</v>
      </c>
      <c r="M6" s="69"/>
      <c r="N6" s="70">
        <v>3</v>
      </c>
      <c r="O6" s="69"/>
      <c r="P6" s="69"/>
      <c r="Q6" s="69"/>
      <c r="R6" s="69"/>
      <c r="S6" s="69"/>
      <c r="T6" s="69"/>
      <c r="U6" s="70">
        <v>7</v>
      </c>
      <c r="V6" s="70">
        <v>1</v>
      </c>
      <c r="W6" s="69"/>
      <c r="X6" s="70">
        <v>8</v>
      </c>
      <c r="Y6" s="69"/>
      <c r="Z6" s="69"/>
      <c r="AA6" s="70">
        <v>1</v>
      </c>
      <c r="AB6" s="69"/>
      <c r="AC6" s="69"/>
      <c r="AD6" s="69"/>
      <c r="AE6" s="69"/>
      <c r="AF6" s="69"/>
      <c r="AG6" s="69"/>
      <c r="AH6" s="69"/>
      <c r="AI6" s="70">
        <v>2</v>
      </c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70">
        <v>2</v>
      </c>
      <c r="BE6" s="69"/>
      <c r="BF6" s="69"/>
      <c r="BG6" s="69"/>
      <c r="BH6" s="69"/>
      <c r="BI6" s="69"/>
      <c r="BJ6" s="69"/>
      <c r="BK6" s="69"/>
      <c r="BL6" s="70">
        <v>10</v>
      </c>
      <c r="BM6" s="69"/>
      <c r="BN6" s="69"/>
      <c r="BO6" s="69"/>
      <c r="BP6" s="69"/>
      <c r="BQ6" s="69"/>
      <c r="BR6" s="69"/>
      <c r="BS6" s="69"/>
      <c r="BT6" s="69"/>
      <c r="BU6" s="70">
        <v>17</v>
      </c>
      <c r="BV6" s="69"/>
      <c r="BW6" s="69"/>
      <c r="BX6" s="69"/>
      <c r="BY6" s="70">
        <v>4</v>
      </c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70">
        <v>2</v>
      </c>
      <c r="CN6" s="69"/>
      <c r="CO6" s="71"/>
      <c r="CP6" s="71"/>
      <c r="CQ6" s="69"/>
      <c r="CR6" s="71"/>
      <c r="CS6" s="71"/>
      <c r="CT6" s="72">
        <v>1</v>
      </c>
      <c r="CU6" s="73">
        <f>SUM(G6:CT6)</f>
        <v>63</v>
      </c>
      <c r="CV6" s="74">
        <f>SUM(CU6)/(E6/1000)</f>
        <v>15.817223198594025</v>
      </c>
      <c r="CW6" s="141"/>
      <c r="CX6" s="142"/>
      <c r="CY6" s="143"/>
      <c r="CZ6" s="142"/>
      <c r="DA6" s="142"/>
      <c r="DB6" s="142"/>
      <c r="DC6" s="142"/>
    </row>
    <row r="7" spans="1:107" ht="9.75" customHeight="1">
      <c r="A7" s="158"/>
      <c r="B7" s="27" t="s">
        <v>53</v>
      </c>
      <c r="C7" s="28" t="s">
        <v>54</v>
      </c>
      <c r="D7" s="64">
        <v>932</v>
      </c>
      <c r="E7" s="23">
        <v>3883</v>
      </c>
      <c r="F7" s="78"/>
      <c r="G7" s="79"/>
      <c r="H7" s="79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1"/>
      <c r="W7" s="80"/>
      <c r="X7" s="81">
        <v>1</v>
      </c>
      <c r="Y7" s="80"/>
      <c r="Z7" s="80"/>
      <c r="AA7" s="81"/>
      <c r="AB7" s="80"/>
      <c r="AC7" s="80"/>
      <c r="AD7" s="80"/>
      <c r="AE7" s="80"/>
      <c r="AF7" s="80"/>
      <c r="AG7" s="80"/>
      <c r="AH7" s="80"/>
      <c r="AI7" s="81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1"/>
      <c r="BM7" s="80"/>
      <c r="BN7" s="80"/>
      <c r="BO7" s="80"/>
      <c r="BP7" s="80"/>
      <c r="BQ7" s="80"/>
      <c r="BR7" s="80"/>
      <c r="BS7" s="80"/>
      <c r="BT7" s="80"/>
      <c r="BU7" s="81"/>
      <c r="BV7" s="80"/>
      <c r="BW7" s="80"/>
      <c r="BX7" s="80"/>
      <c r="BY7" s="81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1"/>
      <c r="CN7" s="80"/>
      <c r="CO7" s="82"/>
      <c r="CP7" s="82"/>
      <c r="CQ7" s="80"/>
      <c r="CR7" s="82"/>
      <c r="CS7" s="82"/>
      <c r="CT7" s="83">
        <v>2</v>
      </c>
      <c r="CU7" s="76">
        <f>SUM(G7:CT7)</f>
        <v>3</v>
      </c>
      <c r="CV7" s="77">
        <f>SUM(CU7)/(E7/1000)</f>
        <v>0.77259850630955451</v>
      </c>
    </row>
    <row r="8" spans="1:107" ht="9.75" customHeight="1">
      <c r="A8" s="158"/>
      <c r="B8" s="27" t="s">
        <v>52</v>
      </c>
      <c r="C8" s="51">
        <v>120.45</v>
      </c>
      <c r="D8" s="47">
        <f t="shared" ref="D8:D18" si="0">800+C8</f>
        <v>920.45</v>
      </c>
      <c r="E8" s="23">
        <v>3885</v>
      </c>
      <c r="F8" s="78"/>
      <c r="G8" s="79"/>
      <c r="H8" s="79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1"/>
      <c r="W8" s="80"/>
      <c r="X8" s="81">
        <v>1</v>
      </c>
      <c r="Y8" s="80"/>
      <c r="Z8" s="80"/>
      <c r="AA8" s="81"/>
      <c r="AB8" s="80"/>
      <c r="AC8" s="80"/>
      <c r="AD8" s="80"/>
      <c r="AE8" s="80"/>
      <c r="AF8" s="80"/>
      <c r="AG8" s="80"/>
      <c r="AH8" s="80"/>
      <c r="AI8" s="81">
        <v>3</v>
      </c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1">
        <v>1</v>
      </c>
      <c r="BI8" s="80"/>
      <c r="BJ8" s="80"/>
      <c r="BK8" s="80"/>
      <c r="BL8" s="81">
        <v>10</v>
      </c>
      <c r="BM8" s="80"/>
      <c r="BN8" s="80"/>
      <c r="BO8" s="80"/>
      <c r="BP8" s="80"/>
      <c r="BQ8" s="80"/>
      <c r="BR8" s="81">
        <v>3</v>
      </c>
      <c r="BS8" s="80"/>
      <c r="BT8" s="80"/>
      <c r="BU8" s="81">
        <v>4</v>
      </c>
      <c r="BV8" s="80"/>
      <c r="BW8" s="80"/>
      <c r="BX8" s="80"/>
      <c r="BY8" s="81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1"/>
      <c r="CN8" s="80"/>
      <c r="CO8" s="82"/>
      <c r="CP8" s="82"/>
      <c r="CQ8" s="80"/>
      <c r="CR8" s="82"/>
      <c r="CS8" s="84">
        <v>1</v>
      </c>
      <c r="CT8" s="83">
        <v>11</v>
      </c>
      <c r="CU8" s="76">
        <f>SUM(G8:CT8)</f>
        <v>34</v>
      </c>
      <c r="CV8" s="77">
        <f>SUM(CU8)/(E8/1000)</f>
        <v>8.7516087516087513</v>
      </c>
    </row>
    <row r="9" spans="1:107" ht="9.75" customHeight="1">
      <c r="A9" s="158"/>
      <c r="B9" s="27" t="s">
        <v>51</v>
      </c>
      <c r="C9" s="51">
        <v>102</v>
      </c>
      <c r="D9" s="47">
        <f t="shared" si="0"/>
        <v>902</v>
      </c>
      <c r="E9" s="23">
        <v>3896</v>
      </c>
      <c r="F9" s="78"/>
      <c r="G9" s="79"/>
      <c r="H9" s="79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1"/>
      <c r="W9" s="80"/>
      <c r="X9" s="81"/>
      <c r="Y9" s="80"/>
      <c r="Z9" s="80"/>
      <c r="AA9" s="81"/>
      <c r="AB9" s="80"/>
      <c r="AC9" s="80"/>
      <c r="AD9" s="80"/>
      <c r="AE9" s="80"/>
      <c r="AF9" s="80"/>
      <c r="AG9" s="80"/>
      <c r="AH9" s="80"/>
      <c r="AI9" s="81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1"/>
      <c r="BI9" s="80"/>
      <c r="BJ9" s="80"/>
      <c r="BK9" s="80"/>
      <c r="BL9" s="81"/>
      <c r="BM9" s="80"/>
      <c r="BN9" s="80"/>
      <c r="BO9" s="80"/>
      <c r="BP9" s="80"/>
      <c r="BQ9" s="80"/>
      <c r="BR9" s="81"/>
      <c r="BS9" s="80"/>
      <c r="BT9" s="80"/>
      <c r="BU9" s="81"/>
      <c r="BV9" s="80"/>
      <c r="BW9" s="80"/>
      <c r="BX9" s="80"/>
      <c r="BY9" s="81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1"/>
      <c r="CN9" s="80"/>
      <c r="CO9" s="82"/>
      <c r="CP9" s="82"/>
      <c r="CQ9" s="80"/>
      <c r="CR9" s="82"/>
      <c r="CS9" s="82"/>
      <c r="CT9" s="83"/>
      <c r="CU9" s="76">
        <f>SUM(G9:CT9)</f>
        <v>0</v>
      </c>
      <c r="CV9" s="77">
        <f>SUM(CU9)/(E9/1000)</f>
        <v>0</v>
      </c>
    </row>
    <row r="10" spans="1:107" ht="9.75" customHeight="1">
      <c r="A10" s="158"/>
      <c r="B10" s="27" t="s">
        <v>50</v>
      </c>
      <c r="C10" s="51">
        <v>94.4</v>
      </c>
      <c r="D10" s="47">
        <f t="shared" si="0"/>
        <v>894.4</v>
      </c>
      <c r="E10" s="23">
        <v>3549</v>
      </c>
      <c r="F10" s="78"/>
      <c r="G10" s="79"/>
      <c r="H10" s="7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1"/>
      <c r="W10" s="80"/>
      <c r="X10" s="81"/>
      <c r="Y10" s="80"/>
      <c r="Z10" s="80"/>
      <c r="AA10" s="81"/>
      <c r="AB10" s="80"/>
      <c r="AC10" s="80"/>
      <c r="AD10" s="80"/>
      <c r="AE10" s="80"/>
      <c r="AF10" s="80"/>
      <c r="AG10" s="80"/>
      <c r="AH10" s="80"/>
      <c r="AI10" s="81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1"/>
      <c r="BI10" s="80"/>
      <c r="BJ10" s="80"/>
      <c r="BK10" s="80"/>
      <c r="BL10" s="81"/>
      <c r="BM10" s="80"/>
      <c r="BN10" s="80"/>
      <c r="BO10" s="80"/>
      <c r="BP10" s="80"/>
      <c r="BQ10" s="80"/>
      <c r="BR10" s="81"/>
      <c r="BS10" s="80"/>
      <c r="BT10" s="80"/>
      <c r="BU10" s="81"/>
      <c r="BV10" s="80"/>
      <c r="BW10" s="80"/>
      <c r="BX10" s="80"/>
      <c r="BY10" s="81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1"/>
      <c r="CN10" s="80"/>
      <c r="CO10" s="82"/>
      <c r="CP10" s="82"/>
      <c r="CQ10" s="80"/>
      <c r="CR10" s="82"/>
      <c r="CS10" s="82"/>
      <c r="CT10" s="83"/>
      <c r="CU10" s="76">
        <f>SUM(G10:CT10)</f>
        <v>0</v>
      </c>
      <c r="CV10" s="77">
        <f>SUM(CU10)/(E10/1000)</f>
        <v>0</v>
      </c>
    </row>
    <row r="11" spans="1:107" ht="9.75" customHeight="1">
      <c r="A11" s="158"/>
      <c r="B11" s="27" t="s">
        <v>49</v>
      </c>
      <c r="C11" s="51">
        <v>80.45</v>
      </c>
      <c r="D11" s="47">
        <f t="shared" si="0"/>
        <v>880.45</v>
      </c>
      <c r="E11" s="23">
        <v>4018</v>
      </c>
      <c r="F11" s="78"/>
      <c r="G11" s="79"/>
      <c r="H11" s="79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/>
      <c r="W11" s="80"/>
      <c r="X11" s="81"/>
      <c r="Y11" s="80"/>
      <c r="Z11" s="80"/>
      <c r="AA11" s="81"/>
      <c r="AB11" s="80"/>
      <c r="AC11" s="80"/>
      <c r="AD11" s="80"/>
      <c r="AE11" s="80"/>
      <c r="AF11" s="80"/>
      <c r="AG11" s="80"/>
      <c r="AH11" s="80"/>
      <c r="AI11" s="81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1"/>
      <c r="BI11" s="80"/>
      <c r="BJ11" s="80"/>
      <c r="BK11" s="80"/>
      <c r="BL11" s="81"/>
      <c r="BM11" s="80"/>
      <c r="BN11" s="80"/>
      <c r="BO11" s="80"/>
      <c r="BP11" s="80"/>
      <c r="BQ11" s="80"/>
      <c r="BR11" s="81"/>
      <c r="BS11" s="80"/>
      <c r="BT11" s="80"/>
      <c r="BU11" s="81"/>
      <c r="BV11" s="80"/>
      <c r="BW11" s="80"/>
      <c r="BX11" s="80"/>
      <c r="BY11" s="81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1"/>
      <c r="CN11" s="80"/>
      <c r="CO11" s="82"/>
      <c r="CP11" s="82"/>
      <c r="CQ11" s="80"/>
      <c r="CR11" s="82"/>
      <c r="CS11" s="82"/>
      <c r="CT11" s="83"/>
      <c r="CU11" s="76">
        <f>SUM(G11:CT11)</f>
        <v>0</v>
      </c>
      <c r="CV11" s="77">
        <f>SUM(CU11)/(E11/1000)</f>
        <v>0</v>
      </c>
    </row>
    <row r="12" spans="1:107" ht="9.75" customHeight="1">
      <c r="A12" s="158"/>
      <c r="B12" s="27" t="s">
        <v>48</v>
      </c>
      <c r="C12" s="51">
        <v>69.3</v>
      </c>
      <c r="D12" s="47">
        <f t="shared" si="0"/>
        <v>869.3</v>
      </c>
      <c r="E12" s="23">
        <v>3760</v>
      </c>
      <c r="F12" s="78"/>
      <c r="G12" s="79"/>
      <c r="H12" s="79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1"/>
      <c r="W12" s="80"/>
      <c r="X12" s="81"/>
      <c r="Y12" s="80"/>
      <c r="Z12" s="80"/>
      <c r="AA12" s="81"/>
      <c r="AB12" s="80"/>
      <c r="AC12" s="80"/>
      <c r="AD12" s="80"/>
      <c r="AE12" s="80"/>
      <c r="AF12" s="80"/>
      <c r="AG12" s="80"/>
      <c r="AH12" s="80"/>
      <c r="AI12" s="81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1"/>
      <c r="BI12" s="80"/>
      <c r="BJ12" s="80"/>
      <c r="BK12" s="80"/>
      <c r="BL12" s="81"/>
      <c r="BM12" s="80"/>
      <c r="BN12" s="80"/>
      <c r="BO12" s="80"/>
      <c r="BP12" s="80"/>
      <c r="BQ12" s="80"/>
      <c r="BR12" s="81"/>
      <c r="BS12" s="80"/>
      <c r="BT12" s="80"/>
      <c r="BU12" s="81"/>
      <c r="BV12" s="80"/>
      <c r="BW12" s="80"/>
      <c r="BX12" s="80"/>
      <c r="BY12" s="81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1"/>
      <c r="CN12" s="80"/>
      <c r="CO12" s="82"/>
      <c r="CP12" s="82"/>
      <c r="CQ12" s="80"/>
      <c r="CR12" s="82"/>
      <c r="CS12" s="82"/>
      <c r="CT12" s="83"/>
      <c r="CU12" s="76">
        <f>SUM(G12:CT12)</f>
        <v>0</v>
      </c>
      <c r="CV12" s="77">
        <f>SUM(CU12)/(E12/1000)</f>
        <v>0</v>
      </c>
      <c r="CW12" s="16" t="s">
        <v>157</v>
      </c>
    </row>
    <row r="13" spans="1:107" ht="9.75" customHeight="1">
      <c r="A13" s="158"/>
      <c r="B13" s="27" t="s">
        <v>47</v>
      </c>
      <c r="C13" s="51">
        <v>66.2</v>
      </c>
      <c r="D13" s="47">
        <f t="shared" si="0"/>
        <v>866.2</v>
      </c>
      <c r="E13" s="23">
        <v>3897</v>
      </c>
      <c r="F13" s="78"/>
      <c r="G13" s="79"/>
      <c r="H13" s="79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1"/>
      <c r="W13" s="80"/>
      <c r="X13" s="81"/>
      <c r="Y13" s="80"/>
      <c r="Z13" s="80"/>
      <c r="AA13" s="81"/>
      <c r="AB13" s="80"/>
      <c r="AC13" s="80"/>
      <c r="AD13" s="80"/>
      <c r="AE13" s="80"/>
      <c r="AF13" s="80"/>
      <c r="AG13" s="80"/>
      <c r="AH13" s="80"/>
      <c r="AI13" s="81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1"/>
      <c r="BI13" s="80"/>
      <c r="BJ13" s="80"/>
      <c r="BK13" s="80"/>
      <c r="BL13" s="81"/>
      <c r="BM13" s="80"/>
      <c r="BN13" s="80"/>
      <c r="BO13" s="80"/>
      <c r="BP13" s="80"/>
      <c r="BQ13" s="80"/>
      <c r="BR13" s="81"/>
      <c r="BS13" s="80"/>
      <c r="BT13" s="80"/>
      <c r="BU13" s="81"/>
      <c r="BV13" s="80"/>
      <c r="BW13" s="80"/>
      <c r="BX13" s="80"/>
      <c r="BY13" s="81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1"/>
      <c r="CN13" s="80"/>
      <c r="CO13" s="82"/>
      <c r="CP13" s="82"/>
      <c r="CQ13" s="80"/>
      <c r="CR13" s="82"/>
      <c r="CS13" s="82"/>
      <c r="CT13" s="83"/>
      <c r="CU13" s="76">
        <f>SUM(G13:CT13)</f>
        <v>0</v>
      </c>
      <c r="CV13" s="77">
        <f>SUM(CU13)/(E13/1000)</f>
        <v>0</v>
      </c>
      <c r="CW13" s="17">
        <f>AVERAGE(CV6:CV20)</f>
        <v>2.3459235547791488</v>
      </c>
    </row>
    <row r="14" spans="1:107" ht="9.75" customHeight="1">
      <c r="A14" s="158"/>
      <c r="B14" s="27" t="s">
        <v>46</v>
      </c>
      <c r="C14" s="51">
        <v>55.6</v>
      </c>
      <c r="D14" s="47">
        <f t="shared" si="0"/>
        <v>855.6</v>
      </c>
      <c r="E14" s="23">
        <v>3979</v>
      </c>
      <c r="F14" s="78"/>
      <c r="G14" s="79"/>
      <c r="H14" s="79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1"/>
      <c r="W14" s="80"/>
      <c r="X14" s="81"/>
      <c r="Y14" s="80"/>
      <c r="Z14" s="80"/>
      <c r="AA14" s="81"/>
      <c r="AB14" s="80"/>
      <c r="AC14" s="80"/>
      <c r="AD14" s="80"/>
      <c r="AE14" s="80"/>
      <c r="AF14" s="80"/>
      <c r="AG14" s="80"/>
      <c r="AH14" s="80"/>
      <c r="AI14" s="81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1"/>
      <c r="BI14" s="80"/>
      <c r="BJ14" s="80"/>
      <c r="BK14" s="80"/>
      <c r="BL14" s="81"/>
      <c r="BM14" s="80"/>
      <c r="BN14" s="80"/>
      <c r="BO14" s="80"/>
      <c r="BP14" s="80"/>
      <c r="BQ14" s="80"/>
      <c r="BR14" s="81"/>
      <c r="BS14" s="80"/>
      <c r="BT14" s="80"/>
      <c r="BU14" s="81"/>
      <c r="BV14" s="80"/>
      <c r="BW14" s="80"/>
      <c r="BX14" s="80"/>
      <c r="BY14" s="81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1"/>
      <c r="CN14" s="80"/>
      <c r="CO14" s="82"/>
      <c r="CP14" s="82"/>
      <c r="CQ14" s="80"/>
      <c r="CR14" s="82"/>
      <c r="CS14" s="82"/>
      <c r="CT14" s="83"/>
      <c r="CU14" s="76">
        <f>SUM(G14:CT14)</f>
        <v>0</v>
      </c>
      <c r="CV14" s="77">
        <f>SUM(CU14)/(E14/1000)</f>
        <v>0</v>
      </c>
    </row>
    <row r="15" spans="1:107" ht="9.75" customHeight="1">
      <c r="A15" s="158"/>
      <c r="B15" s="29" t="s">
        <v>45</v>
      </c>
      <c r="C15" s="57">
        <v>53.4</v>
      </c>
      <c r="D15" s="47">
        <f t="shared" si="0"/>
        <v>853.4</v>
      </c>
      <c r="E15" s="30">
        <v>3957</v>
      </c>
      <c r="F15" s="85"/>
      <c r="G15" s="86"/>
      <c r="H15" s="86"/>
      <c r="I15" s="87"/>
      <c r="J15" s="87"/>
      <c r="K15" s="87"/>
      <c r="L15" s="87"/>
      <c r="M15" s="87"/>
      <c r="N15" s="87"/>
      <c r="O15" s="87"/>
      <c r="P15" s="87"/>
      <c r="Q15" s="87"/>
      <c r="R15" s="88">
        <v>6</v>
      </c>
      <c r="S15" s="87"/>
      <c r="T15" s="87"/>
      <c r="U15" s="87"/>
      <c r="V15" s="88"/>
      <c r="W15" s="87"/>
      <c r="X15" s="88"/>
      <c r="Y15" s="87"/>
      <c r="Z15" s="88">
        <v>4</v>
      </c>
      <c r="AA15" s="88"/>
      <c r="AB15" s="87"/>
      <c r="AC15" s="87"/>
      <c r="AD15" s="87"/>
      <c r="AE15" s="87"/>
      <c r="AF15" s="87"/>
      <c r="AG15" s="87"/>
      <c r="AH15" s="87"/>
      <c r="AI15" s="88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8"/>
      <c r="BI15" s="87"/>
      <c r="BJ15" s="87"/>
      <c r="BK15" s="87"/>
      <c r="BL15" s="88"/>
      <c r="BM15" s="87"/>
      <c r="BN15" s="87"/>
      <c r="BO15" s="87"/>
      <c r="BP15" s="87"/>
      <c r="BQ15" s="87"/>
      <c r="BR15" s="88"/>
      <c r="BS15" s="87"/>
      <c r="BT15" s="87"/>
      <c r="BU15" s="88"/>
      <c r="BV15" s="87"/>
      <c r="BW15" s="87"/>
      <c r="BX15" s="87"/>
      <c r="BY15" s="88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8"/>
      <c r="CN15" s="87"/>
      <c r="CO15" s="89"/>
      <c r="CP15" s="89"/>
      <c r="CQ15" s="87"/>
      <c r="CR15" s="89"/>
      <c r="CS15" s="89"/>
      <c r="CT15" s="90"/>
      <c r="CU15" s="91">
        <f>SUM(G15:CT15)</f>
        <v>10</v>
      </c>
      <c r="CV15" s="92">
        <f>SUM(CU15)/(E15/1000)</f>
        <v>2.5271670457417237</v>
      </c>
    </row>
    <row r="16" spans="1:107" ht="9.75" customHeight="1">
      <c r="A16" s="158"/>
      <c r="B16" s="31" t="s">
        <v>44</v>
      </c>
      <c r="C16" s="52">
        <v>42.9</v>
      </c>
      <c r="D16" s="47">
        <f t="shared" si="0"/>
        <v>842.9</v>
      </c>
      <c r="E16" s="32">
        <v>3950</v>
      </c>
      <c r="F16" s="93"/>
      <c r="G16" s="94"/>
      <c r="H16" s="94"/>
      <c r="I16" s="95"/>
      <c r="J16" s="95"/>
      <c r="K16" s="95"/>
      <c r="L16" s="95"/>
      <c r="M16" s="95"/>
      <c r="N16" s="95"/>
      <c r="O16" s="95"/>
      <c r="P16" s="95"/>
      <c r="Q16" s="96">
        <v>1</v>
      </c>
      <c r="R16" s="96">
        <v>5</v>
      </c>
      <c r="S16" s="95"/>
      <c r="T16" s="96">
        <v>1</v>
      </c>
      <c r="U16" s="95"/>
      <c r="V16" s="96"/>
      <c r="W16" s="95"/>
      <c r="X16" s="96"/>
      <c r="Y16" s="95"/>
      <c r="Z16" s="96">
        <v>2</v>
      </c>
      <c r="AA16" s="96"/>
      <c r="AB16" s="95"/>
      <c r="AC16" s="95"/>
      <c r="AD16" s="95"/>
      <c r="AE16" s="95"/>
      <c r="AF16" s="95"/>
      <c r="AG16" s="95"/>
      <c r="AH16" s="95"/>
      <c r="AI16" s="96"/>
      <c r="AJ16" s="96">
        <v>1</v>
      </c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6">
        <v>1</v>
      </c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6"/>
      <c r="BI16" s="95"/>
      <c r="BJ16" s="95"/>
      <c r="BK16" s="95"/>
      <c r="BL16" s="96"/>
      <c r="BM16" s="95"/>
      <c r="BN16" s="96">
        <v>1</v>
      </c>
      <c r="BO16" s="95"/>
      <c r="BP16" s="95"/>
      <c r="BQ16" s="95"/>
      <c r="BR16" s="96"/>
      <c r="BS16" s="95"/>
      <c r="BT16" s="95"/>
      <c r="BU16" s="96"/>
      <c r="BV16" s="95"/>
      <c r="BW16" s="95"/>
      <c r="BX16" s="95"/>
      <c r="BY16" s="96">
        <v>1</v>
      </c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6">
        <v>1</v>
      </c>
      <c r="CK16" s="95"/>
      <c r="CL16" s="95"/>
      <c r="CM16" s="96"/>
      <c r="CN16" s="95"/>
      <c r="CO16" s="97"/>
      <c r="CP16" s="97"/>
      <c r="CQ16" s="95"/>
      <c r="CR16" s="97"/>
      <c r="CS16" s="97"/>
      <c r="CT16" s="98">
        <v>3</v>
      </c>
      <c r="CU16" s="99">
        <f>SUM(G16:CT16)</f>
        <v>17</v>
      </c>
      <c r="CV16" s="100">
        <f>SUM(CU16)/(E16/1000)</f>
        <v>4.3037974683544302</v>
      </c>
    </row>
    <row r="17" spans="1:107" ht="9.75" customHeight="1">
      <c r="A17" s="158"/>
      <c r="B17" s="27" t="s">
        <v>43</v>
      </c>
      <c r="C17" s="51">
        <v>34.299999999999997</v>
      </c>
      <c r="D17" s="47">
        <f t="shared" si="0"/>
        <v>834.3</v>
      </c>
      <c r="E17" s="23">
        <v>3795</v>
      </c>
      <c r="F17" s="78"/>
      <c r="G17" s="79"/>
      <c r="H17" s="79"/>
      <c r="I17" s="80"/>
      <c r="J17" s="80"/>
      <c r="K17" s="80"/>
      <c r="L17" s="80"/>
      <c r="M17" s="80"/>
      <c r="N17" s="80"/>
      <c r="O17" s="80"/>
      <c r="P17" s="80"/>
      <c r="Q17" s="81"/>
      <c r="R17" s="81"/>
      <c r="S17" s="80"/>
      <c r="T17" s="80"/>
      <c r="U17" s="80"/>
      <c r="V17" s="81"/>
      <c r="W17" s="80"/>
      <c r="X17" s="81"/>
      <c r="Y17" s="80"/>
      <c r="Z17" s="81"/>
      <c r="AA17" s="81"/>
      <c r="AB17" s="80"/>
      <c r="AC17" s="80"/>
      <c r="AD17" s="80"/>
      <c r="AE17" s="80"/>
      <c r="AF17" s="80"/>
      <c r="AG17" s="80"/>
      <c r="AH17" s="80"/>
      <c r="AI17" s="81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1"/>
      <c r="BI17" s="80"/>
      <c r="BJ17" s="80"/>
      <c r="BK17" s="80"/>
      <c r="BL17" s="81"/>
      <c r="BM17" s="80"/>
      <c r="BN17" s="81"/>
      <c r="BO17" s="80"/>
      <c r="BP17" s="80"/>
      <c r="BQ17" s="80"/>
      <c r="BR17" s="81"/>
      <c r="BS17" s="80"/>
      <c r="BT17" s="80"/>
      <c r="BU17" s="81"/>
      <c r="BV17" s="80"/>
      <c r="BW17" s="80"/>
      <c r="BX17" s="80"/>
      <c r="BY17" s="81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1"/>
      <c r="CK17" s="80"/>
      <c r="CL17" s="80"/>
      <c r="CM17" s="81">
        <v>1</v>
      </c>
      <c r="CN17" s="80"/>
      <c r="CO17" s="82"/>
      <c r="CP17" s="82"/>
      <c r="CQ17" s="80"/>
      <c r="CR17" s="82"/>
      <c r="CS17" s="82"/>
      <c r="CT17" s="83"/>
      <c r="CU17" s="76">
        <f>SUM(G17:CT17)</f>
        <v>1</v>
      </c>
      <c r="CV17" s="77">
        <f>SUM(CU17)/(E17/1000)</f>
        <v>0.2635046113306983</v>
      </c>
    </row>
    <row r="18" spans="1:107" ht="9.75" customHeight="1">
      <c r="A18" s="158"/>
      <c r="B18" s="27" t="s">
        <v>42</v>
      </c>
      <c r="C18" s="51">
        <v>32.200000000000003</v>
      </c>
      <c r="D18" s="47">
        <f t="shared" si="0"/>
        <v>832.2</v>
      </c>
      <c r="E18" s="23">
        <v>3975</v>
      </c>
      <c r="F18" s="78"/>
      <c r="G18" s="79"/>
      <c r="H18" s="79"/>
      <c r="I18" s="80"/>
      <c r="J18" s="80"/>
      <c r="K18" s="80"/>
      <c r="L18" s="80"/>
      <c r="M18" s="80"/>
      <c r="N18" s="80"/>
      <c r="O18" s="80"/>
      <c r="P18" s="80"/>
      <c r="Q18" s="81"/>
      <c r="R18" s="81"/>
      <c r="S18" s="80"/>
      <c r="T18" s="80"/>
      <c r="U18" s="80"/>
      <c r="V18" s="81"/>
      <c r="W18" s="80"/>
      <c r="X18" s="81"/>
      <c r="Y18" s="80"/>
      <c r="Z18" s="81"/>
      <c r="AA18" s="81"/>
      <c r="AB18" s="80"/>
      <c r="AC18" s="80"/>
      <c r="AD18" s="80"/>
      <c r="AE18" s="80"/>
      <c r="AF18" s="80"/>
      <c r="AG18" s="80"/>
      <c r="AH18" s="80"/>
      <c r="AI18" s="81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1"/>
      <c r="BI18" s="80"/>
      <c r="BJ18" s="80"/>
      <c r="BK18" s="80"/>
      <c r="BL18" s="81">
        <v>2</v>
      </c>
      <c r="BM18" s="80"/>
      <c r="BN18" s="81"/>
      <c r="BO18" s="80"/>
      <c r="BP18" s="80"/>
      <c r="BQ18" s="80"/>
      <c r="BR18" s="81"/>
      <c r="BS18" s="80"/>
      <c r="BT18" s="80"/>
      <c r="BU18" s="81">
        <v>5</v>
      </c>
      <c r="BV18" s="80"/>
      <c r="BW18" s="80"/>
      <c r="BX18" s="80"/>
      <c r="BY18" s="81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1"/>
      <c r="CK18" s="80"/>
      <c r="CL18" s="80"/>
      <c r="CM18" s="81"/>
      <c r="CN18" s="80"/>
      <c r="CO18" s="82"/>
      <c r="CP18" s="82"/>
      <c r="CQ18" s="80"/>
      <c r="CR18" s="82"/>
      <c r="CS18" s="82"/>
      <c r="CT18" s="83">
        <v>1</v>
      </c>
      <c r="CU18" s="76">
        <f>SUM(G18:CT18)</f>
        <v>8</v>
      </c>
      <c r="CV18" s="77">
        <f>SUM(CU18)/(E18/1000)</f>
        <v>2.0125786163522013</v>
      </c>
    </row>
    <row r="19" spans="1:107" ht="9.75" customHeight="1">
      <c r="A19" s="158"/>
      <c r="B19" s="27" t="s">
        <v>41</v>
      </c>
      <c r="C19" s="58">
        <v>20.7</v>
      </c>
      <c r="D19" s="47">
        <f>800+C19</f>
        <v>820.7</v>
      </c>
      <c r="E19" s="23">
        <v>4052</v>
      </c>
      <c r="F19" s="78"/>
      <c r="G19" s="79"/>
      <c r="H19" s="79"/>
      <c r="I19" s="80"/>
      <c r="J19" s="80"/>
      <c r="K19" s="80"/>
      <c r="L19" s="80"/>
      <c r="M19" s="80"/>
      <c r="N19" s="80"/>
      <c r="O19" s="80"/>
      <c r="P19" s="80"/>
      <c r="Q19" s="81"/>
      <c r="R19" s="81"/>
      <c r="S19" s="80"/>
      <c r="T19" s="80"/>
      <c r="U19" s="80"/>
      <c r="V19" s="81"/>
      <c r="W19" s="80"/>
      <c r="X19" s="81"/>
      <c r="Y19" s="80"/>
      <c r="Z19" s="81"/>
      <c r="AA19" s="81"/>
      <c r="AB19" s="80"/>
      <c r="AC19" s="80"/>
      <c r="AD19" s="80"/>
      <c r="AE19" s="80"/>
      <c r="AF19" s="80"/>
      <c r="AG19" s="80"/>
      <c r="AH19" s="80"/>
      <c r="AI19" s="81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1"/>
      <c r="BI19" s="80"/>
      <c r="BJ19" s="80"/>
      <c r="BK19" s="80"/>
      <c r="BL19" s="81"/>
      <c r="BM19" s="80"/>
      <c r="BN19" s="81"/>
      <c r="BO19" s="80"/>
      <c r="BP19" s="80"/>
      <c r="BQ19" s="80"/>
      <c r="BR19" s="81"/>
      <c r="BS19" s="80"/>
      <c r="BT19" s="80"/>
      <c r="BU19" s="101"/>
      <c r="BV19" s="80"/>
      <c r="BW19" s="80"/>
      <c r="BX19" s="80"/>
      <c r="BY19" s="81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1"/>
      <c r="CK19" s="80"/>
      <c r="CL19" s="80"/>
      <c r="CM19" s="81"/>
      <c r="CN19" s="81">
        <v>1</v>
      </c>
      <c r="CO19" s="82"/>
      <c r="CP19" s="82"/>
      <c r="CQ19" s="80"/>
      <c r="CR19" s="82"/>
      <c r="CS19" s="82"/>
      <c r="CT19" s="83">
        <v>2</v>
      </c>
      <c r="CU19" s="76">
        <f>SUM(G19:CT19)</f>
        <v>3</v>
      </c>
      <c r="CV19" s="77">
        <f>SUM(CU19)/(E19/1000)</f>
        <v>0.74037512339585398</v>
      </c>
    </row>
    <row r="20" spans="1:107" ht="9.75" customHeight="1" thickBot="1">
      <c r="A20" s="159"/>
      <c r="B20" s="33" t="s">
        <v>40</v>
      </c>
      <c r="C20" s="59">
        <v>10.8</v>
      </c>
      <c r="D20" s="48">
        <f>800+C20</f>
        <v>810.8</v>
      </c>
      <c r="E20" s="34">
        <v>4002</v>
      </c>
      <c r="F20" s="102"/>
      <c r="G20" s="103"/>
      <c r="H20" s="103"/>
      <c r="I20" s="104"/>
      <c r="J20" s="104"/>
      <c r="K20" s="104"/>
      <c r="L20" s="104"/>
      <c r="M20" s="104"/>
      <c r="N20" s="104"/>
      <c r="O20" s="104"/>
      <c r="P20" s="104"/>
      <c r="Q20" s="105"/>
      <c r="R20" s="105"/>
      <c r="S20" s="104"/>
      <c r="T20" s="104"/>
      <c r="U20" s="104"/>
      <c r="V20" s="105"/>
      <c r="W20" s="104"/>
      <c r="X20" s="105"/>
      <c r="Y20" s="104"/>
      <c r="Z20" s="105"/>
      <c r="AA20" s="105"/>
      <c r="AB20" s="104"/>
      <c r="AC20" s="104"/>
      <c r="AD20" s="104"/>
      <c r="AE20" s="104"/>
      <c r="AF20" s="104"/>
      <c r="AG20" s="104"/>
      <c r="AH20" s="104"/>
      <c r="AI20" s="105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5"/>
      <c r="BI20" s="104"/>
      <c r="BJ20" s="104"/>
      <c r="BK20" s="104"/>
      <c r="BL20" s="105"/>
      <c r="BM20" s="104"/>
      <c r="BN20" s="105"/>
      <c r="BO20" s="104"/>
      <c r="BP20" s="104"/>
      <c r="BQ20" s="104"/>
      <c r="BR20" s="105"/>
      <c r="BS20" s="104"/>
      <c r="BT20" s="104"/>
      <c r="BU20" s="106"/>
      <c r="BV20" s="104"/>
      <c r="BW20" s="104"/>
      <c r="BX20" s="104"/>
      <c r="BY20" s="105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5"/>
      <c r="CK20" s="104"/>
      <c r="CL20" s="104"/>
      <c r="CM20" s="105"/>
      <c r="CN20" s="104"/>
      <c r="CO20" s="107"/>
      <c r="CP20" s="107"/>
      <c r="CQ20" s="104"/>
      <c r="CR20" s="107"/>
      <c r="CS20" s="107"/>
      <c r="CT20" s="108"/>
      <c r="CU20" s="109">
        <f>SUM(G20:CT20)</f>
        <v>0</v>
      </c>
      <c r="CV20" s="110">
        <f>SUM(CU20)/(E20/1000)</f>
        <v>0</v>
      </c>
      <c r="CW20" s="19"/>
      <c r="CX20" s="18"/>
      <c r="CY20" s="18"/>
      <c r="CZ20" s="18"/>
      <c r="DA20" s="18"/>
      <c r="DB20" s="18"/>
      <c r="DC20" s="18"/>
    </row>
    <row r="21" spans="1:107" ht="9.75" customHeight="1" thickBot="1">
      <c r="A21" s="157" t="s">
        <v>55</v>
      </c>
      <c r="B21" s="27" t="s">
        <v>39</v>
      </c>
      <c r="C21" s="58">
        <v>349.8</v>
      </c>
      <c r="D21" s="47">
        <f t="shared" ref="D21:D35" si="1">450+C21</f>
        <v>799.8</v>
      </c>
      <c r="E21" s="23">
        <v>3495</v>
      </c>
      <c r="F21" s="78"/>
      <c r="G21" s="79"/>
      <c r="H21" s="79"/>
      <c r="I21" s="80"/>
      <c r="J21" s="80"/>
      <c r="K21" s="80"/>
      <c r="L21" s="80"/>
      <c r="M21" s="80"/>
      <c r="N21" s="80"/>
      <c r="O21" s="80"/>
      <c r="P21" s="80"/>
      <c r="Q21" s="81">
        <v>1</v>
      </c>
      <c r="R21" s="81">
        <v>6</v>
      </c>
      <c r="S21" s="80"/>
      <c r="T21" s="80"/>
      <c r="U21" s="80"/>
      <c r="V21" s="81">
        <v>2</v>
      </c>
      <c r="W21" s="80"/>
      <c r="X21" s="81"/>
      <c r="Y21" s="81">
        <v>2</v>
      </c>
      <c r="Z21" s="81">
        <v>4</v>
      </c>
      <c r="AA21" s="81"/>
      <c r="AB21" s="80"/>
      <c r="AC21" s="80"/>
      <c r="AD21" s="80"/>
      <c r="AE21" s="80"/>
      <c r="AF21" s="80"/>
      <c r="AG21" s="80"/>
      <c r="AH21" s="80"/>
      <c r="AI21" s="81">
        <v>1</v>
      </c>
      <c r="AJ21" s="80"/>
      <c r="AK21" s="80"/>
      <c r="AL21" s="80"/>
      <c r="AM21" s="80"/>
      <c r="AN21" s="80"/>
      <c r="AO21" s="80"/>
      <c r="AP21" s="80"/>
      <c r="AQ21" s="80"/>
      <c r="AR21" s="81">
        <v>2</v>
      </c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1"/>
      <c r="BI21" s="80"/>
      <c r="BJ21" s="80"/>
      <c r="BK21" s="80"/>
      <c r="BL21" s="81"/>
      <c r="BM21" s="80"/>
      <c r="BN21" s="81"/>
      <c r="BO21" s="80"/>
      <c r="BP21" s="80"/>
      <c r="BQ21" s="80"/>
      <c r="BR21" s="81"/>
      <c r="BS21" s="80"/>
      <c r="BT21" s="80"/>
      <c r="BU21" s="101"/>
      <c r="BV21" s="80"/>
      <c r="BW21" s="80"/>
      <c r="BX21" s="80"/>
      <c r="BY21" s="81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1">
        <v>50</v>
      </c>
      <c r="CK21" s="80"/>
      <c r="CL21" s="81">
        <v>6</v>
      </c>
      <c r="CM21" s="81"/>
      <c r="CN21" s="80"/>
      <c r="CO21" s="82"/>
      <c r="CP21" s="82"/>
      <c r="CQ21" s="80"/>
      <c r="CR21" s="82"/>
      <c r="CS21" s="82"/>
      <c r="CT21" s="83">
        <v>57</v>
      </c>
      <c r="CU21" s="76">
        <f>SUM(G21:CT21)</f>
        <v>131</v>
      </c>
      <c r="CV21" s="77">
        <f>SUM(CU21)/(E21/1000)</f>
        <v>37.482117310443492</v>
      </c>
      <c r="CW21" s="153" t="s">
        <v>216</v>
      </c>
      <c r="CX21" s="154"/>
      <c r="CY21" s="154"/>
      <c r="CZ21" s="154"/>
      <c r="DA21" s="154"/>
      <c r="DB21" s="154"/>
      <c r="DC21" s="154"/>
    </row>
    <row r="22" spans="1:107" ht="9.75" customHeight="1">
      <c r="A22" s="158"/>
      <c r="B22" s="27" t="s">
        <v>38</v>
      </c>
      <c r="C22" s="58">
        <v>340</v>
      </c>
      <c r="D22" s="47">
        <f t="shared" si="1"/>
        <v>790</v>
      </c>
      <c r="E22" s="23">
        <v>3876</v>
      </c>
      <c r="F22" s="78"/>
      <c r="G22" s="79"/>
      <c r="H22" s="79"/>
      <c r="I22" s="80"/>
      <c r="J22" s="80"/>
      <c r="K22" s="81">
        <v>1</v>
      </c>
      <c r="L22" s="80"/>
      <c r="M22" s="80"/>
      <c r="N22" s="80"/>
      <c r="O22" s="80"/>
      <c r="P22" s="80"/>
      <c r="Q22" s="81"/>
      <c r="R22" s="81">
        <v>1</v>
      </c>
      <c r="S22" s="80"/>
      <c r="T22" s="80"/>
      <c r="U22" s="80"/>
      <c r="V22" s="81"/>
      <c r="W22" s="80"/>
      <c r="X22" s="81"/>
      <c r="Y22" s="81"/>
      <c r="Z22" s="81"/>
      <c r="AA22" s="81"/>
      <c r="AB22" s="80"/>
      <c r="AC22" s="80"/>
      <c r="AD22" s="80"/>
      <c r="AE22" s="80"/>
      <c r="AF22" s="80"/>
      <c r="AG22" s="80"/>
      <c r="AH22" s="80"/>
      <c r="AI22" s="81">
        <v>1</v>
      </c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1"/>
      <c r="BI22" s="80"/>
      <c r="BJ22" s="80"/>
      <c r="BK22" s="80"/>
      <c r="BL22" s="81"/>
      <c r="BM22" s="81">
        <v>1</v>
      </c>
      <c r="BN22" s="81"/>
      <c r="BO22" s="80"/>
      <c r="BP22" s="80"/>
      <c r="BQ22" s="80"/>
      <c r="BR22" s="81"/>
      <c r="BS22" s="80"/>
      <c r="BT22" s="80"/>
      <c r="BU22" s="101"/>
      <c r="BV22" s="80"/>
      <c r="BW22" s="80"/>
      <c r="BX22" s="80"/>
      <c r="BY22" s="81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1">
        <v>1</v>
      </c>
      <c r="CM22" s="81">
        <v>3</v>
      </c>
      <c r="CN22" s="80"/>
      <c r="CO22" s="82"/>
      <c r="CP22" s="82"/>
      <c r="CQ22" s="80"/>
      <c r="CR22" s="82"/>
      <c r="CS22" s="82"/>
      <c r="CT22" s="83"/>
      <c r="CU22" s="76">
        <f>SUM(G22:CT22)</f>
        <v>8</v>
      </c>
      <c r="CV22" s="77">
        <f>SUM(CU22)/(E22/1000)</f>
        <v>2.0639834881320951</v>
      </c>
    </row>
    <row r="23" spans="1:107" ht="9.75" customHeight="1">
      <c r="A23" s="158"/>
      <c r="B23" s="27" t="s">
        <v>37</v>
      </c>
      <c r="C23" s="58">
        <v>296.99</v>
      </c>
      <c r="D23" s="47">
        <f t="shared" si="1"/>
        <v>746.99</v>
      </c>
      <c r="E23" s="23">
        <v>3532</v>
      </c>
      <c r="F23" s="78"/>
      <c r="G23" s="79"/>
      <c r="H23" s="79"/>
      <c r="I23" s="80"/>
      <c r="J23" s="80"/>
      <c r="K23" s="81"/>
      <c r="L23" s="80"/>
      <c r="M23" s="80"/>
      <c r="N23" s="80"/>
      <c r="O23" s="80"/>
      <c r="P23" s="80"/>
      <c r="Q23" s="81"/>
      <c r="R23" s="81">
        <v>2</v>
      </c>
      <c r="S23" s="80"/>
      <c r="T23" s="80"/>
      <c r="U23" s="80"/>
      <c r="V23" s="81"/>
      <c r="W23" s="80"/>
      <c r="X23" s="81"/>
      <c r="Y23" s="81"/>
      <c r="Z23" s="81"/>
      <c r="AA23" s="81"/>
      <c r="AB23" s="80"/>
      <c r="AC23" s="80"/>
      <c r="AD23" s="80"/>
      <c r="AE23" s="80"/>
      <c r="AF23" s="80"/>
      <c r="AG23" s="80"/>
      <c r="AH23" s="80"/>
      <c r="AI23" s="81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1"/>
      <c r="BI23" s="80"/>
      <c r="BJ23" s="80"/>
      <c r="BK23" s="80"/>
      <c r="BL23" s="81"/>
      <c r="BM23" s="81"/>
      <c r="BN23" s="81"/>
      <c r="BO23" s="80"/>
      <c r="BP23" s="80"/>
      <c r="BQ23" s="80"/>
      <c r="BR23" s="81"/>
      <c r="BS23" s="80"/>
      <c r="BT23" s="80"/>
      <c r="BU23" s="101"/>
      <c r="BV23" s="80"/>
      <c r="BW23" s="80"/>
      <c r="BX23" s="80"/>
      <c r="BY23" s="81"/>
      <c r="BZ23" s="80"/>
      <c r="CA23" s="80"/>
      <c r="CB23" s="80"/>
      <c r="CC23" s="80"/>
      <c r="CD23" s="80"/>
      <c r="CE23" s="80"/>
      <c r="CF23" s="80"/>
      <c r="CG23" s="80"/>
      <c r="CH23" s="80"/>
      <c r="CI23" s="81">
        <v>1</v>
      </c>
      <c r="CJ23" s="80"/>
      <c r="CK23" s="80"/>
      <c r="CL23" s="80"/>
      <c r="CM23" s="81"/>
      <c r="CN23" s="80"/>
      <c r="CO23" s="82"/>
      <c r="CP23" s="82"/>
      <c r="CQ23" s="80"/>
      <c r="CR23" s="82"/>
      <c r="CS23" s="82"/>
      <c r="CT23" s="83">
        <v>5</v>
      </c>
      <c r="CU23" s="76">
        <f>SUM(G23:CT23)</f>
        <v>8</v>
      </c>
      <c r="CV23" s="77">
        <f>SUM(CU23)/(E23/1000)</f>
        <v>2.2650056625141564</v>
      </c>
      <c r="CW23" s="65"/>
    </row>
    <row r="24" spans="1:107" ht="9.75" customHeight="1">
      <c r="A24" s="158"/>
      <c r="B24" s="27" t="s">
        <v>36</v>
      </c>
      <c r="C24" s="58">
        <v>164.29</v>
      </c>
      <c r="D24" s="47">
        <f t="shared" si="1"/>
        <v>614.29</v>
      </c>
      <c r="E24" s="23">
        <v>3679</v>
      </c>
      <c r="F24" s="78"/>
      <c r="G24" s="79"/>
      <c r="H24" s="79"/>
      <c r="I24" s="80"/>
      <c r="J24" s="80"/>
      <c r="K24" s="81"/>
      <c r="L24" s="80"/>
      <c r="M24" s="80"/>
      <c r="N24" s="80"/>
      <c r="O24" s="80"/>
      <c r="P24" s="80"/>
      <c r="Q24" s="81"/>
      <c r="R24" s="81"/>
      <c r="S24" s="80"/>
      <c r="T24" s="80"/>
      <c r="U24" s="80"/>
      <c r="V24" s="81"/>
      <c r="W24" s="80"/>
      <c r="X24" s="81"/>
      <c r="Y24" s="81"/>
      <c r="Z24" s="81"/>
      <c r="AA24" s="81"/>
      <c r="AB24" s="80"/>
      <c r="AC24" s="80"/>
      <c r="AD24" s="80"/>
      <c r="AE24" s="80"/>
      <c r="AF24" s="80"/>
      <c r="AG24" s="80"/>
      <c r="AH24" s="80"/>
      <c r="AI24" s="81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1"/>
      <c r="BI24" s="80"/>
      <c r="BJ24" s="80"/>
      <c r="BK24" s="80"/>
      <c r="BL24" s="81"/>
      <c r="BM24" s="81"/>
      <c r="BN24" s="81"/>
      <c r="BO24" s="80"/>
      <c r="BP24" s="80"/>
      <c r="BQ24" s="80"/>
      <c r="BR24" s="81"/>
      <c r="BS24" s="80"/>
      <c r="BT24" s="80"/>
      <c r="BU24" s="80"/>
      <c r="BV24" s="80"/>
      <c r="BW24" s="80"/>
      <c r="BX24" s="80"/>
      <c r="BY24" s="81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1"/>
      <c r="CN24" s="80"/>
      <c r="CO24" s="82"/>
      <c r="CP24" s="82"/>
      <c r="CQ24" s="80"/>
      <c r="CR24" s="82"/>
      <c r="CS24" s="82"/>
      <c r="CT24" s="83"/>
      <c r="CU24" s="76">
        <f>SUM(G24:CT24)</f>
        <v>0</v>
      </c>
      <c r="CV24" s="77">
        <f>SUM(CU24)/(E24/1000)</f>
        <v>0</v>
      </c>
    </row>
    <row r="25" spans="1:107" ht="9.75" customHeight="1">
      <c r="A25" s="158"/>
      <c r="B25" s="27" t="s">
        <v>35</v>
      </c>
      <c r="C25" s="58">
        <v>146.59</v>
      </c>
      <c r="D25" s="47">
        <f t="shared" si="1"/>
        <v>596.59</v>
      </c>
      <c r="E25" s="23">
        <v>3802</v>
      </c>
      <c r="F25" s="78"/>
      <c r="G25" s="79"/>
      <c r="H25" s="79"/>
      <c r="I25" s="80"/>
      <c r="J25" s="80"/>
      <c r="K25" s="81"/>
      <c r="L25" s="80"/>
      <c r="M25" s="80"/>
      <c r="N25" s="80"/>
      <c r="O25" s="80"/>
      <c r="P25" s="80"/>
      <c r="Q25" s="81"/>
      <c r="R25" s="81"/>
      <c r="S25" s="80"/>
      <c r="T25" s="80"/>
      <c r="U25" s="80"/>
      <c r="V25" s="81">
        <v>2</v>
      </c>
      <c r="W25" s="80"/>
      <c r="X25" s="81"/>
      <c r="Y25" s="81"/>
      <c r="Z25" s="81"/>
      <c r="AA25" s="81"/>
      <c r="AB25" s="80"/>
      <c r="AC25" s="80"/>
      <c r="AD25" s="80"/>
      <c r="AE25" s="80"/>
      <c r="AF25" s="80"/>
      <c r="AG25" s="80"/>
      <c r="AH25" s="80"/>
      <c r="AI25" s="81">
        <v>1</v>
      </c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1">
        <v>2</v>
      </c>
      <c r="BH25" s="81"/>
      <c r="BI25" s="80"/>
      <c r="BJ25" s="80"/>
      <c r="BK25" s="80"/>
      <c r="BL25" s="81">
        <v>2</v>
      </c>
      <c r="BM25" s="81"/>
      <c r="BN25" s="81">
        <v>2</v>
      </c>
      <c r="BO25" s="80"/>
      <c r="BP25" s="80"/>
      <c r="BQ25" s="80"/>
      <c r="BR25" s="81"/>
      <c r="BS25" s="80"/>
      <c r="BT25" s="80"/>
      <c r="BU25" s="80"/>
      <c r="BV25" s="80"/>
      <c r="BW25" s="80"/>
      <c r="BX25" s="80"/>
      <c r="BY25" s="81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1">
        <v>2</v>
      </c>
      <c r="CN25" s="80"/>
      <c r="CO25" s="82"/>
      <c r="CP25" s="82"/>
      <c r="CQ25" s="80"/>
      <c r="CR25" s="82"/>
      <c r="CS25" s="82"/>
      <c r="CT25" s="83">
        <v>7</v>
      </c>
      <c r="CU25" s="76">
        <f>SUM(G25:CT25)</f>
        <v>18</v>
      </c>
      <c r="CV25" s="77">
        <f>SUM(CU25)/(E25/1000)</f>
        <v>4.7343503419253024</v>
      </c>
    </row>
    <row r="26" spans="1:107" ht="9.75" customHeight="1">
      <c r="A26" s="158"/>
      <c r="B26" s="27" t="s">
        <v>34</v>
      </c>
      <c r="C26" s="58">
        <v>133.44999999999999</v>
      </c>
      <c r="D26" s="47">
        <f t="shared" si="1"/>
        <v>583.45000000000005</v>
      </c>
      <c r="E26" s="23">
        <v>3662</v>
      </c>
      <c r="F26" s="78"/>
      <c r="G26" s="79"/>
      <c r="H26" s="79"/>
      <c r="I26" s="80"/>
      <c r="J26" s="80"/>
      <c r="K26" s="81"/>
      <c r="L26" s="80"/>
      <c r="M26" s="80"/>
      <c r="N26" s="80"/>
      <c r="O26" s="80"/>
      <c r="P26" s="80"/>
      <c r="Q26" s="81"/>
      <c r="R26" s="81"/>
      <c r="S26" s="80"/>
      <c r="T26" s="80"/>
      <c r="U26" s="80"/>
      <c r="V26" s="81"/>
      <c r="W26" s="80"/>
      <c r="X26" s="81"/>
      <c r="Y26" s="81"/>
      <c r="Z26" s="81"/>
      <c r="AA26" s="81"/>
      <c r="AB26" s="80"/>
      <c r="AC26" s="80"/>
      <c r="AD26" s="80"/>
      <c r="AE26" s="80"/>
      <c r="AF26" s="80"/>
      <c r="AG26" s="80"/>
      <c r="AH26" s="80"/>
      <c r="AI26" s="81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1"/>
      <c r="BH26" s="81"/>
      <c r="BI26" s="80"/>
      <c r="BJ26" s="80"/>
      <c r="BK26" s="80"/>
      <c r="BL26" s="81"/>
      <c r="BM26" s="81"/>
      <c r="BN26" s="81"/>
      <c r="BO26" s="80"/>
      <c r="BP26" s="80"/>
      <c r="BQ26" s="80"/>
      <c r="BR26" s="81"/>
      <c r="BS26" s="80"/>
      <c r="BT26" s="80"/>
      <c r="BU26" s="80"/>
      <c r="BV26" s="80"/>
      <c r="BW26" s="80"/>
      <c r="BX26" s="80"/>
      <c r="BY26" s="81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1">
        <v>1</v>
      </c>
      <c r="CN26" s="80"/>
      <c r="CO26" s="82"/>
      <c r="CP26" s="82"/>
      <c r="CQ26" s="80"/>
      <c r="CR26" s="82"/>
      <c r="CS26" s="82"/>
      <c r="CT26" s="83"/>
      <c r="CU26" s="76">
        <f>SUM(G26:CT26)</f>
        <v>1</v>
      </c>
      <c r="CV26" s="77">
        <f>SUM(CU26)/(E26/1000)</f>
        <v>0.27307482250136539</v>
      </c>
    </row>
    <row r="27" spans="1:107" ht="9.75" customHeight="1">
      <c r="A27" s="158"/>
      <c r="B27" s="27" t="s">
        <v>33</v>
      </c>
      <c r="C27" s="58">
        <v>129.55000000000001</v>
      </c>
      <c r="D27" s="47">
        <f t="shared" si="1"/>
        <v>579.54999999999995</v>
      </c>
      <c r="E27" s="23">
        <v>3694</v>
      </c>
      <c r="F27" s="78"/>
      <c r="G27" s="79"/>
      <c r="H27" s="79"/>
      <c r="I27" s="80"/>
      <c r="J27" s="80"/>
      <c r="K27" s="81"/>
      <c r="L27" s="80"/>
      <c r="M27" s="80"/>
      <c r="N27" s="80"/>
      <c r="O27" s="80"/>
      <c r="P27" s="80"/>
      <c r="Q27" s="81"/>
      <c r="R27" s="81"/>
      <c r="S27" s="80"/>
      <c r="T27" s="80"/>
      <c r="U27" s="80"/>
      <c r="V27" s="81"/>
      <c r="W27" s="80"/>
      <c r="X27" s="81"/>
      <c r="Y27" s="81"/>
      <c r="Z27" s="81"/>
      <c r="AA27" s="81"/>
      <c r="AB27" s="80"/>
      <c r="AC27" s="80"/>
      <c r="AD27" s="80"/>
      <c r="AE27" s="80"/>
      <c r="AF27" s="80"/>
      <c r="AG27" s="80"/>
      <c r="AH27" s="80"/>
      <c r="AI27" s="81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1"/>
      <c r="BH27" s="81"/>
      <c r="BI27" s="80"/>
      <c r="BJ27" s="80"/>
      <c r="BK27" s="80"/>
      <c r="BL27" s="81"/>
      <c r="BM27" s="81"/>
      <c r="BN27" s="81"/>
      <c r="BO27" s="80"/>
      <c r="BP27" s="80"/>
      <c r="BQ27" s="80"/>
      <c r="BR27" s="81"/>
      <c r="BS27" s="80"/>
      <c r="BT27" s="80"/>
      <c r="BU27" s="80"/>
      <c r="BV27" s="80"/>
      <c r="BW27" s="80"/>
      <c r="BX27" s="80"/>
      <c r="BY27" s="81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1"/>
      <c r="CN27" s="80"/>
      <c r="CO27" s="82"/>
      <c r="CP27" s="82"/>
      <c r="CQ27" s="80"/>
      <c r="CR27" s="82"/>
      <c r="CS27" s="82"/>
      <c r="CT27" s="83"/>
      <c r="CU27" s="76">
        <f>SUM(G27:CT27)</f>
        <v>0</v>
      </c>
      <c r="CV27" s="77">
        <f>SUM(CU27)/(E27/1000)</f>
        <v>0</v>
      </c>
    </row>
    <row r="28" spans="1:107" ht="9.75" customHeight="1">
      <c r="A28" s="158"/>
      <c r="B28" s="27" t="s">
        <v>32</v>
      </c>
      <c r="C28" s="58">
        <v>93.65</v>
      </c>
      <c r="D28" s="47">
        <f t="shared" si="1"/>
        <v>543.65</v>
      </c>
      <c r="E28" s="23">
        <v>3802</v>
      </c>
      <c r="F28" s="78"/>
      <c r="G28" s="79"/>
      <c r="H28" s="79"/>
      <c r="I28" s="80"/>
      <c r="J28" s="80"/>
      <c r="K28" s="81"/>
      <c r="L28" s="80"/>
      <c r="M28" s="80"/>
      <c r="N28" s="80"/>
      <c r="O28" s="80"/>
      <c r="P28" s="80"/>
      <c r="Q28" s="81"/>
      <c r="R28" s="81"/>
      <c r="S28" s="80"/>
      <c r="T28" s="80"/>
      <c r="U28" s="80"/>
      <c r="V28" s="81"/>
      <c r="W28" s="80"/>
      <c r="X28" s="81"/>
      <c r="Y28" s="81"/>
      <c r="Z28" s="81"/>
      <c r="AA28" s="81"/>
      <c r="AB28" s="80"/>
      <c r="AC28" s="80"/>
      <c r="AD28" s="80"/>
      <c r="AE28" s="80"/>
      <c r="AF28" s="80"/>
      <c r="AG28" s="80"/>
      <c r="AH28" s="80"/>
      <c r="AI28" s="81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1"/>
      <c r="BH28" s="81"/>
      <c r="BI28" s="80"/>
      <c r="BJ28" s="80"/>
      <c r="BK28" s="80"/>
      <c r="BL28" s="81"/>
      <c r="BM28" s="81"/>
      <c r="BN28" s="81"/>
      <c r="BO28" s="80"/>
      <c r="BP28" s="80"/>
      <c r="BQ28" s="80"/>
      <c r="BR28" s="81"/>
      <c r="BS28" s="80"/>
      <c r="BT28" s="80"/>
      <c r="BU28" s="80"/>
      <c r="BV28" s="80"/>
      <c r="BW28" s="80"/>
      <c r="BX28" s="80"/>
      <c r="BY28" s="81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1"/>
      <c r="CN28" s="80"/>
      <c r="CO28" s="82"/>
      <c r="CP28" s="82"/>
      <c r="CQ28" s="80"/>
      <c r="CR28" s="82"/>
      <c r="CS28" s="82"/>
      <c r="CT28" s="83"/>
      <c r="CU28" s="76">
        <f>SUM(G28:CT28)</f>
        <v>0</v>
      </c>
      <c r="CV28" s="77">
        <f>SUM(CU28)/(E28/1000)</f>
        <v>0</v>
      </c>
      <c r="CW28" s="16" t="s">
        <v>158</v>
      </c>
    </row>
    <row r="29" spans="1:107" ht="9.75" customHeight="1">
      <c r="A29" s="158"/>
      <c r="B29" s="27" t="s">
        <v>31</v>
      </c>
      <c r="C29" s="58">
        <v>78.849999999999994</v>
      </c>
      <c r="D29" s="47">
        <f t="shared" si="1"/>
        <v>528.85</v>
      </c>
      <c r="E29" s="23">
        <v>3967</v>
      </c>
      <c r="F29" s="78"/>
      <c r="G29" s="79"/>
      <c r="H29" s="79"/>
      <c r="I29" s="81">
        <v>2</v>
      </c>
      <c r="J29" s="80"/>
      <c r="K29" s="81"/>
      <c r="L29" s="80"/>
      <c r="M29" s="80"/>
      <c r="N29" s="80"/>
      <c r="O29" s="80"/>
      <c r="P29" s="80"/>
      <c r="Q29" s="81"/>
      <c r="R29" s="81">
        <v>1</v>
      </c>
      <c r="S29" s="80"/>
      <c r="T29" s="80"/>
      <c r="U29" s="80"/>
      <c r="V29" s="81">
        <v>3</v>
      </c>
      <c r="W29" s="80"/>
      <c r="X29" s="81"/>
      <c r="Y29" s="81"/>
      <c r="Z29" s="81"/>
      <c r="AA29" s="81"/>
      <c r="AB29" s="80"/>
      <c r="AC29" s="80"/>
      <c r="AD29" s="80"/>
      <c r="AE29" s="80"/>
      <c r="AF29" s="80"/>
      <c r="AG29" s="80"/>
      <c r="AH29" s="80"/>
      <c r="AI29" s="81"/>
      <c r="AJ29" s="80"/>
      <c r="AK29" s="80"/>
      <c r="AL29" s="81">
        <v>1</v>
      </c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1">
        <v>1</v>
      </c>
      <c r="AY29" s="80"/>
      <c r="AZ29" s="80"/>
      <c r="BA29" s="80"/>
      <c r="BB29" s="80"/>
      <c r="BC29" s="80"/>
      <c r="BD29" s="80"/>
      <c r="BE29" s="80"/>
      <c r="BF29" s="81">
        <v>5</v>
      </c>
      <c r="BG29" s="81"/>
      <c r="BH29" s="81"/>
      <c r="BI29" s="80"/>
      <c r="BJ29" s="80"/>
      <c r="BK29" s="80"/>
      <c r="BL29" s="81">
        <v>2</v>
      </c>
      <c r="BM29" s="81">
        <v>1</v>
      </c>
      <c r="BN29" s="81"/>
      <c r="BO29" s="80"/>
      <c r="BP29" s="80"/>
      <c r="BQ29" s="80"/>
      <c r="BR29" s="81"/>
      <c r="BS29" s="80"/>
      <c r="BT29" s="80"/>
      <c r="BU29" s="80"/>
      <c r="BV29" s="80"/>
      <c r="BW29" s="80"/>
      <c r="BX29" s="80"/>
      <c r="BY29" s="81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1">
        <v>4</v>
      </c>
      <c r="CL29" s="80"/>
      <c r="CM29" s="81"/>
      <c r="CN29" s="80"/>
      <c r="CO29" s="82"/>
      <c r="CP29" s="82"/>
      <c r="CQ29" s="80"/>
      <c r="CR29" s="82"/>
      <c r="CS29" s="82"/>
      <c r="CT29" s="83"/>
      <c r="CU29" s="76">
        <f>SUM(G29:CT29)</f>
        <v>20</v>
      </c>
      <c r="CV29" s="77">
        <f>SUM(CU29)/(E29/1000)</f>
        <v>5.0415931434333245</v>
      </c>
      <c r="CW29" s="17">
        <f>AVERAGE(CV21:CV37)</f>
        <v>30.428152494311302</v>
      </c>
    </row>
    <row r="30" spans="1:107" ht="9.75" customHeight="1">
      <c r="A30" s="158"/>
      <c r="B30" s="27" t="s">
        <v>30</v>
      </c>
      <c r="C30" s="58">
        <v>68.650000000000006</v>
      </c>
      <c r="D30" s="47">
        <f t="shared" si="1"/>
        <v>518.65</v>
      </c>
      <c r="E30" s="23">
        <v>3896</v>
      </c>
      <c r="F30" s="78"/>
      <c r="G30" s="79"/>
      <c r="H30" s="79"/>
      <c r="I30" s="81">
        <v>1</v>
      </c>
      <c r="J30" s="80"/>
      <c r="K30" s="81"/>
      <c r="L30" s="80"/>
      <c r="M30" s="80"/>
      <c r="N30" s="80"/>
      <c r="O30" s="80"/>
      <c r="P30" s="80"/>
      <c r="Q30" s="81"/>
      <c r="R30" s="81">
        <v>1</v>
      </c>
      <c r="S30" s="80"/>
      <c r="T30" s="80"/>
      <c r="U30" s="80"/>
      <c r="V30" s="81"/>
      <c r="W30" s="80"/>
      <c r="X30" s="81"/>
      <c r="Y30" s="81"/>
      <c r="Z30" s="81">
        <v>3</v>
      </c>
      <c r="AA30" s="81"/>
      <c r="AB30" s="80"/>
      <c r="AC30" s="80"/>
      <c r="AD30" s="80"/>
      <c r="AE30" s="80"/>
      <c r="AF30" s="80"/>
      <c r="AG30" s="80"/>
      <c r="AH30" s="80"/>
      <c r="AI30" s="81">
        <v>1</v>
      </c>
      <c r="AJ30" s="80"/>
      <c r="AK30" s="80"/>
      <c r="AL30" s="81">
        <v>4</v>
      </c>
      <c r="AM30" s="80"/>
      <c r="AN30" s="80"/>
      <c r="AO30" s="80"/>
      <c r="AP30" s="80"/>
      <c r="AQ30" s="80"/>
      <c r="AR30" s="80"/>
      <c r="AS30" s="80"/>
      <c r="AT30" s="80"/>
      <c r="AU30" s="81">
        <v>1</v>
      </c>
      <c r="AV30" s="80"/>
      <c r="AW30" s="80"/>
      <c r="AX30" s="81"/>
      <c r="AY30" s="80"/>
      <c r="AZ30" s="80"/>
      <c r="BA30" s="80"/>
      <c r="BB30" s="80"/>
      <c r="BC30" s="80"/>
      <c r="BD30" s="80"/>
      <c r="BE30" s="80"/>
      <c r="BF30" s="81">
        <v>25</v>
      </c>
      <c r="BG30" s="81"/>
      <c r="BH30" s="81"/>
      <c r="BI30" s="80"/>
      <c r="BJ30" s="80"/>
      <c r="BK30" s="80"/>
      <c r="BL30" s="81">
        <v>3</v>
      </c>
      <c r="BM30" s="81">
        <v>4</v>
      </c>
      <c r="BN30" s="81"/>
      <c r="BO30" s="80"/>
      <c r="BP30" s="80"/>
      <c r="BQ30" s="81">
        <v>3</v>
      </c>
      <c r="BR30" s="81"/>
      <c r="BS30" s="80"/>
      <c r="BT30" s="81">
        <v>4</v>
      </c>
      <c r="BU30" s="80"/>
      <c r="BV30" s="80"/>
      <c r="BW30" s="81">
        <v>1</v>
      </c>
      <c r="BX30" s="80"/>
      <c r="BY30" s="81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1">
        <v>9</v>
      </c>
      <c r="CL30" s="80"/>
      <c r="CM30" s="81">
        <v>11</v>
      </c>
      <c r="CN30" s="80"/>
      <c r="CO30" s="82"/>
      <c r="CP30" s="82"/>
      <c r="CQ30" s="80"/>
      <c r="CR30" s="82"/>
      <c r="CS30" s="82"/>
      <c r="CT30" s="83">
        <v>5</v>
      </c>
      <c r="CU30" s="76">
        <f>SUM(G30:CT30)</f>
        <v>76</v>
      </c>
      <c r="CV30" s="77">
        <f>SUM(CU30)/(E30/1000)</f>
        <v>19.507186858316221</v>
      </c>
    </row>
    <row r="31" spans="1:107" ht="9.75" customHeight="1">
      <c r="A31" s="158"/>
      <c r="B31" s="27" t="s">
        <v>29</v>
      </c>
      <c r="C31" s="58">
        <v>58.55</v>
      </c>
      <c r="D31" s="47">
        <f t="shared" si="1"/>
        <v>508.55</v>
      </c>
      <c r="E31" s="23">
        <v>3655</v>
      </c>
      <c r="F31" s="78"/>
      <c r="G31" s="79"/>
      <c r="H31" s="79"/>
      <c r="I31" s="81"/>
      <c r="J31" s="80"/>
      <c r="K31" s="81"/>
      <c r="L31" s="80"/>
      <c r="M31" s="80"/>
      <c r="N31" s="80"/>
      <c r="O31" s="80"/>
      <c r="P31" s="80"/>
      <c r="Q31" s="81">
        <v>2</v>
      </c>
      <c r="R31" s="81">
        <v>3</v>
      </c>
      <c r="S31" s="80"/>
      <c r="T31" s="80"/>
      <c r="U31" s="80"/>
      <c r="V31" s="81">
        <v>2</v>
      </c>
      <c r="W31" s="80"/>
      <c r="X31" s="81"/>
      <c r="Y31" s="81"/>
      <c r="Z31" s="81">
        <v>8</v>
      </c>
      <c r="AA31" s="81"/>
      <c r="AB31" s="80"/>
      <c r="AC31" s="80"/>
      <c r="AD31" s="80"/>
      <c r="AE31" s="80"/>
      <c r="AF31" s="80"/>
      <c r="AG31" s="80"/>
      <c r="AH31" s="80"/>
      <c r="AI31" s="81"/>
      <c r="AJ31" s="80"/>
      <c r="AK31" s="80"/>
      <c r="AL31" s="81">
        <v>9</v>
      </c>
      <c r="AM31" s="80"/>
      <c r="AN31" s="80"/>
      <c r="AO31" s="80"/>
      <c r="AP31" s="81">
        <v>1</v>
      </c>
      <c r="AQ31" s="80"/>
      <c r="AR31" s="80"/>
      <c r="AS31" s="81">
        <v>3</v>
      </c>
      <c r="AT31" s="81">
        <v>2</v>
      </c>
      <c r="AU31" s="80"/>
      <c r="AV31" s="80"/>
      <c r="AW31" s="80"/>
      <c r="AX31" s="81"/>
      <c r="AY31" s="80"/>
      <c r="AZ31" s="80"/>
      <c r="BA31" s="80"/>
      <c r="BB31" s="80"/>
      <c r="BC31" s="80"/>
      <c r="BD31" s="80"/>
      <c r="BE31" s="81">
        <v>7</v>
      </c>
      <c r="BF31" s="81">
        <v>62</v>
      </c>
      <c r="BG31" s="81"/>
      <c r="BH31" s="81"/>
      <c r="BI31" s="80"/>
      <c r="BJ31" s="80"/>
      <c r="BK31" s="81">
        <v>1</v>
      </c>
      <c r="BL31" s="81">
        <v>8</v>
      </c>
      <c r="BM31" s="81">
        <v>4</v>
      </c>
      <c r="BN31" s="81"/>
      <c r="BO31" s="81">
        <v>1</v>
      </c>
      <c r="BP31" s="80"/>
      <c r="BQ31" s="81">
        <v>1</v>
      </c>
      <c r="BR31" s="81"/>
      <c r="BS31" s="80"/>
      <c r="BT31" s="81">
        <v>8</v>
      </c>
      <c r="BU31" s="80"/>
      <c r="BV31" s="80"/>
      <c r="BW31" s="81">
        <v>1</v>
      </c>
      <c r="BX31" s="80"/>
      <c r="BY31" s="81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1">
        <v>7</v>
      </c>
      <c r="CL31" s="80"/>
      <c r="CM31" s="81">
        <v>3</v>
      </c>
      <c r="CN31" s="80"/>
      <c r="CO31" s="82"/>
      <c r="CP31" s="82"/>
      <c r="CQ31" s="80"/>
      <c r="CR31" s="82"/>
      <c r="CS31" s="82"/>
      <c r="CT31" s="83">
        <v>3</v>
      </c>
      <c r="CU31" s="76">
        <f>SUM(G31:CT31)</f>
        <v>136</v>
      </c>
      <c r="CV31" s="77">
        <f>SUM(CU31)/(E31/1000)</f>
        <v>37.209302325581397</v>
      </c>
    </row>
    <row r="32" spans="1:107" ht="9.75" customHeight="1" thickBot="1">
      <c r="A32" s="158"/>
      <c r="B32" s="27" t="s">
        <v>28</v>
      </c>
      <c r="C32" s="58">
        <v>50.05</v>
      </c>
      <c r="D32" s="47">
        <f t="shared" si="1"/>
        <v>500.05</v>
      </c>
      <c r="E32" s="23">
        <v>3130</v>
      </c>
      <c r="F32" s="78"/>
      <c r="G32" s="111">
        <v>2</v>
      </c>
      <c r="H32" s="79"/>
      <c r="I32" s="81"/>
      <c r="J32" s="80"/>
      <c r="K32" s="81"/>
      <c r="L32" s="80"/>
      <c r="M32" s="80"/>
      <c r="N32" s="80"/>
      <c r="O32" s="80"/>
      <c r="P32" s="80"/>
      <c r="Q32" s="81"/>
      <c r="R32" s="81">
        <v>4</v>
      </c>
      <c r="S32" s="80"/>
      <c r="T32" s="80"/>
      <c r="U32" s="80"/>
      <c r="V32" s="81"/>
      <c r="W32" s="80"/>
      <c r="X32" s="81"/>
      <c r="Y32" s="81">
        <v>2</v>
      </c>
      <c r="Z32" s="81">
        <v>12</v>
      </c>
      <c r="AA32" s="81"/>
      <c r="AB32" s="80"/>
      <c r="AC32" s="80"/>
      <c r="AD32" s="80"/>
      <c r="AE32" s="80"/>
      <c r="AF32" s="80"/>
      <c r="AG32" s="80"/>
      <c r="AH32" s="80"/>
      <c r="AI32" s="81"/>
      <c r="AJ32" s="80"/>
      <c r="AK32" s="80"/>
      <c r="AL32" s="81">
        <v>2</v>
      </c>
      <c r="AM32" s="80"/>
      <c r="AN32" s="80"/>
      <c r="AO32" s="80"/>
      <c r="AP32" s="81"/>
      <c r="AQ32" s="80"/>
      <c r="AR32" s="80"/>
      <c r="AS32" s="80"/>
      <c r="AT32" s="81">
        <v>4</v>
      </c>
      <c r="AU32" s="80"/>
      <c r="AV32" s="80"/>
      <c r="AW32" s="80"/>
      <c r="AX32" s="81">
        <v>1</v>
      </c>
      <c r="AY32" s="80"/>
      <c r="AZ32" s="80"/>
      <c r="BA32" s="80"/>
      <c r="BB32" s="80"/>
      <c r="BC32" s="80"/>
      <c r="BD32" s="80"/>
      <c r="BE32" s="81"/>
      <c r="BF32" s="81">
        <v>81</v>
      </c>
      <c r="BG32" s="81">
        <v>3</v>
      </c>
      <c r="BH32" s="81"/>
      <c r="BI32" s="80"/>
      <c r="BJ32" s="80"/>
      <c r="BK32" s="81"/>
      <c r="BL32" s="81">
        <v>9</v>
      </c>
      <c r="BM32" s="81"/>
      <c r="BN32" s="81">
        <v>3</v>
      </c>
      <c r="BO32" s="81"/>
      <c r="BP32" s="80"/>
      <c r="BQ32" s="80"/>
      <c r="BR32" s="81">
        <v>5</v>
      </c>
      <c r="BS32" s="81">
        <v>1</v>
      </c>
      <c r="BT32" s="81">
        <v>12</v>
      </c>
      <c r="BU32" s="80"/>
      <c r="BV32" s="80"/>
      <c r="BW32" s="81">
        <v>3</v>
      </c>
      <c r="BX32" s="80"/>
      <c r="BY32" s="81">
        <v>2</v>
      </c>
      <c r="BZ32" s="80"/>
      <c r="CA32" s="80"/>
      <c r="CB32" s="80"/>
      <c r="CC32" s="81">
        <v>1</v>
      </c>
      <c r="CD32" s="80"/>
      <c r="CE32" s="80"/>
      <c r="CF32" s="80"/>
      <c r="CG32" s="80"/>
      <c r="CH32" s="81">
        <v>2</v>
      </c>
      <c r="CI32" s="80"/>
      <c r="CJ32" s="80"/>
      <c r="CK32" s="81">
        <v>16</v>
      </c>
      <c r="CL32" s="80"/>
      <c r="CM32" s="81">
        <v>3</v>
      </c>
      <c r="CN32" s="80"/>
      <c r="CO32" s="82"/>
      <c r="CP32" s="82"/>
      <c r="CQ32" s="80"/>
      <c r="CR32" s="82"/>
      <c r="CS32" s="82"/>
      <c r="CT32" s="83">
        <v>15</v>
      </c>
      <c r="CU32" s="76">
        <f>SUM(G32:CT32)</f>
        <v>183</v>
      </c>
      <c r="CV32" s="77">
        <f>SUM(CU32)/(E32/1000)</f>
        <v>58.466453674121411</v>
      </c>
      <c r="CW32" s="153" t="s">
        <v>215</v>
      </c>
      <c r="CX32" s="154"/>
      <c r="CY32" s="154"/>
      <c r="CZ32" s="154"/>
      <c r="DA32" s="154"/>
      <c r="DB32" s="154"/>
      <c r="DC32" s="154"/>
    </row>
    <row r="33" spans="1:107" ht="9.75" customHeight="1">
      <c r="A33" s="158"/>
      <c r="B33" s="27" t="s">
        <v>27</v>
      </c>
      <c r="C33" s="58">
        <v>38.25</v>
      </c>
      <c r="D33" s="47">
        <f t="shared" si="1"/>
        <v>488.25</v>
      </c>
      <c r="E33" s="23">
        <v>3834</v>
      </c>
      <c r="F33" s="78"/>
      <c r="G33" s="111"/>
      <c r="H33" s="79"/>
      <c r="I33" s="81"/>
      <c r="J33" s="80"/>
      <c r="K33" s="81"/>
      <c r="L33" s="80"/>
      <c r="M33" s="80"/>
      <c r="N33" s="80"/>
      <c r="O33" s="80"/>
      <c r="P33" s="80"/>
      <c r="Q33" s="81"/>
      <c r="R33" s="81">
        <v>1</v>
      </c>
      <c r="S33" s="80"/>
      <c r="T33" s="80"/>
      <c r="U33" s="80"/>
      <c r="V33" s="81">
        <v>3</v>
      </c>
      <c r="W33" s="80"/>
      <c r="X33" s="81">
        <v>1</v>
      </c>
      <c r="Y33" s="81"/>
      <c r="Z33" s="81"/>
      <c r="AA33" s="81"/>
      <c r="AB33" s="80"/>
      <c r="AC33" s="80"/>
      <c r="AD33" s="80"/>
      <c r="AE33" s="80"/>
      <c r="AF33" s="80"/>
      <c r="AG33" s="80"/>
      <c r="AH33" s="80"/>
      <c r="AI33" s="81">
        <v>3</v>
      </c>
      <c r="AJ33" s="80"/>
      <c r="AK33" s="80"/>
      <c r="AL33" s="81">
        <v>1</v>
      </c>
      <c r="AM33" s="80"/>
      <c r="AN33" s="80"/>
      <c r="AO33" s="80"/>
      <c r="AP33" s="81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1"/>
      <c r="BF33" s="81">
        <v>8</v>
      </c>
      <c r="BG33" s="81">
        <v>5</v>
      </c>
      <c r="BH33" s="81"/>
      <c r="BI33" s="80"/>
      <c r="BJ33" s="80"/>
      <c r="BK33" s="81">
        <v>1</v>
      </c>
      <c r="BL33" s="81">
        <v>2</v>
      </c>
      <c r="BM33" s="81"/>
      <c r="BN33" s="81">
        <v>1</v>
      </c>
      <c r="BO33" s="81"/>
      <c r="BP33" s="80"/>
      <c r="BQ33" s="80"/>
      <c r="BR33" s="81">
        <v>1</v>
      </c>
      <c r="BS33" s="80"/>
      <c r="BT33" s="81"/>
      <c r="BU33" s="80"/>
      <c r="BV33" s="80"/>
      <c r="BW33" s="81">
        <v>1</v>
      </c>
      <c r="BX33" s="80"/>
      <c r="BY33" s="81"/>
      <c r="BZ33" s="80"/>
      <c r="CA33" s="80"/>
      <c r="CB33" s="80"/>
      <c r="CC33" s="80"/>
      <c r="CD33" s="80"/>
      <c r="CE33" s="80"/>
      <c r="CF33" s="80"/>
      <c r="CG33" s="80"/>
      <c r="CH33" s="81"/>
      <c r="CI33" s="80"/>
      <c r="CJ33" s="80"/>
      <c r="CK33" s="81">
        <v>18</v>
      </c>
      <c r="CL33" s="80"/>
      <c r="CM33" s="81">
        <v>1</v>
      </c>
      <c r="CN33" s="80"/>
      <c r="CO33" s="82"/>
      <c r="CP33" s="82"/>
      <c r="CQ33" s="80"/>
      <c r="CR33" s="82"/>
      <c r="CS33" s="82"/>
      <c r="CT33" s="83">
        <v>5</v>
      </c>
      <c r="CU33" s="76">
        <f>SUM(G33:CT33)</f>
        <v>52</v>
      </c>
      <c r="CV33" s="77">
        <f>SUM(CU33)/(E33/1000)</f>
        <v>13.562858633281168</v>
      </c>
      <c r="CW33" s="140"/>
    </row>
    <row r="34" spans="1:107" ht="9.75" customHeight="1">
      <c r="A34" s="158"/>
      <c r="B34" s="27" t="s">
        <v>26</v>
      </c>
      <c r="C34" s="58">
        <v>29.05</v>
      </c>
      <c r="D34" s="47">
        <f t="shared" si="1"/>
        <v>479.05</v>
      </c>
      <c r="E34" s="23">
        <v>3433</v>
      </c>
      <c r="F34" s="78"/>
      <c r="G34" s="111"/>
      <c r="H34" s="79"/>
      <c r="I34" s="81"/>
      <c r="J34" s="80"/>
      <c r="K34" s="81"/>
      <c r="L34" s="80"/>
      <c r="M34" s="80"/>
      <c r="N34" s="80"/>
      <c r="O34" s="80"/>
      <c r="P34" s="80"/>
      <c r="Q34" s="81"/>
      <c r="R34" s="81"/>
      <c r="S34" s="80"/>
      <c r="T34" s="80"/>
      <c r="U34" s="80"/>
      <c r="V34" s="81"/>
      <c r="W34" s="80"/>
      <c r="X34" s="81"/>
      <c r="Y34" s="81">
        <v>1</v>
      </c>
      <c r="Z34" s="81"/>
      <c r="AA34" s="81"/>
      <c r="AB34" s="80"/>
      <c r="AC34" s="80"/>
      <c r="AD34" s="80"/>
      <c r="AE34" s="80"/>
      <c r="AF34" s="80"/>
      <c r="AG34" s="80"/>
      <c r="AH34" s="80"/>
      <c r="AI34" s="81"/>
      <c r="AJ34" s="80"/>
      <c r="AK34" s="80"/>
      <c r="AL34" s="80"/>
      <c r="AM34" s="80"/>
      <c r="AN34" s="80"/>
      <c r="AO34" s="80"/>
      <c r="AP34" s="81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1"/>
      <c r="BF34" s="81">
        <v>1</v>
      </c>
      <c r="BG34" s="81"/>
      <c r="BH34" s="81"/>
      <c r="BI34" s="80"/>
      <c r="BJ34" s="80"/>
      <c r="BK34" s="81"/>
      <c r="BL34" s="81"/>
      <c r="BM34" s="81"/>
      <c r="BN34" s="81">
        <v>6</v>
      </c>
      <c r="BO34" s="81"/>
      <c r="BP34" s="80"/>
      <c r="BQ34" s="80"/>
      <c r="BR34" s="80"/>
      <c r="BS34" s="80"/>
      <c r="BT34" s="81"/>
      <c r="BU34" s="80"/>
      <c r="BV34" s="80"/>
      <c r="BW34" s="81"/>
      <c r="BX34" s="80"/>
      <c r="BY34" s="81"/>
      <c r="BZ34" s="80"/>
      <c r="CA34" s="80"/>
      <c r="CB34" s="80"/>
      <c r="CC34" s="80"/>
      <c r="CD34" s="80"/>
      <c r="CE34" s="80"/>
      <c r="CF34" s="80"/>
      <c r="CG34" s="80"/>
      <c r="CH34" s="81"/>
      <c r="CI34" s="80"/>
      <c r="CJ34" s="80"/>
      <c r="CK34" s="81">
        <v>4</v>
      </c>
      <c r="CL34" s="80"/>
      <c r="CM34" s="81">
        <v>1</v>
      </c>
      <c r="CN34" s="80"/>
      <c r="CO34" s="82"/>
      <c r="CP34" s="82"/>
      <c r="CQ34" s="80"/>
      <c r="CR34" s="82"/>
      <c r="CS34" s="82"/>
      <c r="CT34" s="83"/>
      <c r="CU34" s="76">
        <f>SUM(G34:CT34)</f>
        <v>13</v>
      </c>
      <c r="CV34" s="77">
        <f>SUM(CU34)/(E34/1000)</f>
        <v>3.7867754150888437</v>
      </c>
      <c r="CW34" s="140"/>
    </row>
    <row r="35" spans="1:107" ht="9.75" customHeight="1">
      <c r="A35" s="158"/>
      <c r="B35" s="27" t="s">
        <v>25</v>
      </c>
      <c r="C35" s="58">
        <v>17.899999999999999</v>
      </c>
      <c r="D35" s="47">
        <f t="shared" si="1"/>
        <v>467.9</v>
      </c>
      <c r="E35" s="23">
        <v>3789</v>
      </c>
      <c r="F35" s="78"/>
      <c r="G35" s="111">
        <v>20</v>
      </c>
      <c r="H35" s="79"/>
      <c r="I35" s="81">
        <v>3</v>
      </c>
      <c r="J35" s="81">
        <v>2</v>
      </c>
      <c r="K35" s="81">
        <v>2</v>
      </c>
      <c r="L35" s="80"/>
      <c r="M35" s="80"/>
      <c r="N35" s="80"/>
      <c r="O35" s="80"/>
      <c r="P35" s="80"/>
      <c r="Q35" s="81">
        <v>2</v>
      </c>
      <c r="R35" s="81">
        <v>25</v>
      </c>
      <c r="S35" s="81">
        <v>1</v>
      </c>
      <c r="T35" s="80"/>
      <c r="U35" s="80"/>
      <c r="V35" s="81">
        <v>28</v>
      </c>
      <c r="W35" s="80"/>
      <c r="X35" s="81">
        <v>74</v>
      </c>
      <c r="Y35" s="81">
        <v>11</v>
      </c>
      <c r="Z35" s="81">
        <v>25</v>
      </c>
      <c r="AA35" s="81">
        <v>13</v>
      </c>
      <c r="AB35" s="80"/>
      <c r="AC35" s="80"/>
      <c r="AD35" s="80"/>
      <c r="AE35" s="81">
        <v>1</v>
      </c>
      <c r="AF35" s="81">
        <v>1</v>
      </c>
      <c r="AG35" s="81">
        <v>1</v>
      </c>
      <c r="AH35" s="81">
        <v>1</v>
      </c>
      <c r="AI35" s="81">
        <v>12</v>
      </c>
      <c r="AJ35" s="80"/>
      <c r="AK35" s="80"/>
      <c r="AL35" s="80"/>
      <c r="AM35" s="81">
        <v>6</v>
      </c>
      <c r="AN35" s="81">
        <v>2</v>
      </c>
      <c r="AO35" s="80"/>
      <c r="AP35" s="81">
        <v>4</v>
      </c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1">
        <v>2</v>
      </c>
      <c r="BF35" s="81">
        <v>242</v>
      </c>
      <c r="BG35" s="81">
        <v>2</v>
      </c>
      <c r="BH35" s="81">
        <v>17</v>
      </c>
      <c r="BI35" s="81">
        <v>1</v>
      </c>
      <c r="BJ35" s="80"/>
      <c r="BK35" s="81"/>
      <c r="BL35" s="81">
        <v>149</v>
      </c>
      <c r="BM35" s="81">
        <v>11</v>
      </c>
      <c r="BN35" s="81">
        <v>34</v>
      </c>
      <c r="BO35" s="81">
        <v>7</v>
      </c>
      <c r="BP35" s="81">
        <v>5</v>
      </c>
      <c r="BQ35" s="80"/>
      <c r="BR35" s="80"/>
      <c r="BS35" s="80"/>
      <c r="BT35" s="81">
        <v>14</v>
      </c>
      <c r="BU35" s="80"/>
      <c r="BV35" s="80"/>
      <c r="BW35" s="81">
        <v>3</v>
      </c>
      <c r="BX35" s="80"/>
      <c r="BY35" s="81">
        <v>32</v>
      </c>
      <c r="BZ35" s="80"/>
      <c r="CA35" s="80"/>
      <c r="CB35" s="80"/>
      <c r="CC35" s="80"/>
      <c r="CD35" s="80"/>
      <c r="CE35" s="81">
        <v>7</v>
      </c>
      <c r="CF35" s="80"/>
      <c r="CG35" s="80"/>
      <c r="CH35" s="81">
        <v>3</v>
      </c>
      <c r="CI35" s="80"/>
      <c r="CJ35" s="80"/>
      <c r="CK35" s="81">
        <v>195</v>
      </c>
      <c r="CL35" s="80"/>
      <c r="CM35" s="81">
        <v>127</v>
      </c>
      <c r="CN35" s="80"/>
      <c r="CO35" s="82"/>
      <c r="CP35" s="82"/>
      <c r="CQ35" s="80"/>
      <c r="CR35" s="82"/>
      <c r="CS35" s="82"/>
      <c r="CT35" s="83">
        <v>152</v>
      </c>
      <c r="CU35" s="76">
        <f>SUM(G35:CT35)</f>
        <v>1237</v>
      </c>
      <c r="CV35" s="77">
        <f>SUM(CU35)/(E35/1000)</f>
        <v>326.47136447611507</v>
      </c>
      <c r="CW35" s="140"/>
    </row>
    <row r="36" spans="1:107" ht="9.75" customHeight="1" thickBot="1">
      <c r="A36" s="158"/>
      <c r="B36" s="27" t="s">
        <v>24</v>
      </c>
      <c r="C36" s="58">
        <v>8.5</v>
      </c>
      <c r="D36" s="47">
        <f>450+C36</f>
        <v>458.5</v>
      </c>
      <c r="E36" s="23">
        <v>4057</v>
      </c>
      <c r="F36" s="78"/>
      <c r="G36" s="111"/>
      <c r="H36" s="79"/>
      <c r="I36" s="81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1">
        <v>2</v>
      </c>
      <c r="W36" s="80"/>
      <c r="X36" s="81"/>
      <c r="Y36" s="80"/>
      <c r="Z36" s="81"/>
      <c r="AA36" s="81"/>
      <c r="AB36" s="80"/>
      <c r="AC36" s="80"/>
      <c r="AD36" s="80"/>
      <c r="AE36" s="80"/>
      <c r="AF36" s="80"/>
      <c r="AG36" s="80"/>
      <c r="AH36" s="80"/>
      <c r="AI36" s="81">
        <v>1</v>
      </c>
      <c r="AJ36" s="80"/>
      <c r="AK36" s="80"/>
      <c r="AL36" s="80"/>
      <c r="AM36" s="81">
        <v>1</v>
      </c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1">
        <v>1</v>
      </c>
      <c r="BG36" s="80"/>
      <c r="BH36" s="80"/>
      <c r="BI36" s="80"/>
      <c r="BJ36" s="80"/>
      <c r="BK36" s="81"/>
      <c r="BL36" s="81"/>
      <c r="BM36" s="80"/>
      <c r="BN36" s="81">
        <v>2</v>
      </c>
      <c r="BO36" s="80"/>
      <c r="BP36" s="81"/>
      <c r="BQ36" s="80"/>
      <c r="BR36" s="80"/>
      <c r="BS36" s="80"/>
      <c r="BT36" s="80"/>
      <c r="BU36" s="80"/>
      <c r="BV36" s="80"/>
      <c r="BW36" s="80"/>
      <c r="BX36" s="80"/>
      <c r="BY36" s="81">
        <v>1</v>
      </c>
      <c r="BZ36" s="80"/>
      <c r="CA36" s="80"/>
      <c r="CB36" s="81">
        <v>1</v>
      </c>
      <c r="CC36" s="80"/>
      <c r="CD36" s="80"/>
      <c r="CE36" s="80"/>
      <c r="CF36" s="80"/>
      <c r="CG36" s="80"/>
      <c r="CH36" s="80"/>
      <c r="CI36" s="80"/>
      <c r="CJ36" s="80"/>
      <c r="CK36" s="81">
        <v>3</v>
      </c>
      <c r="CL36" s="80"/>
      <c r="CM36" s="81">
        <v>5</v>
      </c>
      <c r="CN36" s="80"/>
      <c r="CO36" s="82"/>
      <c r="CP36" s="82"/>
      <c r="CQ36" s="80"/>
      <c r="CR36" s="82"/>
      <c r="CS36" s="82"/>
      <c r="CT36" s="83">
        <v>1</v>
      </c>
      <c r="CU36" s="76">
        <f>SUM(G36:CT36)</f>
        <v>18</v>
      </c>
      <c r="CV36" s="77">
        <f>SUM(CU36)/(E36/1000)</f>
        <v>4.4367759428148874</v>
      </c>
      <c r="CW36" s="153" t="s">
        <v>214</v>
      </c>
      <c r="CX36" s="154"/>
      <c r="CY36" s="154"/>
      <c r="CZ36" s="154"/>
      <c r="DA36" s="154"/>
      <c r="DB36" s="154"/>
      <c r="DC36" s="154"/>
    </row>
    <row r="37" spans="1:107" ht="9.75" customHeight="1" thickBot="1">
      <c r="A37" s="159"/>
      <c r="B37" s="29" t="s">
        <v>21</v>
      </c>
      <c r="C37" s="60">
        <v>0</v>
      </c>
      <c r="D37" s="49">
        <f>450+C37</f>
        <v>450</v>
      </c>
      <c r="E37" s="30">
        <v>4045</v>
      </c>
      <c r="F37" s="85"/>
      <c r="G37" s="112"/>
      <c r="H37" s="86"/>
      <c r="I37" s="88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8"/>
      <c r="W37" s="87"/>
      <c r="X37" s="88"/>
      <c r="Y37" s="87"/>
      <c r="Z37" s="88"/>
      <c r="AA37" s="88"/>
      <c r="AB37" s="87"/>
      <c r="AC37" s="87"/>
      <c r="AD37" s="87"/>
      <c r="AE37" s="87"/>
      <c r="AF37" s="87"/>
      <c r="AG37" s="87"/>
      <c r="AH37" s="87"/>
      <c r="AI37" s="88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8">
        <v>1</v>
      </c>
      <c r="BL37" s="88">
        <v>1</v>
      </c>
      <c r="BM37" s="87"/>
      <c r="BN37" s="87"/>
      <c r="BO37" s="87"/>
      <c r="BP37" s="88">
        <v>1</v>
      </c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8">
        <v>4</v>
      </c>
      <c r="CL37" s="87"/>
      <c r="CM37" s="88"/>
      <c r="CN37" s="87"/>
      <c r="CO37" s="89"/>
      <c r="CP37" s="89"/>
      <c r="CQ37" s="87"/>
      <c r="CR37" s="89"/>
      <c r="CS37" s="89"/>
      <c r="CT37" s="90">
        <v>1</v>
      </c>
      <c r="CU37" s="91">
        <f>SUM(G37:CT37)</f>
        <v>8</v>
      </c>
      <c r="CV37" s="92">
        <f>SUM(CU37)/(E37/1000)</f>
        <v>1.9777503090234858</v>
      </c>
      <c r="CW37" s="19"/>
      <c r="CX37" s="18"/>
      <c r="CY37" s="18"/>
      <c r="CZ37" s="18"/>
      <c r="DA37" s="18"/>
      <c r="DB37" s="18"/>
      <c r="DC37" s="18"/>
    </row>
    <row r="38" spans="1:107" ht="9.75" customHeight="1">
      <c r="A38" s="157" t="s">
        <v>196</v>
      </c>
      <c r="B38" s="24" t="s">
        <v>22</v>
      </c>
      <c r="C38" s="61" t="s">
        <v>57</v>
      </c>
      <c r="D38" s="62" t="s">
        <v>165</v>
      </c>
      <c r="E38" s="26">
        <v>3953</v>
      </c>
      <c r="F38" s="66"/>
      <c r="G38" s="68">
        <v>1</v>
      </c>
      <c r="H38" s="67"/>
      <c r="I38" s="70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70"/>
      <c r="W38" s="69"/>
      <c r="X38" s="70"/>
      <c r="Y38" s="69"/>
      <c r="Z38" s="70"/>
      <c r="AA38" s="70"/>
      <c r="AB38" s="69"/>
      <c r="AC38" s="69"/>
      <c r="AD38" s="69"/>
      <c r="AE38" s="69"/>
      <c r="AF38" s="69"/>
      <c r="AG38" s="69"/>
      <c r="AH38" s="69"/>
      <c r="AI38" s="70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70">
        <v>5</v>
      </c>
      <c r="CN38" s="69"/>
      <c r="CO38" s="71"/>
      <c r="CP38" s="71"/>
      <c r="CQ38" s="69"/>
      <c r="CR38" s="71"/>
      <c r="CS38" s="71"/>
      <c r="CT38" s="72"/>
      <c r="CU38" s="73">
        <f>SUM(G38:CT38)</f>
        <v>6</v>
      </c>
      <c r="CV38" s="74">
        <f>SUM(CU38)/(E38/1000)</f>
        <v>1.5178345560333923</v>
      </c>
    </row>
    <row r="39" spans="1:107" ht="9.75" customHeight="1">
      <c r="A39" s="158"/>
      <c r="B39" s="27" t="s">
        <v>20</v>
      </c>
      <c r="C39" s="51">
        <v>64.900000000000006</v>
      </c>
      <c r="D39" s="47">
        <f>364+C39</f>
        <v>428.9</v>
      </c>
      <c r="E39" s="23">
        <v>3865</v>
      </c>
      <c r="F39" s="78"/>
      <c r="G39" s="111"/>
      <c r="H39" s="79"/>
      <c r="I39" s="81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1"/>
      <c r="W39" s="80"/>
      <c r="X39" s="81">
        <v>3</v>
      </c>
      <c r="Y39" s="80"/>
      <c r="Z39" s="81"/>
      <c r="AA39" s="81"/>
      <c r="AB39" s="80"/>
      <c r="AC39" s="80"/>
      <c r="AD39" s="80"/>
      <c r="AE39" s="80"/>
      <c r="AF39" s="80"/>
      <c r="AG39" s="80"/>
      <c r="AH39" s="80"/>
      <c r="AI39" s="81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1">
        <v>11</v>
      </c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1"/>
      <c r="CN39" s="80"/>
      <c r="CO39" s="82"/>
      <c r="CP39" s="82"/>
      <c r="CQ39" s="80"/>
      <c r="CR39" s="82"/>
      <c r="CS39" s="82"/>
      <c r="CT39" s="83"/>
      <c r="CU39" s="76">
        <f>SUM(G39:CT39)</f>
        <v>14</v>
      </c>
      <c r="CV39" s="77">
        <f>SUM(CU39)/(E39/1000)</f>
        <v>3.6222509702457955</v>
      </c>
    </row>
    <row r="40" spans="1:107" ht="9.75" customHeight="1">
      <c r="A40" s="158"/>
      <c r="B40" s="31" t="s">
        <v>19</v>
      </c>
      <c r="C40" s="52">
        <v>39.82</v>
      </c>
      <c r="D40" s="47">
        <f t="shared" ref="D40:D46" si="2">364+C40</f>
        <v>403.82</v>
      </c>
      <c r="E40" s="32">
        <v>3878</v>
      </c>
      <c r="F40" s="93"/>
      <c r="G40" s="113">
        <v>15</v>
      </c>
      <c r="H40" s="94"/>
      <c r="I40" s="96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6">
        <v>1</v>
      </c>
      <c r="W40" s="81">
        <v>7</v>
      </c>
      <c r="X40" s="96"/>
      <c r="Y40" s="95"/>
      <c r="Z40" s="96">
        <v>10</v>
      </c>
      <c r="AA40" s="96"/>
      <c r="AB40" s="96">
        <v>26</v>
      </c>
      <c r="AC40" s="95"/>
      <c r="AD40" s="96">
        <v>53</v>
      </c>
      <c r="AE40" s="95"/>
      <c r="AF40" s="95"/>
      <c r="AG40" s="95"/>
      <c r="AH40" s="95"/>
      <c r="AI40" s="96">
        <v>2</v>
      </c>
      <c r="AJ40" s="95"/>
      <c r="AK40" s="95"/>
      <c r="AL40" s="95"/>
      <c r="AM40" s="95"/>
      <c r="AN40" s="95"/>
      <c r="AO40" s="96">
        <v>5</v>
      </c>
      <c r="AP40" s="95"/>
      <c r="AQ40" s="95"/>
      <c r="AR40" s="95"/>
      <c r="AS40" s="95"/>
      <c r="AT40" s="95"/>
      <c r="AU40" s="95"/>
      <c r="AV40" s="96">
        <v>30</v>
      </c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6">
        <v>3</v>
      </c>
      <c r="BK40" s="95"/>
      <c r="BL40" s="96">
        <v>3</v>
      </c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6">
        <v>1</v>
      </c>
      <c r="BY40" s="95"/>
      <c r="BZ40" s="96">
        <v>1</v>
      </c>
      <c r="CA40" s="95"/>
      <c r="CB40" s="95"/>
      <c r="CC40" s="95"/>
      <c r="CD40" s="95"/>
      <c r="CE40" s="95"/>
      <c r="CF40" s="96">
        <v>31</v>
      </c>
      <c r="CG40" s="95"/>
      <c r="CH40" s="95"/>
      <c r="CI40" s="95"/>
      <c r="CJ40" s="95"/>
      <c r="CK40" s="95"/>
      <c r="CL40" s="95"/>
      <c r="CM40" s="96">
        <v>9</v>
      </c>
      <c r="CN40" s="95"/>
      <c r="CO40" s="97"/>
      <c r="CP40" s="97"/>
      <c r="CQ40" s="95"/>
      <c r="CR40" s="97"/>
      <c r="CS40" s="97"/>
      <c r="CT40" s="98">
        <v>38</v>
      </c>
      <c r="CU40" s="99">
        <f>SUM(G40:CT40)</f>
        <v>235</v>
      </c>
      <c r="CV40" s="100">
        <f>SUM(CU40)/(E40/1000)</f>
        <v>60.598246518824133</v>
      </c>
    </row>
    <row r="41" spans="1:107" ht="9.75" customHeight="1">
      <c r="A41" s="158"/>
      <c r="B41" s="31" t="s">
        <v>23</v>
      </c>
      <c r="C41" s="52">
        <v>32.4</v>
      </c>
      <c r="D41" s="47">
        <f t="shared" si="2"/>
        <v>396.4</v>
      </c>
      <c r="E41" s="32">
        <v>4044</v>
      </c>
      <c r="F41" s="93"/>
      <c r="G41" s="113">
        <v>2</v>
      </c>
      <c r="H41" s="94"/>
      <c r="I41" s="96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81"/>
      <c r="X41" s="96"/>
      <c r="Y41" s="95"/>
      <c r="Z41" s="96">
        <v>2</v>
      </c>
      <c r="AA41" s="96">
        <v>3</v>
      </c>
      <c r="AB41" s="95"/>
      <c r="AC41" s="95"/>
      <c r="AD41" s="96">
        <v>1</v>
      </c>
      <c r="AE41" s="95"/>
      <c r="AF41" s="95"/>
      <c r="AG41" s="95"/>
      <c r="AH41" s="95"/>
      <c r="AI41" s="96"/>
      <c r="AJ41" s="95"/>
      <c r="AK41" s="95"/>
      <c r="AL41" s="95"/>
      <c r="AM41" s="95"/>
      <c r="AN41" s="95"/>
      <c r="AO41" s="96"/>
      <c r="AP41" s="95"/>
      <c r="AQ41" s="95"/>
      <c r="AR41" s="95"/>
      <c r="AS41" s="95"/>
      <c r="AT41" s="95"/>
      <c r="AU41" s="95"/>
      <c r="AV41" s="96">
        <v>5</v>
      </c>
      <c r="AW41" s="95"/>
      <c r="AX41" s="95"/>
      <c r="AY41" s="96">
        <v>2</v>
      </c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6">
        <v>3</v>
      </c>
      <c r="BK41" s="95"/>
      <c r="BL41" s="96">
        <v>1</v>
      </c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6"/>
      <c r="CG41" s="95"/>
      <c r="CH41" s="95"/>
      <c r="CI41" s="95"/>
      <c r="CJ41" s="95"/>
      <c r="CK41" s="95"/>
      <c r="CL41" s="95"/>
      <c r="CM41" s="96"/>
      <c r="CN41" s="95"/>
      <c r="CO41" s="97"/>
      <c r="CP41" s="97"/>
      <c r="CQ41" s="95"/>
      <c r="CR41" s="97"/>
      <c r="CS41" s="97"/>
      <c r="CT41" s="98">
        <v>6</v>
      </c>
      <c r="CU41" s="99">
        <f>SUM(G41:CT41)</f>
        <v>25</v>
      </c>
      <c r="CV41" s="100">
        <f>SUM(CU41)/(E41/1000)</f>
        <v>6.1819980217606334</v>
      </c>
    </row>
    <row r="42" spans="1:107" ht="9.75" customHeight="1" thickBot="1">
      <c r="A42" s="158"/>
      <c r="B42" s="31" t="s">
        <v>18</v>
      </c>
      <c r="C42" s="52">
        <v>30.42</v>
      </c>
      <c r="D42" s="47">
        <f t="shared" si="2"/>
        <v>394.42</v>
      </c>
      <c r="E42" s="32">
        <v>3958</v>
      </c>
      <c r="F42" s="93"/>
      <c r="G42" s="113">
        <v>1</v>
      </c>
      <c r="H42" s="94"/>
      <c r="I42" s="96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81"/>
      <c r="X42" s="96"/>
      <c r="Y42" s="95"/>
      <c r="Z42" s="96"/>
      <c r="AA42" s="95"/>
      <c r="AB42" s="95"/>
      <c r="AC42" s="95"/>
      <c r="AD42" s="96"/>
      <c r="AE42" s="95"/>
      <c r="AF42" s="95"/>
      <c r="AG42" s="95"/>
      <c r="AH42" s="95"/>
      <c r="AI42" s="96"/>
      <c r="AJ42" s="95"/>
      <c r="AK42" s="95"/>
      <c r="AL42" s="95"/>
      <c r="AM42" s="95"/>
      <c r="AN42" s="95"/>
      <c r="AO42" s="96"/>
      <c r="AP42" s="95"/>
      <c r="AQ42" s="95"/>
      <c r="AR42" s="95"/>
      <c r="AS42" s="95"/>
      <c r="AT42" s="95"/>
      <c r="AU42" s="95"/>
      <c r="AV42" s="95"/>
      <c r="AW42" s="95"/>
      <c r="AX42" s="95"/>
      <c r="AY42" s="96"/>
      <c r="AZ42" s="95"/>
      <c r="BA42" s="95"/>
      <c r="BB42" s="96">
        <v>3</v>
      </c>
      <c r="BC42" s="95"/>
      <c r="BD42" s="95"/>
      <c r="BE42" s="95"/>
      <c r="BF42" s="95"/>
      <c r="BG42" s="95"/>
      <c r="BH42" s="95"/>
      <c r="BI42" s="95"/>
      <c r="BJ42" s="96"/>
      <c r="BK42" s="95"/>
      <c r="BL42" s="96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6">
        <v>8</v>
      </c>
      <c r="CG42" s="95"/>
      <c r="CH42" s="95"/>
      <c r="CI42" s="95"/>
      <c r="CJ42" s="95"/>
      <c r="CK42" s="95"/>
      <c r="CL42" s="95"/>
      <c r="CM42" s="96">
        <v>3</v>
      </c>
      <c r="CN42" s="95"/>
      <c r="CO42" s="97"/>
      <c r="CP42" s="97"/>
      <c r="CQ42" s="95"/>
      <c r="CR42" s="114">
        <v>1</v>
      </c>
      <c r="CS42" s="97"/>
      <c r="CT42" s="98"/>
      <c r="CU42" s="99">
        <f>SUM(G42:CT42)</f>
        <v>16</v>
      </c>
      <c r="CV42" s="100">
        <f>SUM(CU42)/(E42/1000)</f>
        <v>4.0424456796361801</v>
      </c>
      <c r="CW42" s="153" t="s">
        <v>219</v>
      </c>
      <c r="CX42" s="154"/>
      <c r="CY42" s="154"/>
      <c r="CZ42" s="154"/>
      <c r="DA42" s="154"/>
      <c r="DB42" s="154"/>
      <c r="DC42" s="154"/>
    </row>
    <row r="43" spans="1:107" ht="9.75" customHeight="1">
      <c r="A43" s="158"/>
      <c r="B43" s="31" t="s">
        <v>17</v>
      </c>
      <c r="C43" s="52">
        <v>18.5</v>
      </c>
      <c r="D43" s="47">
        <f t="shared" si="2"/>
        <v>382.5</v>
      </c>
      <c r="E43" s="32">
        <v>3905</v>
      </c>
      <c r="F43" s="93"/>
      <c r="G43" s="94"/>
      <c r="H43" s="94"/>
      <c r="I43" s="96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81"/>
      <c r="X43" s="96"/>
      <c r="Y43" s="95"/>
      <c r="Z43" s="96">
        <v>2</v>
      </c>
      <c r="AA43" s="95"/>
      <c r="AB43" s="95"/>
      <c r="AC43" s="95"/>
      <c r="AD43" s="96"/>
      <c r="AE43" s="95"/>
      <c r="AF43" s="95"/>
      <c r="AG43" s="95"/>
      <c r="AH43" s="95"/>
      <c r="AI43" s="96"/>
      <c r="AJ43" s="95"/>
      <c r="AK43" s="95"/>
      <c r="AL43" s="95"/>
      <c r="AM43" s="95"/>
      <c r="AN43" s="95"/>
      <c r="AO43" s="96"/>
      <c r="AP43" s="95"/>
      <c r="AQ43" s="95"/>
      <c r="AR43" s="95"/>
      <c r="AS43" s="95"/>
      <c r="AT43" s="95"/>
      <c r="AU43" s="95"/>
      <c r="AV43" s="95"/>
      <c r="AW43" s="95"/>
      <c r="AX43" s="95"/>
      <c r="AY43" s="96"/>
      <c r="AZ43" s="95"/>
      <c r="BA43" s="95"/>
      <c r="BB43" s="96"/>
      <c r="BC43" s="95"/>
      <c r="BD43" s="95"/>
      <c r="BE43" s="95"/>
      <c r="BF43" s="95"/>
      <c r="BG43" s="95"/>
      <c r="BH43" s="95"/>
      <c r="BI43" s="95"/>
      <c r="BJ43" s="96"/>
      <c r="BK43" s="95"/>
      <c r="BL43" s="96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6">
        <v>1</v>
      </c>
      <c r="CG43" s="95"/>
      <c r="CH43" s="95"/>
      <c r="CI43" s="95"/>
      <c r="CJ43" s="95"/>
      <c r="CK43" s="95"/>
      <c r="CL43" s="95"/>
      <c r="CM43" s="96">
        <v>1</v>
      </c>
      <c r="CN43" s="95"/>
      <c r="CO43" s="97"/>
      <c r="CP43" s="97"/>
      <c r="CQ43" s="95"/>
      <c r="CR43" s="97"/>
      <c r="CS43" s="97"/>
      <c r="CT43" s="98">
        <v>2</v>
      </c>
      <c r="CU43" s="99">
        <f>SUM(G43:CT43)</f>
        <v>6</v>
      </c>
      <c r="CV43" s="100">
        <f>SUM(CU43)/(E43/1000)</f>
        <v>1.5364916773367479</v>
      </c>
    </row>
    <row r="44" spans="1:107" ht="9.75" customHeight="1">
      <c r="A44" s="158"/>
      <c r="B44" s="31" t="s">
        <v>16</v>
      </c>
      <c r="C44" s="52">
        <v>7.25</v>
      </c>
      <c r="D44" s="47">
        <f t="shared" si="2"/>
        <v>371.25</v>
      </c>
      <c r="E44" s="32">
        <v>3926</v>
      </c>
      <c r="F44" s="93"/>
      <c r="G44" s="94"/>
      <c r="H44" s="94"/>
      <c r="I44" s="96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81"/>
      <c r="X44" s="96"/>
      <c r="Y44" s="95"/>
      <c r="Z44" s="96">
        <v>36</v>
      </c>
      <c r="AA44" s="95"/>
      <c r="AB44" s="95"/>
      <c r="AC44" s="95"/>
      <c r="AD44" s="96">
        <v>26</v>
      </c>
      <c r="AE44" s="95"/>
      <c r="AF44" s="95"/>
      <c r="AG44" s="95"/>
      <c r="AH44" s="95"/>
      <c r="AI44" s="96"/>
      <c r="AJ44" s="95"/>
      <c r="AK44" s="95"/>
      <c r="AL44" s="95"/>
      <c r="AM44" s="95"/>
      <c r="AN44" s="95"/>
      <c r="AO44" s="96"/>
      <c r="AP44" s="95"/>
      <c r="AQ44" s="95"/>
      <c r="AR44" s="95"/>
      <c r="AS44" s="95"/>
      <c r="AT44" s="95"/>
      <c r="AU44" s="95"/>
      <c r="AV44" s="95"/>
      <c r="AW44" s="95"/>
      <c r="AX44" s="95"/>
      <c r="AY44" s="96"/>
      <c r="AZ44" s="95"/>
      <c r="BA44" s="95"/>
      <c r="BB44" s="96">
        <v>3</v>
      </c>
      <c r="BC44" s="95"/>
      <c r="BD44" s="95"/>
      <c r="BE44" s="95"/>
      <c r="BF44" s="95"/>
      <c r="BG44" s="95"/>
      <c r="BH44" s="95"/>
      <c r="BI44" s="95"/>
      <c r="BJ44" s="96"/>
      <c r="BK44" s="95"/>
      <c r="BL44" s="96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6">
        <v>100</v>
      </c>
      <c r="CG44" s="95"/>
      <c r="CH44" s="95"/>
      <c r="CI44" s="95"/>
      <c r="CJ44" s="95"/>
      <c r="CK44" s="95"/>
      <c r="CL44" s="95"/>
      <c r="CM44" s="96">
        <v>6</v>
      </c>
      <c r="CN44" s="95"/>
      <c r="CO44" s="97"/>
      <c r="CP44" s="97"/>
      <c r="CQ44" s="95"/>
      <c r="CR44" s="97"/>
      <c r="CS44" s="97"/>
      <c r="CT44" s="98">
        <v>3</v>
      </c>
      <c r="CU44" s="99">
        <f>SUM(G44:CT44)</f>
        <v>174</v>
      </c>
      <c r="CV44" s="100">
        <f>SUM(CU44)/(E44/1000)</f>
        <v>44.319918492103923</v>
      </c>
      <c r="CW44" s="16" t="s">
        <v>159</v>
      </c>
    </row>
    <row r="45" spans="1:107" ht="9.75" customHeight="1">
      <c r="A45" s="158"/>
      <c r="B45" s="31" t="s">
        <v>15</v>
      </c>
      <c r="C45" s="52">
        <v>2.5</v>
      </c>
      <c r="D45" s="47">
        <f t="shared" si="2"/>
        <v>366.5</v>
      </c>
      <c r="E45" s="32">
        <v>3986</v>
      </c>
      <c r="F45" s="93"/>
      <c r="G45" s="94"/>
      <c r="H45" s="94"/>
      <c r="I45" s="96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81"/>
      <c r="X45" s="96"/>
      <c r="Y45" s="95"/>
      <c r="Z45" s="96">
        <v>6</v>
      </c>
      <c r="AA45" s="95"/>
      <c r="AB45" s="95"/>
      <c r="AC45" s="95"/>
      <c r="AD45" s="96"/>
      <c r="AE45" s="95"/>
      <c r="AF45" s="95"/>
      <c r="AG45" s="95"/>
      <c r="AH45" s="95"/>
      <c r="AI45" s="96"/>
      <c r="AJ45" s="95"/>
      <c r="AK45" s="95"/>
      <c r="AL45" s="95"/>
      <c r="AM45" s="95"/>
      <c r="AN45" s="95"/>
      <c r="AO45" s="96">
        <v>1</v>
      </c>
      <c r="AP45" s="95"/>
      <c r="AQ45" s="95"/>
      <c r="AR45" s="95"/>
      <c r="AS45" s="95"/>
      <c r="AT45" s="95"/>
      <c r="AU45" s="95"/>
      <c r="AV45" s="95"/>
      <c r="AW45" s="95"/>
      <c r="AX45" s="95"/>
      <c r="AY45" s="96"/>
      <c r="AZ45" s="95"/>
      <c r="BA45" s="95"/>
      <c r="BB45" s="96">
        <v>2</v>
      </c>
      <c r="BC45" s="95"/>
      <c r="BD45" s="95"/>
      <c r="BE45" s="95"/>
      <c r="BF45" s="95"/>
      <c r="BG45" s="95"/>
      <c r="BH45" s="95"/>
      <c r="BI45" s="95"/>
      <c r="BJ45" s="96"/>
      <c r="BK45" s="95"/>
      <c r="BL45" s="96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6">
        <v>5</v>
      </c>
      <c r="CG45" s="95"/>
      <c r="CH45" s="95"/>
      <c r="CI45" s="95"/>
      <c r="CJ45" s="95"/>
      <c r="CK45" s="95"/>
      <c r="CL45" s="95"/>
      <c r="CM45" s="96">
        <v>1</v>
      </c>
      <c r="CN45" s="95"/>
      <c r="CO45" s="97"/>
      <c r="CP45" s="97"/>
      <c r="CQ45" s="95"/>
      <c r="CR45" s="97"/>
      <c r="CS45" s="97"/>
      <c r="CT45" s="98">
        <v>1</v>
      </c>
      <c r="CU45" s="99">
        <f>SUM(G45:CT45)</f>
        <v>16</v>
      </c>
      <c r="CV45" s="100">
        <f>SUM(CU45)/(E45/1000)</f>
        <v>4.0140491721023581</v>
      </c>
      <c r="CW45" s="17">
        <f>AVERAGE(CV36:CV44)</f>
        <v>14.248190240864353</v>
      </c>
    </row>
    <row r="46" spans="1:107" ht="9.75" customHeight="1" thickBot="1">
      <c r="A46" s="159"/>
      <c r="B46" s="35" t="s">
        <v>14</v>
      </c>
      <c r="C46" s="56">
        <v>0.85</v>
      </c>
      <c r="D46" s="50">
        <f t="shared" si="2"/>
        <v>364.85</v>
      </c>
      <c r="E46" s="36">
        <v>3985</v>
      </c>
      <c r="F46" s="115"/>
      <c r="G46" s="116"/>
      <c r="H46" s="116"/>
      <c r="I46" s="117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05"/>
      <c r="X46" s="117"/>
      <c r="Y46" s="118"/>
      <c r="Z46" s="117"/>
      <c r="AA46" s="118"/>
      <c r="AB46" s="118"/>
      <c r="AC46" s="118"/>
      <c r="AD46" s="117"/>
      <c r="AE46" s="118"/>
      <c r="AF46" s="118"/>
      <c r="AG46" s="118"/>
      <c r="AH46" s="118"/>
      <c r="AI46" s="117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7"/>
      <c r="AZ46" s="118"/>
      <c r="BA46" s="118"/>
      <c r="BB46" s="117"/>
      <c r="BC46" s="118"/>
      <c r="BD46" s="118"/>
      <c r="BE46" s="118"/>
      <c r="BF46" s="118"/>
      <c r="BG46" s="118"/>
      <c r="BH46" s="118"/>
      <c r="BI46" s="118"/>
      <c r="BJ46" s="117"/>
      <c r="BK46" s="118"/>
      <c r="BL46" s="117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7"/>
      <c r="CG46" s="118"/>
      <c r="CH46" s="118"/>
      <c r="CI46" s="118"/>
      <c r="CJ46" s="118"/>
      <c r="CK46" s="118"/>
      <c r="CL46" s="118"/>
      <c r="CM46" s="117"/>
      <c r="CN46" s="118"/>
      <c r="CO46" s="119"/>
      <c r="CP46" s="119"/>
      <c r="CQ46" s="118"/>
      <c r="CR46" s="119"/>
      <c r="CS46" s="119"/>
      <c r="CT46" s="120"/>
      <c r="CU46" s="121">
        <f>SUM(G46:CT46)</f>
        <v>0</v>
      </c>
      <c r="CV46" s="122">
        <f>SUM(CU46)/(E46/1000)</f>
        <v>0</v>
      </c>
      <c r="CW46" s="19"/>
      <c r="CX46" s="18"/>
      <c r="CY46" s="18"/>
      <c r="CZ46" s="18"/>
      <c r="DA46" s="18"/>
      <c r="DB46" s="18"/>
      <c r="DC46" s="18"/>
    </row>
    <row r="47" spans="1:107" ht="9.75" customHeight="1">
      <c r="A47" s="166" t="s">
        <v>59</v>
      </c>
      <c r="B47" s="27" t="s">
        <v>9</v>
      </c>
      <c r="C47" s="51">
        <v>54.04</v>
      </c>
      <c r="D47" s="47">
        <f t="shared" ref="D47:D58" si="3">309+C47</f>
        <v>363.04</v>
      </c>
      <c r="E47" s="23">
        <v>3024</v>
      </c>
      <c r="F47" s="78"/>
      <c r="G47" s="79"/>
      <c r="H47" s="79"/>
      <c r="I47" s="81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1"/>
      <c r="X47" s="81"/>
      <c r="Y47" s="80"/>
      <c r="Z47" s="81"/>
      <c r="AA47" s="80"/>
      <c r="AB47" s="80"/>
      <c r="AC47" s="80"/>
      <c r="AD47" s="81"/>
      <c r="AE47" s="80"/>
      <c r="AF47" s="80"/>
      <c r="AG47" s="80"/>
      <c r="AH47" s="80"/>
      <c r="AI47" s="81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1"/>
      <c r="AZ47" s="80"/>
      <c r="BA47" s="80"/>
      <c r="BB47" s="81"/>
      <c r="BC47" s="80"/>
      <c r="BD47" s="80"/>
      <c r="BE47" s="80"/>
      <c r="BF47" s="80"/>
      <c r="BG47" s="80"/>
      <c r="BH47" s="80"/>
      <c r="BI47" s="80"/>
      <c r="BJ47" s="81"/>
      <c r="BK47" s="80"/>
      <c r="BL47" s="81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1"/>
      <c r="CG47" s="80"/>
      <c r="CH47" s="80"/>
      <c r="CI47" s="80"/>
      <c r="CJ47" s="80"/>
      <c r="CK47" s="80"/>
      <c r="CL47" s="80"/>
      <c r="CM47" s="81"/>
      <c r="CN47" s="80"/>
      <c r="CO47" s="82"/>
      <c r="CP47" s="82"/>
      <c r="CQ47" s="80"/>
      <c r="CR47" s="82"/>
      <c r="CS47" s="82"/>
      <c r="CT47" s="83"/>
      <c r="CU47" s="76">
        <f>SUM(G47:CT47)</f>
        <v>0</v>
      </c>
      <c r="CV47" s="77">
        <f>SUM(CU47)/(E47/1000)</f>
        <v>0</v>
      </c>
    </row>
    <row r="48" spans="1:107" ht="9.75" customHeight="1">
      <c r="A48" s="166"/>
      <c r="B48" s="31" t="s">
        <v>8</v>
      </c>
      <c r="C48" s="52">
        <v>45.2</v>
      </c>
      <c r="D48" s="53">
        <f t="shared" si="3"/>
        <v>354.2</v>
      </c>
      <c r="E48" s="32">
        <v>3886</v>
      </c>
      <c r="F48" s="93"/>
      <c r="G48" s="94"/>
      <c r="H48" s="94"/>
      <c r="I48" s="96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81"/>
      <c r="X48" s="96"/>
      <c r="Y48" s="95"/>
      <c r="Z48" s="96"/>
      <c r="AA48" s="95"/>
      <c r="AB48" s="95"/>
      <c r="AC48" s="95"/>
      <c r="AD48" s="96"/>
      <c r="AE48" s="95"/>
      <c r="AF48" s="95"/>
      <c r="AG48" s="95"/>
      <c r="AH48" s="95"/>
      <c r="AI48" s="96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6"/>
      <c r="AZ48" s="95"/>
      <c r="BA48" s="95"/>
      <c r="BB48" s="96"/>
      <c r="BC48" s="95"/>
      <c r="BD48" s="95"/>
      <c r="BE48" s="95"/>
      <c r="BF48" s="95"/>
      <c r="BG48" s="95"/>
      <c r="BH48" s="95"/>
      <c r="BI48" s="95"/>
      <c r="BJ48" s="96"/>
      <c r="BK48" s="95"/>
      <c r="BL48" s="96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6"/>
      <c r="CG48" s="95"/>
      <c r="CH48" s="95"/>
      <c r="CI48" s="95"/>
      <c r="CJ48" s="95"/>
      <c r="CK48" s="95"/>
      <c r="CL48" s="95"/>
      <c r="CM48" s="96"/>
      <c r="CN48" s="95"/>
      <c r="CO48" s="97"/>
      <c r="CP48" s="97"/>
      <c r="CQ48" s="95"/>
      <c r="CR48" s="97"/>
      <c r="CS48" s="97"/>
      <c r="CT48" s="98"/>
      <c r="CU48" s="99">
        <f>SUM(G48:CT48)</f>
        <v>0</v>
      </c>
      <c r="CV48" s="100">
        <f>SUM(CU48)/(E48/1000)</f>
        <v>0</v>
      </c>
    </row>
    <row r="49" spans="1:107" ht="9.75" customHeight="1">
      <c r="A49" s="166"/>
      <c r="B49" s="31" t="s">
        <v>7</v>
      </c>
      <c r="C49" s="52">
        <v>44</v>
      </c>
      <c r="D49" s="53">
        <f t="shared" si="3"/>
        <v>353</v>
      </c>
      <c r="E49" s="32">
        <v>3945</v>
      </c>
      <c r="F49" s="93"/>
      <c r="G49" s="94"/>
      <c r="H49" s="94"/>
      <c r="I49" s="96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81">
        <v>1</v>
      </c>
      <c r="X49" s="96">
        <v>1</v>
      </c>
      <c r="Y49" s="95"/>
      <c r="Z49" s="96"/>
      <c r="AA49" s="95"/>
      <c r="AB49" s="95"/>
      <c r="AC49" s="95"/>
      <c r="AD49" s="96">
        <v>1</v>
      </c>
      <c r="AE49" s="95"/>
      <c r="AF49" s="95"/>
      <c r="AG49" s="95"/>
      <c r="AH49" s="95"/>
      <c r="AI49" s="96"/>
      <c r="AJ49" s="95"/>
      <c r="AK49" s="95"/>
      <c r="AL49" s="95"/>
      <c r="AM49" s="95"/>
      <c r="AN49" s="95"/>
      <c r="AO49" s="95"/>
      <c r="AP49" s="95"/>
      <c r="AQ49" s="96">
        <v>1</v>
      </c>
      <c r="AR49" s="95"/>
      <c r="AS49" s="95"/>
      <c r="AT49" s="95"/>
      <c r="AU49" s="95"/>
      <c r="AV49" s="95"/>
      <c r="AW49" s="95"/>
      <c r="AX49" s="95"/>
      <c r="AY49" s="96">
        <v>1</v>
      </c>
      <c r="AZ49" s="95"/>
      <c r="BA49" s="95"/>
      <c r="BB49" s="96"/>
      <c r="BC49" s="96">
        <v>1</v>
      </c>
      <c r="BD49" s="95"/>
      <c r="BE49" s="95"/>
      <c r="BF49" s="95"/>
      <c r="BG49" s="95"/>
      <c r="BH49" s="95"/>
      <c r="BI49" s="95"/>
      <c r="BJ49" s="96">
        <v>3</v>
      </c>
      <c r="BK49" s="95"/>
      <c r="BL49" s="96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6">
        <v>3</v>
      </c>
      <c r="CG49" s="95"/>
      <c r="CH49" s="95"/>
      <c r="CI49" s="95"/>
      <c r="CJ49" s="95"/>
      <c r="CK49" s="95"/>
      <c r="CL49" s="95"/>
      <c r="CM49" s="96"/>
      <c r="CN49" s="95"/>
      <c r="CO49" s="97"/>
      <c r="CP49" s="97"/>
      <c r="CQ49" s="95"/>
      <c r="CR49" s="97"/>
      <c r="CS49" s="97"/>
      <c r="CT49" s="98">
        <v>4</v>
      </c>
      <c r="CU49" s="99">
        <f>SUM(G49:CT49)</f>
        <v>16</v>
      </c>
      <c r="CV49" s="100">
        <f>SUM(CU49)/(E49/1000)</f>
        <v>4.0557667934093793</v>
      </c>
    </row>
    <row r="50" spans="1:107" ht="9.75" customHeight="1" thickBot="1">
      <c r="A50" s="166"/>
      <c r="B50" s="31" t="s">
        <v>12</v>
      </c>
      <c r="C50" s="52">
        <v>40.9</v>
      </c>
      <c r="D50" s="53">
        <f t="shared" si="3"/>
        <v>349.9</v>
      </c>
      <c r="E50" s="32">
        <v>2623</v>
      </c>
      <c r="F50" s="93"/>
      <c r="G50" s="94"/>
      <c r="H50" s="94"/>
      <c r="I50" s="96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80"/>
      <c r="X50" s="96"/>
      <c r="Y50" s="95"/>
      <c r="Z50" s="96">
        <v>5</v>
      </c>
      <c r="AA50" s="95"/>
      <c r="AB50" s="95"/>
      <c r="AC50" s="95"/>
      <c r="AD50" s="95"/>
      <c r="AE50" s="95"/>
      <c r="AF50" s="95"/>
      <c r="AG50" s="95"/>
      <c r="AH50" s="95"/>
      <c r="AI50" s="96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6"/>
      <c r="AZ50" s="95"/>
      <c r="BA50" s="95"/>
      <c r="BB50" s="96">
        <v>2</v>
      </c>
      <c r="BC50" s="95"/>
      <c r="BD50" s="95"/>
      <c r="BE50" s="95"/>
      <c r="BF50" s="95"/>
      <c r="BG50" s="95"/>
      <c r="BH50" s="95"/>
      <c r="BI50" s="95"/>
      <c r="BJ50" s="95"/>
      <c r="BK50" s="95"/>
      <c r="BL50" s="96">
        <v>1</v>
      </c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6">
        <v>2</v>
      </c>
      <c r="CG50" s="95"/>
      <c r="CH50" s="95"/>
      <c r="CI50" s="95"/>
      <c r="CJ50" s="95"/>
      <c r="CK50" s="95"/>
      <c r="CL50" s="95"/>
      <c r="CM50" s="96">
        <v>2</v>
      </c>
      <c r="CN50" s="95"/>
      <c r="CO50" s="97"/>
      <c r="CP50" s="97"/>
      <c r="CQ50" s="95"/>
      <c r="CR50" s="97"/>
      <c r="CS50" s="97"/>
      <c r="CT50" s="98">
        <v>3</v>
      </c>
      <c r="CU50" s="99">
        <f>SUM(G50:CT50)</f>
        <v>15</v>
      </c>
      <c r="CV50" s="100">
        <f>SUM(CU50)/(E50/1000)</f>
        <v>5.7186427754479601</v>
      </c>
      <c r="CW50" s="153" t="s">
        <v>217</v>
      </c>
      <c r="CX50" s="154"/>
      <c r="CY50" s="154"/>
      <c r="CZ50" s="154"/>
      <c r="DA50" s="154"/>
      <c r="DB50" s="154"/>
      <c r="DC50" s="154"/>
    </row>
    <row r="51" spans="1:107" ht="9.75" customHeight="1">
      <c r="A51" s="166"/>
      <c r="B51" s="31" t="s">
        <v>11</v>
      </c>
      <c r="C51" s="52">
        <v>40.5</v>
      </c>
      <c r="D51" s="53">
        <f t="shared" si="3"/>
        <v>349.5</v>
      </c>
      <c r="E51" s="32">
        <v>3944</v>
      </c>
      <c r="F51" s="93"/>
      <c r="G51" s="94"/>
      <c r="H51" s="94"/>
      <c r="I51" s="96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80"/>
      <c r="X51" s="96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6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6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6">
        <v>2</v>
      </c>
      <c r="CG51" s="95"/>
      <c r="CH51" s="95"/>
      <c r="CI51" s="95"/>
      <c r="CJ51" s="95"/>
      <c r="CK51" s="95"/>
      <c r="CL51" s="95"/>
      <c r="CM51" s="96"/>
      <c r="CN51" s="95"/>
      <c r="CO51" s="97"/>
      <c r="CP51" s="97"/>
      <c r="CQ51" s="95"/>
      <c r="CR51" s="97"/>
      <c r="CS51" s="97"/>
      <c r="CT51" s="98"/>
      <c r="CU51" s="99">
        <f>SUM(G51:CT51)</f>
        <v>2</v>
      </c>
      <c r="CV51" s="100">
        <f>SUM(CU51)/(E51/1000)</f>
        <v>0.50709939148073024</v>
      </c>
    </row>
    <row r="52" spans="1:107" ht="9.75" customHeight="1">
      <c r="A52" s="166"/>
      <c r="B52" s="31" t="s">
        <v>13</v>
      </c>
      <c r="C52" s="52">
        <v>40.200000000000003</v>
      </c>
      <c r="D52" s="53">
        <f t="shared" si="3"/>
        <v>349.2</v>
      </c>
      <c r="E52" s="32">
        <v>3941</v>
      </c>
      <c r="F52" s="93"/>
      <c r="G52" s="94"/>
      <c r="H52" s="94"/>
      <c r="I52" s="96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6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6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6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6"/>
      <c r="CG52" s="95"/>
      <c r="CH52" s="95"/>
      <c r="CI52" s="95"/>
      <c r="CJ52" s="95"/>
      <c r="CK52" s="95"/>
      <c r="CL52" s="95"/>
      <c r="CM52" s="96"/>
      <c r="CN52" s="95"/>
      <c r="CO52" s="97"/>
      <c r="CP52" s="97"/>
      <c r="CQ52" s="95"/>
      <c r="CR52" s="97"/>
      <c r="CS52" s="97"/>
      <c r="CT52" s="98"/>
      <c r="CU52" s="99">
        <f>SUM(G52:CT52)</f>
        <v>0</v>
      </c>
      <c r="CV52" s="100">
        <f>SUM(CU52)/(E52/1000)</f>
        <v>0</v>
      </c>
    </row>
    <row r="53" spans="1:107" ht="9.75" customHeight="1">
      <c r="A53" s="166"/>
      <c r="B53" s="27" t="s">
        <v>6</v>
      </c>
      <c r="C53" s="51">
        <v>34.4</v>
      </c>
      <c r="D53" s="53">
        <f t="shared" si="3"/>
        <v>343.4</v>
      </c>
      <c r="E53" s="23">
        <v>3915</v>
      </c>
      <c r="F53" s="78"/>
      <c r="G53" s="79"/>
      <c r="H53" s="79"/>
      <c r="I53" s="81">
        <v>2</v>
      </c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1">
        <v>5</v>
      </c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1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1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1">
        <v>6</v>
      </c>
      <c r="CG53" s="80"/>
      <c r="CH53" s="80"/>
      <c r="CI53" s="80"/>
      <c r="CJ53" s="80"/>
      <c r="CK53" s="80"/>
      <c r="CL53" s="80"/>
      <c r="CM53" s="81">
        <v>19</v>
      </c>
      <c r="CN53" s="80"/>
      <c r="CO53" s="82"/>
      <c r="CP53" s="82"/>
      <c r="CQ53" s="80"/>
      <c r="CR53" s="82"/>
      <c r="CS53" s="82"/>
      <c r="CT53" s="83">
        <v>1</v>
      </c>
      <c r="CU53" s="76">
        <f>SUM(G53:CT53)</f>
        <v>33</v>
      </c>
      <c r="CV53" s="77">
        <f>SUM(CU53)/(E53/1000)</f>
        <v>8.4291187739463602</v>
      </c>
      <c r="CW53" s="16" t="s">
        <v>160</v>
      </c>
    </row>
    <row r="54" spans="1:107" ht="9.75" customHeight="1">
      <c r="A54" s="166"/>
      <c r="B54" s="31" t="s">
        <v>5</v>
      </c>
      <c r="C54" s="52">
        <v>33.9</v>
      </c>
      <c r="D54" s="53">
        <f t="shared" si="3"/>
        <v>342.9</v>
      </c>
      <c r="E54" s="32">
        <v>3913</v>
      </c>
      <c r="F54" s="93"/>
      <c r="G54" s="94"/>
      <c r="H54" s="94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6">
        <v>1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6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6">
        <v>1</v>
      </c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6"/>
      <c r="CG54" s="95"/>
      <c r="CH54" s="95"/>
      <c r="CI54" s="95"/>
      <c r="CJ54" s="95"/>
      <c r="CK54" s="95"/>
      <c r="CL54" s="95"/>
      <c r="CM54" s="95"/>
      <c r="CN54" s="95"/>
      <c r="CO54" s="97"/>
      <c r="CP54" s="97"/>
      <c r="CQ54" s="95"/>
      <c r="CR54" s="97"/>
      <c r="CS54" s="97"/>
      <c r="CT54" s="98"/>
      <c r="CU54" s="99">
        <f>SUM(G54:CT54)</f>
        <v>2</v>
      </c>
      <c r="CV54" s="100">
        <f>SUM(CU54)/(E54/1000)</f>
        <v>0.51111679018655765</v>
      </c>
      <c r="CW54" s="17">
        <f>AVERAGE(CV47:CV60)</f>
        <v>1.9253990245184489</v>
      </c>
    </row>
    <row r="55" spans="1:107" ht="9.75" customHeight="1">
      <c r="A55" s="166"/>
      <c r="B55" s="31" t="s">
        <v>10</v>
      </c>
      <c r="C55" s="52">
        <v>33</v>
      </c>
      <c r="D55" s="53">
        <f t="shared" si="3"/>
        <v>342</v>
      </c>
      <c r="E55" s="32">
        <v>3655</v>
      </c>
      <c r="F55" s="93"/>
      <c r="G55" s="94"/>
      <c r="H55" s="94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6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6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6"/>
      <c r="CG55" s="95"/>
      <c r="CH55" s="95"/>
      <c r="CI55" s="95"/>
      <c r="CJ55" s="95"/>
      <c r="CK55" s="95"/>
      <c r="CL55" s="95"/>
      <c r="CM55" s="95"/>
      <c r="CN55" s="95"/>
      <c r="CO55" s="97"/>
      <c r="CP55" s="97"/>
      <c r="CQ55" s="95"/>
      <c r="CR55" s="97"/>
      <c r="CS55" s="97"/>
      <c r="CT55" s="98"/>
      <c r="CU55" s="99">
        <f>SUM(G55:CT55)</f>
        <v>0</v>
      </c>
      <c r="CV55" s="100">
        <f>SUM(CU55)/(E55/1000)</f>
        <v>0</v>
      </c>
    </row>
    <row r="56" spans="1:107" ht="9.75" customHeight="1">
      <c r="A56" s="166"/>
      <c r="B56" s="31" t="s">
        <v>4</v>
      </c>
      <c r="C56" s="52">
        <v>21</v>
      </c>
      <c r="D56" s="53">
        <f t="shared" si="3"/>
        <v>330</v>
      </c>
      <c r="E56" s="32">
        <v>3946</v>
      </c>
      <c r="F56" s="93"/>
      <c r="G56" s="94"/>
      <c r="H56" s="94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6">
        <v>2</v>
      </c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6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6">
        <v>1</v>
      </c>
      <c r="CB56" s="95"/>
      <c r="CC56" s="95"/>
      <c r="CD56" s="95"/>
      <c r="CE56" s="95"/>
      <c r="CF56" s="96"/>
      <c r="CG56" s="95"/>
      <c r="CH56" s="95"/>
      <c r="CI56" s="95"/>
      <c r="CJ56" s="95"/>
      <c r="CK56" s="95"/>
      <c r="CL56" s="95"/>
      <c r="CM56" s="95"/>
      <c r="CN56" s="95"/>
      <c r="CO56" s="97"/>
      <c r="CP56" s="97"/>
      <c r="CQ56" s="96">
        <v>2</v>
      </c>
      <c r="CR56" s="97"/>
      <c r="CS56" s="97"/>
      <c r="CT56" s="98">
        <v>1</v>
      </c>
      <c r="CU56" s="99">
        <f>SUM(G56:CT56)</f>
        <v>6</v>
      </c>
      <c r="CV56" s="100">
        <f>SUM(CU56)/(E56/1000)</f>
        <v>1.5205271160669032</v>
      </c>
    </row>
    <row r="57" spans="1:107" ht="9.75" customHeight="1">
      <c r="A57" s="166"/>
      <c r="B57" s="31" t="s">
        <v>3</v>
      </c>
      <c r="C57" s="52">
        <v>17.829999999999998</v>
      </c>
      <c r="D57" s="53">
        <f t="shared" si="3"/>
        <v>326.83</v>
      </c>
      <c r="E57" s="32">
        <v>3894</v>
      </c>
      <c r="F57" s="93"/>
      <c r="G57" s="94"/>
      <c r="H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6">
        <v>1</v>
      </c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6">
        <v>8</v>
      </c>
      <c r="CG57" s="95"/>
      <c r="CH57" s="95"/>
      <c r="CI57" s="95"/>
      <c r="CJ57" s="95"/>
      <c r="CK57" s="95"/>
      <c r="CL57" s="95"/>
      <c r="CM57" s="95"/>
      <c r="CN57" s="95"/>
      <c r="CO57" s="97"/>
      <c r="CP57" s="97"/>
      <c r="CQ57" s="96">
        <v>6</v>
      </c>
      <c r="CR57" s="97"/>
      <c r="CS57" s="97"/>
      <c r="CT57" s="98"/>
      <c r="CU57" s="99">
        <f>SUM(G57:CT57)</f>
        <v>15</v>
      </c>
      <c r="CV57" s="100">
        <f>SUM(CU57)/(E57/1000)</f>
        <v>3.852080123266564</v>
      </c>
    </row>
    <row r="58" spans="1:107" ht="9.75" customHeight="1">
      <c r="A58" s="166"/>
      <c r="B58" s="31" t="s">
        <v>2</v>
      </c>
      <c r="C58" s="52">
        <v>10.45</v>
      </c>
      <c r="D58" s="53">
        <f t="shared" si="3"/>
        <v>319.45</v>
      </c>
      <c r="E58" s="32">
        <v>3837</v>
      </c>
      <c r="F58" s="93"/>
      <c r="G58" s="94"/>
      <c r="H58" s="94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7"/>
      <c r="CP58" s="97"/>
      <c r="CQ58" s="96"/>
      <c r="CR58" s="97"/>
      <c r="CS58" s="97"/>
      <c r="CT58" s="98"/>
      <c r="CU58" s="99">
        <f>SUM(G58:CT58)</f>
        <v>0</v>
      </c>
      <c r="CV58" s="100">
        <f>SUM(CU58)/(E58/1000)</f>
        <v>0</v>
      </c>
    </row>
    <row r="59" spans="1:107" ht="9.75" customHeight="1" thickBot="1">
      <c r="A59" s="166"/>
      <c r="B59" s="31" t="s">
        <v>1</v>
      </c>
      <c r="C59" s="52">
        <v>5.4</v>
      </c>
      <c r="D59" s="53">
        <f>309+C59</f>
        <v>314.39999999999998</v>
      </c>
      <c r="E59" s="32">
        <v>3685</v>
      </c>
      <c r="F59" s="93"/>
      <c r="G59" s="94"/>
      <c r="H59" s="94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7"/>
      <c r="CP59" s="97"/>
      <c r="CQ59" s="96">
        <v>1</v>
      </c>
      <c r="CR59" s="97"/>
      <c r="CS59" s="97"/>
      <c r="CT59" s="98"/>
      <c r="CU59" s="99">
        <f>SUM(G59:CT59)</f>
        <v>1</v>
      </c>
      <c r="CV59" s="100">
        <f>SUM(CU59)/(E59/1000)</f>
        <v>0.27137042062415195</v>
      </c>
      <c r="CW59" s="153" t="s">
        <v>218</v>
      </c>
      <c r="CX59" s="154"/>
      <c r="CY59" s="154"/>
      <c r="CZ59" s="154"/>
      <c r="DA59" s="154"/>
      <c r="DB59" s="154"/>
      <c r="DC59" s="154"/>
    </row>
    <row r="60" spans="1:107" ht="9.75" customHeight="1" thickBot="1">
      <c r="A60" s="167"/>
      <c r="B60" s="37" t="s">
        <v>0</v>
      </c>
      <c r="C60" s="54">
        <v>1.45</v>
      </c>
      <c r="D60" s="50">
        <f>309+C60</f>
        <v>310.45</v>
      </c>
      <c r="E60" s="38">
        <v>3828</v>
      </c>
      <c r="F60" s="123">
        <v>2</v>
      </c>
      <c r="G60" s="124"/>
      <c r="H60" s="124"/>
      <c r="I60" s="125"/>
      <c r="J60" s="125"/>
      <c r="K60" s="125"/>
      <c r="L60" s="125"/>
      <c r="M60" s="126">
        <v>1</v>
      </c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5"/>
      <c r="BQ60" s="125"/>
      <c r="BR60" s="125"/>
      <c r="BS60" s="125"/>
      <c r="BT60" s="125"/>
      <c r="BU60" s="125"/>
      <c r="BV60" s="127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6">
        <v>2</v>
      </c>
      <c r="CP60" s="128"/>
      <c r="CQ60" s="126">
        <v>5</v>
      </c>
      <c r="CR60" s="128"/>
      <c r="CS60" s="128"/>
      <c r="CT60" s="129"/>
      <c r="CU60" s="130">
        <f>SUM(G60:CT60)</f>
        <v>8</v>
      </c>
      <c r="CV60" s="131">
        <f>SUM(CU60)/(E60/1000)</f>
        <v>2.089864158829676</v>
      </c>
      <c r="CW60" s="19"/>
      <c r="CX60" s="18"/>
      <c r="CY60" s="18"/>
      <c r="CZ60" s="18"/>
      <c r="DA60" s="18"/>
      <c r="DB60" s="18"/>
      <c r="DC60" s="18"/>
    </row>
    <row r="61" spans="1:107" ht="9.75" customHeight="1" thickBot="1">
      <c r="A61" s="157" t="s">
        <v>60</v>
      </c>
      <c r="B61" s="39" t="s">
        <v>94</v>
      </c>
      <c r="C61" s="55">
        <v>35</v>
      </c>
      <c r="D61" s="51">
        <f t="shared" ref="D61:D80" si="4">196+C61</f>
        <v>231</v>
      </c>
      <c r="E61" s="40">
        <v>3548</v>
      </c>
      <c r="F61" s="68"/>
      <c r="G61" s="67"/>
      <c r="H61" s="67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70">
        <v>1</v>
      </c>
      <c r="BW61" s="69"/>
      <c r="BX61" s="69"/>
      <c r="BY61" s="69"/>
      <c r="BZ61" s="69"/>
      <c r="CA61" s="69"/>
      <c r="CB61" s="69"/>
      <c r="CC61" s="69"/>
      <c r="CD61" s="70">
        <v>1</v>
      </c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71"/>
      <c r="CP61" s="71"/>
      <c r="CQ61" s="70"/>
      <c r="CR61" s="71"/>
      <c r="CS61" s="71"/>
      <c r="CT61" s="72"/>
      <c r="CU61" s="132">
        <f>SUM(G61:CT61)</f>
        <v>2</v>
      </c>
      <c r="CV61" s="133">
        <f>SUM(CU61)/(E61/1000)</f>
        <v>0.56369785794813976</v>
      </c>
      <c r="CW61" s="138" t="s">
        <v>197</v>
      </c>
      <c r="CX61" s="139"/>
      <c r="CY61" s="139"/>
      <c r="CZ61" s="139"/>
      <c r="DA61" s="139"/>
      <c r="DB61" s="139"/>
      <c r="DC61" s="139"/>
    </row>
    <row r="62" spans="1:107" ht="9.75" customHeight="1">
      <c r="A62" s="166"/>
      <c r="B62" s="41" t="s">
        <v>93</v>
      </c>
      <c r="C62" s="51">
        <v>30</v>
      </c>
      <c r="D62" s="52">
        <f t="shared" si="4"/>
        <v>226</v>
      </c>
      <c r="E62" s="42">
        <v>4201</v>
      </c>
      <c r="F62" s="111"/>
      <c r="G62" s="79"/>
      <c r="H62" s="79"/>
      <c r="I62" s="80"/>
      <c r="J62" s="80"/>
      <c r="K62" s="80"/>
      <c r="L62" s="80"/>
      <c r="M62" s="80"/>
      <c r="N62" s="80"/>
      <c r="O62" s="81">
        <v>2</v>
      </c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1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2"/>
      <c r="CP62" s="82"/>
      <c r="CQ62" s="81"/>
      <c r="CR62" s="82"/>
      <c r="CS62" s="82"/>
      <c r="CT62" s="83"/>
      <c r="CU62" s="130">
        <f>SUM(G62:CT62)</f>
        <v>2</v>
      </c>
      <c r="CV62" s="131">
        <f>SUM(CU62)/(E62/1000)</f>
        <v>0.47607712449416811</v>
      </c>
      <c r="CW62" s="145"/>
      <c r="CX62" s="146"/>
      <c r="CY62" s="146"/>
      <c r="CZ62" s="146"/>
      <c r="DA62" s="146"/>
      <c r="DB62" s="146"/>
      <c r="DC62" s="146"/>
    </row>
    <row r="63" spans="1:107" ht="9.75" customHeight="1">
      <c r="A63" s="166"/>
      <c r="B63" s="43" t="s">
        <v>92</v>
      </c>
      <c r="C63" s="52">
        <v>25</v>
      </c>
      <c r="D63" s="52">
        <f t="shared" si="4"/>
        <v>221</v>
      </c>
      <c r="E63" s="44">
        <v>2459</v>
      </c>
      <c r="F63" s="113">
        <v>1</v>
      </c>
      <c r="G63" s="94"/>
      <c r="H63" s="94"/>
      <c r="I63" s="95"/>
      <c r="J63" s="95"/>
      <c r="K63" s="95"/>
      <c r="L63" s="95"/>
      <c r="M63" s="95"/>
      <c r="N63" s="95"/>
      <c r="O63" s="96">
        <v>3</v>
      </c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6">
        <v>1</v>
      </c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6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7"/>
      <c r="CP63" s="114">
        <v>4</v>
      </c>
      <c r="CQ63" s="96">
        <v>7</v>
      </c>
      <c r="CR63" s="97"/>
      <c r="CS63" s="97"/>
      <c r="CT63" s="98"/>
      <c r="CU63" s="130">
        <f>SUM(G63:CT63)</f>
        <v>15</v>
      </c>
      <c r="CV63" s="131">
        <f>SUM(CU63)/(E63/1000)</f>
        <v>6.1000406669377796</v>
      </c>
    </row>
    <row r="64" spans="1:107" ht="9.75" customHeight="1">
      <c r="A64" s="166"/>
      <c r="B64" s="43" t="s">
        <v>91</v>
      </c>
      <c r="C64" s="52">
        <v>22.4</v>
      </c>
      <c r="D64" s="52">
        <f t="shared" si="4"/>
        <v>218.4</v>
      </c>
      <c r="E64" s="44">
        <v>1687</v>
      </c>
      <c r="F64" s="113"/>
      <c r="G64" s="94"/>
      <c r="H64" s="94"/>
      <c r="I64" s="95"/>
      <c r="J64" s="95"/>
      <c r="K64" s="95"/>
      <c r="L64" s="95"/>
      <c r="M64" s="95"/>
      <c r="N64" s="95"/>
      <c r="O64" s="96">
        <v>1</v>
      </c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6">
        <v>2</v>
      </c>
      <c r="BA64" s="96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6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7"/>
      <c r="CP64" s="97"/>
      <c r="CQ64" s="96">
        <v>4</v>
      </c>
      <c r="CR64" s="97"/>
      <c r="CS64" s="97"/>
      <c r="CT64" s="98"/>
      <c r="CU64" s="130">
        <f>SUM(G64:CT64)</f>
        <v>7</v>
      </c>
      <c r="CV64" s="131">
        <f>SUM(CU64)/(E64/1000)</f>
        <v>4.1493775933609953</v>
      </c>
    </row>
    <row r="65" spans="1:101" ht="9.75" customHeight="1">
      <c r="A65" s="166"/>
      <c r="B65" s="43" t="s">
        <v>90</v>
      </c>
      <c r="C65" s="52">
        <v>19</v>
      </c>
      <c r="D65" s="52">
        <f t="shared" si="4"/>
        <v>215</v>
      </c>
      <c r="E65" s="44">
        <v>4154</v>
      </c>
      <c r="F65" s="113"/>
      <c r="G65" s="94"/>
      <c r="H65" s="94"/>
      <c r="I65" s="95"/>
      <c r="J65" s="95"/>
      <c r="K65" s="95"/>
      <c r="L65" s="95"/>
      <c r="M65" s="95"/>
      <c r="N65" s="95"/>
      <c r="O65" s="96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6">
        <v>1</v>
      </c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6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6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7"/>
      <c r="CP65" s="97"/>
      <c r="CQ65" s="96">
        <v>12</v>
      </c>
      <c r="CR65" s="97"/>
      <c r="CS65" s="97"/>
      <c r="CT65" s="98"/>
      <c r="CU65" s="130">
        <f>SUM(G65:CT65)</f>
        <v>13</v>
      </c>
      <c r="CV65" s="131">
        <f>SUM(CU65)/(E65/1000)</f>
        <v>3.1295137217140105</v>
      </c>
    </row>
    <row r="66" spans="1:101" ht="9.75" customHeight="1">
      <c r="A66" s="166"/>
      <c r="B66" s="43" t="s">
        <v>89</v>
      </c>
      <c r="C66" s="52">
        <v>18.3</v>
      </c>
      <c r="D66" s="52">
        <f t="shared" si="4"/>
        <v>214.3</v>
      </c>
      <c r="E66" s="44">
        <v>1284</v>
      </c>
      <c r="F66" s="113"/>
      <c r="G66" s="94"/>
      <c r="H66" s="94"/>
      <c r="I66" s="95"/>
      <c r="J66" s="95"/>
      <c r="K66" s="95"/>
      <c r="L66" s="95"/>
      <c r="M66" s="95"/>
      <c r="N66" s="95"/>
      <c r="O66" s="96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6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6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6"/>
      <c r="CE66" s="95"/>
      <c r="CF66" s="95"/>
      <c r="CG66" s="95"/>
      <c r="CH66" s="95"/>
      <c r="CI66" s="95"/>
      <c r="CJ66" s="95"/>
      <c r="CK66" s="95"/>
      <c r="CL66" s="95"/>
      <c r="CM66" s="95"/>
      <c r="CN66" s="95"/>
      <c r="CO66" s="97"/>
      <c r="CP66" s="97"/>
      <c r="CQ66" s="96"/>
      <c r="CR66" s="97"/>
      <c r="CS66" s="97"/>
      <c r="CT66" s="98"/>
      <c r="CU66" s="130">
        <f>SUM(G66:CT66)</f>
        <v>0</v>
      </c>
      <c r="CV66" s="131">
        <f>SUM(CU66)/(E66/1000)</f>
        <v>0</v>
      </c>
    </row>
    <row r="67" spans="1:101" ht="9.75" customHeight="1">
      <c r="A67" s="166"/>
      <c r="B67" s="43" t="s">
        <v>88</v>
      </c>
      <c r="C67" s="52">
        <v>17.2</v>
      </c>
      <c r="D67" s="52">
        <f t="shared" si="4"/>
        <v>213.2</v>
      </c>
      <c r="E67" s="44">
        <v>1845</v>
      </c>
      <c r="F67" s="113">
        <v>1</v>
      </c>
      <c r="G67" s="94"/>
      <c r="H67" s="94"/>
      <c r="I67" s="95"/>
      <c r="J67" s="95"/>
      <c r="K67" s="95"/>
      <c r="L67" s="95"/>
      <c r="M67" s="95"/>
      <c r="N67" s="95"/>
      <c r="O67" s="96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6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6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95"/>
      <c r="CA67" s="95"/>
      <c r="CB67" s="95"/>
      <c r="CC67" s="95"/>
      <c r="CD67" s="96"/>
      <c r="CE67" s="95"/>
      <c r="CF67" s="95"/>
      <c r="CG67" s="95"/>
      <c r="CH67" s="95"/>
      <c r="CI67" s="95"/>
      <c r="CJ67" s="95"/>
      <c r="CK67" s="95"/>
      <c r="CL67" s="95"/>
      <c r="CM67" s="95"/>
      <c r="CN67" s="95"/>
      <c r="CO67" s="97"/>
      <c r="CP67" s="97"/>
      <c r="CQ67" s="96"/>
      <c r="CR67" s="97"/>
      <c r="CS67" s="97"/>
      <c r="CT67" s="98"/>
      <c r="CU67" s="130">
        <f>SUM(G67:CT67)</f>
        <v>0</v>
      </c>
      <c r="CV67" s="131">
        <f>SUM(CU67)/(E67/1000)</f>
        <v>0</v>
      </c>
    </row>
    <row r="68" spans="1:101" ht="9.75" customHeight="1">
      <c r="A68" s="166"/>
      <c r="B68" s="43" t="s">
        <v>87</v>
      </c>
      <c r="C68" s="52">
        <v>16.399999999999999</v>
      </c>
      <c r="D68" s="52">
        <f t="shared" si="4"/>
        <v>212.4</v>
      </c>
      <c r="E68" s="44">
        <v>2654</v>
      </c>
      <c r="F68" s="113"/>
      <c r="G68" s="94"/>
      <c r="H68" s="94"/>
      <c r="I68" s="95"/>
      <c r="J68" s="95"/>
      <c r="K68" s="95"/>
      <c r="L68" s="95"/>
      <c r="M68" s="95"/>
      <c r="N68" s="95"/>
      <c r="O68" s="96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6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6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5"/>
      <c r="BX68" s="95"/>
      <c r="BY68" s="95"/>
      <c r="BZ68" s="95"/>
      <c r="CA68" s="95"/>
      <c r="CB68" s="95"/>
      <c r="CC68" s="95"/>
      <c r="CD68" s="96">
        <v>2</v>
      </c>
      <c r="CE68" s="95"/>
      <c r="CF68" s="95"/>
      <c r="CG68" s="95"/>
      <c r="CH68" s="95"/>
      <c r="CI68" s="95"/>
      <c r="CJ68" s="95"/>
      <c r="CK68" s="95"/>
      <c r="CL68" s="95"/>
      <c r="CM68" s="95"/>
      <c r="CN68" s="95"/>
      <c r="CO68" s="97"/>
      <c r="CP68" s="97"/>
      <c r="CQ68" s="96"/>
      <c r="CR68" s="97"/>
      <c r="CS68" s="97"/>
      <c r="CT68" s="98"/>
      <c r="CU68" s="130">
        <f>SUM(G68:CT68)</f>
        <v>2</v>
      </c>
      <c r="CV68" s="131">
        <f>SUM(CU68)/(E68/1000)</f>
        <v>0.75357950263752826</v>
      </c>
    </row>
    <row r="69" spans="1:101" ht="9.75" customHeight="1">
      <c r="A69" s="166"/>
      <c r="B69" s="43" t="s">
        <v>86</v>
      </c>
      <c r="C69" s="52">
        <v>15.6</v>
      </c>
      <c r="D69" s="52">
        <f t="shared" si="4"/>
        <v>211.6</v>
      </c>
      <c r="E69" s="44">
        <v>5987</v>
      </c>
      <c r="F69" s="113"/>
      <c r="G69" s="94"/>
      <c r="H69" s="94"/>
      <c r="I69" s="95"/>
      <c r="J69" s="95"/>
      <c r="K69" s="95"/>
      <c r="L69" s="95"/>
      <c r="M69" s="95"/>
      <c r="N69" s="95"/>
      <c r="O69" s="96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6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6">
        <v>1</v>
      </c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6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7"/>
      <c r="CP69" s="97"/>
      <c r="CQ69" s="96">
        <v>8</v>
      </c>
      <c r="CR69" s="97"/>
      <c r="CS69" s="97"/>
      <c r="CT69" s="98"/>
      <c r="CU69" s="130">
        <f>SUM(G69:CT69)</f>
        <v>9</v>
      </c>
      <c r="CV69" s="131">
        <f>SUM(CU69)/(E69/1000)</f>
        <v>1.5032570569567396</v>
      </c>
    </row>
    <row r="70" spans="1:101" ht="9.75" customHeight="1">
      <c r="A70" s="166"/>
      <c r="B70" s="43" t="s">
        <v>85</v>
      </c>
      <c r="C70" s="52">
        <v>15.2</v>
      </c>
      <c r="D70" s="52">
        <f t="shared" si="4"/>
        <v>211.2</v>
      </c>
      <c r="E70" s="44">
        <v>5500</v>
      </c>
      <c r="F70" s="113"/>
      <c r="G70" s="94"/>
      <c r="H70" s="94"/>
      <c r="I70" s="95"/>
      <c r="J70" s="95"/>
      <c r="K70" s="95"/>
      <c r="L70" s="95"/>
      <c r="M70" s="95"/>
      <c r="N70" s="95"/>
      <c r="O70" s="96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6">
        <v>1</v>
      </c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5"/>
      <c r="BY70" s="95"/>
      <c r="BZ70" s="95"/>
      <c r="CA70" s="95"/>
      <c r="CB70" s="95"/>
      <c r="CC70" s="95"/>
      <c r="CD70" s="96">
        <v>1</v>
      </c>
      <c r="CE70" s="95"/>
      <c r="CF70" s="95"/>
      <c r="CG70" s="95"/>
      <c r="CH70" s="95"/>
      <c r="CI70" s="95"/>
      <c r="CJ70" s="95"/>
      <c r="CK70" s="95"/>
      <c r="CL70" s="95"/>
      <c r="CM70" s="95"/>
      <c r="CN70" s="95"/>
      <c r="CO70" s="97"/>
      <c r="CP70" s="97"/>
      <c r="CQ70" s="95"/>
      <c r="CR70" s="97"/>
      <c r="CS70" s="97"/>
      <c r="CT70" s="98"/>
      <c r="CU70" s="130">
        <f>SUM(G70:CT70)</f>
        <v>2</v>
      </c>
      <c r="CV70" s="131">
        <f>SUM(CU70)/(E70/1000)</f>
        <v>0.36363636363636365</v>
      </c>
    </row>
    <row r="71" spans="1:101" ht="9.75" customHeight="1">
      <c r="A71" s="166"/>
      <c r="B71" s="43" t="s">
        <v>84</v>
      </c>
      <c r="C71" s="52">
        <v>10.199999999999999</v>
      </c>
      <c r="D71" s="52">
        <f t="shared" si="4"/>
        <v>206.2</v>
      </c>
      <c r="E71" s="44">
        <v>1648</v>
      </c>
      <c r="F71" s="113"/>
      <c r="G71" s="94"/>
      <c r="H71" s="94"/>
      <c r="I71" s="95"/>
      <c r="J71" s="95"/>
      <c r="K71" s="95"/>
      <c r="L71" s="95"/>
      <c r="M71" s="95"/>
      <c r="N71" s="95"/>
      <c r="O71" s="96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95"/>
      <c r="BZ71" s="95"/>
      <c r="CA71" s="95"/>
      <c r="CB71" s="95"/>
      <c r="CC71" s="95"/>
      <c r="CD71" s="96"/>
      <c r="CE71" s="95"/>
      <c r="CF71" s="95"/>
      <c r="CG71" s="95"/>
      <c r="CH71" s="95"/>
      <c r="CI71" s="95"/>
      <c r="CJ71" s="95"/>
      <c r="CK71" s="95"/>
      <c r="CL71" s="95"/>
      <c r="CM71" s="95"/>
      <c r="CN71" s="95"/>
      <c r="CO71" s="97"/>
      <c r="CP71" s="97"/>
      <c r="CQ71" s="95"/>
      <c r="CR71" s="97"/>
      <c r="CS71" s="97"/>
      <c r="CT71" s="98"/>
      <c r="CU71" s="130">
        <f>SUM(G71:CT71)</f>
        <v>0</v>
      </c>
      <c r="CV71" s="131">
        <f>SUM(CU71)/(E71/1000)</f>
        <v>0</v>
      </c>
      <c r="CW71" s="16" t="s">
        <v>161</v>
      </c>
    </row>
    <row r="72" spans="1:101" ht="9.75" customHeight="1">
      <c r="A72" s="166"/>
      <c r="B72" s="43" t="s">
        <v>83</v>
      </c>
      <c r="C72" s="52">
        <v>10</v>
      </c>
      <c r="D72" s="52">
        <f t="shared" si="4"/>
        <v>206</v>
      </c>
      <c r="E72" s="44">
        <v>5236</v>
      </c>
      <c r="F72" s="113"/>
      <c r="G72" s="94"/>
      <c r="H72" s="94"/>
      <c r="I72" s="95"/>
      <c r="J72" s="95"/>
      <c r="K72" s="95"/>
      <c r="L72" s="95"/>
      <c r="M72" s="95"/>
      <c r="N72" s="95"/>
      <c r="O72" s="96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5"/>
      <c r="BW72" s="95"/>
      <c r="BX72" s="95"/>
      <c r="BY72" s="95"/>
      <c r="BZ72" s="95"/>
      <c r="CA72" s="95"/>
      <c r="CB72" s="95"/>
      <c r="CC72" s="95"/>
      <c r="CD72" s="96">
        <v>3</v>
      </c>
      <c r="CE72" s="95"/>
      <c r="CF72" s="95"/>
      <c r="CG72" s="95"/>
      <c r="CH72" s="95"/>
      <c r="CI72" s="95"/>
      <c r="CJ72" s="95"/>
      <c r="CK72" s="95"/>
      <c r="CL72" s="95"/>
      <c r="CM72" s="95"/>
      <c r="CN72" s="95"/>
      <c r="CO72" s="97"/>
      <c r="CP72" s="97"/>
      <c r="CQ72" s="95"/>
      <c r="CR72" s="97"/>
      <c r="CS72" s="97"/>
      <c r="CT72" s="98"/>
      <c r="CU72" s="130">
        <f>SUM(G72:CT72)</f>
        <v>3</v>
      </c>
      <c r="CV72" s="131">
        <f>SUM(CU72)/(E72/1000)</f>
        <v>0.57295645530939654</v>
      </c>
      <c r="CW72" s="17">
        <f>AVERAGE(CV61:CV82)</f>
        <v>1.1143112339709476</v>
      </c>
    </row>
    <row r="73" spans="1:101" ht="9.75" customHeight="1">
      <c r="A73" s="166"/>
      <c r="B73" s="43" t="s">
        <v>82</v>
      </c>
      <c r="C73" s="52">
        <v>6.1</v>
      </c>
      <c r="D73" s="52">
        <f t="shared" si="4"/>
        <v>202.1</v>
      </c>
      <c r="E73" s="44">
        <v>4985</v>
      </c>
      <c r="F73" s="113">
        <v>1</v>
      </c>
      <c r="G73" s="94"/>
      <c r="H73" s="94"/>
      <c r="I73" s="95"/>
      <c r="J73" s="95"/>
      <c r="K73" s="95"/>
      <c r="L73" s="95"/>
      <c r="M73" s="95"/>
      <c r="N73" s="95"/>
      <c r="O73" s="96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5"/>
      <c r="CC73" s="95"/>
      <c r="CD73" s="96"/>
      <c r="CE73" s="95"/>
      <c r="CF73" s="95"/>
      <c r="CG73" s="95"/>
      <c r="CH73" s="95"/>
      <c r="CI73" s="95"/>
      <c r="CJ73" s="95"/>
      <c r="CK73" s="95"/>
      <c r="CL73" s="95"/>
      <c r="CM73" s="95"/>
      <c r="CN73" s="95"/>
      <c r="CO73" s="97"/>
      <c r="CP73" s="97"/>
      <c r="CQ73" s="95"/>
      <c r="CR73" s="97"/>
      <c r="CS73" s="97"/>
      <c r="CT73" s="98"/>
      <c r="CU73" s="130">
        <f>SUM(G73:CT73)</f>
        <v>0</v>
      </c>
      <c r="CV73" s="131">
        <f>SUM(CU73)/(E73/1000)</f>
        <v>0</v>
      </c>
    </row>
    <row r="74" spans="1:101" ht="9.75" customHeight="1">
      <c r="A74" s="166"/>
      <c r="B74" s="43" t="s">
        <v>81</v>
      </c>
      <c r="C74" s="52">
        <v>5</v>
      </c>
      <c r="D74" s="52">
        <f t="shared" si="4"/>
        <v>201</v>
      </c>
      <c r="E74" s="44">
        <v>4021</v>
      </c>
      <c r="F74" s="113"/>
      <c r="G74" s="94"/>
      <c r="H74" s="94"/>
      <c r="I74" s="95"/>
      <c r="J74" s="95"/>
      <c r="K74" s="95"/>
      <c r="L74" s="95"/>
      <c r="M74" s="95"/>
      <c r="N74" s="95"/>
      <c r="O74" s="96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6">
        <v>2</v>
      </c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7"/>
      <c r="CP74" s="97"/>
      <c r="CQ74" s="95"/>
      <c r="CR74" s="97"/>
      <c r="CS74" s="97"/>
      <c r="CT74" s="98"/>
      <c r="CU74" s="130">
        <f>SUM(G74:CT74)</f>
        <v>2</v>
      </c>
      <c r="CV74" s="131">
        <f>SUM(CU74)/(E74/1000)</f>
        <v>0.49738870927629941</v>
      </c>
    </row>
    <row r="75" spans="1:101" ht="9.75" customHeight="1">
      <c r="A75" s="166"/>
      <c r="B75" s="43" t="s">
        <v>80</v>
      </c>
      <c r="C75" s="52">
        <v>3</v>
      </c>
      <c r="D75" s="52">
        <f t="shared" si="4"/>
        <v>199</v>
      </c>
      <c r="E75" s="44">
        <v>4872</v>
      </c>
      <c r="F75" s="113"/>
      <c r="G75" s="94"/>
      <c r="H75" s="94"/>
      <c r="I75" s="95"/>
      <c r="J75" s="95"/>
      <c r="K75" s="95"/>
      <c r="L75" s="95"/>
      <c r="M75" s="95"/>
      <c r="N75" s="95"/>
      <c r="O75" s="96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6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7"/>
      <c r="CP75" s="97"/>
      <c r="CQ75" s="95"/>
      <c r="CR75" s="97"/>
      <c r="CS75" s="97"/>
      <c r="CT75" s="98"/>
      <c r="CU75" s="130">
        <f>SUM(G75:CT75)</f>
        <v>0</v>
      </c>
      <c r="CV75" s="131">
        <f>SUM(CU75)/(E75/1000)</f>
        <v>0</v>
      </c>
    </row>
    <row r="76" spans="1:101" ht="9.75" customHeight="1">
      <c r="A76" s="166"/>
      <c r="B76" s="43" t="s">
        <v>79</v>
      </c>
      <c r="C76" s="52">
        <v>2</v>
      </c>
      <c r="D76" s="52">
        <f t="shared" si="4"/>
        <v>198</v>
      </c>
      <c r="E76" s="44">
        <v>2384</v>
      </c>
      <c r="F76" s="113"/>
      <c r="G76" s="94"/>
      <c r="H76" s="94"/>
      <c r="I76" s="95"/>
      <c r="J76" s="95"/>
      <c r="K76" s="95"/>
      <c r="L76" s="95"/>
      <c r="M76" s="95"/>
      <c r="N76" s="95"/>
      <c r="O76" s="96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5"/>
      <c r="CB76" s="95"/>
      <c r="CC76" s="95"/>
      <c r="CD76" s="96"/>
      <c r="CE76" s="95"/>
      <c r="CF76" s="95"/>
      <c r="CG76" s="95"/>
      <c r="CH76" s="95"/>
      <c r="CI76" s="95"/>
      <c r="CJ76" s="95"/>
      <c r="CK76" s="95"/>
      <c r="CL76" s="95"/>
      <c r="CM76" s="95"/>
      <c r="CN76" s="95"/>
      <c r="CO76" s="97"/>
      <c r="CP76" s="97"/>
      <c r="CQ76" s="95"/>
      <c r="CR76" s="97"/>
      <c r="CS76" s="97"/>
      <c r="CT76" s="98"/>
      <c r="CU76" s="130">
        <f>SUM(G76:CT76)</f>
        <v>0</v>
      </c>
      <c r="CV76" s="131">
        <f>SUM(CU76)/(E76/1000)</f>
        <v>0</v>
      </c>
    </row>
    <row r="77" spans="1:101" ht="9.75" customHeight="1">
      <c r="A77" s="166"/>
      <c r="B77" s="43" t="s">
        <v>78</v>
      </c>
      <c r="C77" s="52">
        <v>1.6</v>
      </c>
      <c r="D77" s="52">
        <f t="shared" si="4"/>
        <v>197.6</v>
      </c>
      <c r="E77" s="44">
        <v>2564</v>
      </c>
      <c r="F77" s="113">
        <v>2</v>
      </c>
      <c r="G77" s="94"/>
      <c r="H77" s="94"/>
      <c r="I77" s="95"/>
      <c r="J77" s="95"/>
      <c r="K77" s="95"/>
      <c r="L77" s="95"/>
      <c r="M77" s="95"/>
      <c r="N77" s="95"/>
      <c r="O77" s="96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6">
        <v>1</v>
      </c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5"/>
      <c r="BQ77" s="95"/>
      <c r="BR77" s="95"/>
      <c r="BS77" s="95"/>
      <c r="BT77" s="95"/>
      <c r="BU77" s="95"/>
      <c r="BV77" s="95"/>
      <c r="BW77" s="95"/>
      <c r="BX77" s="95"/>
      <c r="BY77" s="95"/>
      <c r="BZ77" s="95"/>
      <c r="CA77" s="95"/>
      <c r="CB77" s="95"/>
      <c r="CC77" s="95"/>
      <c r="CD77" s="96">
        <v>1</v>
      </c>
      <c r="CE77" s="95"/>
      <c r="CF77" s="95"/>
      <c r="CG77" s="95"/>
      <c r="CH77" s="95"/>
      <c r="CI77" s="95"/>
      <c r="CJ77" s="95"/>
      <c r="CK77" s="95"/>
      <c r="CL77" s="95"/>
      <c r="CM77" s="95"/>
      <c r="CN77" s="95"/>
      <c r="CO77" s="97"/>
      <c r="CP77" s="97"/>
      <c r="CQ77" s="95"/>
      <c r="CR77" s="97"/>
      <c r="CS77" s="97"/>
      <c r="CT77" s="98"/>
      <c r="CU77" s="130">
        <f>SUM(G77:CT77)</f>
        <v>2</v>
      </c>
      <c r="CV77" s="131">
        <f>SUM(CU77)/(E77/1000)</f>
        <v>0.78003120124804992</v>
      </c>
    </row>
    <row r="78" spans="1:101" ht="9.75" customHeight="1">
      <c r="A78" s="166"/>
      <c r="B78" s="43" t="s">
        <v>77</v>
      </c>
      <c r="C78" s="52">
        <v>1.3</v>
      </c>
      <c r="D78" s="52">
        <f t="shared" si="4"/>
        <v>197.3</v>
      </c>
      <c r="E78" s="44">
        <v>4782</v>
      </c>
      <c r="F78" s="113"/>
      <c r="G78" s="94"/>
      <c r="H78" s="94"/>
      <c r="I78" s="95"/>
      <c r="J78" s="95"/>
      <c r="K78" s="95"/>
      <c r="L78" s="95"/>
      <c r="M78" s="95"/>
      <c r="N78" s="95"/>
      <c r="O78" s="96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6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5"/>
      <c r="BY78" s="95"/>
      <c r="BZ78" s="95"/>
      <c r="CA78" s="95"/>
      <c r="CB78" s="95"/>
      <c r="CC78" s="95"/>
      <c r="CD78" s="96"/>
      <c r="CE78" s="95"/>
      <c r="CF78" s="95"/>
      <c r="CG78" s="95"/>
      <c r="CH78" s="95"/>
      <c r="CI78" s="95"/>
      <c r="CJ78" s="95"/>
      <c r="CK78" s="95"/>
      <c r="CL78" s="95"/>
      <c r="CM78" s="95"/>
      <c r="CN78" s="95"/>
      <c r="CO78" s="97"/>
      <c r="CP78" s="97"/>
      <c r="CQ78" s="95"/>
      <c r="CR78" s="97"/>
      <c r="CS78" s="97"/>
      <c r="CT78" s="98"/>
      <c r="CU78" s="130">
        <f>SUM(G78:CT78)</f>
        <v>0</v>
      </c>
      <c r="CV78" s="131">
        <f>SUM(CU78)/(E78/1000)</f>
        <v>0</v>
      </c>
    </row>
    <row r="79" spans="1:101" ht="9.75" customHeight="1">
      <c r="A79" s="166"/>
      <c r="B79" s="41" t="s">
        <v>76</v>
      </c>
      <c r="C79" s="51">
        <v>0.94</v>
      </c>
      <c r="D79" s="52">
        <f t="shared" si="4"/>
        <v>196.94</v>
      </c>
      <c r="E79" s="42">
        <v>2000</v>
      </c>
      <c r="F79" s="111"/>
      <c r="G79" s="79"/>
      <c r="H79" s="79"/>
      <c r="I79" s="80"/>
      <c r="J79" s="80"/>
      <c r="K79" s="80"/>
      <c r="L79" s="80"/>
      <c r="M79" s="80"/>
      <c r="N79" s="80"/>
      <c r="O79" s="81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1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1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2"/>
      <c r="CP79" s="82"/>
      <c r="CQ79" s="80"/>
      <c r="CR79" s="82"/>
      <c r="CS79" s="82"/>
      <c r="CT79" s="83"/>
      <c r="CU79" s="130">
        <f>SUM(G79:CT79)</f>
        <v>0</v>
      </c>
      <c r="CV79" s="131">
        <f>SUM(CU79)/(E79/1000)</f>
        <v>0</v>
      </c>
    </row>
    <row r="80" spans="1:101" ht="9.75" customHeight="1">
      <c r="A80" s="166"/>
      <c r="B80" s="43" t="s">
        <v>75</v>
      </c>
      <c r="C80" s="52">
        <v>0.3</v>
      </c>
      <c r="D80" s="52">
        <f t="shared" si="4"/>
        <v>196.3</v>
      </c>
      <c r="E80" s="44">
        <v>2946</v>
      </c>
      <c r="F80" s="113">
        <v>8</v>
      </c>
      <c r="G80" s="94"/>
      <c r="H80" s="94"/>
      <c r="I80" s="95"/>
      <c r="J80" s="95"/>
      <c r="K80" s="95"/>
      <c r="L80" s="95"/>
      <c r="M80" s="95"/>
      <c r="N80" s="95"/>
      <c r="O80" s="96"/>
      <c r="P80" s="96">
        <v>1</v>
      </c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6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  <c r="BV80" s="95"/>
      <c r="BW80" s="95"/>
      <c r="BX80" s="95"/>
      <c r="BY80" s="95"/>
      <c r="BZ80" s="95"/>
      <c r="CA80" s="95"/>
      <c r="CB80" s="95"/>
      <c r="CC80" s="95"/>
      <c r="CD80" s="96">
        <v>6</v>
      </c>
      <c r="CE80" s="95"/>
      <c r="CF80" s="95"/>
      <c r="CG80" s="95"/>
      <c r="CH80" s="95"/>
      <c r="CI80" s="95"/>
      <c r="CJ80" s="95"/>
      <c r="CK80" s="95"/>
      <c r="CL80" s="95"/>
      <c r="CM80" s="95"/>
      <c r="CN80" s="95"/>
      <c r="CO80" s="97"/>
      <c r="CP80" s="97"/>
      <c r="CQ80" s="95"/>
      <c r="CR80" s="97"/>
      <c r="CS80" s="97"/>
      <c r="CT80" s="98"/>
      <c r="CU80" s="130">
        <f>SUM(G80:CT80)</f>
        <v>7</v>
      </c>
      <c r="CV80" s="131">
        <f>SUM(CU80)/(E80/1000)</f>
        <v>2.3761031907671417</v>
      </c>
    </row>
    <row r="81" spans="1:107" ht="9.75" customHeight="1">
      <c r="A81" s="166"/>
      <c r="B81" s="43" t="s">
        <v>74</v>
      </c>
      <c r="C81" s="52">
        <v>0.1</v>
      </c>
      <c r="D81" s="52">
        <f>196+C81</f>
        <v>196.1</v>
      </c>
      <c r="E81" s="44">
        <v>3621</v>
      </c>
      <c r="F81" s="113"/>
      <c r="G81" s="94"/>
      <c r="H81" s="94"/>
      <c r="I81" s="95"/>
      <c r="J81" s="95"/>
      <c r="K81" s="95"/>
      <c r="L81" s="95"/>
      <c r="M81" s="95"/>
      <c r="N81" s="95"/>
      <c r="O81" s="96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6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5"/>
      <c r="BW81" s="95"/>
      <c r="BX81" s="95"/>
      <c r="BY81" s="95"/>
      <c r="BZ81" s="95"/>
      <c r="CA81" s="95"/>
      <c r="CB81" s="95"/>
      <c r="CC81" s="95"/>
      <c r="CD81" s="96"/>
      <c r="CE81" s="95"/>
      <c r="CF81" s="95"/>
      <c r="CG81" s="95"/>
      <c r="CH81" s="95"/>
      <c r="CI81" s="95"/>
      <c r="CJ81" s="95"/>
      <c r="CK81" s="95"/>
      <c r="CL81" s="95"/>
      <c r="CM81" s="95"/>
      <c r="CN81" s="95"/>
      <c r="CO81" s="97"/>
      <c r="CP81" s="97"/>
      <c r="CQ81" s="95"/>
      <c r="CR81" s="97"/>
      <c r="CS81" s="97"/>
      <c r="CT81" s="98"/>
      <c r="CU81" s="130">
        <f>SUM(G81:CT81)</f>
        <v>0</v>
      </c>
      <c r="CV81" s="131">
        <f>SUM(CU81)/(E81/1000)</f>
        <v>0</v>
      </c>
    </row>
    <row r="82" spans="1:107" ht="9.75" customHeight="1" thickBot="1">
      <c r="A82" s="167"/>
      <c r="B82" s="45" t="s">
        <v>73</v>
      </c>
      <c r="C82" s="56">
        <v>0</v>
      </c>
      <c r="D82" s="56">
        <f>196+C82</f>
        <v>196</v>
      </c>
      <c r="E82" s="46">
        <v>4001</v>
      </c>
      <c r="F82" s="134">
        <v>6</v>
      </c>
      <c r="G82" s="116"/>
      <c r="H82" s="116"/>
      <c r="I82" s="118"/>
      <c r="J82" s="118"/>
      <c r="K82" s="118"/>
      <c r="L82" s="118"/>
      <c r="M82" s="118"/>
      <c r="N82" s="118"/>
      <c r="O82" s="117">
        <v>1</v>
      </c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7">
        <v>1</v>
      </c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7">
        <v>11</v>
      </c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9"/>
      <c r="CP82" s="119"/>
      <c r="CQ82" s="118"/>
      <c r="CR82" s="119"/>
      <c r="CS82" s="119"/>
      <c r="CT82" s="120"/>
      <c r="CU82" s="130">
        <f>SUM(G82:CT82)</f>
        <v>13</v>
      </c>
      <c r="CV82" s="131">
        <f>SUM(CU82)/(E82/1000)</f>
        <v>3.2491877030742313</v>
      </c>
      <c r="CW82" s="65"/>
      <c r="CX82" s="15"/>
      <c r="CY82" s="15"/>
      <c r="CZ82" s="15"/>
      <c r="DA82" s="15"/>
      <c r="DB82" s="15"/>
      <c r="DC82" s="15"/>
    </row>
    <row r="83" spans="1:107" ht="9.75" customHeight="1">
      <c r="A83" s="157" t="s">
        <v>61</v>
      </c>
      <c r="B83" s="39" t="s">
        <v>72</v>
      </c>
      <c r="C83" s="55">
        <v>-0.1</v>
      </c>
      <c r="D83" s="51">
        <f>196+C83</f>
        <v>195.9</v>
      </c>
      <c r="E83" s="40">
        <v>5238</v>
      </c>
      <c r="F83" s="68"/>
      <c r="G83" s="67"/>
      <c r="H83" s="67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70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70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71"/>
      <c r="CP83" s="71"/>
      <c r="CQ83" s="69"/>
      <c r="CR83" s="71"/>
      <c r="CS83" s="71"/>
      <c r="CT83" s="72"/>
      <c r="CU83" s="132">
        <f>SUM(G83:CT83)</f>
        <v>0</v>
      </c>
      <c r="CV83" s="133">
        <f>SUM(CU83)/(E83/1000)</f>
        <v>0</v>
      </c>
    </row>
    <row r="84" spans="1:107" ht="9.75" customHeight="1">
      <c r="A84" s="166"/>
      <c r="B84" s="43" t="s">
        <v>71</v>
      </c>
      <c r="C84" s="52">
        <v>-0.3</v>
      </c>
      <c r="D84" s="52">
        <f t="shared" ref="D84:D93" si="5">196+C84</f>
        <v>195.7</v>
      </c>
      <c r="E84" s="44">
        <v>5720</v>
      </c>
      <c r="F84" s="113"/>
      <c r="G84" s="94"/>
      <c r="H84" s="94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6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  <c r="BZ84" s="95"/>
      <c r="CA84" s="95"/>
      <c r="CB84" s="95"/>
      <c r="CC84" s="95"/>
      <c r="CD84" s="96"/>
      <c r="CE84" s="95"/>
      <c r="CF84" s="95"/>
      <c r="CG84" s="95"/>
      <c r="CH84" s="95"/>
      <c r="CI84" s="95"/>
      <c r="CJ84" s="95"/>
      <c r="CK84" s="95"/>
      <c r="CL84" s="95"/>
      <c r="CM84" s="95"/>
      <c r="CN84" s="95"/>
      <c r="CO84" s="97"/>
      <c r="CP84" s="97"/>
      <c r="CQ84" s="95"/>
      <c r="CR84" s="97"/>
      <c r="CS84" s="97"/>
      <c r="CT84" s="98"/>
      <c r="CU84" s="130">
        <f>SUM(G84:CT84)</f>
        <v>0</v>
      </c>
      <c r="CV84" s="131">
        <f>SUM(CU84)/(E84/1000)</f>
        <v>0</v>
      </c>
    </row>
    <row r="85" spans="1:107" ht="9.75" customHeight="1">
      <c r="A85" s="166"/>
      <c r="B85" s="43" t="s">
        <v>70</v>
      </c>
      <c r="C85" s="52">
        <v>-0.7</v>
      </c>
      <c r="D85" s="52">
        <f t="shared" si="5"/>
        <v>195.3</v>
      </c>
      <c r="E85" s="44">
        <v>3499</v>
      </c>
      <c r="F85" s="113">
        <v>3</v>
      </c>
      <c r="G85" s="94"/>
      <c r="H85" s="94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6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95"/>
      <c r="CC85" s="95"/>
      <c r="CD85" s="96"/>
      <c r="CE85" s="95"/>
      <c r="CF85" s="95"/>
      <c r="CG85" s="95"/>
      <c r="CH85" s="95"/>
      <c r="CI85" s="95"/>
      <c r="CJ85" s="95"/>
      <c r="CK85" s="95"/>
      <c r="CL85" s="95"/>
      <c r="CM85" s="95"/>
      <c r="CN85" s="95"/>
      <c r="CO85" s="97"/>
      <c r="CP85" s="97"/>
      <c r="CQ85" s="95"/>
      <c r="CR85" s="97"/>
      <c r="CS85" s="97"/>
      <c r="CT85" s="98"/>
      <c r="CU85" s="130">
        <f>SUM(G85:CT85)</f>
        <v>0</v>
      </c>
      <c r="CV85" s="131">
        <f>SUM(CU85)/(E85/1000)</f>
        <v>0</v>
      </c>
    </row>
    <row r="86" spans="1:107" ht="9.75" customHeight="1">
      <c r="A86" s="166"/>
      <c r="B86" s="43" t="s">
        <v>69</v>
      </c>
      <c r="C86" s="52">
        <v>-0.9</v>
      </c>
      <c r="D86" s="52">
        <f t="shared" si="5"/>
        <v>195.1</v>
      </c>
      <c r="E86" s="44">
        <v>1022</v>
      </c>
      <c r="F86" s="93"/>
      <c r="G86" s="94"/>
      <c r="H86" s="94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6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  <c r="BZ86" s="95"/>
      <c r="CA86" s="95"/>
      <c r="CB86" s="95"/>
      <c r="CC86" s="95"/>
      <c r="CD86" s="96"/>
      <c r="CE86" s="95"/>
      <c r="CF86" s="95"/>
      <c r="CG86" s="95"/>
      <c r="CH86" s="95"/>
      <c r="CI86" s="95"/>
      <c r="CJ86" s="95"/>
      <c r="CK86" s="95"/>
      <c r="CL86" s="95"/>
      <c r="CM86" s="95"/>
      <c r="CN86" s="95"/>
      <c r="CO86" s="97"/>
      <c r="CP86" s="97"/>
      <c r="CQ86" s="95"/>
      <c r="CR86" s="97"/>
      <c r="CS86" s="97"/>
      <c r="CT86" s="98"/>
      <c r="CU86" s="130">
        <f>SUM(G86:CT86)</f>
        <v>0</v>
      </c>
      <c r="CV86" s="131">
        <f>SUM(CU86)/(E86/1000)</f>
        <v>0</v>
      </c>
    </row>
    <row r="87" spans="1:107" ht="9.75" customHeight="1">
      <c r="A87" s="166"/>
      <c r="B87" s="43" t="s">
        <v>68</v>
      </c>
      <c r="C87" s="52">
        <v>-1.9</v>
      </c>
      <c r="D87" s="52">
        <f t="shared" si="5"/>
        <v>194.1</v>
      </c>
      <c r="E87" s="44">
        <v>4176</v>
      </c>
      <c r="F87" s="93"/>
      <c r="G87" s="94"/>
      <c r="H87" s="94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6">
        <v>1</v>
      </c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6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7"/>
      <c r="CP87" s="97"/>
      <c r="CQ87" s="95"/>
      <c r="CR87" s="97"/>
      <c r="CS87" s="97"/>
      <c r="CT87" s="98"/>
      <c r="CU87" s="130">
        <f>SUM(G87:CT87)</f>
        <v>1</v>
      </c>
      <c r="CV87" s="131">
        <f>SUM(CU87)/(E87/1000)</f>
        <v>0.23946360153256704</v>
      </c>
      <c r="CW87" s="16" t="s">
        <v>162</v>
      </c>
    </row>
    <row r="88" spans="1:107" ht="9.75" customHeight="1">
      <c r="A88" s="166"/>
      <c r="B88" s="43" t="s">
        <v>67</v>
      </c>
      <c r="C88" s="52">
        <v>-2.8</v>
      </c>
      <c r="D88" s="52">
        <f t="shared" si="5"/>
        <v>193.2</v>
      </c>
      <c r="E88" s="44">
        <v>4526</v>
      </c>
      <c r="F88" s="93"/>
      <c r="G88" s="94"/>
      <c r="H88" s="94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  <c r="BW88" s="95"/>
      <c r="BX88" s="95"/>
      <c r="BY88" s="95"/>
      <c r="BZ88" s="95"/>
      <c r="CA88" s="95"/>
      <c r="CB88" s="95"/>
      <c r="CC88" s="95"/>
      <c r="CD88" s="96">
        <v>3</v>
      </c>
      <c r="CE88" s="95"/>
      <c r="CF88" s="95"/>
      <c r="CG88" s="96">
        <v>2</v>
      </c>
      <c r="CH88" s="95"/>
      <c r="CI88" s="95"/>
      <c r="CJ88" s="95"/>
      <c r="CK88" s="95"/>
      <c r="CL88" s="95"/>
      <c r="CM88" s="95"/>
      <c r="CN88" s="95"/>
      <c r="CO88" s="97"/>
      <c r="CP88" s="97"/>
      <c r="CQ88" s="95"/>
      <c r="CR88" s="97"/>
      <c r="CS88" s="97"/>
      <c r="CT88" s="98"/>
      <c r="CU88" s="130">
        <f>SUM(G88:CT88)</f>
        <v>5</v>
      </c>
      <c r="CV88" s="131">
        <f>SUM(CU88)/(E88/1000)</f>
        <v>1.1047282368537341</v>
      </c>
      <c r="CW88" s="17">
        <f>AVERAGE(CV83:CV93)</f>
        <v>0.12219925803511829</v>
      </c>
    </row>
    <row r="89" spans="1:107" ht="9.75" customHeight="1">
      <c r="A89" s="166"/>
      <c r="B89" s="43" t="s">
        <v>66</v>
      </c>
      <c r="C89" s="52">
        <v>-5</v>
      </c>
      <c r="D89" s="52">
        <f t="shared" si="5"/>
        <v>191</v>
      </c>
      <c r="E89" s="44">
        <v>3505</v>
      </c>
      <c r="F89" s="93"/>
      <c r="G89" s="94"/>
      <c r="H89" s="94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95"/>
      <c r="CH89" s="95"/>
      <c r="CI89" s="95"/>
      <c r="CJ89" s="95"/>
      <c r="CK89" s="95"/>
      <c r="CL89" s="95"/>
      <c r="CM89" s="95"/>
      <c r="CN89" s="95"/>
      <c r="CO89" s="97"/>
      <c r="CP89" s="97"/>
      <c r="CQ89" s="95"/>
      <c r="CR89" s="97"/>
      <c r="CS89" s="97"/>
      <c r="CT89" s="98"/>
      <c r="CU89" s="130">
        <f>SUM(G89:CT89)</f>
        <v>0</v>
      </c>
      <c r="CV89" s="131">
        <f>SUM(CU89)/(E89/1000)</f>
        <v>0</v>
      </c>
    </row>
    <row r="90" spans="1:107" ht="9.75" customHeight="1">
      <c r="A90" s="166"/>
      <c r="B90" s="43" t="s">
        <v>65</v>
      </c>
      <c r="C90" s="52">
        <v>-9.1</v>
      </c>
      <c r="D90" s="52">
        <f t="shared" si="5"/>
        <v>186.9</v>
      </c>
      <c r="E90" s="44">
        <v>3256</v>
      </c>
      <c r="F90" s="93"/>
      <c r="G90" s="94"/>
      <c r="H90" s="94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  <c r="BW90" s="95"/>
      <c r="BX90" s="95"/>
      <c r="BY90" s="95"/>
      <c r="BZ90" s="95"/>
      <c r="CA90" s="95"/>
      <c r="CB90" s="95"/>
      <c r="CC90" s="95"/>
      <c r="CD90" s="95"/>
      <c r="CE90" s="95"/>
      <c r="CF90" s="95"/>
      <c r="CG90" s="95"/>
      <c r="CH90" s="95"/>
      <c r="CI90" s="95"/>
      <c r="CJ90" s="95"/>
      <c r="CK90" s="95"/>
      <c r="CL90" s="95"/>
      <c r="CM90" s="95"/>
      <c r="CN90" s="95"/>
      <c r="CO90" s="97"/>
      <c r="CP90" s="97"/>
      <c r="CQ90" s="95"/>
      <c r="CR90" s="97"/>
      <c r="CS90" s="97"/>
      <c r="CT90" s="98"/>
      <c r="CU90" s="130">
        <f>SUM(G90:CT90)</f>
        <v>0</v>
      </c>
      <c r="CV90" s="131">
        <f>SUM(CU90)/(E90/1000)</f>
        <v>0</v>
      </c>
    </row>
    <row r="91" spans="1:107" ht="9.75" customHeight="1">
      <c r="A91" s="166"/>
      <c r="B91" s="43" t="s">
        <v>64</v>
      </c>
      <c r="C91" s="52">
        <v>-15</v>
      </c>
      <c r="D91" s="52">
        <f t="shared" si="5"/>
        <v>181</v>
      </c>
      <c r="E91" s="44">
        <v>2542</v>
      </c>
      <c r="F91" s="93"/>
      <c r="G91" s="94"/>
      <c r="H91" s="94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  <c r="BV91" s="95"/>
      <c r="BW91" s="95"/>
      <c r="BX91" s="95"/>
      <c r="BY91" s="95"/>
      <c r="BZ91" s="95"/>
      <c r="CA91" s="95"/>
      <c r="CB91" s="95"/>
      <c r="CC91" s="95"/>
      <c r="CD91" s="95"/>
      <c r="CE91" s="95"/>
      <c r="CF91" s="95"/>
      <c r="CG91" s="95"/>
      <c r="CH91" s="95"/>
      <c r="CI91" s="95"/>
      <c r="CJ91" s="95"/>
      <c r="CK91" s="95"/>
      <c r="CL91" s="95"/>
      <c r="CM91" s="95"/>
      <c r="CN91" s="95"/>
      <c r="CO91" s="97"/>
      <c r="CP91" s="97"/>
      <c r="CQ91" s="95"/>
      <c r="CR91" s="97"/>
      <c r="CS91" s="97"/>
      <c r="CT91" s="98"/>
      <c r="CU91" s="130">
        <f>SUM(G91:CT91)</f>
        <v>0</v>
      </c>
      <c r="CV91" s="131">
        <f>SUM(CU91)/(E91/1000)</f>
        <v>0</v>
      </c>
    </row>
    <row r="92" spans="1:107" ht="9.75" customHeight="1">
      <c r="A92" s="166"/>
      <c r="B92" s="43" t="s">
        <v>63</v>
      </c>
      <c r="C92" s="52">
        <v>-20</v>
      </c>
      <c r="D92" s="52">
        <f t="shared" si="5"/>
        <v>176</v>
      </c>
      <c r="E92" s="44">
        <v>2900</v>
      </c>
      <c r="F92" s="93"/>
      <c r="G92" s="94"/>
      <c r="H92" s="94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5"/>
      <c r="BT92" s="95"/>
      <c r="BU92" s="95"/>
      <c r="BV92" s="95"/>
      <c r="BW92" s="95"/>
      <c r="BX92" s="95"/>
      <c r="BY92" s="95"/>
      <c r="BZ92" s="95"/>
      <c r="CA92" s="95"/>
      <c r="CB92" s="95"/>
      <c r="CC92" s="95"/>
      <c r="CD92" s="95"/>
      <c r="CE92" s="95"/>
      <c r="CF92" s="95"/>
      <c r="CG92" s="95"/>
      <c r="CH92" s="95"/>
      <c r="CI92" s="95"/>
      <c r="CJ92" s="95"/>
      <c r="CK92" s="95"/>
      <c r="CL92" s="95"/>
      <c r="CM92" s="95"/>
      <c r="CN92" s="95"/>
      <c r="CO92" s="97"/>
      <c r="CP92" s="97"/>
      <c r="CQ92" s="95"/>
      <c r="CR92" s="97"/>
      <c r="CS92" s="97"/>
      <c r="CT92" s="98"/>
      <c r="CU92" s="130">
        <f>SUM(G92:CT92)</f>
        <v>0</v>
      </c>
      <c r="CV92" s="131">
        <f>SUM(CU92)/(E92/1000)</f>
        <v>0</v>
      </c>
    </row>
    <row r="93" spans="1:107" ht="9.75" customHeight="1" thickBot="1">
      <c r="A93" s="167"/>
      <c r="B93" s="45" t="s">
        <v>62</v>
      </c>
      <c r="C93" s="56">
        <v>-25</v>
      </c>
      <c r="D93" s="56">
        <f t="shared" si="5"/>
        <v>171</v>
      </c>
      <c r="E93" s="46">
        <v>2558</v>
      </c>
      <c r="F93" s="115"/>
      <c r="G93" s="116"/>
      <c r="H93" s="116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9"/>
      <c r="CP93" s="119"/>
      <c r="CQ93" s="118"/>
      <c r="CR93" s="119"/>
      <c r="CS93" s="119"/>
      <c r="CT93" s="120"/>
      <c r="CU93" s="121">
        <f>SUM(G93:CT93)</f>
        <v>0</v>
      </c>
      <c r="CV93" s="122">
        <f>SUM(CU93)/(E93/1000)</f>
        <v>0</v>
      </c>
    </row>
    <row r="94" spans="1:107" ht="14" thickBot="1">
      <c r="A94" s="160" t="s">
        <v>167</v>
      </c>
      <c r="B94" s="161"/>
      <c r="C94" s="161"/>
      <c r="D94" s="162"/>
      <c r="E94" s="163"/>
      <c r="F94" s="135">
        <f t="shared" ref="F94:T94" si="6">SUM(F6:F93)</f>
        <v>24</v>
      </c>
      <c r="G94" s="136">
        <f t="shared" si="6"/>
        <v>41</v>
      </c>
      <c r="H94" s="136">
        <f t="shared" si="6"/>
        <v>1</v>
      </c>
      <c r="I94" s="136">
        <f t="shared" si="6"/>
        <v>8</v>
      </c>
      <c r="J94" s="136">
        <f t="shared" si="6"/>
        <v>2</v>
      </c>
      <c r="K94" s="136">
        <f t="shared" si="6"/>
        <v>3</v>
      </c>
      <c r="L94" s="136">
        <f t="shared" si="6"/>
        <v>4</v>
      </c>
      <c r="M94" s="136">
        <f t="shared" si="6"/>
        <v>1</v>
      </c>
      <c r="N94" s="136">
        <f t="shared" si="6"/>
        <v>3</v>
      </c>
      <c r="O94" s="136">
        <f t="shared" si="6"/>
        <v>7</v>
      </c>
      <c r="P94" s="136">
        <f t="shared" si="6"/>
        <v>1</v>
      </c>
      <c r="Q94" s="136">
        <f t="shared" si="6"/>
        <v>6</v>
      </c>
      <c r="R94" s="136">
        <f t="shared" si="6"/>
        <v>55</v>
      </c>
      <c r="S94" s="136">
        <f t="shared" si="6"/>
        <v>1</v>
      </c>
      <c r="T94" s="136">
        <f t="shared" si="6"/>
        <v>1</v>
      </c>
      <c r="U94" s="136">
        <f t="shared" ref="U94:AJ94" si="7">SUM(U6:U93)</f>
        <v>7</v>
      </c>
      <c r="V94" s="136">
        <f t="shared" si="7"/>
        <v>44</v>
      </c>
      <c r="W94" s="136">
        <f t="shared" si="7"/>
        <v>8</v>
      </c>
      <c r="X94" s="136">
        <f t="shared" si="7"/>
        <v>97</v>
      </c>
      <c r="Y94" s="136">
        <f t="shared" si="7"/>
        <v>16</v>
      </c>
      <c r="Z94" s="136">
        <f t="shared" si="7"/>
        <v>119</v>
      </c>
      <c r="AA94" s="136">
        <f t="shared" si="7"/>
        <v>17</v>
      </c>
      <c r="AB94" s="136">
        <f t="shared" si="7"/>
        <v>26</v>
      </c>
      <c r="AC94" s="136">
        <f t="shared" si="7"/>
        <v>2</v>
      </c>
      <c r="AD94" s="136">
        <f t="shared" si="7"/>
        <v>81</v>
      </c>
      <c r="AE94" s="136">
        <f t="shared" si="7"/>
        <v>1</v>
      </c>
      <c r="AF94" s="136">
        <f t="shared" si="7"/>
        <v>1</v>
      </c>
      <c r="AG94" s="136">
        <f t="shared" si="7"/>
        <v>1</v>
      </c>
      <c r="AH94" s="136">
        <f t="shared" si="7"/>
        <v>1</v>
      </c>
      <c r="AI94" s="136">
        <f t="shared" ref="AI94:AW94" si="8">SUM(AI6:AI93)</f>
        <v>28</v>
      </c>
      <c r="AJ94" s="136">
        <f t="shared" si="7"/>
        <v>1</v>
      </c>
      <c r="AK94" s="136">
        <f t="shared" si="8"/>
        <v>3</v>
      </c>
      <c r="AL94" s="136">
        <f t="shared" si="8"/>
        <v>17</v>
      </c>
      <c r="AM94" s="136">
        <f t="shared" si="8"/>
        <v>7</v>
      </c>
      <c r="AN94" s="136">
        <f t="shared" si="8"/>
        <v>2</v>
      </c>
      <c r="AO94" s="136">
        <f t="shared" si="8"/>
        <v>6</v>
      </c>
      <c r="AP94" s="136">
        <f t="shared" si="8"/>
        <v>5</v>
      </c>
      <c r="AQ94" s="136">
        <f t="shared" si="8"/>
        <v>1</v>
      </c>
      <c r="AR94" s="136">
        <f t="shared" si="8"/>
        <v>2</v>
      </c>
      <c r="AS94" s="136">
        <f t="shared" si="8"/>
        <v>3</v>
      </c>
      <c r="AT94" s="136">
        <f t="shared" si="8"/>
        <v>6</v>
      </c>
      <c r="AU94" s="136">
        <f t="shared" si="8"/>
        <v>1</v>
      </c>
      <c r="AV94" s="136">
        <f t="shared" si="8"/>
        <v>35</v>
      </c>
      <c r="AW94" s="136">
        <f t="shared" si="8"/>
        <v>1</v>
      </c>
      <c r="AX94" s="136">
        <f t="shared" ref="AX94:CI94" si="9">SUM(AX6:AX93)</f>
        <v>2</v>
      </c>
      <c r="AY94" s="136">
        <f t="shared" si="9"/>
        <v>4</v>
      </c>
      <c r="AZ94" s="136">
        <f t="shared" si="9"/>
        <v>2</v>
      </c>
      <c r="BA94" s="136">
        <f t="shared" si="9"/>
        <v>2</v>
      </c>
      <c r="BB94" s="136">
        <f t="shared" si="9"/>
        <v>10</v>
      </c>
      <c r="BC94" s="136">
        <f t="shared" si="9"/>
        <v>1</v>
      </c>
      <c r="BD94" s="136">
        <f t="shared" si="9"/>
        <v>2</v>
      </c>
      <c r="BE94" s="136">
        <f t="shared" ref="BE94" si="10">SUM(BE6:BE93)</f>
        <v>9</v>
      </c>
      <c r="BF94" s="136">
        <f t="shared" si="9"/>
        <v>425</v>
      </c>
      <c r="BG94" s="136">
        <f t="shared" ref="BG94" si="11">SUM(BG6:BG93)</f>
        <v>12</v>
      </c>
      <c r="BH94" s="136">
        <f t="shared" si="9"/>
        <v>18</v>
      </c>
      <c r="BI94" s="136">
        <f t="shared" si="9"/>
        <v>1</v>
      </c>
      <c r="BJ94" s="136">
        <f t="shared" si="9"/>
        <v>9</v>
      </c>
      <c r="BK94" s="136">
        <f t="shared" si="9"/>
        <v>3</v>
      </c>
      <c r="BL94" s="136">
        <f t="shared" si="9"/>
        <v>214</v>
      </c>
      <c r="BM94" s="136">
        <f t="shared" si="9"/>
        <v>21</v>
      </c>
      <c r="BN94" s="136">
        <f t="shared" ref="BN94" si="12">SUM(BN6:BN93)</f>
        <v>49</v>
      </c>
      <c r="BO94" s="136">
        <f t="shared" si="9"/>
        <v>8</v>
      </c>
      <c r="BP94" s="136">
        <f t="shared" si="9"/>
        <v>6</v>
      </c>
      <c r="BQ94" s="136">
        <f t="shared" si="9"/>
        <v>4</v>
      </c>
      <c r="BR94" s="136">
        <f t="shared" si="9"/>
        <v>9</v>
      </c>
      <c r="BS94" s="136">
        <f t="shared" si="9"/>
        <v>1</v>
      </c>
      <c r="BT94" s="136">
        <f t="shared" si="9"/>
        <v>38</v>
      </c>
      <c r="BU94" s="136">
        <f t="shared" si="9"/>
        <v>26</v>
      </c>
      <c r="BV94" s="136">
        <f t="shared" si="9"/>
        <v>1</v>
      </c>
      <c r="BW94" s="136">
        <f t="shared" si="9"/>
        <v>9</v>
      </c>
      <c r="BX94" s="136">
        <f t="shared" si="9"/>
        <v>1</v>
      </c>
      <c r="BY94" s="136">
        <f t="shared" si="9"/>
        <v>40</v>
      </c>
      <c r="BZ94" s="136">
        <f t="shared" si="9"/>
        <v>1</v>
      </c>
      <c r="CA94" s="136">
        <f t="shared" si="9"/>
        <v>1</v>
      </c>
      <c r="CB94" s="136">
        <f>SUM(CB6:CB93)</f>
        <v>1</v>
      </c>
      <c r="CC94" s="136">
        <f t="shared" si="9"/>
        <v>1</v>
      </c>
      <c r="CD94" s="136">
        <f t="shared" si="9"/>
        <v>30</v>
      </c>
      <c r="CE94" s="136">
        <f t="shared" si="9"/>
        <v>7</v>
      </c>
      <c r="CF94" s="136">
        <f t="shared" si="9"/>
        <v>166</v>
      </c>
      <c r="CG94" s="136">
        <f t="shared" si="9"/>
        <v>2</v>
      </c>
      <c r="CH94" s="136">
        <f t="shared" si="9"/>
        <v>5</v>
      </c>
      <c r="CI94" s="136">
        <f t="shared" si="9"/>
        <v>1</v>
      </c>
      <c r="CJ94" s="136">
        <f>SUM(CJ6:CJ93)</f>
        <v>51</v>
      </c>
      <c r="CK94" s="136">
        <f>SUM(CK6:CK93)</f>
        <v>260</v>
      </c>
      <c r="CL94" s="136">
        <f>SUM(CL6:CL93)</f>
        <v>7</v>
      </c>
      <c r="CM94" s="136">
        <f>SUM(CM6:CM93)</f>
        <v>206</v>
      </c>
      <c r="CN94" s="136">
        <f t="shared" ref="CN94:CT94" si="13">SUM(CN6:CN93)</f>
        <v>1</v>
      </c>
      <c r="CO94" s="136">
        <f t="shared" si="13"/>
        <v>2</v>
      </c>
      <c r="CP94" s="136">
        <f t="shared" si="13"/>
        <v>4</v>
      </c>
      <c r="CQ94" s="136">
        <f t="shared" si="13"/>
        <v>45</v>
      </c>
      <c r="CR94" s="136">
        <f t="shared" si="13"/>
        <v>1</v>
      </c>
      <c r="CS94" s="136">
        <f t="shared" si="13"/>
        <v>1</v>
      </c>
      <c r="CT94" s="137">
        <f t="shared" si="13"/>
        <v>330</v>
      </c>
      <c r="CU94" s="127"/>
      <c r="CV94" s="127"/>
    </row>
    <row r="95" spans="1:107" ht="10.5" customHeight="1"/>
    <row r="96" spans="1:107">
      <c r="A96" s="22"/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  <c r="AI96" s="165"/>
      <c r="AJ96" s="165"/>
      <c r="AK96" s="165"/>
      <c r="AL96" s="165"/>
      <c r="AM96" s="165"/>
      <c r="AN96" s="165"/>
      <c r="AO96" s="165"/>
      <c r="AP96" s="165"/>
      <c r="AQ96" s="165"/>
      <c r="AR96" s="165"/>
      <c r="AS96" s="165"/>
      <c r="AT96" s="165"/>
      <c r="AU96" s="165"/>
      <c r="AV96" s="165"/>
      <c r="AW96" s="165"/>
      <c r="AX96" s="165"/>
      <c r="AY96" s="165"/>
      <c r="AZ96" s="165"/>
      <c r="BA96" s="165"/>
      <c r="BB96" s="165"/>
      <c r="BC96" s="165"/>
      <c r="BD96" s="165"/>
      <c r="BE96" s="165"/>
      <c r="BF96" s="165"/>
      <c r="BG96" s="165"/>
      <c r="BH96" s="165"/>
      <c r="BI96" s="165"/>
      <c r="BJ96" s="165"/>
      <c r="BK96" s="165"/>
      <c r="BL96" s="165"/>
      <c r="BM96" s="165"/>
      <c r="BN96" s="165"/>
      <c r="BO96" s="165"/>
      <c r="BP96" s="165"/>
      <c r="BQ96" s="165"/>
      <c r="BR96" s="165"/>
      <c r="BS96" s="165"/>
      <c r="BT96" s="165"/>
      <c r="BU96" s="165"/>
      <c r="BV96" s="165"/>
      <c r="BW96" s="165"/>
      <c r="BX96" s="165"/>
      <c r="BY96" s="165"/>
      <c r="BZ96" s="165"/>
      <c r="CA96" s="165"/>
      <c r="CB96" s="165"/>
      <c r="CC96" s="165"/>
      <c r="CD96" s="165"/>
      <c r="CE96" s="165"/>
      <c r="CF96" s="165"/>
      <c r="CG96" s="165"/>
      <c r="CH96" s="165"/>
      <c r="CI96" s="165"/>
      <c r="CJ96" s="165"/>
      <c r="CK96" s="165"/>
      <c r="CL96" s="165"/>
      <c r="CM96" s="165"/>
      <c r="CN96" s="165"/>
      <c r="CO96" s="165"/>
      <c r="CP96" s="165"/>
      <c r="CQ96" s="165"/>
      <c r="CR96" s="165"/>
      <c r="CS96" s="165"/>
      <c r="CT96" s="165"/>
      <c r="CU96" s="165"/>
      <c r="CV96" s="165"/>
    </row>
  </sheetData>
  <mergeCells count="8">
    <mergeCell ref="A21:A37"/>
    <mergeCell ref="A6:A20"/>
    <mergeCell ref="A94:E94"/>
    <mergeCell ref="B96:CV96"/>
    <mergeCell ref="A83:A93"/>
    <mergeCell ref="A61:A82"/>
    <mergeCell ref="A47:A60"/>
    <mergeCell ref="A38:A46"/>
  </mergeCells>
  <phoneticPr fontId="1" type="noConversion"/>
  <pageMargins left="0.25" right="0.25" top="0.75" bottom="0.75" header="0.3" footer="0.3"/>
  <pageSetup paperSize="9" scale="50" orientation="landscape" horizontalDpi="300" verticalDpi="300"/>
  <headerFooter alignWithMargins="0">
    <oddFooter>&amp;C1</oddFooter>
  </headerFooter>
  <ignoredErrors>
    <ignoredError sqref="CU63 CU67 CU73 CU77 CU80 CU82 CU85 CU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FE91E-FD66-D946-A332-D2A6599FD349}">
  <dimension ref="A1:E24"/>
  <sheetViews>
    <sheetView zoomScale="160" zoomScaleNormal="160" workbookViewId="0">
      <selection activeCell="A4" sqref="A4"/>
    </sheetView>
  </sheetViews>
  <sheetFormatPr baseColWidth="10" defaultRowHeight="13"/>
  <cols>
    <col min="1" max="1" width="15" customWidth="1"/>
    <col min="2" max="3" width="12.83203125" customWidth="1"/>
  </cols>
  <sheetData>
    <row r="1" spans="1:5" ht="18">
      <c r="A1" s="147" t="s">
        <v>198</v>
      </c>
    </row>
    <row r="2" spans="1:5" ht="14" thickBot="1"/>
    <row r="3" spans="1:5" ht="43" thickBot="1">
      <c r="A3" s="148" t="s">
        <v>199</v>
      </c>
      <c r="B3" s="149" t="s">
        <v>200</v>
      </c>
      <c r="C3" s="150" t="s">
        <v>202</v>
      </c>
      <c r="D3" s="150" t="s">
        <v>201</v>
      </c>
      <c r="E3" s="151" t="s">
        <v>220</v>
      </c>
    </row>
    <row r="4" spans="1:5">
      <c r="A4" s="152" t="s">
        <v>203</v>
      </c>
      <c r="B4" s="15" t="s">
        <v>213</v>
      </c>
      <c r="C4" s="155">
        <v>349.8</v>
      </c>
      <c r="D4" s="75">
        <v>799.8</v>
      </c>
      <c r="E4" s="75"/>
    </row>
    <row r="5" spans="1:5">
      <c r="A5" s="152" t="s">
        <v>204</v>
      </c>
      <c r="B5" s="15" t="s">
        <v>213</v>
      </c>
      <c r="C5" s="155">
        <v>50.05</v>
      </c>
      <c r="D5" s="155">
        <v>500.05</v>
      </c>
      <c r="E5" s="155">
        <f t="shared" ref="E5:E10" si="0">D4-D5</f>
        <v>299.74999999999994</v>
      </c>
    </row>
    <row r="6" spans="1:5">
      <c r="A6" s="152" t="s">
        <v>205</v>
      </c>
      <c r="B6" s="15" t="s">
        <v>213</v>
      </c>
      <c r="C6" s="155">
        <v>8.5</v>
      </c>
      <c r="D6" s="75">
        <v>458.5</v>
      </c>
      <c r="E6" s="155">
        <f t="shared" si="0"/>
        <v>41.550000000000011</v>
      </c>
    </row>
    <row r="7" spans="1:5">
      <c r="A7" s="152" t="s">
        <v>206</v>
      </c>
      <c r="B7" s="15" t="s">
        <v>212</v>
      </c>
      <c r="C7" s="155">
        <v>30.42</v>
      </c>
      <c r="D7" s="155">
        <v>394.42</v>
      </c>
      <c r="E7" s="155">
        <f t="shared" si="0"/>
        <v>64.079999999999984</v>
      </c>
    </row>
    <row r="8" spans="1:5">
      <c r="A8" s="152" t="s">
        <v>207</v>
      </c>
      <c r="B8" s="15" t="s">
        <v>211</v>
      </c>
      <c r="C8" s="155">
        <v>40.9</v>
      </c>
      <c r="D8" s="75">
        <v>349.9</v>
      </c>
      <c r="E8" s="155">
        <f t="shared" si="0"/>
        <v>44.520000000000039</v>
      </c>
    </row>
    <row r="9" spans="1:5">
      <c r="A9" s="152" t="s">
        <v>208</v>
      </c>
      <c r="B9" s="15" t="s">
        <v>211</v>
      </c>
      <c r="C9" s="155">
        <v>5.4</v>
      </c>
      <c r="D9" s="75">
        <v>314.39999999999998</v>
      </c>
      <c r="E9" s="75">
        <f t="shared" si="0"/>
        <v>35.5</v>
      </c>
    </row>
    <row r="10" spans="1:5">
      <c r="A10" s="152" t="s">
        <v>209</v>
      </c>
      <c r="B10" s="15" t="s">
        <v>210</v>
      </c>
      <c r="C10" s="155">
        <v>35</v>
      </c>
      <c r="D10" s="75">
        <v>231</v>
      </c>
      <c r="E10" s="75">
        <f t="shared" si="0"/>
        <v>83.399999999999977</v>
      </c>
    </row>
    <row r="11" spans="1:5">
      <c r="A11" s="152"/>
    </row>
    <row r="12" spans="1:5">
      <c r="A12" s="152"/>
    </row>
    <row r="13" spans="1:5">
      <c r="A13" s="152"/>
    </row>
    <row r="14" spans="1:5">
      <c r="A14" s="152"/>
    </row>
    <row r="15" spans="1:5">
      <c r="A15" s="152"/>
    </row>
    <row r="16" spans="1:5">
      <c r="A16" s="152"/>
    </row>
    <row r="17" spans="1:4">
      <c r="A17" s="152"/>
      <c r="D17" s="156"/>
    </row>
    <row r="18" spans="1:4">
      <c r="A18" s="152"/>
    </row>
    <row r="19" spans="1:4">
      <c r="A19" s="152"/>
    </row>
    <row r="20" spans="1:4">
      <c r="A20" s="152"/>
    </row>
    <row r="21" spans="1:4">
      <c r="A21" s="152"/>
    </row>
    <row r="22" spans="1:4">
      <c r="A22" s="152"/>
    </row>
    <row r="23" spans="1:4">
      <c r="A23" s="152"/>
    </row>
    <row r="24" spans="1:4">
      <c r="A24" s="1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Paul Smith</cp:lastModifiedBy>
  <cp:lastPrinted>2022-07-28T08:46:28Z</cp:lastPrinted>
  <dcterms:created xsi:type="dcterms:W3CDTF">2009-06-09T18:19:14Z</dcterms:created>
  <dcterms:modified xsi:type="dcterms:W3CDTF">2024-07-16T07:18:30Z</dcterms:modified>
</cp:coreProperties>
</file>