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680" yWindow="220" windowWidth="26080" windowHeight="14520" tabRatio="861" activeTab="11"/>
  </bookViews>
  <sheets>
    <sheet name="READ_ME" sheetId="15" r:id="rId1"/>
    <sheet name="calcs" sheetId="1" r:id="rId2"/>
    <sheet name="TE4_all_tr" sheetId="114" r:id="rId3"/>
    <sheet name="TE4_trans" sheetId="115" r:id="rId4"/>
    <sheet name="TE2_all" sheetId="117" r:id="rId5"/>
    <sheet name="TE2_trans" sheetId="116" r:id="rId6"/>
    <sheet name="Tr1_" sheetId="121" r:id="rId7"/>
    <sheet name="Tr2_" sheetId="120" r:id="rId8"/>
    <sheet name="Tr3_" sheetId="119" r:id="rId9"/>
    <sheet name="Tr4__" sheetId="118" r:id="rId10"/>
    <sheet name="TE4_unreliable" sheetId="122" r:id="rId11"/>
    <sheet name="TE2_unreliable" sheetId="123" r:id="rId12"/>
    <sheet name="TE2_all_Ss" sheetId="124" r:id="rId13"/>
    <sheet name="TE4_all_Ss" sheetId="125" r:id="rId14"/>
  </sheets>
  <definedNames>
    <definedName name="_i">calcs!$A$11</definedName>
    <definedName name="_jj">calcs!$B$92:$B$99</definedName>
    <definedName name="Acol_111">calcs!#REF!</definedName>
    <definedName name="Acol_112">calcs!#REF!</definedName>
    <definedName name="Acol_121">calcs!#REF!</definedName>
    <definedName name="Acol_122">calcs!#REF!</definedName>
    <definedName name="Acol_211">calcs!#REF!</definedName>
    <definedName name="Acol_212">calcs!#REF!</definedName>
    <definedName name="Acol_221">calcs!#REF!</definedName>
    <definedName name="Acol_222">calcs!#REF!</definedName>
    <definedName name="APcol_111">calcs!#REF!</definedName>
    <definedName name="APcol_112">calcs!#REF!</definedName>
    <definedName name="APcol_121">calcs!#REF!</definedName>
    <definedName name="APcol_122">calcs!#REF!</definedName>
    <definedName name="APcol_211">calcs!#REF!</definedName>
    <definedName name="APcol_212">calcs!#REF!</definedName>
    <definedName name="APcol_221">calcs!#REF!</definedName>
    <definedName name="APcol_222">calcs!#REF!</definedName>
    <definedName name="AProw_111">calcs!#REF!</definedName>
    <definedName name="AProw_112">calcs!#REF!</definedName>
    <definedName name="AProw_121">calcs!#REF!</definedName>
    <definedName name="AProw_211">calcs!#REF!</definedName>
    <definedName name="AProw_212">calcs!#REF!</definedName>
    <definedName name="AProw_221">calcs!#REF!</definedName>
    <definedName name="AProw_222">calcs!#REF!</definedName>
    <definedName name="AProw122">calcs!#REF!</definedName>
    <definedName name="Arow_111">calcs!#REF!</definedName>
    <definedName name="Arow_112">calcs!#REF!</definedName>
    <definedName name="Arow_121">calcs!#REF!</definedName>
    <definedName name="Arow_122">calcs!#REF!</definedName>
    <definedName name="Arow_211">calcs!#REF!</definedName>
    <definedName name="Arow_212">calcs!#REF!</definedName>
    <definedName name="Arow_221">calcs!#REF!</definedName>
    <definedName name="Arow_222">calcs!#REF!</definedName>
    <definedName name="COL__">calcs!$P$61:$W$61</definedName>
    <definedName name="col_111">calcs!$D$13:$K$13</definedName>
    <definedName name="col_112">calcs!$D$24:$K$24</definedName>
    <definedName name="col_121">calcs!$D$35:$K$35</definedName>
    <definedName name="col_122">calcs!$D$46:$K$46</definedName>
    <definedName name="col_211">calcs!$D$57:$K$57</definedName>
    <definedName name="col_212">calcs!$D$68:$K$68</definedName>
    <definedName name="col_221">calcs!$D$79:$K$79</definedName>
    <definedName name="col_222">calcs!$D$90:$K$90</definedName>
    <definedName name="col_I">calcs!$O$24:$V$24</definedName>
    <definedName name="col_MR">calcs!#REF!</definedName>
    <definedName name="col_R">calcs!#REF!</definedName>
    <definedName name="e1_">calcs!$A$2</definedName>
    <definedName name="e2_">calcs!$B$2</definedName>
    <definedName name="e3_">calcs!$C$2</definedName>
    <definedName name="ep1_">calcs!$B$6</definedName>
    <definedName name="ep2_">calcs!$B$7</definedName>
    <definedName name="ep3_">calcs!$B$8</definedName>
    <definedName name="ertqert">calcs!$D$90:$K$90</definedName>
    <definedName name="ho">calcs!$H$2</definedName>
    <definedName name="k">calcs!$B$2</definedName>
    <definedName name="oikjkjkh">calcs!$D$68:$K$68</definedName>
    <definedName name="p_111">calcs!$D$2</definedName>
    <definedName name="p_112">calcs!$E$2</definedName>
    <definedName name="p_121">calcs!$F$2</definedName>
    <definedName name="p_122">calcs!$G$2</definedName>
    <definedName name="p_211">calcs!$H$2</definedName>
    <definedName name="p_212">calcs!$I$2</definedName>
    <definedName name="p_221">calcs!$J$2</definedName>
    <definedName name="p_222">calcs!$K$2</definedName>
    <definedName name="p_MR">calcs!$A$11</definedName>
    <definedName name="p_R">calcs!$B$11</definedName>
    <definedName name="pp">calcs!$G$2</definedName>
    <definedName name="ppnk">calcs!$D$46:$K$46</definedName>
    <definedName name="qert">calcs!$D$79:$K$79</definedName>
    <definedName name="qertterqtaeqt">calcs!$K$2</definedName>
    <definedName name="qetqert">calcs!$B$81:$B$88</definedName>
    <definedName name="ROW__">calcs!$O$62:$O$69</definedName>
    <definedName name="row_111">calcs!$B$15:$B$22</definedName>
    <definedName name="row_112">calcs!$B$26:$B$33</definedName>
    <definedName name="row_121">calcs!$B$37:$B$44</definedName>
    <definedName name="row_122">calcs!$B$48:$B$55</definedName>
    <definedName name="row_211">calcs!$B$59:$B$66</definedName>
    <definedName name="row_212">calcs!$B$70:$B$77</definedName>
    <definedName name="row_221">calcs!$B$81:$B$88</definedName>
    <definedName name="row_222">calcs!$B$92:$B$99</definedName>
    <definedName name="row_I">calcs!$M$26:$M$33</definedName>
    <definedName name="row_MR">calcs!#REF!</definedName>
    <definedName name="row_R">calcs!#REF!</definedName>
    <definedName name="rtqwart">calcs!$J$2</definedName>
    <definedName name="solver_adj" localSheetId="1" hidden="1">calcs!$A$2:$K$2,calcs!$B$6:$B$8</definedName>
    <definedName name="solver_cvg" localSheetId="1" hidden="1">0.0001</definedName>
    <definedName name="solver_drv" localSheetId="1" hidden="1">1</definedName>
    <definedName name="solver_eng" localSheetId="1" hidden="1">1</definedName>
    <definedName name="solver_est" localSheetId="1" hidden="1">1</definedName>
    <definedName name="solver_itr" localSheetId="1" hidden="1">2147483647</definedName>
    <definedName name="solver_lhs1" localSheetId="1" hidden="1">calcs!$L$2</definedName>
    <definedName name="solver_lhs10" localSheetId="1" hidden="1">calcs!$B$7</definedName>
    <definedName name="solver_lhs11" localSheetId="1" hidden="1">calcs!$B$8</definedName>
    <definedName name="solver_lhs12" localSheetId="1" hidden="1">calcs!$H$2</definedName>
    <definedName name="solver_lhs13" localSheetId="1" hidden="1">calcs!$H$2</definedName>
    <definedName name="solver_lhs14" localSheetId="1" hidden="1">calcs!$D$2</definedName>
    <definedName name="solver_lhs15" localSheetId="1" hidden="1">calcs!$E$2</definedName>
    <definedName name="solver_lhs16" localSheetId="1" hidden="1">calcs!$F$2</definedName>
    <definedName name="solver_lhs17" localSheetId="1" hidden="1">calcs!$G$2</definedName>
    <definedName name="solver_lhs18" localSheetId="1" hidden="1">calcs!$I$2</definedName>
    <definedName name="solver_lhs19" localSheetId="1" hidden="1">calcs!$J$2</definedName>
    <definedName name="solver_lhs2" localSheetId="1" hidden="1">calcs!$A$11</definedName>
    <definedName name="solver_lhs20" localSheetId="1" hidden="1">calcs!$K$2</definedName>
    <definedName name="solver_lhs21" localSheetId="1" hidden="1">calcs!$B$11</definedName>
    <definedName name="solver_lhs22" localSheetId="1" hidden="1">calcs!$B$11</definedName>
    <definedName name="solver_lhs23" localSheetId="1" hidden="1">calcs!$B$11</definedName>
    <definedName name="solver_lhs3" localSheetId="1" hidden="1">calcs!$A$2</definedName>
    <definedName name="solver_lhs4" localSheetId="1" hidden="1">calcs!$A$2</definedName>
    <definedName name="solver_lhs5" localSheetId="1" hidden="1">calcs!$B$2</definedName>
    <definedName name="solver_lhs6" localSheetId="1" hidden="1">calcs!$B$2</definedName>
    <definedName name="solver_lhs7" localSheetId="1" hidden="1">calcs!$C$2</definedName>
    <definedName name="solver_lhs8" localSheetId="1" hidden="1">calcs!$C$2</definedName>
    <definedName name="solver_lhs9" localSheetId="1" hidden="1">calcs!$B$6</definedName>
    <definedName name="solver_lin" localSheetId="1" hidden="1">2</definedName>
    <definedName name="solver_mip" localSheetId="1" hidden="1">2147483647</definedName>
    <definedName name="solver_mni" localSheetId="1" hidden="1">30</definedName>
    <definedName name="solver_mrt" localSheetId="1" hidden="1">0.075</definedName>
    <definedName name="solver_msl" localSheetId="1" hidden="1">2</definedName>
    <definedName name="solver_neg" localSheetId="1" hidden="1">1</definedName>
    <definedName name="solver_nod" localSheetId="1" hidden="1">2147483647</definedName>
    <definedName name="solver_num" localSheetId="1" hidden="1">21</definedName>
    <definedName name="solver_nwt" localSheetId="1" hidden="1">1</definedName>
    <definedName name="solver_opt" localSheetId="1" hidden="1">calcs!$B$3</definedName>
    <definedName name="solver_pre" localSheetId="1" hidden="1">0.000001</definedName>
    <definedName name="solver_rbv" localSheetId="1" hidden="1">1</definedName>
    <definedName name="solver_rel1" localSheetId="1" hidden="1">2</definedName>
    <definedName name="solver_rel10" localSheetId="1" hidden="1">3</definedName>
    <definedName name="solver_rel11" localSheetId="1" hidden="1">3</definedName>
    <definedName name="solver_rel12" localSheetId="1" hidden="1">3</definedName>
    <definedName name="solver_rel13" localSheetId="1" hidden="1">3</definedName>
    <definedName name="solver_rel14" localSheetId="1" hidden="1">3</definedName>
    <definedName name="solver_rel15" localSheetId="1" hidden="1">3</definedName>
    <definedName name="solver_rel16" localSheetId="1" hidden="1">3</definedName>
    <definedName name="solver_rel17" localSheetId="1" hidden="1">3</definedName>
    <definedName name="solver_rel18" localSheetId="1" hidden="1">3</definedName>
    <definedName name="solver_rel19" localSheetId="1" hidden="1">3</definedName>
    <definedName name="solver_rel2" localSheetId="1" hidden="1">3</definedName>
    <definedName name="solver_rel20" localSheetId="1" hidden="1">3</definedName>
    <definedName name="solver_rel21" localSheetId="1" hidden="1">3</definedName>
    <definedName name="solver_rel22" localSheetId="1" hidden="1">3</definedName>
    <definedName name="solver_rel23" localSheetId="1" hidden="1">3</definedName>
    <definedName name="solver_rel3" localSheetId="1" hidden="1">1</definedName>
    <definedName name="solver_rel4" localSheetId="1" hidden="1">3</definedName>
    <definedName name="solver_rel5" localSheetId="1" hidden="1">1</definedName>
    <definedName name="solver_rel6" localSheetId="1" hidden="1">3</definedName>
    <definedName name="solver_rel7" localSheetId="1" hidden="1">1</definedName>
    <definedName name="solver_rel8" localSheetId="1" hidden="1">3</definedName>
    <definedName name="solver_rel9" localSheetId="1" hidden="1">3</definedName>
    <definedName name="solver_rhs1" localSheetId="1" hidden="1">1</definedName>
    <definedName name="solver_rhs10" localSheetId="1" hidden="1">0</definedName>
    <definedName name="solver_rhs11" localSheetId="1" hidden="1">0</definedName>
    <definedName name="solver_rhs12" localSheetId="1" hidden="1">0</definedName>
    <definedName name="solver_rhs13" localSheetId="1" hidden="1">0</definedName>
    <definedName name="solver_rhs14" localSheetId="1" hidden="1">0</definedName>
    <definedName name="solver_rhs15" localSheetId="1" hidden="1">0</definedName>
    <definedName name="solver_rhs16" localSheetId="1" hidden="1">0</definedName>
    <definedName name="solver_rhs17" localSheetId="1" hidden="1">0</definedName>
    <definedName name="solver_rhs18" localSheetId="1" hidden="1">0</definedName>
    <definedName name="solver_rhs19" localSheetId="1" hidden="1">0</definedName>
    <definedName name="solver_rhs2" localSheetId="1" hidden="1">0</definedName>
    <definedName name="solver_rhs20" localSheetId="1" hidden="1">0</definedName>
    <definedName name="solver_rhs21" localSheetId="1" hidden="1">0</definedName>
    <definedName name="solver_rhs22" localSheetId="1" hidden="1">0</definedName>
    <definedName name="solver_rhs23" localSheetId="1" hidden="1">0</definedName>
    <definedName name="solver_rhs3" localSheetId="1" hidden="1">0.5</definedName>
    <definedName name="solver_rhs4" localSheetId="1" hidden="1">0</definedName>
    <definedName name="solver_rhs5" localSheetId="1" hidden="1">0.5</definedName>
    <definedName name="solver_rhs6" localSheetId="1" hidden="1">0</definedName>
    <definedName name="solver_rhs7" localSheetId="1" hidden="1">0.5</definedName>
    <definedName name="solver_rhs8" localSheetId="1" hidden="1">0</definedName>
    <definedName name="solver_rhs9" localSheetId="1" hidden="1">0</definedName>
    <definedName name="solver_rlx" localSheetId="1" hidden="1">2</definedName>
    <definedName name="solver_rsd" localSheetId="1" hidden="1">0</definedName>
    <definedName name="solver_scl" localSheetId="1" hidden="1">1</definedName>
    <definedName name="solver_sho" localSheetId="1" hidden="1">2</definedName>
    <definedName name="solver_ssz" localSheetId="1" hidden="1">100</definedName>
    <definedName name="solver_tim" localSheetId="1" hidden="1">2147483647</definedName>
    <definedName name="solver_tol" localSheetId="1" hidden="1">0.01</definedName>
    <definedName name="solver_typ" localSheetId="1" hidden="1">2</definedName>
    <definedName name="solver_val" localSheetId="1" hidden="1">0</definedName>
    <definedName name="solver_ver" localSheetId="1" hidden="1">2</definedName>
    <definedName name="tqertqert">calcs!$B$92:$B$99</definedName>
    <definedName name="vhk">calcs!$B$59:$B$66</definedName>
  </definedNames>
  <calcPr calcId="140001"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5" i="123" l="1"/>
  <c r="M15" i="122"/>
  <c r="B15" i="1"/>
  <c r="D13" i="1"/>
  <c r="D15" i="1"/>
  <c r="B26" i="1"/>
  <c r="D24" i="1"/>
  <c r="D26" i="1"/>
  <c r="B37" i="1"/>
  <c r="D35" i="1"/>
  <c r="D37" i="1"/>
  <c r="B48" i="1"/>
  <c r="D46" i="1"/>
  <c r="D48" i="1"/>
  <c r="B59" i="1"/>
  <c r="D57" i="1"/>
  <c r="D59" i="1"/>
  <c r="B70" i="1"/>
  <c r="D68" i="1"/>
  <c r="D70" i="1"/>
  <c r="B81" i="1"/>
  <c r="D79" i="1"/>
  <c r="D81" i="1"/>
  <c r="B92" i="1"/>
  <c r="D90" i="1"/>
  <c r="D92" i="1"/>
  <c r="D103" i="1"/>
  <c r="B22" i="1"/>
  <c r="K13" i="1"/>
  <c r="K22" i="1"/>
  <c r="B33" i="1"/>
  <c r="K24" i="1"/>
  <c r="K33" i="1"/>
  <c r="B44" i="1"/>
  <c r="K35" i="1"/>
  <c r="K44" i="1"/>
  <c r="B55" i="1"/>
  <c r="K46" i="1"/>
  <c r="K55" i="1"/>
  <c r="B66" i="1"/>
  <c r="K57" i="1"/>
  <c r="K66" i="1"/>
  <c r="B77" i="1"/>
  <c r="K68" i="1"/>
  <c r="K77" i="1"/>
  <c r="B88" i="1"/>
  <c r="K79" i="1"/>
  <c r="K88" i="1"/>
  <c r="B99" i="1"/>
  <c r="K90" i="1"/>
  <c r="K99" i="1"/>
  <c r="K110" i="1"/>
  <c r="N103" i="1"/>
  <c r="N410" i="119"/>
  <c r="N257" i="119"/>
  <c r="N259" i="120"/>
  <c r="N412" i="120"/>
  <c r="N255" i="121"/>
  <c r="N407" i="121"/>
  <c r="N255" i="118"/>
  <c r="N407" i="118"/>
  <c r="J13" i="1"/>
  <c r="J24" i="1"/>
  <c r="J35" i="1"/>
  <c r="J46" i="1"/>
  <c r="J57" i="1"/>
  <c r="J68" i="1"/>
  <c r="J79" i="1"/>
  <c r="J90" i="1"/>
  <c r="I13" i="1"/>
  <c r="I24" i="1"/>
  <c r="I35" i="1"/>
  <c r="I46" i="1"/>
  <c r="I57" i="1"/>
  <c r="I68" i="1"/>
  <c r="I79" i="1"/>
  <c r="I90" i="1"/>
  <c r="H13" i="1"/>
  <c r="H24" i="1"/>
  <c r="H35" i="1"/>
  <c r="H46" i="1"/>
  <c r="H57" i="1"/>
  <c r="H68" i="1"/>
  <c r="H79" i="1"/>
  <c r="H90" i="1"/>
  <c r="G13" i="1"/>
  <c r="G24" i="1"/>
  <c r="G35" i="1"/>
  <c r="G46" i="1"/>
  <c r="G57" i="1"/>
  <c r="G68" i="1"/>
  <c r="G79" i="1"/>
  <c r="G90" i="1"/>
  <c r="F13" i="1"/>
  <c r="F24" i="1"/>
  <c r="F35" i="1"/>
  <c r="F46" i="1"/>
  <c r="F57" i="1"/>
  <c r="F68" i="1"/>
  <c r="F79" i="1"/>
  <c r="F90" i="1"/>
  <c r="E13" i="1"/>
  <c r="E24" i="1"/>
  <c r="E35" i="1"/>
  <c r="E46" i="1"/>
  <c r="E57" i="1"/>
  <c r="E68" i="1"/>
  <c r="E79" i="1"/>
  <c r="E90" i="1"/>
  <c r="L5" i="1"/>
  <c r="L7" i="1"/>
  <c r="L9" i="1"/>
  <c r="L11" i="1"/>
  <c r="D12" i="1"/>
  <c r="E12" i="1"/>
  <c r="F12" i="1"/>
  <c r="G12" i="1"/>
  <c r="H12" i="1"/>
  <c r="I12" i="1"/>
  <c r="J12" i="1"/>
  <c r="K12" i="1"/>
  <c r="L12" i="1"/>
  <c r="O4" i="1"/>
  <c r="B87" i="1"/>
  <c r="B86" i="1"/>
  <c r="B85" i="1"/>
  <c r="B84" i="1"/>
  <c r="B83" i="1"/>
  <c r="B82" i="1"/>
  <c r="B76" i="1"/>
  <c r="B75" i="1"/>
  <c r="B74" i="1"/>
  <c r="B73" i="1"/>
  <c r="B72" i="1"/>
  <c r="B71" i="1"/>
  <c r="B65" i="1"/>
  <c r="B64" i="1"/>
  <c r="B63" i="1"/>
  <c r="B62" i="1"/>
  <c r="B61" i="1"/>
  <c r="B60" i="1"/>
  <c r="B54" i="1"/>
  <c r="B53" i="1"/>
  <c r="B52" i="1"/>
  <c r="B51" i="1"/>
  <c r="B50" i="1"/>
  <c r="B49" i="1"/>
  <c r="B43" i="1"/>
  <c r="B42" i="1"/>
  <c r="B41" i="1"/>
  <c r="B40" i="1"/>
  <c r="B39" i="1"/>
  <c r="B38" i="1"/>
  <c r="B32" i="1"/>
  <c r="B31" i="1"/>
  <c r="B30" i="1"/>
  <c r="B29" i="1"/>
  <c r="B28" i="1"/>
  <c r="B27" i="1"/>
  <c r="B98" i="1"/>
  <c r="B97" i="1"/>
  <c r="B96" i="1"/>
  <c r="B95" i="1"/>
  <c r="B94" i="1"/>
  <c r="B93" i="1"/>
  <c r="B16" i="1"/>
  <c r="Q18" i="1"/>
  <c r="P18" i="1"/>
  <c r="W83" i="1"/>
  <c r="B21" i="1"/>
  <c r="B20" i="1"/>
  <c r="B19" i="1"/>
  <c r="B18" i="1"/>
  <c r="P17" i="1"/>
  <c r="B17" i="1"/>
  <c r="L2" i="1"/>
  <c r="K95" i="1"/>
  <c r="G83" i="1"/>
  <c r="F83" i="1"/>
  <c r="I99" i="1"/>
  <c r="E86" i="1"/>
  <c r="H97" i="1"/>
  <c r="D83" i="1"/>
  <c r="F99" i="1"/>
  <c r="G93" i="1"/>
  <c r="J81" i="1"/>
  <c r="D72" i="1"/>
  <c r="D64" i="1"/>
  <c r="F55" i="1"/>
  <c r="E95" i="1"/>
  <c r="I86" i="1"/>
  <c r="K76" i="1"/>
  <c r="K59" i="1"/>
  <c r="H86" i="1"/>
  <c r="J75" i="1"/>
  <c r="J62" i="1"/>
  <c r="D52" i="1"/>
  <c r="I77" i="1"/>
  <c r="I64" i="1"/>
  <c r="K52" i="1"/>
  <c r="H74" i="1"/>
  <c r="H60" i="1"/>
  <c r="J54" i="1"/>
  <c r="G74" i="1"/>
  <c r="K37" i="1"/>
  <c r="K31" i="1"/>
  <c r="J15" i="1"/>
  <c r="F70" i="1"/>
  <c r="J41" i="1"/>
  <c r="J29" i="1"/>
  <c r="I22" i="1"/>
  <c r="E74" i="1"/>
  <c r="G65" i="1"/>
  <c r="I44" i="1"/>
  <c r="I31" i="1"/>
  <c r="H16" i="1"/>
  <c r="F64" i="1"/>
  <c r="I54" i="1"/>
  <c r="H40" i="1"/>
  <c r="H27" i="1"/>
  <c r="K82" i="1"/>
  <c r="F16" i="1"/>
  <c r="D31" i="1"/>
  <c r="E60" i="1"/>
  <c r="G19" i="1"/>
  <c r="E27" i="1"/>
  <c r="E37" i="1"/>
  <c r="H53" i="1"/>
  <c r="D16" i="1"/>
  <c r="E18" i="1"/>
  <c r="K15" i="1"/>
  <c r="F27" i="1"/>
  <c r="F40" i="1"/>
  <c r="E53" i="1"/>
  <c r="G27" i="1"/>
  <c r="G37" i="1"/>
  <c r="G52" i="1"/>
  <c r="I73" i="1"/>
  <c r="I85" i="1"/>
  <c r="K27" i="1"/>
  <c r="I81" i="1"/>
  <c r="E84" i="1"/>
  <c r="F50" i="1"/>
  <c r="G71" i="1"/>
  <c r="J65" i="1"/>
  <c r="F49" i="1"/>
  <c r="J63" i="1"/>
  <c r="F51" i="1"/>
  <c r="J66" i="1"/>
  <c r="G73" i="1"/>
  <c r="G77" i="1"/>
  <c r="E70" i="1"/>
  <c r="F53" i="1"/>
  <c r="J64" i="1"/>
  <c r="E85" i="1"/>
  <c r="G70" i="1"/>
  <c r="H26" i="1"/>
  <c r="F48" i="1"/>
  <c r="G64" i="1"/>
  <c r="D49" i="1"/>
  <c r="D55" i="1"/>
  <c r="K38" i="1"/>
  <c r="E92" i="1"/>
  <c r="D50" i="1"/>
  <c r="D85" i="1"/>
  <c r="I87" i="1"/>
  <c r="K85" i="1"/>
  <c r="E75" i="1"/>
  <c r="D86" i="1"/>
  <c r="G82" i="1"/>
  <c r="D84" i="1"/>
  <c r="I82" i="1"/>
  <c r="K98" i="1"/>
  <c r="G72" i="1"/>
  <c r="F54" i="1"/>
  <c r="F52" i="1"/>
  <c r="J60" i="1"/>
  <c r="I84" i="1"/>
  <c r="G98" i="1"/>
  <c r="K93" i="1"/>
  <c r="K32" i="1"/>
  <c r="I88" i="1"/>
  <c r="D82" i="1"/>
  <c r="I74" i="1"/>
  <c r="K84" i="1"/>
  <c r="K28" i="1"/>
  <c r="D51" i="1"/>
  <c r="K43" i="1"/>
  <c r="E94" i="1"/>
  <c r="G61" i="1"/>
  <c r="D54" i="1"/>
  <c r="G60" i="1"/>
  <c r="G59" i="1"/>
  <c r="K42" i="1"/>
  <c r="D53" i="1"/>
  <c r="K96" i="1"/>
  <c r="K74" i="1"/>
  <c r="K29" i="1"/>
  <c r="I76" i="1"/>
  <c r="F93" i="1"/>
  <c r="J22" i="1"/>
  <c r="H99" i="1"/>
  <c r="H93" i="1"/>
  <c r="H92" i="1"/>
  <c r="D87" i="1"/>
  <c r="I83" i="1"/>
  <c r="K73" i="1"/>
  <c r="I72" i="1"/>
  <c r="I70" i="1"/>
  <c r="K65" i="1"/>
  <c r="K72" i="1"/>
  <c r="K62" i="1"/>
  <c r="E61" i="1"/>
  <c r="E59" i="1"/>
  <c r="E64" i="1"/>
  <c r="K61" i="1"/>
  <c r="E65" i="1"/>
  <c r="J44" i="1"/>
  <c r="K53" i="1"/>
  <c r="K39" i="1"/>
  <c r="D29" i="1"/>
  <c r="I41" i="1"/>
  <c r="H30" i="1"/>
  <c r="H31" i="1"/>
  <c r="H54" i="1"/>
  <c r="K64" i="1"/>
  <c r="F73" i="1"/>
  <c r="K60" i="1"/>
  <c r="K50" i="1"/>
  <c r="G87" i="1"/>
  <c r="G95" i="1"/>
  <c r="G84" i="1"/>
  <c r="F77" i="1"/>
  <c r="G92" i="1"/>
  <c r="F74" i="1"/>
  <c r="K51" i="1"/>
  <c r="K63" i="1"/>
  <c r="H48" i="1"/>
  <c r="F43" i="1"/>
  <c r="K86" i="1"/>
  <c r="K92" i="1"/>
  <c r="D43" i="1"/>
  <c r="D44" i="1"/>
  <c r="D32" i="1"/>
  <c r="D42" i="1"/>
  <c r="J16" i="1"/>
  <c r="D71" i="1"/>
  <c r="D39" i="1"/>
  <c r="K94" i="1"/>
  <c r="K75" i="1"/>
  <c r="I63" i="1"/>
  <c r="K71" i="1"/>
  <c r="D41" i="1"/>
  <c r="K87" i="1"/>
  <c r="F95" i="1"/>
  <c r="I27" i="1"/>
  <c r="I16" i="1"/>
  <c r="K81" i="1"/>
  <c r="D30" i="1"/>
  <c r="D28" i="1"/>
  <c r="I60" i="1"/>
  <c r="D20" i="1"/>
  <c r="J21" i="1"/>
  <c r="I26" i="1"/>
  <c r="I37" i="1"/>
  <c r="D75" i="1"/>
  <c r="J86" i="1"/>
  <c r="G44" i="1"/>
  <c r="G17" i="1"/>
  <c r="K83" i="1"/>
  <c r="H63" i="1"/>
  <c r="D74" i="1"/>
  <c r="H49" i="1"/>
  <c r="I65" i="1"/>
  <c r="H64" i="1"/>
  <c r="H17" i="1"/>
  <c r="I30" i="1"/>
  <c r="D27" i="1"/>
  <c r="G18" i="1"/>
  <c r="J50" i="1"/>
  <c r="H82" i="1"/>
  <c r="K97" i="1"/>
  <c r="H83" i="1"/>
  <c r="I59" i="1"/>
  <c r="D63" i="1"/>
  <c r="J30" i="1"/>
  <c r="E48" i="1"/>
  <c r="I15" i="1"/>
  <c r="I19" i="1"/>
  <c r="H41" i="1"/>
  <c r="J31" i="1"/>
  <c r="I53" i="1"/>
  <c r="J27" i="1"/>
  <c r="D73" i="1"/>
  <c r="I98" i="1"/>
  <c r="H88" i="1"/>
  <c r="I96" i="1"/>
  <c r="I92" i="1"/>
  <c r="K21" i="1"/>
  <c r="F84" i="1"/>
  <c r="J33" i="1"/>
  <c r="D65" i="1"/>
  <c r="I52" i="1"/>
  <c r="E50" i="1"/>
  <c r="D77" i="1"/>
  <c r="I93" i="1"/>
  <c r="D61" i="1"/>
  <c r="J55" i="1"/>
  <c r="H84" i="1"/>
  <c r="E43" i="1"/>
  <c r="E44" i="1"/>
  <c r="J26" i="1"/>
  <c r="D60" i="1"/>
  <c r="J52" i="1"/>
  <c r="F88" i="1"/>
  <c r="J51" i="1"/>
  <c r="H59" i="1"/>
  <c r="I48" i="1"/>
  <c r="F44" i="1"/>
  <c r="I17" i="1"/>
  <c r="G30" i="1"/>
  <c r="H37" i="1"/>
  <c r="J53" i="1"/>
  <c r="D33" i="1"/>
  <c r="K20" i="1"/>
  <c r="J72" i="1"/>
  <c r="J74" i="1"/>
  <c r="E39" i="1"/>
  <c r="J48" i="1"/>
  <c r="H65" i="1"/>
  <c r="H44" i="1"/>
  <c r="J73" i="1"/>
  <c r="I50" i="1"/>
  <c r="F19" i="1"/>
  <c r="E40" i="1"/>
  <c r="J49" i="1"/>
  <c r="J76" i="1"/>
  <c r="F85" i="1"/>
  <c r="K16" i="1"/>
  <c r="F18" i="1"/>
  <c r="D40" i="1"/>
  <c r="E31" i="1"/>
  <c r="F59" i="1"/>
  <c r="G49" i="1"/>
  <c r="D18" i="1"/>
  <c r="H73" i="1"/>
  <c r="F31" i="1"/>
  <c r="H19" i="1"/>
  <c r="H15" i="1"/>
  <c r="H20" i="1"/>
  <c r="H21" i="1"/>
  <c r="H22" i="1"/>
  <c r="H18" i="1"/>
  <c r="F76" i="1"/>
  <c r="F72" i="1"/>
  <c r="F71" i="1"/>
  <c r="F75" i="1"/>
  <c r="K54" i="1"/>
  <c r="K49" i="1"/>
  <c r="K48" i="1"/>
  <c r="G94" i="1"/>
  <c r="G99" i="1"/>
  <c r="G97" i="1"/>
  <c r="G96" i="1"/>
  <c r="G85" i="1"/>
  <c r="G88" i="1"/>
  <c r="G81" i="1"/>
  <c r="G86" i="1"/>
  <c r="E29" i="1"/>
  <c r="E30" i="1"/>
  <c r="E33" i="1"/>
  <c r="E26" i="1"/>
  <c r="D98" i="1"/>
  <c r="D97" i="1"/>
  <c r="D96" i="1"/>
  <c r="D99" i="1"/>
  <c r="D94" i="1"/>
  <c r="H77" i="1"/>
  <c r="D93" i="1"/>
  <c r="J40" i="1"/>
  <c r="F60" i="1"/>
  <c r="H51" i="1"/>
  <c r="H55" i="1"/>
  <c r="G15" i="1"/>
  <c r="G20" i="1"/>
  <c r="G21" i="1"/>
  <c r="G22" i="1"/>
  <c r="G40" i="1"/>
  <c r="D19" i="1"/>
  <c r="H50" i="1"/>
  <c r="F66" i="1"/>
  <c r="G31" i="1"/>
  <c r="I33" i="1"/>
  <c r="I29" i="1"/>
  <c r="I28" i="1"/>
  <c r="I32" i="1"/>
  <c r="J20" i="1"/>
  <c r="J18" i="1"/>
  <c r="J19" i="1"/>
  <c r="J17" i="1"/>
  <c r="I66" i="1"/>
  <c r="I61" i="1"/>
  <c r="I62" i="1"/>
  <c r="K70" i="1"/>
  <c r="F96" i="1"/>
  <c r="F94" i="1"/>
  <c r="F97" i="1"/>
  <c r="F98" i="1"/>
  <c r="F92" i="1"/>
  <c r="G53" i="1"/>
  <c r="J93" i="1"/>
  <c r="J96" i="1"/>
  <c r="J94" i="1"/>
  <c r="H76" i="1"/>
  <c r="H70" i="1"/>
  <c r="E32" i="1"/>
  <c r="F65" i="1"/>
  <c r="F38" i="1"/>
  <c r="F42" i="1"/>
  <c r="F41" i="1"/>
  <c r="E15" i="1"/>
  <c r="E22" i="1"/>
  <c r="E21" i="1"/>
  <c r="E17" i="1"/>
  <c r="E19" i="1"/>
  <c r="F37" i="1"/>
  <c r="I42" i="1"/>
  <c r="I38" i="1"/>
  <c r="I40" i="1"/>
  <c r="I43" i="1"/>
  <c r="I39" i="1"/>
  <c r="K30" i="1"/>
  <c r="K26" i="1"/>
  <c r="I75" i="1"/>
  <c r="I71" i="1"/>
  <c r="D88" i="1"/>
  <c r="G16" i="1"/>
  <c r="J83" i="1"/>
  <c r="J85" i="1"/>
  <c r="J99" i="1"/>
  <c r="J98" i="1"/>
  <c r="J88" i="1"/>
  <c r="G38" i="1"/>
  <c r="G39" i="1"/>
  <c r="G42" i="1"/>
  <c r="G43" i="1"/>
  <c r="F29" i="1"/>
  <c r="F30" i="1"/>
  <c r="F33" i="1"/>
  <c r="F26" i="1"/>
  <c r="D38" i="1"/>
  <c r="F15" i="1"/>
  <c r="F22" i="1"/>
  <c r="F20" i="1"/>
  <c r="F17" i="1"/>
  <c r="F21" i="1"/>
  <c r="G62" i="1"/>
  <c r="G66" i="1"/>
  <c r="G63" i="1"/>
  <c r="K41" i="1"/>
  <c r="K40" i="1"/>
  <c r="E97" i="1"/>
  <c r="E96" i="1"/>
  <c r="E99" i="1"/>
  <c r="E93" i="1"/>
  <c r="E98" i="1"/>
  <c r="H94" i="1"/>
  <c r="H95" i="1"/>
  <c r="H98" i="1"/>
  <c r="H96" i="1"/>
  <c r="G51" i="1"/>
  <c r="G55" i="1"/>
  <c r="G48" i="1"/>
  <c r="H75" i="1"/>
  <c r="H71" i="1"/>
  <c r="J87" i="1"/>
  <c r="J97" i="1"/>
  <c r="J95" i="1"/>
  <c r="F62" i="1"/>
  <c r="E28" i="1"/>
  <c r="J84" i="1"/>
  <c r="F39" i="1"/>
  <c r="E41" i="1"/>
  <c r="E38" i="1"/>
  <c r="E42" i="1"/>
  <c r="E16" i="1"/>
  <c r="F32" i="1"/>
  <c r="H33" i="1"/>
  <c r="H28" i="1"/>
  <c r="H32" i="1"/>
  <c r="H29" i="1"/>
  <c r="E76" i="1"/>
  <c r="E72" i="1"/>
  <c r="E71" i="1"/>
  <c r="E77" i="1"/>
  <c r="G75" i="1"/>
  <c r="G76" i="1"/>
  <c r="J59" i="1"/>
  <c r="J61" i="1"/>
  <c r="E87" i="1"/>
  <c r="E83" i="1"/>
  <c r="E88" i="1"/>
  <c r="E81" i="1"/>
  <c r="E82" i="1"/>
  <c r="J42" i="1"/>
  <c r="J38" i="1"/>
  <c r="J39" i="1"/>
  <c r="E55" i="1"/>
  <c r="E49" i="1"/>
  <c r="E52" i="1"/>
  <c r="E51" i="1"/>
  <c r="D22" i="1"/>
  <c r="D17" i="1"/>
  <c r="J37" i="1"/>
  <c r="H52" i="1"/>
  <c r="E66" i="1"/>
  <c r="E62" i="1"/>
  <c r="E63" i="1"/>
  <c r="E20" i="1"/>
  <c r="H42" i="1"/>
  <c r="H43" i="1"/>
  <c r="H39" i="1"/>
  <c r="H38" i="1"/>
  <c r="I20" i="1"/>
  <c r="I21" i="1"/>
  <c r="I18" i="1"/>
  <c r="J71" i="1"/>
  <c r="J77" i="1"/>
  <c r="J70" i="1"/>
  <c r="D66" i="1"/>
  <c r="D62" i="1"/>
  <c r="I97" i="1"/>
  <c r="I95" i="1"/>
  <c r="I94" i="1"/>
  <c r="E73" i="1"/>
  <c r="F61" i="1"/>
  <c r="F63" i="1"/>
  <c r="D95" i="1"/>
  <c r="J82" i="1"/>
  <c r="H72" i="1"/>
  <c r="J92" i="1"/>
  <c r="G54" i="1"/>
  <c r="E54" i="1"/>
  <c r="J43" i="1"/>
  <c r="G33" i="1"/>
  <c r="G32" i="1"/>
  <c r="G26" i="1"/>
  <c r="G28" i="1"/>
  <c r="G29" i="1"/>
  <c r="G41" i="1"/>
  <c r="K18" i="1"/>
  <c r="K19" i="1"/>
  <c r="K17" i="1"/>
  <c r="D21" i="1"/>
  <c r="G50" i="1"/>
  <c r="F28" i="1"/>
  <c r="I51" i="1"/>
  <c r="I55" i="1"/>
  <c r="I49" i="1"/>
  <c r="J32" i="1"/>
  <c r="J28" i="1"/>
  <c r="H66" i="1"/>
  <c r="H62" i="1"/>
  <c r="H61" i="1"/>
  <c r="H85" i="1"/>
  <c r="H81" i="1"/>
  <c r="H87" i="1"/>
  <c r="D76" i="1"/>
  <c r="F87" i="1"/>
  <c r="F81" i="1"/>
  <c r="F86" i="1"/>
  <c r="F82" i="1"/>
  <c r="H104" i="1"/>
  <c r="K105" i="1"/>
  <c r="K106" i="1"/>
  <c r="G107" i="1"/>
  <c r="D104" i="1"/>
  <c r="K104" i="1"/>
  <c r="K109" i="1"/>
  <c r="K107" i="1"/>
  <c r="F107" i="1"/>
  <c r="I104" i="1"/>
  <c r="I110" i="1"/>
  <c r="E103" i="1"/>
  <c r="I109" i="1"/>
  <c r="K103" i="1"/>
  <c r="D108" i="1"/>
  <c r="K108" i="1"/>
  <c r="J104" i="1"/>
  <c r="H105" i="1"/>
  <c r="J109" i="1"/>
  <c r="E106" i="1"/>
  <c r="I107" i="1"/>
  <c r="D107" i="1"/>
  <c r="D109" i="1"/>
  <c r="F110" i="1"/>
  <c r="G104" i="1"/>
  <c r="G106" i="1"/>
  <c r="J110" i="1"/>
  <c r="G105" i="1"/>
  <c r="I105" i="1"/>
  <c r="J103" i="1"/>
  <c r="F104" i="1"/>
  <c r="I103" i="1"/>
  <c r="F106" i="1"/>
  <c r="H108" i="1"/>
  <c r="D105" i="1"/>
  <c r="F103" i="1"/>
  <c r="E110" i="1"/>
  <c r="H103" i="1"/>
  <c r="H107" i="1"/>
  <c r="D110" i="1"/>
  <c r="J105" i="1"/>
  <c r="I106" i="1"/>
  <c r="E107" i="1"/>
  <c r="J107" i="1"/>
  <c r="G110" i="1"/>
  <c r="D106" i="1"/>
  <c r="E109" i="1"/>
  <c r="E108" i="1"/>
  <c r="E104" i="1"/>
  <c r="F109" i="1"/>
  <c r="J106" i="1"/>
  <c r="G109" i="1"/>
  <c r="H106" i="1"/>
  <c r="I108" i="1"/>
  <c r="F105" i="1"/>
  <c r="J108" i="1"/>
  <c r="G108" i="1"/>
  <c r="H110" i="1"/>
  <c r="F108" i="1"/>
  <c r="E105" i="1"/>
  <c r="G103" i="1"/>
  <c r="H109" i="1"/>
  <c r="K111" i="1"/>
  <c r="L104" i="1"/>
  <c r="I111" i="1"/>
  <c r="D111" i="1"/>
  <c r="L108" i="1"/>
  <c r="J111" i="1"/>
  <c r="E111" i="1"/>
  <c r="L105" i="1"/>
  <c r="H111" i="1"/>
  <c r="L110" i="1"/>
  <c r="L107" i="1"/>
  <c r="F111" i="1"/>
  <c r="L106" i="1"/>
  <c r="G111" i="1"/>
  <c r="L109" i="1"/>
  <c r="L103" i="1"/>
  <c r="L111" i="1"/>
  <c r="W61" i="1"/>
  <c r="V61" i="1"/>
  <c r="U61" i="1"/>
  <c r="T61" i="1"/>
  <c r="S61" i="1"/>
  <c r="R61" i="1"/>
  <c r="Q61" i="1"/>
  <c r="P61" i="1"/>
  <c r="N6" i="1"/>
  <c r="O6" i="1"/>
  <c r="O7" i="1"/>
  <c r="R6" i="1"/>
  <c r="U6" i="1"/>
  <c r="N7" i="1"/>
  <c r="R7" i="1"/>
  <c r="U7" i="1"/>
  <c r="AA4" i="1"/>
  <c r="AA5" i="1"/>
  <c r="AA6" i="1"/>
  <c r="AA7" i="1"/>
  <c r="AA8" i="1"/>
  <c r="AA9" i="1"/>
  <c r="AA10" i="1"/>
  <c r="AA11" i="1"/>
  <c r="AA12" i="1"/>
  <c r="L4" i="1"/>
  <c r="O62" i="1"/>
  <c r="O63" i="1"/>
  <c r="L6" i="1"/>
  <c r="O64" i="1"/>
  <c r="O65" i="1"/>
  <c r="L8" i="1"/>
  <c r="O66" i="1"/>
  <c r="O67" i="1"/>
  <c r="L10" i="1"/>
  <c r="O68" i="1"/>
  <c r="O69" i="1"/>
  <c r="O70" i="1"/>
  <c r="W66" i="1"/>
  <c r="W77" i="1"/>
  <c r="N9" i="1"/>
  <c r="O9" i="1"/>
  <c r="O10" i="1"/>
  <c r="R9" i="1"/>
  <c r="U9" i="1"/>
  <c r="Q7" i="1"/>
  <c r="T7" i="1"/>
  <c r="P4" i="1"/>
  <c r="N10" i="1"/>
  <c r="Q9" i="1"/>
  <c r="N12" i="1"/>
  <c r="O12" i="1"/>
  <c r="N13" i="1"/>
  <c r="Q12" i="1"/>
  <c r="R10" i="1"/>
  <c r="U10" i="1"/>
  <c r="O13" i="1"/>
  <c r="R12" i="1"/>
  <c r="U12" i="1"/>
  <c r="U68" i="1"/>
  <c r="U79" i="1"/>
  <c r="U62" i="1"/>
  <c r="U73" i="1"/>
  <c r="S65" i="1"/>
  <c r="S76" i="1"/>
  <c r="U69" i="1"/>
  <c r="U80" i="1"/>
  <c r="T66" i="1"/>
  <c r="T77" i="1"/>
  <c r="Q6" i="1"/>
  <c r="T6" i="1"/>
  <c r="V6" i="1"/>
  <c r="W6" i="1"/>
  <c r="X6" i="1"/>
  <c r="R66" i="1"/>
  <c r="R77" i="1"/>
  <c r="T65" i="1"/>
  <c r="T76" i="1"/>
  <c r="O2" i="1"/>
  <c r="P2" i="1"/>
  <c r="S2" i="1"/>
  <c r="P3" i="1"/>
  <c r="S67" i="1"/>
  <c r="S78" i="1"/>
  <c r="V68" i="1"/>
  <c r="V79" i="1"/>
  <c r="V62" i="1"/>
  <c r="V73" i="1"/>
  <c r="S63" i="1"/>
  <c r="S74" i="1"/>
  <c r="V69" i="1"/>
  <c r="V80" i="1"/>
  <c r="U66" i="1"/>
  <c r="U77" i="1"/>
  <c r="Z4" i="1"/>
  <c r="Z5" i="1"/>
  <c r="Z6" i="1"/>
  <c r="Z7" i="1"/>
  <c r="Z8" i="1"/>
  <c r="Z9" i="1"/>
  <c r="Z10" i="1"/>
  <c r="Z11" i="1"/>
  <c r="Z12" i="1"/>
  <c r="T67" i="1"/>
  <c r="T78" i="1"/>
  <c r="W68" i="1"/>
  <c r="W79" i="1"/>
  <c r="W62" i="1"/>
  <c r="W73" i="1"/>
  <c r="T63" i="1"/>
  <c r="T74" i="1"/>
  <c r="P69" i="1"/>
  <c r="V66" i="1"/>
  <c r="V77" i="1"/>
  <c r="R67" i="1"/>
  <c r="R78" i="1"/>
  <c r="U67" i="1"/>
  <c r="U78" i="1"/>
  <c r="P62" i="1"/>
  <c r="U63" i="1"/>
  <c r="U74" i="1"/>
  <c r="Q69" i="1"/>
  <c r="Q80" i="1"/>
  <c r="U64" i="1"/>
  <c r="U75" i="1"/>
  <c r="T64" i="1"/>
  <c r="T75" i="1"/>
  <c r="S64" i="1"/>
  <c r="S75" i="1"/>
  <c r="R64" i="1"/>
  <c r="R75" i="1"/>
  <c r="Q64" i="1"/>
  <c r="Q75" i="1"/>
  <c r="W64" i="1"/>
  <c r="W75" i="1"/>
  <c r="V64" i="1"/>
  <c r="V75" i="1"/>
  <c r="P64" i="1"/>
  <c r="R63" i="1"/>
  <c r="R74" i="1"/>
  <c r="V65" i="1"/>
  <c r="V76" i="1"/>
  <c r="S62" i="1"/>
  <c r="S73" i="1"/>
  <c r="U65" i="1"/>
  <c r="U76" i="1"/>
  <c r="R62" i="1"/>
  <c r="R73" i="1"/>
  <c r="R68" i="1"/>
  <c r="R79" i="1"/>
  <c r="Q68" i="1"/>
  <c r="Q79" i="1"/>
  <c r="W65" i="1"/>
  <c r="W76" i="1"/>
  <c r="P63" i="1"/>
  <c r="V67" i="1"/>
  <c r="V78" i="1"/>
  <c r="AB4" i="1"/>
  <c r="AB5" i="1"/>
  <c r="AB6" i="1"/>
  <c r="AB7" i="1"/>
  <c r="AB8" i="1"/>
  <c r="AB9" i="1"/>
  <c r="AB10" i="1"/>
  <c r="AB11" i="1"/>
  <c r="AB12" i="1"/>
  <c r="Q62" i="1"/>
  <c r="Q73" i="1"/>
  <c r="V63" i="1"/>
  <c r="V74" i="1"/>
  <c r="W69" i="1"/>
  <c r="W80" i="1"/>
  <c r="P66" i="1"/>
  <c r="P68" i="1"/>
  <c r="P65" i="1"/>
  <c r="W67" i="1"/>
  <c r="W78" i="1"/>
  <c r="W63" i="1"/>
  <c r="W74" i="1"/>
  <c r="R69" i="1"/>
  <c r="R80" i="1"/>
  <c r="Q66" i="1"/>
  <c r="Q77" i="1"/>
  <c r="S66" i="1"/>
  <c r="S77" i="1"/>
  <c r="Q65" i="1"/>
  <c r="Q76" i="1"/>
  <c r="P67" i="1"/>
  <c r="S68" i="1"/>
  <c r="S79" i="1"/>
  <c r="S69" i="1"/>
  <c r="S80" i="1"/>
  <c r="Q10" i="1"/>
  <c r="T10" i="1"/>
  <c r="S4" i="1"/>
  <c r="Q63" i="1"/>
  <c r="Q74" i="1"/>
  <c r="R65" i="1"/>
  <c r="R76" i="1"/>
  <c r="T68" i="1"/>
  <c r="T79" i="1"/>
  <c r="T62" i="1"/>
  <c r="T73" i="1"/>
  <c r="T69" i="1"/>
  <c r="T80" i="1"/>
  <c r="R13" i="1"/>
  <c r="U13" i="1"/>
  <c r="Q13" i="1"/>
  <c r="T13" i="1"/>
  <c r="Q67" i="1"/>
  <c r="Q78" i="1"/>
  <c r="T9" i="1"/>
  <c r="V9" i="1"/>
  <c r="W9" i="1"/>
  <c r="X9" i="1"/>
  <c r="U24" i="1"/>
  <c r="R24" i="1"/>
  <c r="S24" i="1"/>
  <c r="O3" i="1"/>
  <c r="M31" i="1"/>
  <c r="S31" i="1"/>
  <c r="S42" i="1"/>
  <c r="S53" i="1"/>
  <c r="T24" i="1"/>
  <c r="T31" i="1"/>
  <c r="V24" i="1"/>
  <c r="H116" i="1"/>
  <c r="H141" i="1"/>
  <c r="K117" i="1"/>
  <c r="K142" i="1"/>
  <c r="K118" i="1"/>
  <c r="K130" i="1"/>
  <c r="G119" i="1"/>
  <c r="G144" i="1"/>
  <c r="K116" i="1"/>
  <c r="K141" i="1"/>
  <c r="K122" i="1"/>
  <c r="Y122" i="1"/>
  <c r="AA122" i="1"/>
  <c r="K121" i="1"/>
  <c r="K133" i="1"/>
  <c r="K119" i="1"/>
  <c r="K131" i="1"/>
  <c r="F119" i="1"/>
  <c r="F131" i="1"/>
  <c r="I116" i="1"/>
  <c r="I128" i="1"/>
  <c r="I122" i="1"/>
  <c r="I134" i="1"/>
  <c r="I121" i="1"/>
  <c r="I146" i="1"/>
  <c r="K120" i="1"/>
  <c r="K132" i="1"/>
  <c r="J116" i="1"/>
  <c r="J141" i="1"/>
  <c r="H117" i="1"/>
  <c r="H129" i="1"/>
  <c r="J121" i="1"/>
  <c r="J133" i="1"/>
  <c r="E118" i="1"/>
  <c r="E130" i="1"/>
  <c r="I119" i="1"/>
  <c r="I144" i="1"/>
  <c r="F122" i="1"/>
  <c r="F147" i="1"/>
  <c r="G116" i="1"/>
  <c r="G141" i="1"/>
  <c r="G118" i="1"/>
  <c r="G130" i="1"/>
  <c r="J122" i="1"/>
  <c r="J147" i="1"/>
  <c r="G117" i="1"/>
  <c r="G142" i="1"/>
  <c r="I117" i="1"/>
  <c r="I142" i="1"/>
  <c r="F116" i="1"/>
  <c r="F128" i="1"/>
  <c r="F118" i="1"/>
  <c r="F143" i="1"/>
  <c r="O24" i="1"/>
  <c r="M33" i="1"/>
  <c r="O33" i="1"/>
  <c r="S3" i="1"/>
  <c r="M30" i="1"/>
  <c r="R30" i="1"/>
  <c r="R41" i="1"/>
  <c r="R52" i="1"/>
  <c r="P24" i="1"/>
  <c r="P33" i="1"/>
  <c r="P44" i="1"/>
  <c r="P55" i="1"/>
  <c r="T12" i="1"/>
  <c r="V12" i="1"/>
  <c r="W12" i="1"/>
  <c r="X12" i="1"/>
  <c r="M26" i="1"/>
  <c r="U26" i="1"/>
  <c r="U37" i="1"/>
  <c r="Q24" i="1"/>
  <c r="Q31" i="1"/>
  <c r="Q42" i="1"/>
  <c r="Q53" i="1"/>
  <c r="P76" i="1"/>
  <c r="X76" i="1"/>
  <c r="H120" i="1"/>
  <c r="P79" i="1"/>
  <c r="X79" i="1"/>
  <c r="P74" i="1"/>
  <c r="X74" i="1"/>
  <c r="P75" i="1"/>
  <c r="X75" i="1"/>
  <c r="E122" i="1"/>
  <c r="J117" i="1"/>
  <c r="U33" i="1"/>
  <c r="U44" i="1"/>
  <c r="U55" i="1"/>
  <c r="U31" i="1"/>
  <c r="U42" i="1"/>
  <c r="U53" i="1"/>
  <c r="I118" i="1"/>
  <c r="P78" i="1"/>
  <c r="X78" i="1"/>
  <c r="E119" i="1"/>
  <c r="J119" i="1"/>
  <c r="G122" i="1"/>
  <c r="E121" i="1"/>
  <c r="E120" i="1"/>
  <c r="F121" i="1"/>
  <c r="J118" i="1"/>
  <c r="G121" i="1"/>
  <c r="H118" i="1"/>
  <c r="P77" i="1"/>
  <c r="X77" i="1"/>
  <c r="J120" i="1"/>
  <c r="P80" i="1"/>
  <c r="X80" i="1"/>
  <c r="G120" i="1"/>
  <c r="H122" i="1"/>
  <c r="F120" i="1"/>
  <c r="E117" i="1"/>
  <c r="H121" i="1"/>
  <c r="M27" i="1"/>
  <c r="O27" i="1"/>
  <c r="R33" i="1"/>
  <c r="R44" i="1"/>
  <c r="R55" i="1"/>
  <c r="S33" i="1"/>
  <c r="S44" i="1"/>
  <c r="S55" i="1"/>
  <c r="T33" i="1"/>
  <c r="T44" i="1"/>
  <c r="T55" i="1"/>
  <c r="V31" i="1"/>
  <c r="V42" i="1"/>
  <c r="V53" i="1"/>
  <c r="O30" i="1"/>
  <c r="O31" i="1"/>
  <c r="U30" i="1"/>
  <c r="U41" i="1"/>
  <c r="U52" i="1"/>
  <c r="P30" i="1"/>
  <c r="P41" i="1"/>
  <c r="P52" i="1"/>
  <c r="T30" i="1"/>
  <c r="T41" i="1"/>
  <c r="T52" i="1"/>
  <c r="V33" i="1"/>
  <c r="S30" i="1"/>
  <c r="S41" i="1"/>
  <c r="S52" i="1"/>
  <c r="P31" i="1"/>
  <c r="P42" i="1"/>
  <c r="P53" i="1"/>
  <c r="R27" i="1"/>
  <c r="R38" i="1"/>
  <c r="R49" i="1"/>
  <c r="R31" i="1"/>
  <c r="R42" i="1"/>
  <c r="R53" i="1"/>
  <c r="S27" i="1"/>
  <c r="S38" i="1"/>
  <c r="S49" i="1"/>
  <c r="P27" i="1"/>
  <c r="P38" i="1"/>
  <c r="P49" i="1"/>
  <c r="P26" i="1"/>
  <c r="P37" i="1"/>
  <c r="V27" i="1"/>
  <c r="V38" i="1"/>
  <c r="V49" i="1"/>
  <c r="Q33" i="1"/>
  <c r="Q44" i="1"/>
  <c r="Q55" i="1"/>
  <c r="Q26" i="1"/>
  <c r="Q37" i="1"/>
  <c r="U27" i="1"/>
  <c r="U38" i="1"/>
  <c r="U49" i="1"/>
  <c r="R26" i="1"/>
  <c r="R37" i="1"/>
  <c r="Q30" i="1"/>
  <c r="Q41" i="1"/>
  <c r="Q52" i="1"/>
  <c r="T27" i="1"/>
  <c r="T38" i="1"/>
  <c r="T49" i="1"/>
  <c r="J146" i="1"/>
  <c r="K129" i="1"/>
  <c r="Y121" i="1"/>
  <c r="AA121" i="1"/>
  <c r="H128" i="1"/>
  <c r="K143" i="1"/>
  <c r="Y118" i="1"/>
  <c r="AA118" i="1"/>
  <c r="G131" i="1"/>
  <c r="I141" i="1"/>
  <c r="J134" i="1"/>
  <c r="I147" i="1"/>
  <c r="E143" i="1"/>
  <c r="K128" i="1"/>
  <c r="G143" i="1"/>
  <c r="K147" i="1"/>
  <c r="F130" i="1"/>
  <c r="K146" i="1"/>
  <c r="K134" i="1"/>
  <c r="K145" i="1"/>
  <c r="K144" i="1"/>
  <c r="F144" i="1"/>
  <c r="F134" i="1"/>
  <c r="G128" i="1"/>
  <c r="J128" i="1"/>
  <c r="I133" i="1"/>
  <c r="H142" i="1"/>
  <c r="G129" i="1"/>
  <c r="I131" i="1"/>
  <c r="I129" i="1"/>
  <c r="F141" i="1"/>
  <c r="T26" i="1"/>
  <c r="T37" i="1"/>
  <c r="Q27" i="1"/>
  <c r="Q38" i="1"/>
  <c r="Q49" i="1"/>
  <c r="S26" i="1"/>
  <c r="S37" i="1"/>
  <c r="V30" i="1"/>
  <c r="V41" i="1"/>
  <c r="V52" i="1"/>
  <c r="O26" i="1"/>
  <c r="V26" i="1"/>
  <c r="V37" i="1"/>
  <c r="J132" i="1"/>
  <c r="J145" i="1"/>
  <c r="H119" i="1"/>
  <c r="I120" i="1"/>
  <c r="O118" i="1"/>
  <c r="R118" i="1"/>
  <c r="H144" i="1"/>
  <c r="H131" i="1"/>
  <c r="Y119" i="1"/>
  <c r="AA119" i="1"/>
  <c r="G146" i="1"/>
  <c r="G133" i="1"/>
  <c r="V44" i="1"/>
  <c r="V55" i="1"/>
  <c r="Y44" i="1"/>
  <c r="AA44" i="1"/>
  <c r="E115" i="1"/>
  <c r="E116" i="1"/>
  <c r="E123" i="1"/>
  <c r="H143" i="1"/>
  <c r="H130" i="1"/>
  <c r="H134" i="1"/>
  <c r="H147" i="1"/>
  <c r="M29" i="1"/>
  <c r="V29" i="1"/>
  <c r="V40" i="1"/>
  <c r="V51" i="1"/>
  <c r="U29" i="1"/>
  <c r="U40" i="1"/>
  <c r="U51" i="1"/>
  <c r="T29" i="1"/>
  <c r="T40" i="1"/>
  <c r="T51" i="1"/>
  <c r="S29" i="1"/>
  <c r="S40" i="1"/>
  <c r="S51" i="1"/>
  <c r="P29" i="1"/>
  <c r="P40" i="1"/>
  <c r="P51" i="1"/>
  <c r="R29" i="1"/>
  <c r="Q29" i="1"/>
  <c r="Q40" i="1"/>
  <c r="Q51" i="1"/>
  <c r="O29" i="1"/>
  <c r="K115" i="1"/>
  <c r="K123" i="1"/>
  <c r="M32" i="1"/>
  <c r="P32" i="1"/>
  <c r="P43" i="1"/>
  <c r="P54" i="1"/>
  <c r="O32" i="1"/>
  <c r="V32" i="1"/>
  <c r="V43" i="1"/>
  <c r="V54" i="1"/>
  <c r="U32" i="1"/>
  <c r="Q32" i="1"/>
  <c r="Q43" i="1"/>
  <c r="Q54" i="1"/>
  <c r="T32" i="1"/>
  <c r="T43" i="1"/>
  <c r="T54" i="1"/>
  <c r="S32" i="1"/>
  <c r="S43" i="1"/>
  <c r="S54" i="1"/>
  <c r="R32" i="1"/>
  <c r="R43" i="1"/>
  <c r="R54" i="1"/>
  <c r="I143" i="1"/>
  <c r="I130" i="1"/>
  <c r="I115" i="1"/>
  <c r="I123" i="1"/>
  <c r="E146" i="1"/>
  <c r="E133" i="1"/>
  <c r="H146" i="1"/>
  <c r="H133" i="1"/>
  <c r="P73" i="1"/>
  <c r="X73" i="1"/>
  <c r="X81" i="1"/>
  <c r="F146" i="1"/>
  <c r="F133" i="1"/>
  <c r="E129" i="1"/>
  <c r="E142" i="1"/>
  <c r="G145" i="1"/>
  <c r="G132" i="1"/>
  <c r="M28" i="1"/>
  <c r="P28" i="1"/>
  <c r="P39" i="1"/>
  <c r="P50" i="1"/>
  <c r="O28" i="1"/>
  <c r="V28" i="1"/>
  <c r="V39" i="1"/>
  <c r="V50" i="1"/>
  <c r="U28" i="1"/>
  <c r="U39" i="1"/>
  <c r="U50" i="1"/>
  <c r="S28" i="1"/>
  <c r="S39" i="1"/>
  <c r="S50" i="1"/>
  <c r="R28" i="1"/>
  <c r="R39" i="1"/>
  <c r="R50" i="1"/>
  <c r="Q28" i="1"/>
  <c r="T28" i="1"/>
  <c r="T39" i="1"/>
  <c r="T50" i="1"/>
  <c r="J144" i="1"/>
  <c r="J131" i="1"/>
  <c r="T42" i="1"/>
  <c r="Y42" i="1"/>
  <c r="AA42" i="1"/>
  <c r="T53" i="1"/>
  <c r="D119" i="1"/>
  <c r="D120" i="1"/>
  <c r="D121" i="1"/>
  <c r="D122" i="1"/>
  <c r="N118" i="1"/>
  <c r="Q118" i="1"/>
  <c r="E132" i="1"/>
  <c r="E145" i="1"/>
  <c r="F117" i="1"/>
  <c r="O121" i="1"/>
  <c r="R121" i="1"/>
  <c r="F129" i="1"/>
  <c r="Y117" i="1"/>
  <c r="AA117" i="1"/>
  <c r="F142" i="1"/>
  <c r="J115" i="1"/>
  <c r="J123" i="1"/>
  <c r="J143" i="1"/>
  <c r="J130" i="1"/>
  <c r="I145" i="1"/>
  <c r="I132" i="1"/>
  <c r="Y120" i="1"/>
  <c r="AA120" i="1"/>
  <c r="G147" i="1"/>
  <c r="G134" i="1"/>
  <c r="J142" i="1"/>
  <c r="J129" i="1"/>
  <c r="H145" i="1"/>
  <c r="H132" i="1"/>
  <c r="F145" i="1"/>
  <c r="F132" i="1"/>
  <c r="E141" i="1"/>
  <c r="E128" i="1"/>
  <c r="Y116" i="1"/>
  <c r="AA116" i="1"/>
  <c r="O124" i="1"/>
  <c r="R124" i="1"/>
  <c r="E144" i="1"/>
  <c r="E131" i="1"/>
  <c r="E147" i="1"/>
  <c r="E134" i="1"/>
  <c r="Y41" i="1"/>
  <c r="AA41" i="1"/>
  <c r="O42" i="1"/>
  <c r="O53" i="1"/>
  <c r="W53" i="1"/>
  <c r="X42" i="1"/>
  <c r="Z42" i="1"/>
  <c r="AB42" i="1"/>
  <c r="P48" i="1"/>
  <c r="P56" i="1"/>
  <c r="Y38" i="1"/>
  <c r="AA38" i="1"/>
  <c r="O41" i="1"/>
  <c r="O52" i="1"/>
  <c r="W52" i="1"/>
  <c r="V48" i="1"/>
  <c r="V56" i="1"/>
  <c r="S48" i="1"/>
  <c r="S56" i="1"/>
  <c r="X41" i="1"/>
  <c r="Z41" i="1"/>
  <c r="AB41" i="1"/>
  <c r="L121" i="1"/>
  <c r="X121" i="1"/>
  <c r="Z121" i="1"/>
  <c r="AB121" i="1"/>
  <c r="K127" i="1"/>
  <c r="K135" i="1"/>
  <c r="K140" i="1"/>
  <c r="K148" i="1"/>
  <c r="D146" i="1"/>
  <c r="L146" i="1"/>
  <c r="L119" i="1"/>
  <c r="X119" i="1"/>
  <c r="Z119" i="1"/>
  <c r="AB119" i="1"/>
  <c r="D144" i="1"/>
  <c r="L144" i="1"/>
  <c r="E140" i="1"/>
  <c r="E148" i="1"/>
  <c r="D145" i="1"/>
  <c r="L145" i="1"/>
  <c r="D133" i="1"/>
  <c r="L133" i="1"/>
  <c r="I140" i="1"/>
  <c r="I148" i="1"/>
  <c r="D116" i="1"/>
  <c r="D118" i="1"/>
  <c r="N124" i="1"/>
  <c r="Q124" i="1"/>
  <c r="D131" i="1"/>
  <c r="L131" i="1"/>
  <c r="I127" i="1"/>
  <c r="I135" i="1"/>
  <c r="D132" i="1"/>
  <c r="L132" i="1"/>
  <c r="T48" i="1"/>
  <c r="T56" i="1"/>
  <c r="E127" i="1"/>
  <c r="E135" i="1"/>
  <c r="F115" i="1"/>
  <c r="G115" i="1"/>
  <c r="O120" i="1"/>
  <c r="R120" i="1"/>
  <c r="F123" i="1"/>
  <c r="D115" i="1"/>
  <c r="H115" i="1"/>
  <c r="D117" i="1"/>
  <c r="N123" i="1"/>
  <c r="N117" i="1"/>
  <c r="Y115" i="1"/>
  <c r="Y123" i="1"/>
  <c r="R40" i="1"/>
  <c r="R51" i="1"/>
  <c r="R48" i="1"/>
  <c r="R56" i="1"/>
  <c r="Y40" i="1"/>
  <c r="AA40" i="1"/>
  <c r="U43" i="1"/>
  <c r="U54" i="1"/>
  <c r="U48" i="1"/>
  <c r="U56" i="1"/>
  <c r="Y43" i="1"/>
  <c r="AA43" i="1"/>
  <c r="D147" i="1"/>
  <c r="L147" i="1"/>
  <c r="D134" i="1"/>
  <c r="L134" i="1"/>
  <c r="H123" i="1"/>
  <c r="O117" i="1"/>
  <c r="R117" i="1"/>
  <c r="H127" i="1"/>
  <c r="H135" i="1"/>
  <c r="H140" i="1"/>
  <c r="H148" i="1"/>
  <c r="N120" i="1"/>
  <c r="L116" i="1"/>
  <c r="X116" i="1"/>
  <c r="Z116" i="1"/>
  <c r="AB116" i="1"/>
  <c r="G127" i="1"/>
  <c r="G135" i="1"/>
  <c r="G123" i="1"/>
  <c r="G140" i="1"/>
  <c r="G148" i="1"/>
  <c r="O123" i="1"/>
  <c r="R123" i="1"/>
  <c r="D130" i="1"/>
  <c r="L130" i="1"/>
  <c r="L118" i="1"/>
  <c r="X118" i="1"/>
  <c r="Z118" i="1"/>
  <c r="AB118" i="1"/>
  <c r="D143" i="1"/>
  <c r="L143" i="1"/>
  <c r="J140" i="1"/>
  <c r="J148" i="1"/>
  <c r="Q39" i="1"/>
  <c r="Q50" i="1"/>
  <c r="Q48" i="1"/>
  <c r="Q56" i="1"/>
  <c r="Y39" i="1"/>
  <c r="AA39" i="1"/>
  <c r="D128" i="1"/>
  <c r="L128" i="1"/>
  <c r="J127" i="1"/>
  <c r="J135" i="1"/>
  <c r="O38" i="1"/>
  <c r="O49" i="1"/>
  <c r="W49" i="1"/>
  <c r="N121" i="1"/>
  <c r="Q121" i="1"/>
  <c r="O44" i="1"/>
  <c r="X44" i="1"/>
  <c r="Z44" i="1"/>
  <c r="AB44" i="1"/>
  <c r="D141" i="1"/>
  <c r="L141" i="1"/>
  <c r="O37" i="1"/>
  <c r="O48" i="1"/>
  <c r="W48" i="1"/>
  <c r="O55" i="1"/>
  <c r="W55" i="1"/>
  <c r="L120" i="1"/>
  <c r="X120" i="1"/>
  <c r="Z120" i="1"/>
  <c r="AB120" i="1"/>
  <c r="X38" i="1"/>
  <c r="Z38" i="1"/>
  <c r="AB38" i="1"/>
  <c r="X37" i="1"/>
  <c r="O39" i="1"/>
  <c r="X39" i="1"/>
  <c r="O40" i="1"/>
  <c r="X40" i="1"/>
  <c r="O43" i="1"/>
  <c r="X43" i="1"/>
  <c r="X45" i="1"/>
  <c r="D123" i="1"/>
  <c r="L123" i="1"/>
  <c r="Q117" i="1"/>
  <c r="S117" i="1"/>
  <c r="T117" i="1"/>
  <c r="U117" i="1"/>
  <c r="Q120" i="1"/>
  <c r="S120" i="1"/>
  <c r="T120" i="1"/>
  <c r="U120" i="1"/>
  <c r="O50" i="1"/>
  <c r="W50" i="1"/>
  <c r="Q123" i="1"/>
  <c r="S123" i="1"/>
  <c r="T123" i="1"/>
  <c r="U123" i="1"/>
  <c r="Z40" i="1"/>
  <c r="AB40" i="1"/>
  <c r="L117" i="1"/>
  <c r="L122" i="1"/>
  <c r="O114" i="1"/>
  <c r="X117" i="1"/>
  <c r="Z117" i="1"/>
  <c r="AB117" i="1"/>
  <c r="O54" i="1"/>
  <c r="W54" i="1"/>
  <c r="O51" i="1"/>
  <c r="W51" i="1"/>
  <c r="D129" i="1"/>
  <c r="L129" i="1"/>
  <c r="D127" i="1"/>
  <c r="D135" i="1"/>
  <c r="Z43" i="1"/>
  <c r="AB43" i="1"/>
  <c r="F140" i="1"/>
  <c r="F148" i="1"/>
  <c r="D142" i="1"/>
  <c r="L142" i="1"/>
  <c r="D140" i="1"/>
  <c r="D148" i="1"/>
  <c r="X122" i="1"/>
  <c r="Z122" i="1"/>
  <c r="AB122" i="1"/>
  <c r="O113" i="1"/>
  <c r="F127" i="1"/>
  <c r="F135" i="1"/>
  <c r="Y37" i="1"/>
  <c r="Y45" i="1"/>
  <c r="O56" i="1"/>
  <c r="W56" i="1"/>
  <c r="X57" i="1"/>
  <c r="X58" i="1"/>
  <c r="O115" i="1"/>
  <c r="Z39" i="1"/>
  <c r="AB39" i="1"/>
  <c r="Z37" i="1"/>
  <c r="AB37" i="1"/>
  <c r="AB45" i="1"/>
  <c r="AA37" i="1"/>
  <c r="AA45" i="1"/>
  <c r="AB46" i="1"/>
  <c r="L115" i="1"/>
  <c r="X115" i="1"/>
  <c r="X123" i="1"/>
  <c r="Z45" i="1"/>
  <c r="Z115" i="1"/>
  <c r="Z123" i="1"/>
  <c r="AB115" i="1"/>
  <c r="AB123" i="1"/>
  <c r="AA115" i="1"/>
  <c r="AA123" i="1"/>
  <c r="AC123" i="1"/>
  <c r="L127" i="1"/>
  <c r="L135" i="1"/>
  <c r="B3" i="1"/>
  <c r="B4" i="1"/>
  <c r="L140" i="1"/>
  <c r="L148" i="1"/>
  <c r="N147" i="1"/>
  <c r="N148" i="1"/>
</calcChain>
</file>

<file path=xl/sharedStrings.xml><?xml version="1.0" encoding="utf-8"?>
<sst xmlns="http://schemas.openxmlformats.org/spreadsheetml/2006/main" count="10479" uniqueCount="168">
  <si>
    <t>e1</t>
  </si>
  <si>
    <t>e2</t>
  </si>
  <si>
    <t>e3</t>
  </si>
  <si>
    <t>p111</t>
  </si>
  <si>
    <t>p112</t>
  </si>
  <si>
    <t>p121</t>
  </si>
  <si>
    <t>p122</t>
  </si>
  <si>
    <t>p211</t>
  </si>
  <si>
    <t>p212</t>
  </si>
  <si>
    <t>p221</t>
  </si>
  <si>
    <t>p222</t>
  </si>
  <si>
    <t>CHISQ</t>
  </si>
  <si>
    <t>DATA</t>
  </si>
  <si>
    <t>111</t>
  </si>
  <si>
    <t>112</t>
  </si>
  <si>
    <t>121</t>
  </si>
  <si>
    <t>122</t>
  </si>
  <si>
    <t>211</t>
  </si>
  <si>
    <t>212</t>
  </si>
  <si>
    <t>221</t>
  </si>
  <si>
    <t>222</t>
  </si>
  <si>
    <t>p=</t>
  </si>
  <si>
    <t>ep1=</t>
  </si>
  <si>
    <t>ep2=</t>
  </si>
  <si>
    <t>ep3=</t>
  </si>
  <si>
    <t>theory111</t>
  </si>
  <si>
    <t>theory112</t>
  </si>
  <si>
    <t>theory121</t>
  </si>
  <si>
    <t>theory122</t>
  </si>
  <si>
    <t>theory211</t>
  </si>
  <si>
    <t>theory212</t>
  </si>
  <si>
    <t>theory221</t>
  </si>
  <si>
    <t>theory222</t>
  </si>
  <si>
    <t>pred_probs</t>
  </si>
  <si>
    <t>pred_freqs</t>
  </si>
  <si>
    <t>G-terms</t>
  </si>
  <si>
    <t>P(1)</t>
  </si>
  <si>
    <t>P(2)</t>
  </si>
  <si>
    <t>P(3)</t>
  </si>
  <si>
    <t>item 1</t>
  </si>
  <si>
    <t>item 2</t>
  </si>
  <si>
    <t>item 3</t>
  </si>
  <si>
    <t>P-LEVEL</t>
  </si>
  <si>
    <t>sig</t>
  </si>
  <si>
    <t>CHISQ TERMS</t>
  </si>
  <si>
    <t>PREDS</t>
  </si>
  <si>
    <t>Total</t>
  </si>
  <si>
    <t>FIRST</t>
  </si>
  <si>
    <t>BOTH</t>
  </si>
  <si>
    <t>FIRST-NOT Both</t>
  </si>
  <si>
    <t>CHI-TERMS</t>
  </si>
  <si>
    <t>CHISQUARE</t>
  </si>
  <si>
    <t>CHISQ terms</t>
  </si>
  <si>
    <t>G-SQUARE</t>
  </si>
  <si>
    <t>Predictions</t>
  </si>
  <si>
    <t>INDEPENDENCE TESTS</t>
  </si>
  <si>
    <t>PREDS OF INDEP</t>
  </si>
  <si>
    <t>TESTING INDEPENDENCE</t>
  </si>
  <si>
    <t>TESTS OF TE MODELS</t>
  </si>
  <si>
    <t>SUMS</t>
  </si>
  <si>
    <t>FIT OF TE MODELS</t>
  </si>
  <si>
    <t>p-value for test with 53 df</t>
  </si>
  <si>
    <t>PREDICTIONS BASED ON INDEPENDENCE ARE BELOW</t>
  </si>
  <si>
    <t>PREDICTIONS BASED ON INDEPENDENCE</t>
  </si>
  <si>
    <t>CHISQUARE TEST OF INDEP</t>
  </si>
  <si>
    <t>SIG LEVEL</t>
  </si>
  <si>
    <t>FIRST-not both</t>
  </si>
  <si>
    <t>Tests of Independence</t>
  </si>
  <si>
    <t xml:space="preserve">CHISQ </t>
  </si>
  <si>
    <t>DF=15 - 3</t>
  </si>
  <si>
    <t>CHISQUARE TERMS TESTING INDEPENDENCE</t>
  </si>
  <si>
    <t>The live equations are in the page labeled "calcs"</t>
  </si>
  <si>
    <t>One can choose various indices to fit using the Solver.  The indices of fit are colored in various shades of red or pink</t>
  </si>
  <si>
    <t>One can choose various parameters to be free.  The parameters are colored in yellow.</t>
  </si>
  <si>
    <t xml:space="preserve">The data go in D4 to K11.  </t>
  </si>
  <si>
    <t>The TE theory allows a person to be in one of 8 "true" preference patterns during a block.</t>
  </si>
  <si>
    <t>These "true" patterns are labeled 111, 112, 121, 122, 211, 212, 221, and 222</t>
  </si>
  <si>
    <t>The patterns 111 and 222 (aka 000 and 111) are INTRANSITIVE</t>
  </si>
  <si>
    <t>There are two sets of errors possible.  These can be constrained so that e1 = ep1, e2 = ep2, and e3 = ep3.</t>
  </si>
  <si>
    <t>The page is set up so that one can compute either a G-square or Chi-Square on the 8 X 8 data, or one can fit the partitioned data, partitioned as 8 X 2.</t>
  </si>
  <si>
    <t>The marginal choice proportions are the estimated parameters of the independence model</t>
  </si>
  <si>
    <t>Those constrained values are then fixed to those values.</t>
  </si>
  <si>
    <t>Error probabilities are required to be non-negative and less than 1/2.  They are also assumed to be mutually independent.</t>
  </si>
  <si>
    <t>Any other sheets contain solutions that are pasted as values (not live equations).</t>
  </si>
  <si>
    <t>8 X 2 Partition of Data</t>
  </si>
  <si>
    <t>8 X 2 Partition Predictions</t>
  </si>
  <si>
    <t>All of the models described in the paper have been fit with that assumption (errors different for different choice problems, but error rates are the same for the two versions of the same problems), but the worksheet allows them to be estimated separately.</t>
  </si>
  <si>
    <t xml:space="preserve">Predictions based on the theory of INDEPENDENCE are calculated in all runs; these use marginal proportions to estimate the parameters, as in the standard chi-square test of independence. </t>
  </si>
  <si>
    <t>The special case of the TE model that is transitive would have the parameters for p111 and p222 fixed to zero.</t>
  </si>
  <si>
    <r>
      <rPr>
        <b/>
        <sz val="11"/>
        <color theme="1"/>
        <rFont val="Calibri"/>
        <family val="2"/>
        <scheme val="minor"/>
      </rPr>
      <t>Constrained</t>
    </r>
    <r>
      <rPr>
        <sz val="11"/>
        <color theme="1"/>
        <rFont val="Calibri"/>
        <family val="2"/>
        <scheme val="minor"/>
      </rPr>
      <t xml:space="preserve"> fits are based on the estimates of errors based on the preference reversals between repetitions within block only.</t>
    </r>
  </si>
  <si>
    <r>
      <t xml:space="preserve">When  parameters are free (allow intransitivity), the model is called the </t>
    </r>
    <r>
      <rPr>
        <b/>
        <sz val="11"/>
        <color theme="1"/>
        <rFont val="Calibri"/>
        <family val="2"/>
        <scheme val="minor"/>
      </rPr>
      <t>"general"</t>
    </r>
    <r>
      <rPr>
        <sz val="11"/>
        <color theme="1"/>
        <rFont val="Calibri"/>
        <family val="2"/>
        <scheme val="minor"/>
      </rPr>
      <t xml:space="preserve"> model. </t>
    </r>
  </si>
  <si>
    <t>The 8 parameters for "true" probabilities are  free, but they are required to be non-negative and to sum to 1.</t>
  </si>
  <si>
    <t>The General model thus allows parameters in Cells A2:K2 to be free.</t>
  </si>
  <si>
    <t>The reason to use the 8 X 2 partition occurs when the data are not rich enough to allow analysis of the 8 X 8.</t>
  </si>
  <si>
    <t>G2=</t>
  </si>
  <si>
    <t>SUM</t>
  </si>
  <si>
    <t>p-value</t>
  </si>
  <si>
    <t>These correspond to patterns 000, 001, 010, 011, 100, 101, 110, and 111, respectively, in the Birnbaum JDM paper (2013).</t>
  </si>
  <si>
    <r>
      <t xml:space="preserve">Birnbaum, M. H. (2013). True-and-error models violate independence and yet they are testable. </t>
    </r>
    <r>
      <rPr>
        <i/>
        <sz val="11"/>
        <color theme="1"/>
        <rFont val="Calibri"/>
        <family val="2"/>
        <scheme val="minor"/>
      </rPr>
      <t>Judgment and Decision Making, 8,</t>
    </r>
    <r>
      <rPr>
        <sz val="11"/>
        <color theme="1"/>
        <rFont val="Calibri"/>
        <family val="2"/>
        <scheme val="minor"/>
      </rPr>
      <t xml:space="preserve"> 717-737.</t>
    </r>
  </si>
  <si>
    <t>http://psych.fullerton.edu/mbirnbaum/birnbaum.htm#inpress</t>
  </si>
  <si>
    <t>ROW X COLUMN INDEPENDENCE (weaker form that does not assume binary probs but patterns)</t>
  </si>
  <si>
    <t>CHISQ TERMS ROW BY COL INDEPENDENCE</t>
  </si>
  <si>
    <t>ROW BY COL INDEP</t>
  </si>
  <si>
    <t>CHISQ crit 0.05</t>
  </si>
  <si>
    <t>starting values</t>
  </si>
  <si>
    <t>57 df</t>
  </si>
  <si>
    <t>indep</t>
  </si>
  <si>
    <t>TE</t>
  </si>
  <si>
    <t>53 df</t>
  </si>
  <si>
    <t>Butler and Pogrebna data analyzed May, 2020</t>
  </si>
  <si>
    <t>This version has been modified to fit the TE4 model (2 errors per item) to 8x8 data.</t>
  </si>
  <si>
    <t>TE2_</t>
  </si>
  <si>
    <t>Triple 4</t>
  </si>
  <si>
    <t>TRANSITIVE</t>
  </si>
  <si>
    <t>TE2</t>
  </si>
  <si>
    <t>All p free</t>
  </si>
  <si>
    <t>TE4</t>
  </si>
  <si>
    <t>Transitive</t>
  </si>
  <si>
    <t xml:space="preserve">All p free </t>
  </si>
  <si>
    <t>Triple 3</t>
  </si>
  <si>
    <t>All Free</t>
  </si>
  <si>
    <t>Triple 2</t>
  </si>
  <si>
    <t>TE 2</t>
  </si>
  <si>
    <t>Triple 1</t>
  </si>
  <si>
    <t>all p free</t>
  </si>
  <si>
    <t>transitive</t>
  </si>
  <si>
    <t xml:space="preserve">Triple 3 </t>
  </si>
  <si>
    <t xml:space="preserve">An earlier version of program was originally published in Birnbaum (2013): </t>
  </si>
  <si>
    <t xml:space="preserve">Original Vweaion 9-23-13 Analyses added 7-26-19 </t>
  </si>
  <si>
    <t>Data by Birnbaum collected in 2022-2023 are in Worksheets</t>
  </si>
  <si>
    <t>TE4_all</t>
  </si>
  <si>
    <t>There were 4 triples, two blocks, and two replications per block.  All indicates that all are combined in the analysis</t>
  </si>
  <si>
    <t>TE4_trans</t>
  </si>
  <si>
    <t xml:space="preserve">The transitive version of above. </t>
  </si>
  <si>
    <t xml:space="preserve">TE4  model allows two error terms for each choice problem.  These are known as e and f in the articles, but in the program, they are named </t>
  </si>
  <si>
    <t>e1_ to e3_ and ep1_ to ep3_</t>
  </si>
  <si>
    <t xml:space="preserve">TE2 model assumes e1_ = ep1_, etc. </t>
  </si>
  <si>
    <t>TE2_all</t>
  </si>
  <si>
    <t>All data, analyzed with assumption that there is only one error term per choice item.</t>
  </si>
  <si>
    <t>TE2_trans</t>
  </si>
  <si>
    <t>same as above but assumed that p111 = p222 = 0  (transitive version)</t>
  </si>
  <si>
    <t>Separate analysis for each Choice Triple</t>
  </si>
  <si>
    <t>The triples are labeled Tr1 to Tr4</t>
  </si>
  <si>
    <t>In each tab for the triples are four analyses.  You must scroll down to see them all.  The labels precede the results.</t>
  </si>
  <si>
    <t xml:space="preserve">  </t>
  </si>
  <si>
    <t>TE2 and TE4 are defined as above</t>
  </si>
  <si>
    <t>all free indicates that all preference patterns are free</t>
  </si>
  <si>
    <t xml:space="preserve">transitive indicates that p111 = p222 = 0 are fixed </t>
  </si>
  <si>
    <t xml:space="preserve">TE2 indicates that error rates are constrained so that e1 = ep1, e2 = ep2, and e3 = ep3.  </t>
  </si>
  <si>
    <t>Notes:</t>
  </si>
  <si>
    <t>This workbook contains the equations to calculate the fit of independence, the TE models, and transitivity</t>
  </si>
  <si>
    <t>You can download these papers from the following URL:</t>
  </si>
  <si>
    <t>A version of this program was developed for the paper by Birnbaum and Diecidue (2015), in Decision.</t>
  </si>
  <si>
    <t xml:space="preserve">A revision of the program accompanies a paper by Birnbaum and Wan (2020) analyzing hypothetical data constructed from MARTER models. </t>
  </si>
  <si>
    <t>This program and included data analyses accompany a paper by Birnbaum for Judgment and Decision Making</t>
  </si>
  <si>
    <t>Data analyses for 220 participants</t>
  </si>
  <si>
    <t>Also included here are analyses of the unreliable participants (80)</t>
  </si>
  <si>
    <t>TE4_unreliable (80 subjects aggregated over four triples)</t>
  </si>
  <si>
    <t xml:space="preserve">TE2_unreliable </t>
  </si>
  <si>
    <t xml:space="preserve">If a person chose the same response on every trial, they would show zero self-consistency.  IF a person chose the first alternative on every trial, they would show 111 and 222 patterns; these are opposite intransitive patterns. </t>
  </si>
  <si>
    <t xml:space="preserve"> is sum of 121 and 212 patterns.</t>
  </si>
  <si>
    <t>This version implements TE4 type model</t>
  </si>
  <si>
    <t>That is, e1_ = ep1_, e2_ = ep2_ and e3_ = ep3_</t>
  </si>
  <si>
    <t>Scroll down to see additional analyses.</t>
  </si>
  <si>
    <t>Be sure to scroll down to see four analyses for each triple; that is TE4 and TE2, transitive and general (all free) for each TE model.</t>
  </si>
  <si>
    <t>The G index is labeled in red cell</t>
  </si>
  <si>
    <t>The yellow cells are the parameters</t>
  </si>
  <si>
    <t>(data are colored light blue)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</si>
</sst>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7" formatCode="0.00000"/>
  </numFmts>
  <fonts count="9" x14ac:knownFonts="1">
    <font>
      <sz val="11"/>
      <color theme="1"/>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
      <b/>
      <sz val="14"/>
      <color theme="1"/>
      <name val="Calibri"/>
      <family val="2"/>
      <scheme val="minor"/>
    </font>
    <font>
      <sz val="14"/>
      <color theme="1"/>
      <name val="Calibri"/>
      <family val="2"/>
      <scheme val="minor"/>
    </font>
    <font>
      <sz val="11"/>
      <name val="Calibri"/>
      <family val="2"/>
      <scheme val="minor"/>
    </font>
    <font>
      <i/>
      <sz val="11"/>
      <color theme="1"/>
      <name val="Calibri"/>
      <family val="2"/>
      <scheme val="minor"/>
    </font>
    <font>
      <sz val="8"/>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theme="0" tint="-0.14996795556505021"/>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2"/>
        <bgColor indexed="64"/>
      </patternFill>
    </fill>
    <fill>
      <patternFill patternType="solid">
        <fgColor rgb="FFFFFF00"/>
        <bgColor indexed="64"/>
      </patternFill>
    </fill>
    <fill>
      <patternFill patternType="solid">
        <fgColor theme="3" tint="0.79998168889431442"/>
        <bgColor indexed="64"/>
      </patternFill>
    </fill>
  </fills>
  <borders count="1">
    <border>
      <left/>
      <right/>
      <top/>
      <bottom/>
      <diagonal/>
    </border>
  </borders>
  <cellStyleXfs count="21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cellStyleXfs>
  <cellXfs count="33">
    <xf numFmtId="0" fontId="0" fillId="0" borderId="0" xfId="0"/>
    <xf numFmtId="0" fontId="0" fillId="2" borderId="0" xfId="0" applyFill="1"/>
    <xf numFmtId="0" fontId="0" fillId="3" borderId="0" xfId="0" applyFill="1"/>
    <xf numFmtId="0" fontId="0" fillId="4" borderId="0" xfId="0" applyFill="1"/>
    <xf numFmtId="164" fontId="0" fillId="0" borderId="0" xfId="0" applyNumberFormat="1"/>
    <xf numFmtId="165" fontId="0" fillId="0" borderId="0" xfId="0" applyNumberFormat="1"/>
    <xf numFmtId="0" fontId="0" fillId="6" borderId="0" xfId="0" applyFill="1"/>
    <xf numFmtId="2" fontId="0" fillId="0" borderId="0" xfId="0" applyNumberFormat="1"/>
    <xf numFmtId="0" fontId="0" fillId="7" borderId="0" xfId="0" applyFill="1"/>
    <xf numFmtId="0" fontId="0" fillId="8" borderId="0" xfId="0" applyFill="1"/>
    <xf numFmtId="0" fontId="0" fillId="9" borderId="0" xfId="0" applyFill="1"/>
    <xf numFmtId="165" fontId="0" fillId="2" borderId="0" xfId="0" applyNumberFormat="1" applyFill="1"/>
    <xf numFmtId="2" fontId="0" fillId="2" borderId="0" xfId="0" applyNumberFormat="1" applyFill="1"/>
    <xf numFmtId="2" fontId="0" fillId="6" borderId="0" xfId="0" applyNumberFormat="1" applyFill="1"/>
    <xf numFmtId="2" fontId="0" fillId="9" borderId="0" xfId="0" applyNumberFormat="1" applyFill="1"/>
    <xf numFmtId="0" fontId="1" fillId="6" borderId="0" xfId="0" applyFont="1" applyFill="1"/>
    <xf numFmtId="0" fontId="1" fillId="2" borderId="0" xfId="0" applyFont="1" applyFill="1"/>
    <xf numFmtId="164" fontId="0" fillId="5" borderId="0" xfId="0" applyNumberFormat="1" applyFill="1"/>
    <xf numFmtId="2" fontId="0" fillId="3" borderId="0" xfId="0" applyNumberFormat="1" applyFill="1"/>
    <xf numFmtId="0" fontId="0" fillId="10" borderId="0" xfId="0" applyFill="1"/>
    <xf numFmtId="0" fontId="0" fillId="11" borderId="0" xfId="0" applyFill="1"/>
    <xf numFmtId="0" fontId="1" fillId="12" borderId="0" xfId="0" applyFont="1" applyFill="1"/>
    <xf numFmtId="0" fontId="5" fillId="0" borderId="0" xfId="0" applyFont="1"/>
    <xf numFmtId="0" fontId="2" fillId="0" borderId="0" xfId="61"/>
    <xf numFmtId="0" fontId="4" fillId="0" borderId="0" xfId="0" applyFont="1"/>
    <xf numFmtId="1" fontId="0" fillId="13" borderId="0" xfId="0" applyNumberFormat="1" applyFill="1"/>
    <xf numFmtId="0" fontId="0" fillId="13" borderId="0" xfId="0" applyFill="1"/>
    <xf numFmtId="0" fontId="6" fillId="9" borderId="0" xfId="0" applyFont="1" applyFill="1"/>
    <xf numFmtId="164" fontId="0" fillId="14" borderId="0" xfId="0" applyNumberFormat="1" applyFill="1"/>
    <xf numFmtId="1" fontId="0" fillId="0" borderId="0" xfId="0" applyNumberFormat="1"/>
    <xf numFmtId="167" fontId="0" fillId="0" borderId="0" xfId="0" applyNumberFormat="1"/>
    <xf numFmtId="0" fontId="0" fillId="15" borderId="0" xfId="0" applyFill="1"/>
    <xf numFmtId="0" fontId="1" fillId="0" borderId="0" xfId="0" applyFont="1"/>
  </cellXfs>
  <cellStyles count="2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theme" Target="theme/theme1.xml"/><Relationship Id="rId16" Type="http://schemas.openxmlformats.org/officeDocument/2006/relationships/styles" Target="styles.xml"/><Relationship Id="rId17" Type="http://schemas.openxmlformats.org/officeDocument/2006/relationships/sharedStrings" Target="sharedStrings.xml"/><Relationship Id="rId1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psych.fullerton.edu/mbirnbaum/birnbaum.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activeCell="D9" sqref="D9"/>
    </sheetView>
  </sheetViews>
  <sheetFormatPr baseColWidth="10" defaultColWidth="8.83203125" defaultRowHeight="14" x14ac:dyDescent="0"/>
  <sheetData>
    <row r="1" spans="1:13" ht="18">
      <c r="A1" s="24" t="s">
        <v>150</v>
      </c>
      <c r="B1" s="22"/>
      <c r="C1" s="22"/>
      <c r="D1" s="22"/>
      <c r="E1" s="22"/>
      <c r="F1" s="22"/>
      <c r="G1" s="22"/>
      <c r="H1" s="22"/>
      <c r="I1" s="22"/>
      <c r="J1" s="22"/>
      <c r="K1" s="22"/>
      <c r="L1" s="22"/>
      <c r="M1" s="22"/>
    </row>
    <row r="2" spans="1:13" ht="18">
      <c r="A2" s="22" t="s">
        <v>128</v>
      </c>
      <c r="B2" s="22"/>
      <c r="C2" s="22"/>
      <c r="D2" s="22"/>
      <c r="E2" s="22"/>
      <c r="F2" s="22"/>
      <c r="G2" s="22" t="s">
        <v>109</v>
      </c>
      <c r="H2" s="22"/>
      <c r="I2" s="22"/>
      <c r="J2" s="22"/>
      <c r="K2" s="22"/>
      <c r="L2" s="22"/>
    </row>
    <row r="3" spans="1:13" ht="18">
      <c r="A3" s="22" t="s">
        <v>71</v>
      </c>
      <c r="B3" s="22"/>
      <c r="C3" s="22"/>
      <c r="D3" s="22"/>
      <c r="E3" s="22"/>
      <c r="F3" s="22"/>
      <c r="G3" s="22" t="s">
        <v>83</v>
      </c>
      <c r="H3" s="22"/>
      <c r="I3" s="22"/>
      <c r="J3" s="22"/>
      <c r="K3" s="22"/>
      <c r="L3" s="22"/>
      <c r="M3" s="22"/>
    </row>
    <row r="4" spans="1:13" ht="18">
      <c r="B4" s="24" t="s">
        <v>161</v>
      </c>
    </row>
    <row r="5" spans="1:13">
      <c r="A5" t="s">
        <v>72</v>
      </c>
    </row>
    <row r="7" spans="1:13">
      <c r="A7" t="s">
        <v>73</v>
      </c>
    </row>
    <row r="9" spans="1:13">
      <c r="A9" s="31" t="s">
        <v>74</v>
      </c>
      <c r="D9" s="31" t="s">
        <v>167</v>
      </c>
      <c r="G9" s="18" t="s">
        <v>165</v>
      </c>
      <c r="K9" s="28" t="s">
        <v>166</v>
      </c>
    </row>
    <row r="11" spans="1:13">
      <c r="A11" t="s">
        <v>75</v>
      </c>
    </row>
    <row r="12" spans="1:13">
      <c r="B12" t="s">
        <v>76</v>
      </c>
    </row>
    <row r="13" spans="1:13">
      <c r="B13" t="s">
        <v>97</v>
      </c>
    </row>
    <row r="14" spans="1:13">
      <c r="B14" t="s">
        <v>77</v>
      </c>
    </row>
    <row r="15" spans="1:13">
      <c r="B15" t="s">
        <v>78</v>
      </c>
    </row>
    <row r="16" spans="1:13">
      <c r="C16" t="s">
        <v>86</v>
      </c>
    </row>
    <row r="18" spans="1:4">
      <c r="A18" t="s">
        <v>79</v>
      </c>
    </row>
    <row r="19" spans="1:4">
      <c r="C19" t="s">
        <v>93</v>
      </c>
    </row>
    <row r="20" spans="1:4">
      <c r="A20" t="s">
        <v>87</v>
      </c>
    </row>
    <row r="21" spans="1:4">
      <c r="D21" t="s">
        <v>80</v>
      </c>
    </row>
    <row r="23" spans="1:4">
      <c r="A23" t="s">
        <v>88</v>
      </c>
    </row>
    <row r="25" spans="1:4">
      <c r="A25" t="s">
        <v>89</v>
      </c>
    </row>
    <row r="26" spans="1:4">
      <c r="B26" t="s">
        <v>81</v>
      </c>
    </row>
    <row r="27" spans="1:4">
      <c r="B27" t="s">
        <v>90</v>
      </c>
    </row>
    <row r="28" spans="1:4">
      <c r="C28" t="s">
        <v>91</v>
      </c>
    </row>
    <row r="29" spans="1:4">
      <c r="C29" t="s">
        <v>82</v>
      </c>
    </row>
    <row r="30" spans="1:4">
      <c r="C30" t="s">
        <v>92</v>
      </c>
    </row>
    <row r="32" spans="1:4">
      <c r="A32" t="s">
        <v>149</v>
      </c>
    </row>
    <row r="34" spans="2:13">
      <c r="B34" t="s">
        <v>127</v>
      </c>
    </row>
    <row r="35" spans="2:13">
      <c r="C35" t="s">
        <v>98</v>
      </c>
    </row>
    <row r="36" spans="2:13">
      <c r="B36" t="s">
        <v>152</v>
      </c>
    </row>
    <row r="37" spans="2:13">
      <c r="B37" t="s">
        <v>153</v>
      </c>
    </row>
    <row r="38" spans="2:13">
      <c r="C38" t="s">
        <v>151</v>
      </c>
    </row>
    <row r="39" spans="2:13">
      <c r="C39" s="23" t="s">
        <v>99</v>
      </c>
    </row>
    <row r="41" spans="2:13">
      <c r="B41" s="32" t="s">
        <v>110</v>
      </c>
      <c r="J41" s="32" t="s">
        <v>154</v>
      </c>
    </row>
    <row r="42" spans="2:13">
      <c r="C42" t="s">
        <v>134</v>
      </c>
    </row>
    <row r="43" spans="2:13">
      <c r="D43" t="s">
        <v>135</v>
      </c>
    </row>
    <row r="44" spans="2:13">
      <c r="C44" t="s">
        <v>136</v>
      </c>
    </row>
    <row r="45" spans="2:13">
      <c r="B45" t="s">
        <v>129</v>
      </c>
      <c r="H45" t="s">
        <v>155</v>
      </c>
    </row>
    <row r="46" spans="2:13">
      <c r="D46" t="s">
        <v>130</v>
      </c>
      <c r="E46" t="s">
        <v>131</v>
      </c>
    </row>
    <row r="47" spans="2:13">
      <c r="D47" t="s">
        <v>132</v>
      </c>
      <c r="E47" t="s">
        <v>133</v>
      </c>
    </row>
    <row r="48" spans="2:13">
      <c r="D48" t="s">
        <v>137</v>
      </c>
      <c r="E48" t="s">
        <v>138</v>
      </c>
      <c r="M48" t="s">
        <v>162</v>
      </c>
    </row>
    <row r="49" spans="2:10">
      <c r="D49" t="s">
        <v>139</v>
      </c>
      <c r="E49" t="s">
        <v>140</v>
      </c>
    </row>
    <row r="51" spans="2:10">
      <c r="B51" t="s">
        <v>141</v>
      </c>
      <c r="F51" t="s">
        <v>142</v>
      </c>
      <c r="J51" s="32" t="s">
        <v>164</v>
      </c>
    </row>
    <row r="53" spans="2:10">
      <c r="C53" t="s">
        <v>143</v>
      </c>
    </row>
    <row r="54" spans="2:10">
      <c r="C54" t="s">
        <v>144</v>
      </c>
      <c r="D54" t="s">
        <v>145</v>
      </c>
      <c r="H54" t="s">
        <v>148</v>
      </c>
    </row>
    <row r="55" spans="2:10">
      <c r="D55" t="s">
        <v>146</v>
      </c>
    </row>
    <row r="56" spans="2:10">
      <c r="D56" t="s">
        <v>147</v>
      </c>
    </row>
    <row r="58" spans="2:10">
      <c r="B58" t="s">
        <v>156</v>
      </c>
    </row>
    <row r="59" spans="2:10">
      <c r="D59" t="s">
        <v>157</v>
      </c>
    </row>
    <row r="60" spans="2:10">
      <c r="D60" t="s">
        <v>158</v>
      </c>
    </row>
    <row r="61" spans="2:10">
      <c r="D61" t="s">
        <v>159</v>
      </c>
    </row>
  </sheetData>
  <hyperlinks>
    <hyperlink ref="C39" r:id="rId1" location="inpress"/>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04"/>
  <sheetViews>
    <sheetView workbookViewId="0">
      <selection activeCell="N255" sqref="N255"/>
    </sheetView>
  </sheetViews>
  <sheetFormatPr baseColWidth="10" defaultRowHeight="14" x14ac:dyDescent="0"/>
  <sheetData>
    <row r="1" spans="1:29">
      <c r="B1" t="s">
        <v>112</v>
      </c>
      <c r="C1" t="s">
        <v>114</v>
      </c>
      <c r="D1" t="s">
        <v>115</v>
      </c>
    </row>
    <row r="2" spans="1:29">
      <c r="A2" s="15" t="s">
        <v>0</v>
      </c>
      <c r="B2" s="15" t="s">
        <v>1</v>
      </c>
      <c r="C2" s="15" t="s">
        <v>2</v>
      </c>
      <c r="D2" s="15" t="s">
        <v>3</v>
      </c>
      <c r="E2" s="15" t="s">
        <v>4</v>
      </c>
      <c r="F2" s="15" t="s">
        <v>5</v>
      </c>
      <c r="G2" s="15" t="s">
        <v>6</v>
      </c>
      <c r="H2" s="21" t="s">
        <v>7</v>
      </c>
      <c r="I2" s="21" t="s">
        <v>8</v>
      </c>
      <c r="J2" s="21" t="s">
        <v>9</v>
      </c>
      <c r="K2" s="15" t="s">
        <v>10</v>
      </c>
      <c r="L2" s="6"/>
      <c r="M2" s="6"/>
      <c r="N2" s="6"/>
      <c r="O2" s="6"/>
      <c r="P2" s="6"/>
      <c r="Q2" s="6"/>
      <c r="R2" s="6"/>
      <c r="S2" s="6"/>
      <c r="T2" s="6"/>
      <c r="U2" s="6"/>
      <c r="V2" s="6"/>
      <c r="W2" s="6"/>
      <c r="X2" s="6"/>
      <c r="Y2" s="6"/>
      <c r="Z2" s="6"/>
      <c r="AA2" s="6"/>
      <c r="AB2" s="6"/>
      <c r="AC2" s="6"/>
    </row>
    <row r="3" spans="1:29">
      <c r="A3" s="28">
        <v>8.5769749331877657E-2</v>
      </c>
      <c r="B3" s="28">
        <v>7.3603219586311802E-2</v>
      </c>
      <c r="C3" s="28">
        <v>0.10115117165183619</v>
      </c>
      <c r="D3" s="28">
        <v>9.201005329658743E-3</v>
      </c>
      <c r="E3" s="28">
        <v>0.13602383115341296</v>
      </c>
      <c r="F3" s="28">
        <v>0.21840245831549623</v>
      </c>
      <c r="G3" s="28">
        <v>0.24472924518201844</v>
      </c>
      <c r="H3" s="28">
        <v>6.4695299365574735E-2</v>
      </c>
      <c r="I3" s="28">
        <v>0.24969959588765167</v>
      </c>
      <c r="J3" s="28">
        <v>4.592622201300782E-2</v>
      </c>
      <c r="K3" s="28">
        <v>3.1322344345243724E-2</v>
      </c>
      <c r="L3" s="1">
        <v>1.0000000015920643</v>
      </c>
      <c r="N3" t="s">
        <v>36</v>
      </c>
      <c r="O3" s="4">
        <v>0.42499999999999999</v>
      </c>
      <c r="P3" s="4">
        <v>0.38636363636363635</v>
      </c>
      <c r="S3" s="4">
        <v>0.40568181818181814</v>
      </c>
      <c r="Y3" t="s">
        <v>84</v>
      </c>
      <c r="AC3" s="6"/>
    </row>
    <row r="4" spans="1:29">
      <c r="A4" t="s">
        <v>94</v>
      </c>
      <c r="B4" s="18">
        <v>55.291416551077894</v>
      </c>
      <c r="C4" s="16" t="s">
        <v>12</v>
      </c>
      <c r="D4" s="1" t="s">
        <v>13</v>
      </c>
      <c r="E4" s="1" t="s">
        <v>14</v>
      </c>
      <c r="F4" s="1" t="s">
        <v>15</v>
      </c>
      <c r="G4" s="1" t="s">
        <v>16</v>
      </c>
      <c r="H4" s="1" t="s">
        <v>17</v>
      </c>
      <c r="I4" s="1" t="s">
        <v>18</v>
      </c>
      <c r="J4" s="1" t="s">
        <v>19</v>
      </c>
      <c r="K4" s="1" t="s">
        <v>20</v>
      </c>
      <c r="L4" s="1"/>
      <c r="N4" t="s">
        <v>37</v>
      </c>
      <c r="O4" s="4">
        <v>0.5204545454545455</v>
      </c>
      <c r="P4" s="4">
        <v>0.54772727272727273</v>
      </c>
      <c r="Q4" t="s">
        <v>55</v>
      </c>
      <c r="S4" s="4">
        <v>0.53409090909090917</v>
      </c>
      <c r="Y4" s="1" t="s">
        <v>12</v>
      </c>
      <c r="Z4" t="s">
        <v>47</v>
      </c>
      <c r="AA4" t="s">
        <v>48</v>
      </c>
      <c r="AB4" t="s">
        <v>49</v>
      </c>
      <c r="AC4" s="6"/>
    </row>
    <row r="5" spans="1:29">
      <c r="A5" t="s">
        <v>21</v>
      </c>
      <c r="B5">
        <v>0.38819980762049755</v>
      </c>
      <c r="C5" s="1" t="s">
        <v>13</v>
      </c>
      <c r="D5">
        <v>4</v>
      </c>
      <c r="E5">
        <v>3</v>
      </c>
      <c r="F5">
        <v>2</v>
      </c>
      <c r="G5">
        <v>4</v>
      </c>
      <c r="H5">
        <v>1</v>
      </c>
      <c r="L5" s="1">
        <v>14</v>
      </c>
      <c r="N5" t="s">
        <v>38</v>
      </c>
      <c r="O5" s="4">
        <v>0.62727272727272732</v>
      </c>
      <c r="P5" s="4">
        <v>0.63181818181818183</v>
      </c>
      <c r="Q5" t="s">
        <v>56</v>
      </c>
      <c r="S5" s="4">
        <v>0.62954545454545463</v>
      </c>
      <c r="T5" t="s">
        <v>44</v>
      </c>
      <c r="V5" t="s">
        <v>57</v>
      </c>
      <c r="Y5" s="1" t="s">
        <v>13</v>
      </c>
      <c r="Z5">
        <v>14</v>
      </c>
      <c r="AA5">
        <v>4</v>
      </c>
      <c r="AB5">
        <v>10</v>
      </c>
      <c r="AC5" s="6"/>
    </row>
    <row r="6" spans="1:29">
      <c r="C6" s="1" t="s">
        <v>14</v>
      </c>
      <c r="D6">
        <v>1</v>
      </c>
      <c r="E6">
        <v>37</v>
      </c>
      <c r="F6">
        <v>3</v>
      </c>
      <c r="G6">
        <v>11</v>
      </c>
      <c r="H6">
        <v>2</v>
      </c>
      <c r="I6">
        <v>8</v>
      </c>
      <c r="K6">
        <v>2</v>
      </c>
      <c r="L6" s="1">
        <v>64</v>
      </c>
      <c r="M6" s="9" t="s">
        <v>39</v>
      </c>
      <c r="N6" s="9">
        <v>1</v>
      </c>
      <c r="O6" s="9">
        <v>2</v>
      </c>
      <c r="P6" s="9" t="s">
        <v>39</v>
      </c>
      <c r="Q6" s="9">
        <v>1</v>
      </c>
      <c r="R6" s="9">
        <v>2</v>
      </c>
      <c r="S6" s="9" t="s">
        <v>39</v>
      </c>
      <c r="T6" s="9">
        <v>1</v>
      </c>
      <c r="U6" s="9">
        <v>2</v>
      </c>
      <c r="V6" s="9" t="s">
        <v>11</v>
      </c>
      <c r="W6" t="s">
        <v>42</v>
      </c>
      <c r="X6" t="s">
        <v>43</v>
      </c>
      <c r="Y6" s="1" t="s">
        <v>14</v>
      </c>
      <c r="Z6">
        <v>64</v>
      </c>
      <c r="AA6">
        <v>37</v>
      </c>
      <c r="AB6">
        <v>27</v>
      </c>
      <c r="AC6" s="6"/>
    </row>
    <row r="7" spans="1:29">
      <c r="A7" t="s">
        <v>22</v>
      </c>
      <c r="B7" s="17">
        <v>8.5769749331877657E-2</v>
      </c>
      <c r="C7" s="1" t="s">
        <v>15</v>
      </c>
      <c r="D7">
        <v>2</v>
      </c>
      <c r="E7">
        <v>1</v>
      </c>
      <c r="F7">
        <v>62</v>
      </c>
      <c r="G7">
        <v>16</v>
      </c>
      <c r="H7">
        <v>1</v>
      </c>
      <c r="J7">
        <v>2</v>
      </c>
      <c r="K7">
        <v>2</v>
      </c>
      <c r="L7" s="1">
        <v>86</v>
      </c>
      <c r="M7" s="9">
        <v>1</v>
      </c>
      <c r="N7">
        <v>227</v>
      </c>
      <c r="O7">
        <v>26</v>
      </c>
      <c r="P7" s="9">
        <v>1</v>
      </c>
      <c r="Q7">
        <v>155.25</v>
      </c>
      <c r="R7">
        <v>97.75</v>
      </c>
      <c r="S7" s="9">
        <v>1</v>
      </c>
      <c r="T7">
        <v>33.159822866344605</v>
      </c>
      <c r="U7">
        <v>52.665601023017906</v>
      </c>
      <c r="V7" s="20">
        <v>201.94217385732355</v>
      </c>
      <c r="W7">
        <v>1</v>
      </c>
      <c r="X7" s="20">
        <v>0</v>
      </c>
      <c r="Y7" s="1" t="s">
        <v>15</v>
      </c>
      <c r="Z7">
        <v>86</v>
      </c>
      <c r="AA7">
        <v>62</v>
      </c>
      <c r="AB7">
        <v>24</v>
      </c>
      <c r="AC7" s="6"/>
    </row>
    <row r="8" spans="1:29">
      <c r="A8" t="s">
        <v>23</v>
      </c>
      <c r="B8" s="17">
        <v>7.3603219586311802E-2</v>
      </c>
      <c r="C8" s="1" t="s">
        <v>16</v>
      </c>
      <c r="E8">
        <v>7</v>
      </c>
      <c r="F8">
        <v>12</v>
      </c>
      <c r="G8">
        <v>62</v>
      </c>
      <c r="I8">
        <v>1</v>
      </c>
      <c r="J8">
        <v>2</v>
      </c>
      <c r="K8">
        <v>5</v>
      </c>
      <c r="L8" s="1">
        <v>89</v>
      </c>
      <c r="M8" s="9">
        <v>2</v>
      </c>
      <c r="N8">
        <v>43</v>
      </c>
      <c r="O8">
        <v>144</v>
      </c>
      <c r="P8" s="9">
        <v>2</v>
      </c>
      <c r="Q8">
        <v>114.75</v>
      </c>
      <c r="R8">
        <v>72.25</v>
      </c>
      <c r="S8" s="9">
        <v>2</v>
      </c>
      <c r="T8">
        <v>44.863289760348586</v>
      </c>
      <c r="U8">
        <v>71.253460207612463</v>
      </c>
      <c r="Y8" s="1" t="s">
        <v>16</v>
      </c>
      <c r="Z8">
        <v>89</v>
      </c>
      <c r="AA8">
        <v>62</v>
      </c>
      <c r="AB8">
        <v>27</v>
      </c>
      <c r="AC8" s="6"/>
    </row>
    <row r="9" spans="1:29">
      <c r="A9" t="s">
        <v>24</v>
      </c>
      <c r="B9" s="17">
        <v>0.10115117165183619</v>
      </c>
      <c r="C9" s="1" t="s">
        <v>17</v>
      </c>
      <c r="D9">
        <v>2</v>
      </c>
      <c r="E9">
        <v>1</v>
      </c>
      <c r="F9">
        <v>2</v>
      </c>
      <c r="G9">
        <v>1</v>
      </c>
      <c r="H9">
        <v>17</v>
      </c>
      <c r="I9">
        <v>8</v>
      </c>
      <c r="J9">
        <v>4</v>
      </c>
      <c r="K9">
        <v>1</v>
      </c>
      <c r="L9" s="1">
        <v>36</v>
      </c>
      <c r="M9" s="9" t="s">
        <v>40</v>
      </c>
      <c r="N9">
        <v>1</v>
      </c>
      <c r="O9">
        <v>2</v>
      </c>
      <c r="P9" s="9" t="s">
        <v>40</v>
      </c>
      <c r="S9" s="9" t="s">
        <v>40</v>
      </c>
      <c r="Y9" s="1" t="s">
        <v>17</v>
      </c>
      <c r="Z9">
        <v>36</v>
      </c>
      <c r="AA9">
        <v>17</v>
      </c>
      <c r="AB9">
        <v>19</v>
      </c>
      <c r="AC9" s="6"/>
    </row>
    <row r="10" spans="1:29">
      <c r="C10" s="1" t="s">
        <v>18</v>
      </c>
      <c r="D10">
        <v>4</v>
      </c>
      <c r="E10">
        <v>12</v>
      </c>
      <c r="G10">
        <v>2</v>
      </c>
      <c r="H10">
        <v>10</v>
      </c>
      <c r="I10">
        <v>65</v>
      </c>
      <c r="J10">
        <v>1</v>
      </c>
      <c r="K10">
        <v>3</v>
      </c>
      <c r="L10" s="1">
        <v>97</v>
      </c>
      <c r="M10" s="9">
        <v>1</v>
      </c>
      <c r="N10">
        <v>175</v>
      </c>
      <c r="O10">
        <v>36</v>
      </c>
      <c r="P10" s="9">
        <v>1</v>
      </c>
      <c r="Q10">
        <v>95.429545454545448</v>
      </c>
      <c r="R10">
        <v>115.57045454545455</v>
      </c>
      <c r="S10" s="9">
        <v>1</v>
      </c>
      <c r="T10">
        <v>66.346928578697032</v>
      </c>
      <c r="U10">
        <v>54.784393307720777</v>
      </c>
      <c r="V10" s="20">
        <v>232.74140449792066</v>
      </c>
      <c r="W10">
        <v>1</v>
      </c>
      <c r="X10" s="20">
        <v>0</v>
      </c>
      <c r="Y10" s="1" t="s">
        <v>18</v>
      </c>
      <c r="Z10">
        <v>97</v>
      </c>
      <c r="AA10">
        <v>65</v>
      </c>
      <c r="AB10">
        <v>32</v>
      </c>
      <c r="AC10" s="6"/>
    </row>
    <row r="11" spans="1:29">
      <c r="A11" s="6"/>
      <c r="C11" s="1" t="s">
        <v>19</v>
      </c>
      <c r="D11">
        <v>1</v>
      </c>
      <c r="E11">
        <v>1</v>
      </c>
      <c r="F11">
        <v>8</v>
      </c>
      <c r="H11">
        <v>1</v>
      </c>
      <c r="I11">
        <v>2</v>
      </c>
      <c r="J11">
        <v>14</v>
      </c>
      <c r="K11">
        <v>1</v>
      </c>
      <c r="L11" s="1">
        <v>28</v>
      </c>
      <c r="M11" s="9">
        <v>2</v>
      </c>
      <c r="N11">
        <v>24</v>
      </c>
      <c r="O11">
        <v>205</v>
      </c>
      <c r="P11" s="9">
        <v>2</v>
      </c>
      <c r="Q11">
        <v>103.57045454545455</v>
      </c>
      <c r="R11">
        <v>125.42954545454545</v>
      </c>
      <c r="S11" s="9">
        <v>2</v>
      </c>
      <c r="T11">
        <v>61.13188615766407</v>
      </c>
      <c r="U11">
        <v>50.478196453838805</v>
      </c>
      <c r="Y11" s="1" t="s">
        <v>19</v>
      </c>
      <c r="Z11">
        <v>28</v>
      </c>
      <c r="AA11">
        <v>14</v>
      </c>
      <c r="AB11">
        <v>14</v>
      </c>
      <c r="AC11" s="6"/>
    </row>
    <row r="12" spans="1:29">
      <c r="A12" s="6">
        <v>0</v>
      </c>
      <c r="B12">
        <v>0</v>
      </c>
      <c r="C12" s="1" t="s">
        <v>20</v>
      </c>
      <c r="E12">
        <v>2</v>
      </c>
      <c r="F12">
        <v>1</v>
      </c>
      <c r="G12">
        <v>6</v>
      </c>
      <c r="H12">
        <v>2</v>
      </c>
      <c r="I12">
        <v>3</v>
      </c>
      <c r="J12">
        <v>1</v>
      </c>
      <c r="K12">
        <v>11</v>
      </c>
      <c r="L12" s="1">
        <v>26</v>
      </c>
      <c r="M12" s="9" t="s">
        <v>41</v>
      </c>
      <c r="N12">
        <v>1</v>
      </c>
      <c r="O12">
        <v>2</v>
      </c>
      <c r="P12" s="9" t="s">
        <v>41</v>
      </c>
      <c r="S12" s="9" t="s">
        <v>41</v>
      </c>
      <c r="Y12" s="1" t="s">
        <v>20</v>
      </c>
      <c r="Z12">
        <v>26</v>
      </c>
      <c r="AA12">
        <v>11</v>
      </c>
      <c r="AB12">
        <v>15</v>
      </c>
      <c r="AC12" s="6"/>
    </row>
    <row r="13" spans="1:29">
      <c r="A13" s="6"/>
      <c r="C13" s="1"/>
      <c r="D13" s="1">
        <v>14</v>
      </c>
      <c r="E13" s="1">
        <v>64</v>
      </c>
      <c r="F13" s="1">
        <v>90</v>
      </c>
      <c r="G13" s="1">
        <v>102</v>
      </c>
      <c r="H13" s="1">
        <v>34</v>
      </c>
      <c r="I13" s="1">
        <v>87</v>
      </c>
      <c r="J13" s="1">
        <v>24</v>
      </c>
      <c r="K13" s="1">
        <v>25</v>
      </c>
      <c r="L13" s="1">
        <v>440</v>
      </c>
      <c r="M13" s="9">
        <v>1</v>
      </c>
      <c r="N13">
        <v>123</v>
      </c>
      <c r="O13">
        <v>41</v>
      </c>
      <c r="P13" s="9">
        <v>1</v>
      </c>
      <c r="Q13">
        <v>60.381818181818183</v>
      </c>
      <c r="R13">
        <v>103.61818181818182</v>
      </c>
      <c r="S13" s="9">
        <v>1</v>
      </c>
      <c r="T13">
        <v>64.937373737373733</v>
      </c>
      <c r="U13">
        <v>37.841203400915632</v>
      </c>
      <c r="V13" s="20">
        <v>163.84990558278014</v>
      </c>
      <c r="W13">
        <v>1</v>
      </c>
      <c r="X13" s="20">
        <v>0</v>
      </c>
      <c r="Y13" s="1" t="s">
        <v>46</v>
      </c>
      <c r="Z13" s="6">
        <v>440</v>
      </c>
      <c r="AA13" s="6">
        <v>272</v>
      </c>
      <c r="AB13" s="6">
        <v>168</v>
      </c>
      <c r="AC13" s="6"/>
    </row>
    <row r="14" spans="1:29">
      <c r="A14" s="6"/>
      <c r="C14" s="1" t="s">
        <v>25</v>
      </c>
      <c r="D14" s="4">
        <v>7.0044584494116102E-3</v>
      </c>
      <c r="E14" s="4">
        <v>7.8824064358701186E-4</v>
      </c>
      <c r="F14" s="4">
        <v>5.5651174986275044E-4</v>
      </c>
      <c r="G14" s="4">
        <v>6.2626566071270987E-5</v>
      </c>
      <c r="H14" s="4">
        <v>6.5713275728137535E-4</v>
      </c>
      <c r="I14" s="4">
        <v>7.3949863685049091E-5</v>
      </c>
      <c r="J14" s="4">
        <v>5.2209903633236923E-5</v>
      </c>
      <c r="K14" s="4">
        <v>5.8753961264393774E-6</v>
      </c>
      <c r="M14" s="9">
        <v>2</v>
      </c>
      <c r="N14">
        <v>39</v>
      </c>
      <c r="O14">
        <v>237</v>
      </c>
      <c r="P14" s="9">
        <v>2</v>
      </c>
      <c r="Q14">
        <v>101.61818181818182</v>
      </c>
      <c r="R14">
        <v>174.38181818181818</v>
      </c>
      <c r="S14" s="9">
        <v>2</v>
      </c>
      <c r="T14">
        <v>38.58597569901918</v>
      </c>
      <c r="U14">
        <v>22.485352745471612</v>
      </c>
      <c r="AC14" s="6"/>
    </row>
    <row r="15" spans="1:29">
      <c r="A15" s="6"/>
      <c r="C15" s="1"/>
      <c r="D15" s="1" t="s">
        <v>13</v>
      </c>
      <c r="E15" s="1" t="s">
        <v>14</v>
      </c>
      <c r="F15" s="1" t="s">
        <v>15</v>
      </c>
      <c r="G15" s="1" t="s">
        <v>16</v>
      </c>
      <c r="H15" s="1" t="s">
        <v>17</v>
      </c>
      <c r="I15" s="1" t="s">
        <v>18</v>
      </c>
      <c r="J15" s="1" t="s">
        <v>19</v>
      </c>
      <c r="K15" s="1" t="s">
        <v>20</v>
      </c>
      <c r="L15" s="1"/>
      <c r="V15" s="6"/>
      <c r="W15" s="6"/>
      <c r="X15" s="6"/>
      <c r="Y15" s="6"/>
      <c r="Z15" s="6"/>
      <c r="AA15" s="6"/>
      <c r="AB15" s="6"/>
      <c r="AC15" s="6"/>
    </row>
    <row r="16" spans="1:29">
      <c r="A16" s="6"/>
      <c r="B16" s="4">
        <v>0.7612709914245207</v>
      </c>
      <c r="C16" s="1" t="s">
        <v>13</v>
      </c>
      <c r="D16" s="4">
        <v>5.3322910281754371E-3</v>
      </c>
      <c r="E16" s="4">
        <v>6.0006473622458681E-4</v>
      </c>
      <c r="F16" s="4">
        <v>4.2365625155741093E-4</v>
      </c>
      <c r="G16" s="4">
        <v>4.7675788042589713E-5</v>
      </c>
      <c r="H16" s="4">
        <v>5.0025610563312153E-4</v>
      </c>
      <c r="I16" s="4">
        <v>5.629588604322548E-5</v>
      </c>
      <c r="J16" s="4">
        <v>3.9745885101052956E-5</v>
      </c>
      <c r="K16" s="4">
        <v>4.4727686341862932E-6</v>
      </c>
      <c r="AC16" s="6"/>
    </row>
    <row r="17" spans="1:29">
      <c r="A17" s="6"/>
      <c r="B17" s="4">
        <v>8.5668969351227073E-2</v>
      </c>
      <c r="C17" s="1" t="s">
        <v>14</v>
      </c>
      <c r="D17" s="4">
        <v>6.000647362245867E-4</v>
      </c>
      <c r="E17" s="4">
        <v>6.7527763536847225E-5</v>
      </c>
      <c r="F17" s="4">
        <v>4.7675788042589713E-5</v>
      </c>
      <c r="G17" s="4">
        <v>5.3651533693323118E-6</v>
      </c>
      <c r="H17" s="4">
        <v>5.6295886043225486E-5</v>
      </c>
      <c r="I17" s="4">
        <v>6.3352086055618909E-6</v>
      </c>
      <c r="J17" s="4">
        <v>4.4727686341862932E-6</v>
      </c>
      <c r="K17" s="4">
        <v>5.0333913068225325E-7</v>
      </c>
      <c r="O17" s="7" t="s">
        <v>11</v>
      </c>
      <c r="P17">
        <v>75.7</v>
      </c>
      <c r="Q17">
        <v>71</v>
      </c>
      <c r="R17" t="s">
        <v>104</v>
      </c>
      <c r="AC17" s="6"/>
    </row>
    <row r="18" spans="1:29">
      <c r="A18" s="6"/>
      <c r="B18" s="4">
        <v>6.0483798228969279E-2</v>
      </c>
      <c r="C18" s="1" t="s">
        <v>15</v>
      </c>
      <c r="D18" s="4">
        <v>4.2365625155741087E-4</v>
      </c>
      <c r="E18" s="4">
        <v>4.7675788042589713E-5</v>
      </c>
      <c r="F18" s="4">
        <v>3.3659944390749221E-5</v>
      </c>
      <c r="G18" s="4">
        <v>3.7878925860279675E-6</v>
      </c>
      <c r="H18" s="4">
        <v>3.9745885101052949E-5</v>
      </c>
      <c r="I18" s="4">
        <v>4.4727686341862915E-6</v>
      </c>
      <c r="J18" s="4">
        <v>3.1578532769066321E-6</v>
      </c>
      <c r="K18" s="4">
        <v>3.5536627382682699E-7</v>
      </c>
      <c r="M18" t="s">
        <v>106</v>
      </c>
      <c r="N18" t="s">
        <v>105</v>
      </c>
      <c r="O18" t="s">
        <v>96</v>
      </c>
      <c r="P18">
        <v>4.9392389975987223E-2</v>
      </c>
      <c r="R18" s="28">
        <v>0.2</v>
      </c>
      <c r="S18" s="28">
        <v>0.2</v>
      </c>
      <c r="T18" s="28">
        <v>0.2</v>
      </c>
      <c r="U18" s="28">
        <v>0.125</v>
      </c>
      <c r="V18" s="28">
        <v>0.125</v>
      </c>
      <c r="W18" s="28">
        <v>0.125</v>
      </c>
      <c r="X18" s="28">
        <v>0.125</v>
      </c>
      <c r="Y18" s="28">
        <v>0.125</v>
      </c>
      <c r="Z18" s="28">
        <v>0.125</v>
      </c>
      <c r="AA18" s="28">
        <v>0.125</v>
      </c>
      <c r="AB18" s="28">
        <v>0.125</v>
      </c>
      <c r="AC18" s="6"/>
    </row>
    <row r="19" spans="1:29">
      <c r="A19" s="6"/>
      <c r="B19" s="4">
        <v>6.8064916634054101E-3</v>
      </c>
      <c r="C19" s="1" t="s">
        <v>16</v>
      </c>
      <c r="D19" s="4">
        <v>4.7675788042589713E-5</v>
      </c>
      <c r="E19" s="4">
        <v>5.365153369332311E-6</v>
      </c>
      <c r="F19" s="4">
        <v>3.7878925860279675E-6</v>
      </c>
      <c r="G19" s="4">
        <v>4.2626719987181408E-7</v>
      </c>
      <c r="H19" s="4">
        <v>4.4727686341862923E-6</v>
      </c>
      <c r="I19" s="4">
        <v>5.0333913068225314E-7</v>
      </c>
      <c r="J19" s="4">
        <v>3.5536627382682694E-7</v>
      </c>
      <c r="K19" s="4">
        <v>3.9990834753814064E-8</v>
      </c>
      <c r="M19" t="s">
        <v>107</v>
      </c>
      <c r="N19" t="s">
        <v>108</v>
      </c>
      <c r="P19">
        <v>2.2019397467757388E-2</v>
      </c>
      <c r="Q19">
        <v>4.9945980821136098E-2</v>
      </c>
      <c r="R19" s="28">
        <v>0.2</v>
      </c>
      <c r="S19" s="28">
        <v>0.2</v>
      </c>
      <c r="T19" s="28">
        <v>0.2</v>
      </c>
      <c r="U19" s="28">
        <v>0.17</v>
      </c>
      <c r="V19" s="28">
        <v>0</v>
      </c>
      <c r="W19" s="28">
        <v>0.16</v>
      </c>
      <c r="X19" s="28">
        <v>0.17</v>
      </c>
      <c r="Y19" s="28">
        <v>0.17</v>
      </c>
      <c r="Z19" s="28">
        <v>0.16</v>
      </c>
      <c r="AA19" s="28">
        <v>0</v>
      </c>
      <c r="AB19" s="28">
        <v>0.17</v>
      </c>
      <c r="AC19" s="6"/>
    </row>
    <row r="20" spans="1:29">
      <c r="A20" s="6"/>
      <c r="B20" s="4">
        <v>7.1419669235834232E-2</v>
      </c>
      <c r="C20" s="1" t="s">
        <v>17</v>
      </c>
      <c r="D20" s="4">
        <v>5.0025610563312153E-4</v>
      </c>
      <c r="E20" s="4">
        <v>5.6295886043225486E-5</v>
      </c>
      <c r="F20" s="4">
        <v>3.9745885101052956E-5</v>
      </c>
      <c r="G20" s="4">
        <v>4.4727686341862923E-6</v>
      </c>
      <c r="H20" s="4">
        <v>4.6932204169067568E-5</v>
      </c>
      <c r="I20" s="4">
        <v>5.2814748044212352E-6</v>
      </c>
      <c r="J20" s="4">
        <v>3.7288140483205608E-6</v>
      </c>
      <c r="K20" s="4">
        <v>4.1961884797980202E-7</v>
      </c>
      <c r="AC20" s="6"/>
    </row>
    <row r="21" spans="1:29">
      <c r="A21" s="6"/>
      <c r="B21" s="4">
        <v>8.0371504021063134E-3</v>
      </c>
      <c r="C21" s="1" t="s">
        <v>18</v>
      </c>
      <c r="D21" s="4">
        <v>5.6295886043225486E-5</v>
      </c>
      <c r="E21" s="4">
        <v>6.3352086055618917E-6</v>
      </c>
      <c r="F21" s="4">
        <v>4.4727686341862932E-6</v>
      </c>
      <c r="G21" s="4">
        <v>5.0333913068225325E-7</v>
      </c>
      <c r="H21" s="4">
        <v>5.2814748044212361E-6</v>
      </c>
      <c r="I21" s="4">
        <v>5.9434617665199935E-7</v>
      </c>
      <c r="J21" s="4">
        <v>4.1961884797980202E-7</v>
      </c>
      <c r="K21" s="4">
        <v>4.7221442340146116E-8</v>
      </c>
      <c r="AC21" s="6"/>
    </row>
    <row r="22" spans="1:29">
      <c r="A22" s="6"/>
      <c r="B22" s="4">
        <v>5.6743694588397044E-3</v>
      </c>
      <c r="C22" s="1" t="s">
        <v>19</v>
      </c>
      <c r="D22" s="4">
        <v>3.9745885101052956E-5</v>
      </c>
      <c r="E22" s="4">
        <v>4.4727686341862932E-6</v>
      </c>
      <c r="F22" s="4">
        <v>3.1578532769066321E-6</v>
      </c>
      <c r="G22" s="4">
        <v>3.5536627382682694E-7</v>
      </c>
      <c r="H22" s="4">
        <v>3.7288140483205608E-6</v>
      </c>
      <c r="I22" s="4">
        <v>4.1961884797980192E-7</v>
      </c>
      <c r="J22" s="4">
        <v>2.962582826254037E-7</v>
      </c>
      <c r="K22" s="4">
        <v>3.3339168338452706E-8</v>
      </c>
      <c r="M22" t="s">
        <v>62</v>
      </c>
      <c r="AC22" s="6"/>
    </row>
    <row r="23" spans="1:29">
      <c r="A23" s="6"/>
      <c r="B23" s="4">
        <v>6.3856023509740643E-4</v>
      </c>
      <c r="C23" s="1" t="s">
        <v>20</v>
      </c>
      <c r="D23" s="4">
        <v>4.4727686341862923E-6</v>
      </c>
      <c r="E23" s="4">
        <v>5.0333913068225325E-7</v>
      </c>
      <c r="F23" s="4">
        <v>3.5536627382682694E-7</v>
      </c>
      <c r="G23" s="4">
        <v>3.9990834753814057E-8</v>
      </c>
      <c r="H23" s="4">
        <v>4.1961884797980197E-7</v>
      </c>
      <c r="I23" s="4">
        <v>4.7221442340146103E-8</v>
      </c>
      <c r="J23" s="4">
        <v>3.3339168338452706E-8</v>
      </c>
      <c r="K23" s="4">
        <v>3.7517943317895196E-9</v>
      </c>
      <c r="AC23" s="6"/>
    </row>
    <row r="24" spans="1:29">
      <c r="A24" s="6"/>
      <c r="AC24" s="6"/>
    </row>
    <row r="25" spans="1:29">
      <c r="A25" s="6"/>
      <c r="C25" s="1" t="s">
        <v>26</v>
      </c>
      <c r="D25" s="4">
        <v>1.1653021422118222E-2</v>
      </c>
      <c r="E25" s="4">
        <v>0.10355099679952029</v>
      </c>
      <c r="F25" s="4">
        <v>9.2584507277017054E-4</v>
      </c>
      <c r="G25" s="4">
        <v>8.2272379578144164E-3</v>
      </c>
      <c r="H25" s="4">
        <v>1.0932439892506942E-3</v>
      </c>
      <c r="I25" s="4">
        <v>9.7147770291677177E-3</v>
      </c>
      <c r="J25" s="4">
        <v>8.6859409600173308E-5</v>
      </c>
      <c r="K25" s="4">
        <v>7.7184947317129524E-4</v>
      </c>
      <c r="O25">
        <v>0.10218186513899323</v>
      </c>
      <c r="P25">
        <v>0.17534912659654395</v>
      </c>
      <c r="Q25">
        <v>0.12374788692712246</v>
      </c>
      <c r="R25">
        <v>0.21235748497370399</v>
      </c>
      <c r="S25">
        <v>6.4336729902329068E-2</v>
      </c>
      <c r="T25">
        <v>0.11040500563486101</v>
      </c>
      <c r="U25">
        <v>7.7915336213373404E-2</v>
      </c>
      <c r="V25">
        <v>0.13370656461307287</v>
      </c>
      <c r="AC25" s="6"/>
    </row>
    <row r="26" spans="1:29">
      <c r="A26" s="6"/>
      <c r="C26" s="1"/>
      <c r="D26" s="1" t="s">
        <v>13</v>
      </c>
      <c r="E26" s="1" t="s">
        <v>14</v>
      </c>
      <c r="F26" s="1" t="s">
        <v>15</v>
      </c>
      <c r="G26" s="1" t="s">
        <v>16</v>
      </c>
      <c r="H26" s="1" t="s">
        <v>17</v>
      </c>
      <c r="I26" s="1" t="s">
        <v>18</v>
      </c>
      <c r="J26" s="1" t="s">
        <v>19</v>
      </c>
      <c r="K26" s="1" t="s">
        <v>20</v>
      </c>
      <c r="L26" s="1"/>
      <c r="N26" s="6"/>
      <c r="O26" s="1" t="s">
        <v>13</v>
      </c>
      <c r="P26" s="1" t="s">
        <v>14</v>
      </c>
      <c r="Q26" s="1" t="s">
        <v>15</v>
      </c>
      <c r="R26" s="1" t="s">
        <v>16</v>
      </c>
      <c r="S26" s="1" t="s">
        <v>17</v>
      </c>
      <c r="T26" s="1" t="s">
        <v>18</v>
      </c>
      <c r="U26" s="1" t="s">
        <v>19</v>
      </c>
      <c r="V26" s="1" t="s">
        <v>20</v>
      </c>
      <c r="AC26" s="6"/>
    </row>
    <row r="27" spans="1:29">
      <c r="A27" s="6"/>
      <c r="B27" s="4">
        <v>8.5668969351227073E-2</v>
      </c>
      <c r="C27" s="1" t="s">
        <v>13</v>
      </c>
      <c r="D27" s="4">
        <v>9.9830233506063848E-4</v>
      </c>
      <c r="E27" s="4">
        <v>8.8711071711071159E-3</v>
      </c>
      <c r="F27" s="4">
        <v>7.9316193163132337E-5</v>
      </c>
      <c r="G27" s="4">
        <v>7.0481899645325526E-4</v>
      </c>
      <c r="H27" s="4">
        <v>9.3657085808530936E-5</v>
      </c>
      <c r="I27" s="4">
        <v>8.3225493556577399E-4</v>
      </c>
      <c r="J27" s="4">
        <v>7.4411560989029259E-6</v>
      </c>
      <c r="K27" s="4">
        <v>6.6123548860872459E-5</v>
      </c>
      <c r="M27" s="4">
        <v>0.10277530991735534</v>
      </c>
      <c r="N27" s="1" t="s">
        <v>13</v>
      </c>
      <c r="O27">
        <v>1.0501772857593437E-2</v>
      </c>
      <c r="P27">
        <v>1.8021560829697379E-2</v>
      </c>
      <c r="Q27">
        <v>1.2718227430552856E-2</v>
      </c>
      <c r="R27">
        <v>2.1825106331442558E-2</v>
      </c>
      <c r="S27">
        <v>6.6122273547810527E-3</v>
      </c>
      <c r="T27">
        <v>1.1346908670550203E-2</v>
      </c>
      <c r="U27">
        <v>8.0077728266443916E-3</v>
      </c>
      <c r="V27">
        <v>1.374173361609346E-2</v>
      </c>
      <c r="AC27" s="6"/>
    </row>
    <row r="28" spans="1:29">
      <c r="A28" s="6"/>
      <c r="B28" s="4">
        <v>0.7612709914245207</v>
      </c>
      <c r="C28" s="1" t="s">
        <v>14</v>
      </c>
      <c r="D28" s="4">
        <v>8.8711071711071177E-3</v>
      </c>
      <c r="E28" s="4">
        <v>7.8830369996568186E-2</v>
      </c>
      <c r="F28" s="4">
        <v>7.0481899645325526E-4</v>
      </c>
      <c r="G28" s="4">
        <v>6.2631575968308296E-3</v>
      </c>
      <c r="H28" s="4">
        <v>8.3225493556577399E-4</v>
      </c>
      <c r="I28" s="4">
        <v>7.3955779404626682E-3</v>
      </c>
      <c r="J28" s="4">
        <v>6.6123548860872472E-5</v>
      </c>
      <c r="K28" s="4">
        <v>5.875866136716059E-4</v>
      </c>
      <c r="M28" s="4">
        <v>0.17296332644628098</v>
      </c>
      <c r="N28" s="1" t="s">
        <v>14</v>
      </c>
      <c r="O28">
        <v>1.7673715296925546E-2</v>
      </c>
      <c r="P28">
        <v>3.0328968225588282E-2</v>
      </c>
      <c r="Q28">
        <v>2.1403846163613349E-2</v>
      </c>
      <c r="R28">
        <v>3.6730056996817972E-2</v>
      </c>
      <c r="S28">
        <v>1.112789481658275E-2</v>
      </c>
      <c r="T28">
        <v>1.9096017030925956E-2</v>
      </c>
      <c r="U28">
        <v>1.3476495732645442E-2</v>
      </c>
      <c r="V28">
        <v>2.3126332183181685E-2</v>
      </c>
      <c r="AC28" s="6"/>
    </row>
    <row r="29" spans="1:29">
      <c r="A29" s="6"/>
      <c r="B29" s="4">
        <v>6.8064916634054101E-3</v>
      </c>
      <c r="C29" s="1" t="s">
        <v>15</v>
      </c>
      <c r="D29" s="4">
        <v>7.9316193163132337E-5</v>
      </c>
      <c r="E29" s="4">
        <v>7.0481899645325515E-4</v>
      </c>
      <c r="F29" s="4">
        <v>6.3017567694151407E-6</v>
      </c>
      <c r="G29" s="4">
        <v>5.5998626572716374E-5</v>
      </c>
      <c r="H29" s="4">
        <v>7.4411560989029242E-6</v>
      </c>
      <c r="I29" s="4">
        <v>6.6123548860872445E-5</v>
      </c>
      <c r="J29" s="4">
        <v>5.912078473318955E-7</v>
      </c>
      <c r="K29" s="4">
        <v>5.2535870045442787E-6</v>
      </c>
      <c r="M29" s="4">
        <v>0.11154287190082643</v>
      </c>
      <c r="N29" s="1" t="s">
        <v>15</v>
      </c>
      <c r="O29">
        <v>1.1397658693786243E-2</v>
      </c>
      <c r="P29">
        <v>1.9558945165880099E-2</v>
      </c>
      <c r="Q29">
        <v>1.3803194699509974E-2</v>
      </c>
      <c r="R29">
        <v>2.3686963743603538E-2</v>
      </c>
      <c r="S29">
        <v>7.1763036220135606E-3</v>
      </c>
      <c r="T29">
        <v>1.2314891400739322E-2</v>
      </c>
      <c r="U29">
        <v>8.6909003663581327E-3</v>
      </c>
      <c r="V29">
        <v>1.491401420893556E-2</v>
      </c>
      <c r="AC29" s="6"/>
    </row>
    <row r="30" spans="1:29">
      <c r="A30" s="6"/>
      <c r="B30" s="4">
        <v>6.0483798228969279E-2</v>
      </c>
      <c r="C30" s="1" t="s">
        <v>16</v>
      </c>
      <c r="D30" s="4">
        <v>7.0481899645325515E-4</v>
      </c>
      <c r="E30" s="4">
        <v>6.2631575968308288E-3</v>
      </c>
      <c r="F30" s="4">
        <v>5.5998626572716374E-5</v>
      </c>
      <c r="G30" s="4">
        <v>4.9761460062216448E-4</v>
      </c>
      <c r="H30" s="4">
        <v>6.6123548860872445E-5</v>
      </c>
      <c r="I30" s="4">
        <v>5.875866136716058E-4</v>
      </c>
      <c r="J30" s="4">
        <v>5.2535870045442795E-6</v>
      </c>
      <c r="K30" s="4">
        <v>4.6684387798428856E-5</v>
      </c>
      <c r="M30" s="4">
        <v>0.1877184917355372</v>
      </c>
      <c r="N30" s="1" t="s">
        <v>16</v>
      </c>
      <c r="O30">
        <v>1.9181425606615878E-2</v>
      </c>
      <c r="P30">
        <v>3.2916273571847003E-2</v>
      </c>
      <c r="Q30">
        <v>2.3229766689419229E-2</v>
      </c>
      <c r="R30">
        <v>3.9863426788015716E-2</v>
      </c>
      <c r="S30">
        <v>1.2077193900461849E-2</v>
      </c>
      <c r="T30">
        <v>2.0725061137829594E-2</v>
      </c>
      <c r="U30">
        <v>1.4626149397041738E-2</v>
      </c>
      <c r="V30">
        <v>2.509919464430619E-2</v>
      </c>
      <c r="AC30" s="6"/>
    </row>
    <row r="31" spans="1:29">
      <c r="A31" s="6"/>
      <c r="B31" s="4">
        <v>8.0371504021063134E-3</v>
      </c>
      <c r="C31" s="1" t="s">
        <v>17</v>
      </c>
      <c r="D31" s="4">
        <v>9.365708580853095E-5</v>
      </c>
      <c r="E31" s="4">
        <v>8.3225493556577409E-4</v>
      </c>
      <c r="F31" s="4">
        <v>7.441156098902925E-6</v>
      </c>
      <c r="G31" s="4">
        <v>6.6123548860872459E-5</v>
      </c>
      <c r="H31" s="4">
        <v>8.7865663678065273E-6</v>
      </c>
      <c r="I31" s="4">
        <v>7.8079124106348498E-5</v>
      </c>
      <c r="J31" s="4">
        <v>6.981021387947499E-7</v>
      </c>
      <c r="K31" s="4">
        <v>6.2034703036642216E-6</v>
      </c>
      <c r="M31" s="4">
        <v>7.5964359504132203E-2</v>
      </c>
      <c r="N31" s="1" t="s">
        <v>17</v>
      </c>
      <c r="O31">
        <v>7.7621799382212352E-3</v>
      </c>
      <c r="P31">
        <v>1.3320284091515455E-2</v>
      </c>
      <c r="Q31">
        <v>9.4004289704086325E-3</v>
      </c>
      <c r="R31">
        <v>1.6131600331935801E-2</v>
      </c>
      <c r="S31">
        <v>4.887298479620778E-3</v>
      </c>
      <c r="T31">
        <v>8.386845539102324E-3</v>
      </c>
      <c r="U31">
        <v>5.9187886109980277E-3</v>
      </c>
      <c r="V31">
        <v>1.0156933542329948E-2</v>
      </c>
      <c r="AC31" s="6"/>
    </row>
    <row r="32" spans="1:29">
      <c r="A32" s="6"/>
      <c r="B32" s="4">
        <v>7.1419669235834232E-2</v>
      </c>
      <c r="C32" s="1" t="s">
        <v>18</v>
      </c>
      <c r="D32" s="4">
        <v>8.3225493556577409E-4</v>
      </c>
      <c r="E32" s="4">
        <v>7.3955779404626682E-3</v>
      </c>
      <c r="F32" s="4">
        <v>6.6123548860872459E-5</v>
      </c>
      <c r="G32" s="4">
        <v>5.875866136716059E-4</v>
      </c>
      <c r="H32" s="4">
        <v>7.8079124106348498E-5</v>
      </c>
      <c r="I32" s="4">
        <v>6.9382616212303877E-4</v>
      </c>
      <c r="J32" s="4">
        <v>6.2034703036642224E-6</v>
      </c>
      <c r="K32" s="4">
        <v>5.5125234073746813E-5</v>
      </c>
      <c r="M32" s="4">
        <v>0.12784245867768593</v>
      </c>
      <c r="N32" s="1" t="s">
        <v>18</v>
      </c>
      <c r="O32">
        <v>1.3063180871640618E-2</v>
      </c>
      <c r="P32">
        <v>2.2417063471086986E-2</v>
      </c>
      <c r="Q32">
        <v>1.5820234120931604E-2</v>
      </c>
      <c r="R32">
        <v>2.7148302997648064E-2</v>
      </c>
      <c r="S32">
        <v>8.2249657339959446E-3</v>
      </c>
      <c r="T32">
        <v>1.41144473706844E-2</v>
      </c>
      <c r="U32">
        <v>9.9608881502161947E-3</v>
      </c>
      <c r="V32">
        <v>1.7093375961482114E-2</v>
      </c>
      <c r="AC32" s="6"/>
    </row>
    <row r="33" spans="1:29">
      <c r="A33" s="6"/>
      <c r="B33" s="4">
        <v>6.3856023509740643E-4</v>
      </c>
      <c r="C33" s="1" t="s">
        <v>19</v>
      </c>
      <c r="D33" s="4">
        <v>7.441156098902925E-6</v>
      </c>
      <c r="E33" s="4">
        <v>6.6123548860872459E-5</v>
      </c>
      <c r="F33" s="4">
        <v>5.912078473318955E-7</v>
      </c>
      <c r="G33" s="4">
        <v>5.2535870045442795E-6</v>
      </c>
      <c r="H33" s="4">
        <v>6.981021387947498E-7</v>
      </c>
      <c r="I33" s="4">
        <v>6.2034703036642216E-6</v>
      </c>
      <c r="J33" s="4">
        <v>5.5464965014708588E-8</v>
      </c>
      <c r="K33" s="4">
        <v>4.9287238104807161E-7</v>
      </c>
      <c r="M33" s="4">
        <v>8.2444731404958685E-2</v>
      </c>
      <c r="N33" s="1" t="s">
        <v>19</v>
      </c>
      <c r="O33">
        <v>8.4243564258420084E-3</v>
      </c>
      <c r="P33">
        <v>1.4456611644346163E-2</v>
      </c>
      <c r="Q33">
        <v>1.0202361299637809E-2</v>
      </c>
      <c r="R33">
        <v>1.7507755810489575E-2</v>
      </c>
      <c r="S33">
        <v>5.3042244162708942E-3</v>
      </c>
      <c r="T33">
        <v>9.1023110353290661E-3</v>
      </c>
      <c r="U33">
        <v>6.4237089664386212E-3</v>
      </c>
      <c r="V33">
        <v>1.1023401806604546E-2</v>
      </c>
      <c r="AC33" s="6"/>
    </row>
    <row r="34" spans="1:29">
      <c r="A34" s="6"/>
      <c r="B34" s="4">
        <v>5.6743694588397044E-3</v>
      </c>
      <c r="C34" s="1" t="s">
        <v>20</v>
      </c>
      <c r="D34" s="4">
        <v>6.6123548860872459E-5</v>
      </c>
      <c r="E34" s="4">
        <v>5.875866136716059E-4</v>
      </c>
      <c r="F34" s="4">
        <v>5.2535870045442795E-6</v>
      </c>
      <c r="G34" s="4">
        <v>4.6684387798428863E-5</v>
      </c>
      <c r="H34" s="4">
        <v>6.2034703036642216E-6</v>
      </c>
      <c r="I34" s="4">
        <v>5.5125234073746813E-5</v>
      </c>
      <c r="J34" s="4">
        <v>4.9287238104807161E-7</v>
      </c>
      <c r="K34" s="4">
        <v>4.3797590773847135E-6</v>
      </c>
      <c r="M34" s="4">
        <v>0.13874845041322317</v>
      </c>
      <c r="N34" s="1" t="s">
        <v>20</v>
      </c>
      <c r="O34">
        <v>1.417757544836826E-2</v>
      </c>
      <c r="P34">
        <v>2.432941959658257E-2</v>
      </c>
      <c r="Q34">
        <v>1.7169827553048998E-2</v>
      </c>
      <c r="R34">
        <v>2.9464271973750754E-2</v>
      </c>
      <c r="S34">
        <v>8.9266215786022365E-3</v>
      </c>
      <c r="T34">
        <v>1.5318523449700139E-2</v>
      </c>
      <c r="U34">
        <v>1.0810632163030852E-2</v>
      </c>
      <c r="V34">
        <v>1.8551578650139362E-2</v>
      </c>
      <c r="AC34" s="6"/>
    </row>
    <row r="35" spans="1:29">
      <c r="A35" s="6"/>
      <c r="X35" t="s">
        <v>85</v>
      </c>
      <c r="AC35" s="6"/>
    </row>
    <row r="36" spans="1:29">
      <c r="A36" s="6"/>
      <c r="C36" s="1" t="s">
        <v>27</v>
      </c>
      <c r="D36" s="4">
        <v>1.320981022146535E-2</v>
      </c>
      <c r="E36" s="4">
        <v>1.486554511791673E-3</v>
      </c>
      <c r="F36" s="4">
        <v>0.16626345597139036</v>
      </c>
      <c r="G36" s="4">
        <v>1.8710313507662894E-2</v>
      </c>
      <c r="H36" s="4">
        <v>1.2392962392009637E-3</v>
      </c>
      <c r="I36" s="4">
        <v>1.3946312512779481E-4</v>
      </c>
      <c r="J36" s="4">
        <v>1.5598231333185816E-2</v>
      </c>
      <c r="K36" s="4">
        <v>1.7553334056713979E-3</v>
      </c>
      <c r="P36" t="s">
        <v>63</v>
      </c>
      <c r="AA36" t="s">
        <v>44</v>
      </c>
      <c r="AC36" s="6"/>
    </row>
    <row r="37" spans="1:29">
      <c r="A37" s="6"/>
      <c r="C37" s="1"/>
      <c r="D37" s="1" t="s">
        <v>13</v>
      </c>
      <c r="E37" s="1" t="s">
        <v>14</v>
      </c>
      <c r="F37" s="1" t="s">
        <v>15</v>
      </c>
      <c r="G37" s="1" t="s">
        <v>16</v>
      </c>
      <c r="H37" s="1" t="s">
        <v>17</v>
      </c>
      <c r="I37" s="1" t="s">
        <v>18</v>
      </c>
      <c r="J37" s="1" t="s">
        <v>19</v>
      </c>
      <c r="K37" s="1" t="s">
        <v>20</v>
      </c>
      <c r="L37" s="1"/>
      <c r="O37" s="1" t="s">
        <v>13</v>
      </c>
      <c r="P37" s="1" t="s">
        <v>14</v>
      </c>
      <c r="Q37" s="1" t="s">
        <v>15</v>
      </c>
      <c r="R37" s="1" t="s">
        <v>16</v>
      </c>
      <c r="S37" s="1" t="s">
        <v>17</v>
      </c>
      <c r="T37" s="1" t="s">
        <v>18</v>
      </c>
      <c r="U37" s="1" t="s">
        <v>19</v>
      </c>
      <c r="V37" s="1" t="s">
        <v>20</v>
      </c>
      <c r="X37" s="1" t="s">
        <v>47</v>
      </c>
      <c r="Y37" s="1" t="s">
        <v>48</v>
      </c>
      <c r="Z37" s="1" t="s">
        <v>66</v>
      </c>
      <c r="AC37" s="6"/>
    </row>
    <row r="38" spans="1:29">
      <c r="A38" s="6"/>
      <c r="B38" s="4">
        <v>6.0483798228969279E-2</v>
      </c>
      <c r="C38" s="1" t="s">
        <v>13</v>
      </c>
      <c r="D38" s="4">
        <v>7.9897949607808628E-4</v>
      </c>
      <c r="E38" s="4">
        <v>8.9912463147571485E-5</v>
      </c>
      <c r="F38" s="4">
        <v>1.0056245323824693E-2</v>
      </c>
      <c r="G38" s="4">
        <v>1.1316708269982409E-3</v>
      </c>
      <c r="H38" s="4">
        <v>7.4957343677751535E-5</v>
      </c>
      <c r="I38" s="4">
        <v>8.4352595206110369E-6</v>
      </c>
      <c r="J38" s="4">
        <v>9.4344027668519736E-4</v>
      </c>
      <c r="K38" s="4">
        <v>1.0616923153319831E-4</v>
      </c>
      <c r="N38" s="1" t="s">
        <v>13</v>
      </c>
      <c r="O38" s="5">
        <v>4.6207800573411122</v>
      </c>
      <c r="P38" s="5">
        <v>7.929486765066847</v>
      </c>
      <c r="Q38" s="5">
        <v>5.5960200694432567</v>
      </c>
      <c r="R38" s="5">
        <v>9.6030467858347262</v>
      </c>
      <c r="S38" s="5">
        <v>2.9093800361036632</v>
      </c>
      <c r="T38" s="5">
        <v>4.9926398150420894</v>
      </c>
      <c r="U38" s="5">
        <v>3.5234200437235321</v>
      </c>
      <c r="V38" s="5">
        <v>6.0463627910811226</v>
      </c>
      <c r="X38">
        <v>45.221136363636347</v>
      </c>
      <c r="Y38">
        <v>4.6207800573411122</v>
      </c>
      <c r="Z38">
        <v>40.600356306295232</v>
      </c>
      <c r="AA38">
        <v>8.3398879585318927E-2</v>
      </c>
      <c r="AB38">
        <v>23.063388877871326</v>
      </c>
      <c r="AC38" s="6"/>
    </row>
    <row r="39" spans="1:29">
      <c r="A39" s="6"/>
      <c r="B39" s="4">
        <v>6.8064916634054101E-3</v>
      </c>
      <c r="C39" s="1" t="s">
        <v>14</v>
      </c>
      <c r="D39" s="4">
        <v>8.9912463147571485E-5</v>
      </c>
      <c r="E39" s="4">
        <v>1.0118220891707722E-5</v>
      </c>
      <c r="F39" s="4">
        <v>1.1316708269982409E-3</v>
      </c>
      <c r="G39" s="4">
        <v>1.2735159290960913E-4</v>
      </c>
      <c r="H39" s="4">
        <v>8.4352595206110369E-6</v>
      </c>
      <c r="I39" s="4">
        <v>9.4925459853480094E-7</v>
      </c>
      <c r="J39" s="4">
        <v>1.0616923153319831E-4</v>
      </c>
      <c r="K39" s="4">
        <v>1.1947662192199398E-5</v>
      </c>
      <c r="N39" s="1" t="s">
        <v>14</v>
      </c>
      <c r="O39" s="5">
        <v>7.7764347306472406</v>
      </c>
      <c r="P39" s="5">
        <v>13.344746019258844</v>
      </c>
      <c r="Q39" s="5">
        <v>9.4176923119898746</v>
      </c>
      <c r="R39" s="5">
        <v>16.161225078599909</v>
      </c>
      <c r="S39" s="5">
        <v>4.8962737192964099</v>
      </c>
      <c r="T39" s="5">
        <v>8.4022474936074207</v>
      </c>
      <c r="U39" s="5">
        <v>5.9296581223639944</v>
      </c>
      <c r="V39" s="5">
        <v>10.175586160599941</v>
      </c>
      <c r="X39">
        <v>76.103863636363627</v>
      </c>
      <c r="Y39">
        <v>13.344746019258844</v>
      </c>
      <c r="Z39">
        <v>62.759117617104785</v>
      </c>
      <c r="AA39">
        <v>41.931936365503681</v>
      </c>
      <c r="AB39">
        <v>20.374959707932934</v>
      </c>
      <c r="AC39" s="6"/>
    </row>
    <row r="40" spans="1:29">
      <c r="A40" s="6"/>
      <c r="B40" s="4">
        <v>0.7612709914245207</v>
      </c>
      <c r="C40" s="1" t="s">
        <v>15</v>
      </c>
      <c r="D40" s="4">
        <v>1.0056245323824695E-2</v>
      </c>
      <c r="E40" s="4">
        <v>1.1316708269982414E-3</v>
      </c>
      <c r="F40" s="4">
        <v>0.1265715459650075</v>
      </c>
      <c r="G40" s="4">
        <v>1.4243618913842132E-2</v>
      </c>
      <c r="H40" s="4">
        <v>9.4344027668519757E-4</v>
      </c>
      <c r="I40" s="4">
        <v>1.0616923153319834E-4</v>
      </c>
      <c r="J40" s="4">
        <v>1.187448103148339E-2</v>
      </c>
      <c r="K40" s="4">
        <v>1.3362844020160455E-3</v>
      </c>
      <c r="N40" s="1" t="s">
        <v>15</v>
      </c>
      <c r="O40" s="5">
        <v>5.0149698252659469</v>
      </c>
      <c r="P40" s="5">
        <v>8.6059358729872439</v>
      </c>
      <c r="Q40" s="5">
        <v>6.0734056677843888</v>
      </c>
      <c r="R40" s="5">
        <v>10.422264047185557</v>
      </c>
      <c r="S40" s="5">
        <v>3.1575735936859668</v>
      </c>
      <c r="T40" s="5">
        <v>5.4185522163253017</v>
      </c>
      <c r="U40" s="5">
        <v>3.8239961611975786</v>
      </c>
      <c r="V40" s="5">
        <v>6.5621662519316466</v>
      </c>
      <c r="X40">
        <v>49.078863636363636</v>
      </c>
      <c r="Y40">
        <v>6.0734056677843888</v>
      </c>
      <c r="Z40">
        <v>43.00545796857925</v>
      </c>
      <c r="AA40">
        <v>514.99671266669134</v>
      </c>
      <c r="AB40">
        <v>8.3991067566200268</v>
      </c>
      <c r="AC40" s="6"/>
    </row>
    <row r="41" spans="1:29">
      <c r="A41" s="6"/>
      <c r="B41" s="4">
        <v>8.5668969351227073E-2</v>
      </c>
      <c r="C41" s="1" t="s">
        <v>16</v>
      </c>
      <c r="D41" s="4">
        <v>1.1316708269982411E-3</v>
      </c>
      <c r="E41" s="4">
        <v>1.2735159290960915E-4</v>
      </c>
      <c r="F41" s="4">
        <v>1.4243618913842133E-2</v>
      </c>
      <c r="G41" s="4">
        <v>1.6028932744398224E-3</v>
      </c>
      <c r="H41" s="4">
        <v>1.0616923153319833E-4</v>
      </c>
      <c r="I41" s="4">
        <v>1.1947662192199399E-5</v>
      </c>
      <c r="J41" s="4">
        <v>1.3362844020160455E-3</v>
      </c>
      <c r="K41" s="4">
        <v>1.5037760373164802E-4</v>
      </c>
      <c r="N41" s="1" t="s">
        <v>16</v>
      </c>
      <c r="O41" s="5">
        <v>8.4398272669109868</v>
      </c>
      <c r="P41" s="5">
        <v>14.483160371612682</v>
      </c>
      <c r="Q41" s="5">
        <v>10.221097343344461</v>
      </c>
      <c r="R41" s="5">
        <v>17.539907786726914</v>
      </c>
      <c r="S41" s="5">
        <v>5.3139653162032134</v>
      </c>
      <c r="T41" s="5">
        <v>9.1190269006450215</v>
      </c>
      <c r="U41" s="5">
        <v>6.4355057346983644</v>
      </c>
      <c r="V41" s="5">
        <v>11.043645643494724</v>
      </c>
      <c r="X41">
        <v>82.596136363636376</v>
      </c>
      <c r="Y41">
        <v>17.539907786726914</v>
      </c>
      <c r="Z41">
        <v>65.056228576909461</v>
      </c>
      <c r="AA41">
        <v>112.69727433279819</v>
      </c>
      <c r="AB41">
        <v>22.261919652871178</v>
      </c>
      <c r="AC41" s="6"/>
    </row>
    <row r="42" spans="1:29">
      <c r="A42" s="6"/>
      <c r="B42" s="4">
        <v>5.6743694588397044E-3</v>
      </c>
      <c r="C42" s="1" t="s">
        <v>17</v>
      </c>
      <c r="D42" s="4">
        <v>7.4957343677751535E-5</v>
      </c>
      <c r="E42" s="4">
        <v>8.4352595206110369E-6</v>
      </c>
      <c r="F42" s="4">
        <v>9.4344027668519736E-4</v>
      </c>
      <c r="G42" s="4">
        <v>1.061692315331983E-4</v>
      </c>
      <c r="H42" s="4">
        <v>7.0322247301768536E-6</v>
      </c>
      <c r="I42" s="4">
        <v>7.9136529785949901E-7</v>
      </c>
      <c r="J42" s="4">
        <v>8.8510127488946122E-5</v>
      </c>
      <c r="K42" s="4">
        <v>9.960410267222865E-6</v>
      </c>
      <c r="N42" s="1" t="s">
        <v>17</v>
      </c>
      <c r="O42" s="5">
        <v>3.4153591728173436</v>
      </c>
      <c r="P42" s="5">
        <v>5.8609250002667999</v>
      </c>
      <c r="Q42" s="5">
        <v>4.1361887469797987</v>
      </c>
      <c r="R42" s="5">
        <v>7.0979041460517527</v>
      </c>
      <c r="S42" s="5">
        <v>2.1504113310331423</v>
      </c>
      <c r="T42" s="5">
        <v>3.6902120372050224</v>
      </c>
      <c r="U42" s="5">
        <v>2.6042669888391323</v>
      </c>
      <c r="V42" s="5">
        <v>4.4690507586251771</v>
      </c>
      <c r="X42">
        <v>33.424318181818165</v>
      </c>
      <c r="Y42">
        <v>2.1504113310331423</v>
      </c>
      <c r="Z42">
        <v>31.273906850785025</v>
      </c>
      <c r="AA42">
        <v>102.54330436938643</v>
      </c>
      <c r="AB42">
        <v>4.8170761043871959</v>
      </c>
      <c r="AC42" s="6"/>
    </row>
    <row r="43" spans="1:29">
      <c r="A43" s="6"/>
      <c r="B43" s="4">
        <v>6.3856023509740643E-4</v>
      </c>
      <c r="C43" s="1" t="s">
        <v>18</v>
      </c>
      <c r="D43" s="4">
        <v>8.4352595206110369E-6</v>
      </c>
      <c r="E43" s="4">
        <v>9.4925459853480094E-7</v>
      </c>
      <c r="F43" s="4">
        <v>1.0616923153319831E-4</v>
      </c>
      <c r="G43" s="4">
        <v>1.1947662192199396E-5</v>
      </c>
      <c r="H43" s="4">
        <v>7.9136529785949901E-7</v>
      </c>
      <c r="I43" s="4">
        <v>8.9055605969023661E-8</v>
      </c>
      <c r="J43" s="4">
        <v>9.9604102672228667E-6</v>
      </c>
      <c r="K43" s="4">
        <v>1.1208861121998589E-6</v>
      </c>
      <c r="N43" s="1" t="s">
        <v>18</v>
      </c>
      <c r="O43" s="5">
        <v>5.7477995835218723</v>
      </c>
      <c r="P43" s="5">
        <v>9.863507927278274</v>
      </c>
      <c r="Q43" s="5">
        <v>6.9609030132099061</v>
      </c>
      <c r="R43" s="5">
        <v>11.945253318965149</v>
      </c>
      <c r="S43" s="5">
        <v>3.6189849229582158</v>
      </c>
      <c r="T43" s="5">
        <v>6.2103568431011364</v>
      </c>
      <c r="U43" s="5">
        <v>4.3827907860951258</v>
      </c>
      <c r="V43" s="5">
        <v>7.5210854230521296</v>
      </c>
      <c r="X43">
        <v>56.250681818181818</v>
      </c>
      <c r="Y43">
        <v>6.2103568431011364</v>
      </c>
      <c r="Z43">
        <v>50.040324975080679</v>
      </c>
      <c r="AA43">
        <v>556.52553143623288</v>
      </c>
      <c r="AB43">
        <v>6.5038211755936937</v>
      </c>
      <c r="AC43" s="6"/>
    </row>
    <row r="44" spans="1:29">
      <c r="A44" s="6"/>
      <c r="B44" s="4">
        <v>7.1419669235834232E-2</v>
      </c>
      <c r="C44" s="1" t="s">
        <v>19</v>
      </c>
      <c r="D44" s="4">
        <v>9.4344027668519747E-4</v>
      </c>
      <c r="E44" s="4">
        <v>1.0616923153319833E-4</v>
      </c>
      <c r="F44" s="4">
        <v>1.1874481031483388E-2</v>
      </c>
      <c r="G44" s="4">
        <v>1.3362844020160453E-3</v>
      </c>
      <c r="H44" s="4">
        <v>8.8510127488946135E-5</v>
      </c>
      <c r="I44" s="4">
        <v>9.9604102672228667E-6</v>
      </c>
      <c r="J44" s="4">
        <v>1.1140205224801566E-3</v>
      </c>
      <c r="K44" s="4">
        <v>1.2536533123166168E-4</v>
      </c>
      <c r="N44" s="1" t="s">
        <v>19</v>
      </c>
      <c r="O44" s="5">
        <v>3.7067168273704838</v>
      </c>
      <c r="P44" s="5">
        <v>6.3609091235123119</v>
      </c>
      <c r="Q44" s="5">
        <v>4.4890389718406363</v>
      </c>
      <c r="R44" s="5">
        <v>7.7034125566154126</v>
      </c>
      <c r="S44" s="5">
        <v>2.3338587431591935</v>
      </c>
      <c r="T44" s="5">
        <v>4.0050168555447891</v>
      </c>
      <c r="U44" s="5">
        <v>2.8264319452329931</v>
      </c>
      <c r="V44" s="5">
        <v>4.8502967949059999</v>
      </c>
      <c r="X44">
        <v>36.275681818181816</v>
      </c>
      <c r="Y44">
        <v>2.8264319452329931</v>
      </c>
      <c r="Z44">
        <v>33.449249872948826</v>
      </c>
      <c r="AA44">
        <v>44.17181290534063</v>
      </c>
      <c r="AB44">
        <v>11.30887305566509</v>
      </c>
      <c r="AC44" s="6"/>
    </row>
    <row r="45" spans="1:29">
      <c r="A45" s="6"/>
      <c r="B45" s="4">
        <v>8.0371504021063134E-3</v>
      </c>
      <c r="C45" s="1" t="s">
        <v>20</v>
      </c>
      <c r="D45" s="4">
        <v>1.0616923153319833E-4</v>
      </c>
      <c r="E45" s="4">
        <v>1.1947662192199399E-5</v>
      </c>
      <c r="F45" s="4">
        <v>1.3362844020160453E-3</v>
      </c>
      <c r="G45" s="4">
        <v>1.5037760373164802E-4</v>
      </c>
      <c r="H45" s="4">
        <v>9.9604102672228667E-6</v>
      </c>
      <c r="I45" s="4">
        <v>1.1208861121998591E-6</v>
      </c>
      <c r="J45" s="4">
        <v>1.2536533123166168E-4</v>
      </c>
      <c r="K45" s="4">
        <v>1.410787858722252E-5</v>
      </c>
      <c r="N45" s="1" t="s">
        <v>20</v>
      </c>
      <c r="O45" s="5">
        <v>6.2381331972820346</v>
      </c>
      <c r="P45" s="5">
        <v>10.704944622496331</v>
      </c>
      <c r="Q45" s="5">
        <v>7.5547241233415585</v>
      </c>
      <c r="R45" s="5">
        <v>12.964279668450331</v>
      </c>
      <c r="S45" s="5">
        <v>3.9277134945849839</v>
      </c>
      <c r="T45" s="5">
        <v>6.7401503178680606</v>
      </c>
      <c r="U45" s="5">
        <v>4.756678151733575</v>
      </c>
      <c r="V45" s="5">
        <v>8.1626946060613186</v>
      </c>
      <c r="X45">
        <v>61.049318181818194</v>
      </c>
      <c r="Y45">
        <v>8.1626946060613186</v>
      </c>
      <c r="Z45">
        <v>52.886623575756872</v>
      </c>
      <c r="AA45">
        <v>0.98623093071443302</v>
      </c>
      <c r="AB45">
        <v>27.141007478289453</v>
      </c>
      <c r="AC45" s="6"/>
    </row>
    <row r="46" spans="1:29">
      <c r="A46" s="6"/>
      <c r="X46" s="8">
        <v>440</v>
      </c>
      <c r="Y46" s="8">
        <v>60.92873425653984</v>
      </c>
      <c r="Z46" s="8">
        <v>379.07126574346012</v>
      </c>
      <c r="AA46" s="8">
        <v>1373.9362018862528</v>
      </c>
      <c r="AB46" s="8">
        <v>123.87015280923092</v>
      </c>
      <c r="AC46" s="6"/>
    </row>
    <row r="47" spans="1:29">
      <c r="A47" s="6"/>
      <c r="C47" s="1" t="s">
        <v>28</v>
      </c>
      <c r="D47" s="4">
        <v>1.6657475671229074E-3</v>
      </c>
      <c r="E47" s="4">
        <v>1.4802154286317157E-2</v>
      </c>
      <c r="F47" s="4">
        <v>2.0965702204847274E-2</v>
      </c>
      <c r="G47" s="4">
        <v>0.18630527511028977</v>
      </c>
      <c r="H47" s="4">
        <v>1.562743643386405E-4</v>
      </c>
      <c r="I47" s="4">
        <v>1.3886841545457393E-3</v>
      </c>
      <c r="J47" s="4">
        <v>1.9669257513218342E-3</v>
      </c>
      <c r="K47" s="4">
        <v>1.7478481743235137E-2</v>
      </c>
      <c r="P47" t="s">
        <v>70</v>
      </c>
      <c r="AB47" s="19">
        <v>1497.8063546954836</v>
      </c>
      <c r="AC47" s="6"/>
    </row>
    <row r="48" spans="1:29">
      <c r="A48" s="6"/>
      <c r="C48" s="1"/>
      <c r="D48" s="1" t="s">
        <v>13</v>
      </c>
      <c r="E48" s="1" t="s">
        <v>14</v>
      </c>
      <c r="F48" s="1" t="s">
        <v>15</v>
      </c>
      <c r="G48" s="1" t="s">
        <v>16</v>
      </c>
      <c r="H48" s="1" t="s">
        <v>17</v>
      </c>
      <c r="I48" s="1" t="s">
        <v>18</v>
      </c>
      <c r="J48" s="1" t="s">
        <v>19</v>
      </c>
      <c r="K48" s="1" t="s">
        <v>20</v>
      </c>
      <c r="L48" s="1"/>
      <c r="O48" s="1" t="s">
        <v>13</v>
      </c>
      <c r="P48" s="1" t="s">
        <v>14</v>
      </c>
      <c r="Q48" s="1" t="s">
        <v>15</v>
      </c>
      <c r="R48" s="1" t="s">
        <v>16</v>
      </c>
      <c r="S48" s="1" t="s">
        <v>17</v>
      </c>
      <c r="T48" s="1" t="s">
        <v>18</v>
      </c>
      <c r="U48" s="1" t="s">
        <v>19</v>
      </c>
      <c r="V48" s="1" t="s">
        <v>20</v>
      </c>
      <c r="Z48" t="s">
        <v>68</v>
      </c>
      <c r="AC48" s="6"/>
    </row>
    <row r="49" spans="1:29">
      <c r="A49" s="6"/>
      <c r="B49" s="4">
        <v>6.8064916634054101E-3</v>
      </c>
      <c r="C49" s="1" t="s">
        <v>13</v>
      </c>
      <c r="D49" s="4">
        <v>1.1337896928959913E-5</v>
      </c>
      <c r="E49" s="4">
        <v>1.0075073975025839E-4</v>
      </c>
      <c r="F49" s="4">
        <v>1.4270287727473338E-4</v>
      </c>
      <c r="G49" s="4">
        <v>1.2680853018866387E-3</v>
      </c>
      <c r="H49" s="4">
        <v>1.0636801580749363E-6</v>
      </c>
      <c r="I49" s="4">
        <v>9.4520671210187653E-6</v>
      </c>
      <c r="J49" s="4">
        <v>1.3387863728909486E-5</v>
      </c>
      <c r="K49" s="4">
        <v>1.1896714027431362E-4</v>
      </c>
      <c r="N49" s="1" t="s">
        <v>13</v>
      </c>
      <c r="O49">
        <v>8.3398879585318927E-2</v>
      </c>
      <c r="P49">
        <v>3.064490866422974</v>
      </c>
      <c r="Q49">
        <v>2.3108137889729217</v>
      </c>
      <c r="R49">
        <v>3.2691846644506359</v>
      </c>
      <c r="S49">
        <v>1.2530958750764338</v>
      </c>
      <c r="T49">
        <v>4.9926398150420894</v>
      </c>
      <c r="U49">
        <v>3.5234200437235321</v>
      </c>
      <c r="V49">
        <v>6.0463627910811226</v>
      </c>
      <c r="W49" s="6">
        <v>24.54340672435503</v>
      </c>
      <c r="Z49" t="s">
        <v>67</v>
      </c>
      <c r="AC49" s="6"/>
    </row>
    <row r="50" spans="1:29">
      <c r="A50" s="6"/>
      <c r="B50" s="4">
        <v>6.0483798228969279E-2</v>
      </c>
      <c r="C50" s="1" t="s">
        <v>14</v>
      </c>
      <c r="D50" s="4">
        <v>1.0075073975025839E-4</v>
      </c>
      <c r="E50" s="4">
        <v>8.9529051320767967E-4</v>
      </c>
      <c r="F50" s="4">
        <v>1.2680853018866389E-3</v>
      </c>
      <c r="G50" s="4">
        <v>1.1268450668763379E-2</v>
      </c>
      <c r="H50" s="4">
        <v>9.4520671210187636E-6</v>
      </c>
      <c r="I50" s="4">
        <v>8.3992892207311292E-5</v>
      </c>
      <c r="J50" s="4">
        <v>1.1896714027431362E-4</v>
      </c>
      <c r="K50" s="4">
        <v>1.0571649631065574E-3</v>
      </c>
      <c r="N50" s="1" t="s">
        <v>14</v>
      </c>
      <c r="O50">
        <v>5.9050283644443535</v>
      </c>
      <c r="P50">
        <v>41.931936365503681</v>
      </c>
      <c r="Q50">
        <v>4.3733404370132307</v>
      </c>
      <c r="R50">
        <v>1.6482812523440444</v>
      </c>
      <c r="S50">
        <v>1.7132215104780673</v>
      </c>
      <c r="T50">
        <v>1.9257114984598419E-2</v>
      </c>
      <c r="U50">
        <v>5.9296581223639944</v>
      </c>
      <c r="V50">
        <v>6.5686839081762018</v>
      </c>
      <c r="W50" s="6">
        <v>68.089407075308173</v>
      </c>
      <c r="Z50" t="s">
        <v>69</v>
      </c>
      <c r="AB50">
        <v>12</v>
      </c>
      <c r="AC50" s="6"/>
    </row>
    <row r="51" spans="1:29">
      <c r="A51" s="6"/>
      <c r="B51" s="4">
        <v>8.5668969351227073E-2</v>
      </c>
      <c r="C51" s="1" t="s">
        <v>15</v>
      </c>
      <c r="D51" s="4">
        <v>1.4270287727473341E-4</v>
      </c>
      <c r="E51" s="4">
        <v>1.2680853018866389E-3</v>
      </c>
      <c r="F51" s="4">
        <v>1.796110099614015E-3</v>
      </c>
      <c r="G51" s="4">
        <v>1.5960580903395343E-2</v>
      </c>
      <c r="H51" s="4">
        <v>1.3387863728909486E-5</v>
      </c>
      <c r="I51" s="4">
        <v>1.1896714027431362E-4</v>
      </c>
      <c r="J51" s="4">
        <v>1.6850450190612949E-4</v>
      </c>
      <c r="K51" s="4">
        <v>1.4973635167671929E-3</v>
      </c>
      <c r="N51" s="1" t="s">
        <v>15</v>
      </c>
      <c r="O51">
        <v>1.8125818028789682</v>
      </c>
      <c r="P51">
        <v>6.7221347402294285</v>
      </c>
      <c r="Q51">
        <v>514.99671266669134</v>
      </c>
      <c r="R51">
        <v>2.9850652620646412</v>
      </c>
      <c r="S51">
        <v>1.4742724671499605</v>
      </c>
      <c r="T51">
        <v>5.4185522163253017</v>
      </c>
      <c r="U51">
        <v>0.87002231587533363</v>
      </c>
      <c r="V51">
        <v>3.171721061492065</v>
      </c>
      <c r="W51" s="6">
        <v>537.45106253270706</v>
      </c>
      <c r="AC51" s="6"/>
    </row>
    <row r="52" spans="1:29">
      <c r="A52" s="6"/>
      <c r="B52" s="4">
        <v>0.7612709914245207</v>
      </c>
      <c r="C52" s="1" t="s">
        <v>16</v>
      </c>
      <c r="D52" s="4">
        <v>1.2680853018866391E-3</v>
      </c>
      <c r="E52" s="4">
        <v>1.1268450668763381E-2</v>
      </c>
      <c r="F52" s="4">
        <v>1.5960580903395343E-2</v>
      </c>
      <c r="G52" s="4">
        <v>0.14182880149082838</v>
      </c>
      <c r="H52" s="4">
        <v>1.1896714027431362E-4</v>
      </c>
      <c r="I52" s="4">
        <v>1.0571649631065574E-3</v>
      </c>
      <c r="J52" s="4">
        <v>1.4973635167671929E-3</v>
      </c>
      <c r="K52" s="4">
        <v>1.3305861125267998E-2</v>
      </c>
      <c r="N52" s="1" t="s">
        <v>16</v>
      </c>
      <c r="O52">
        <v>8.4398272669109868</v>
      </c>
      <c r="P52">
        <v>3.8663998540699152</v>
      </c>
      <c r="Q52">
        <v>0.30960419958398289</v>
      </c>
      <c r="R52">
        <v>112.69727433279819</v>
      </c>
      <c r="S52">
        <v>5.3139653162032134</v>
      </c>
      <c r="T52">
        <v>7.2286877242060612</v>
      </c>
      <c r="U52">
        <v>3.0570575077677549</v>
      </c>
      <c r="V52">
        <v>3.3073908601593214</v>
      </c>
      <c r="W52" s="6">
        <v>144.22020706169943</v>
      </c>
      <c r="AC52" s="6"/>
    </row>
    <row r="53" spans="1:29">
      <c r="A53" s="6"/>
      <c r="B53" s="4">
        <v>6.3856023509740643E-4</v>
      </c>
      <c r="C53" s="1" t="s">
        <v>17</v>
      </c>
      <c r="D53" s="4">
        <v>1.0636801580749365E-6</v>
      </c>
      <c r="E53" s="4">
        <v>9.4520671210187653E-6</v>
      </c>
      <c r="F53" s="4">
        <v>1.3387863728909488E-5</v>
      </c>
      <c r="G53" s="4">
        <v>1.1896714027431362E-4</v>
      </c>
      <c r="H53" s="4">
        <v>9.9790594831780021E-8</v>
      </c>
      <c r="I53" s="4">
        <v>8.8675848020277034E-7</v>
      </c>
      <c r="J53" s="4">
        <v>1.2560005701832133E-6</v>
      </c>
      <c r="K53" s="4">
        <v>1.1161063411105955E-5</v>
      </c>
      <c r="N53" s="1" t="s">
        <v>17</v>
      </c>
      <c r="O53">
        <v>0.58653906857641358</v>
      </c>
      <c r="P53">
        <v>4.0315465318432109</v>
      </c>
      <c r="Q53">
        <v>1.1032626028140513</v>
      </c>
      <c r="R53">
        <v>5.238790804905304</v>
      </c>
      <c r="S53">
        <v>102.54330436938643</v>
      </c>
      <c r="T53">
        <v>5.0333888939131795</v>
      </c>
      <c r="U53">
        <v>0.74803030825673789</v>
      </c>
      <c r="V53">
        <v>2.6928119226866998</v>
      </c>
      <c r="W53" s="6">
        <v>121.97767450238204</v>
      </c>
      <c r="AC53" s="6"/>
    </row>
    <row r="54" spans="1:29">
      <c r="A54" s="6"/>
      <c r="B54" s="4">
        <v>5.6743694588397044E-3</v>
      </c>
      <c r="C54" s="1" t="s">
        <v>18</v>
      </c>
      <c r="D54" s="4">
        <v>9.452067121018767E-6</v>
      </c>
      <c r="E54" s="4">
        <v>8.3992892207311292E-5</v>
      </c>
      <c r="F54" s="4">
        <v>1.1896714027431362E-4</v>
      </c>
      <c r="G54" s="4">
        <v>1.0571649631065572E-3</v>
      </c>
      <c r="H54" s="4">
        <v>8.8675848020277034E-7</v>
      </c>
      <c r="I54" s="4">
        <v>7.879906954528979E-6</v>
      </c>
      <c r="J54" s="4">
        <v>1.1161063411105955E-5</v>
      </c>
      <c r="K54" s="4">
        <v>9.9179362990700818E-5</v>
      </c>
      <c r="N54" s="1" t="s">
        <v>18</v>
      </c>
      <c r="O54">
        <v>0.5314735386593713</v>
      </c>
      <c r="P54">
        <v>0.46277636825120161</v>
      </c>
      <c r="Q54">
        <v>6.9609030132099061</v>
      </c>
      <c r="R54">
        <v>8.2801143631967768</v>
      </c>
      <c r="S54">
        <v>11.251042565867214</v>
      </c>
      <c r="T54">
        <v>556.52553143623288</v>
      </c>
      <c r="U54">
        <v>2.6109559093705985</v>
      </c>
      <c r="V54">
        <v>2.7177212134680975</v>
      </c>
      <c r="W54" s="6">
        <v>589.340518408256</v>
      </c>
      <c r="AC54" s="6"/>
    </row>
    <row r="55" spans="1:29">
      <c r="A55" s="6"/>
      <c r="B55" s="4">
        <v>8.0371504021063134E-3</v>
      </c>
      <c r="C55" s="1" t="s">
        <v>19</v>
      </c>
      <c r="D55" s="4">
        <v>1.3387863728909488E-5</v>
      </c>
      <c r="E55" s="4">
        <v>1.1896714027431362E-4</v>
      </c>
      <c r="F55" s="4">
        <v>1.6850450190612949E-4</v>
      </c>
      <c r="G55" s="4">
        <v>1.4973635167671927E-3</v>
      </c>
      <c r="H55" s="4">
        <v>1.2560005701832131E-6</v>
      </c>
      <c r="I55" s="4">
        <v>1.1161063411105955E-5</v>
      </c>
      <c r="J55" s="4">
        <v>1.5808478093149541E-5</v>
      </c>
      <c r="K55" s="4">
        <v>1.4047718657085015E-4</v>
      </c>
      <c r="N55" s="1" t="s">
        <v>19</v>
      </c>
      <c r="O55">
        <v>1.9764973492101821</v>
      </c>
      <c r="P55">
        <v>4.5181193556635035</v>
      </c>
      <c r="Q55">
        <v>2.745988043004111</v>
      </c>
      <c r="R55">
        <v>7.7034125566154126</v>
      </c>
      <c r="S55">
        <v>0.76233368961047898</v>
      </c>
      <c r="T55">
        <v>1.0037642127405915</v>
      </c>
      <c r="U55">
        <v>44.17181290534063</v>
      </c>
      <c r="V55">
        <v>3.0564697451984943</v>
      </c>
      <c r="W55" s="6">
        <v>65.938397857383407</v>
      </c>
      <c r="AC55" s="6"/>
    </row>
    <row r="56" spans="1:29">
      <c r="A56" s="6"/>
      <c r="B56" s="4">
        <v>7.1419669235834232E-2</v>
      </c>
      <c r="C56" s="1" t="s">
        <v>20</v>
      </c>
      <c r="D56" s="4">
        <v>1.1896714027431362E-4</v>
      </c>
      <c r="E56" s="4">
        <v>1.0571649631065574E-3</v>
      </c>
      <c r="F56" s="4">
        <v>1.4973635167671929E-3</v>
      </c>
      <c r="G56" s="4">
        <v>1.3305861125267996E-2</v>
      </c>
      <c r="H56" s="4">
        <v>1.1161063411105953E-5</v>
      </c>
      <c r="I56" s="4">
        <v>9.9179362990700805E-5</v>
      </c>
      <c r="J56" s="4">
        <v>1.4047718657085012E-4</v>
      </c>
      <c r="K56" s="4">
        <v>1.2483073848464207E-3</v>
      </c>
      <c r="N56" s="1" t="s">
        <v>20</v>
      </c>
      <c r="O56">
        <v>6.2381331972820337</v>
      </c>
      <c r="P56">
        <v>7.0786037250006117</v>
      </c>
      <c r="Q56">
        <v>5.6870916305692996</v>
      </c>
      <c r="R56">
        <v>3.7411404675589028</v>
      </c>
      <c r="S56">
        <v>0.94611771513586551</v>
      </c>
      <c r="T56">
        <v>2.0754321106407092</v>
      </c>
      <c r="U56">
        <v>2.9669088985070453</v>
      </c>
      <c r="V56">
        <v>0.98623093071443302</v>
      </c>
      <c r="W56" s="6">
        <v>29.719658675408905</v>
      </c>
      <c r="AC56" s="6"/>
    </row>
    <row r="57" spans="1:29">
      <c r="A57" s="6"/>
      <c r="O57" s="6">
        <v>25.573479467547628</v>
      </c>
      <c r="P57" s="6">
        <v>71.676007806984529</v>
      </c>
      <c r="Q57" s="6">
        <v>538.48771638185883</v>
      </c>
      <c r="R57" s="6">
        <v>145.5632637039339</v>
      </c>
      <c r="S57" s="6">
        <v>125.25735350890767</v>
      </c>
      <c r="T57" s="6">
        <v>582.29725352408548</v>
      </c>
      <c r="U57" s="6">
        <v>63.877866011205626</v>
      </c>
      <c r="V57" s="6">
        <v>28.547392432976434</v>
      </c>
      <c r="W57" s="19">
        <v>1581.2803328375001</v>
      </c>
      <c r="X57" t="s">
        <v>64</v>
      </c>
      <c r="AC57" s="6"/>
    </row>
    <row r="58" spans="1:29">
      <c r="A58" s="6"/>
      <c r="C58" s="1" t="s">
        <v>29</v>
      </c>
      <c r="D58" s="4">
        <v>4.6205168818026238E-3</v>
      </c>
      <c r="E58" s="4">
        <v>5.1996585131041729E-4</v>
      </c>
      <c r="F58" s="4">
        <v>3.67105030850509E-4</v>
      </c>
      <c r="G58" s="4">
        <v>4.1311845572578493E-5</v>
      </c>
      <c r="H58" s="4">
        <v>4.9250654688537239E-2</v>
      </c>
      <c r="I58" s="4">
        <v>5.5423796185178819E-3</v>
      </c>
      <c r="J58" s="4">
        <v>3.9130174331901873E-3</v>
      </c>
      <c r="K58" s="4">
        <v>4.4034801579330185E-4</v>
      </c>
      <c r="X58">
        <v>1</v>
      </c>
      <c r="AC58" s="6"/>
    </row>
    <row r="59" spans="1:29">
      <c r="A59" s="6"/>
      <c r="C59" s="1"/>
      <c r="D59" s="1" t="s">
        <v>13</v>
      </c>
      <c r="E59" s="1" t="s">
        <v>14</v>
      </c>
      <c r="F59" s="1" t="s">
        <v>15</v>
      </c>
      <c r="G59" s="1" t="s">
        <v>16</v>
      </c>
      <c r="H59" s="1" t="s">
        <v>17</v>
      </c>
      <c r="I59" s="1" t="s">
        <v>18</v>
      </c>
      <c r="J59" s="1" t="s">
        <v>19</v>
      </c>
      <c r="K59" s="1" t="s">
        <v>20</v>
      </c>
      <c r="L59" s="1"/>
      <c r="X59">
        <v>0</v>
      </c>
      <c r="Y59" t="s">
        <v>65</v>
      </c>
      <c r="AC59" s="6"/>
    </row>
    <row r="60" spans="1:29">
      <c r="A60" s="6"/>
      <c r="B60" s="4">
        <v>7.1419669235834232E-2</v>
      </c>
      <c r="C60" s="1" t="s">
        <v>13</v>
      </c>
      <c r="D60" s="4">
        <v>3.2999578739693159E-4</v>
      </c>
      <c r="E60" s="4">
        <v>3.7135789114518964E-5</v>
      </c>
      <c r="F60" s="4">
        <v>2.6218519878154075E-5</v>
      </c>
      <c r="G60" s="4">
        <v>2.9504783463154189E-6</v>
      </c>
      <c r="H60" s="4">
        <v>3.5174654675036179E-3</v>
      </c>
      <c r="I60" s="4">
        <v>3.9583491913397625E-4</v>
      </c>
      <c r="J60" s="4">
        <v>2.7946641079249624E-4</v>
      </c>
      <c r="K60" s="4">
        <v>3.1449509636613526E-5</v>
      </c>
      <c r="N60" t="s">
        <v>100</v>
      </c>
      <c r="AC60" s="6"/>
    </row>
    <row r="61" spans="1:29">
      <c r="A61" s="6"/>
      <c r="B61" s="4">
        <v>8.0371504021063134E-3</v>
      </c>
      <c r="C61" s="1" t="s">
        <v>14</v>
      </c>
      <c r="D61" s="4">
        <v>3.7135789114518971E-5</v>
      </c>
      <c r="E61" s="4">
        <v>4.179043750941072E-6</v>
      </c>
      <c r="F61" s="4">
        <v>2.9504783463154189E-6</v>
      </c>
      <c r="G61" s="4">
        <v>3.3202951625540318E-7</v>
      </c>
      <c r="H61" s="4">
        <v>3.9583491913397625E-4</v>
      </c>
      <c r="I61" s="4">
        <v>4.4544938579596828E-5</v>
      </c>
      <c r="J61" s="4">
        <v>3.1449509636613526E-5</v>
      </c>
      <c r="K61" s="4">
        <v>3.539143232199853E-6</v>
      </c>
      <c r="P61" s="1" t="s">
        <v>13</v>
      </c>
      <c r="Q61" s="1" t="s">
        <v>14</v>
      </c>
      <c r="R61" s="1" t="s">
        <v>15</v>
      </c>
      <c r="S61" s="1" t="s">
        <v>16</v>
      </c>
      <c r="T61" s="1" t="s">
        <v>17</v>
      </c>
      <c r="U61" s="1" t="s">
        <v>18</v>
      </c>
      <c r="V61" s="1" t="s">
        <v>19</v>
      </c>
      <c r="W61" s="1" t="s">
        <v>20</v>
      </c>
      <c r="AC61" s="6"/>
    </row>
    <row r="62" spans="1:29">
      <c r="A62" s="6"/>
      <c r="B62" s="4">
        <v>5.6743694588397044E-3</v>
      </c>
      <c r="C62" s="1" t="s">
        <v>15</v>
      </c>
      <c r="D62" s="4">
        <v>2.6218519878154075E-5</v>
      </c>
      <c r="E62" s="4">
        <v>2.9504783463154185E-6</v>
      </c>
      <c r="F62" s="4">
        <v>2.0830895752445359E-6</v>
      </c>
      <c r="G62" s="4">
        <v>2.3441867480534165E-7</v>
      </c>
      <c r="H62" s="4">
        <v>2.7946641079249618E-4</v>
      </c>
      <c r="I62" s="4">
        <v>3.1449509636613519E-5</v>
      </c>
      <c r="J62" s="4">
        <v>2.2203906614801733E-5</v>
      </c>
      <c r="K62" s="4">
        <v>2.498697332078176E-6</v>
      </c>
      <c r="P62">
        <v>14</v>
      </c>
      <c r="Q62">
        <v>64</v>
      </c>
      <c r="R62">
        <v>90</v>
      </c>
      <c r="S62">
        <v>102</v>
      </c>
      <c r="T62">
        <v>34</v>
      </c>
      <c r="U62">
        <v>87</v>
      </c>
      <c r="V62">
        <v>24</v>
      </c>
      <c r="W62">
        <v>25</v>
      </c>
      <c r="AC62" s="6"/>
    </row>
    <row r="63" spans="1:29">
      <c r="A63" s="6"/>
      <c r="B63" s="4">
        <v>6.3856023509740643E-4</v>
      </c>
      <c r="C63" s="1" t="s">
        <v>16</v>
      </c>
      <c r="D63" s="4">
        <v>2.9504783463154185E-6</v>
      </c>
      <c r="E63" s="4">
        <v>3.3202951625540313E-7</v>
      </c>
      <c r="F63" s="4">
        <v>2.3441867480534165E-7</v>
      </c>
      <c r="G63" s="4">
        <v>2.638010182113347E-8</v>
      </c>
      <c r="H63" s="4">
        <v>3.1449509636613519E-5</v>
      </c>
      <c r="I63" s="4">
        <v>3.5391432321998526E-6</v>
      </c>
      <c r="J63" s="4">
        <v>2.498697332078176E-6</v>
      </c>
      <c r="K63" s="4">
        <v>2.8118873248964725E-7</v>
      </c>
      <c r="N63" s="1" t="s">
        <v>13</v>
      </c>
      <c r="O63" s="25">
        <v>14</v>
      </c>
      <c r="P63" s="7">
        <v>0.44545454545454544</v>
      </c>
      <c r="Q63" s="7">
        <v>2.0363636363636362</v>
      </c>
      <c r="R63" s="7">
        <v>2.8636363636363638</v>
      </c>
      <c r="S63" s="7">
        <v>3.2454545454545456</v>
      </c>
      <c r="T63" s="7">
        <v>1.0818181818181818</v>
      </c>
      <c r="U63" s="7">
        <v>2.7681818181818181</v>
      </c>
      <c r="V63" s="7">
        <v>0.76363636363636367</v>
      </c>
      <c r="W63" s="7">
        <v>0.79545454545454541</v>
      </c>
      <c r="AC63" s="6"/>
    </row>
    <row r="64" spans="1:29">
      <c r="A64" s="6"/>
      <c r="B64" s="4">
        <v>0.7612709914245207</v>
      </c>
      <c r="C64" s="1" t="s">
        <v>17</v>
      </c>
      <c r="D64" s="4">
        <v>3.5174654675036183E-3</v>
      </c>
      <c r="E64" s="4">
        <v>3.958349191339763E-4</v>
      </c>
      <c r="F64" s="4">
        <v>2.7946641079249624E-4</v>
      </c>
      <c r="G64" s="4">
        <v>3.1449509636613526E-5</v>
      </c>
      <c r="H64" s="4">
        <v>3.7493094723049465E-2</v>
      </c>
      <c r="I64" s="4">
        <v>4.2192528270401652E-3</v>
      </c>
      <c r="J64" s="4">
        <v>2.978866660826127E-3</v>
      </c>
      <c r="K64" s="4">
        <v>3.3522417055478738E-4</v>
      </c>
      <c r="N64" s="1" t="s">
        <v>14</v>
      </c>
      <c r="O64" s="25">
        <v>64</v>
      </c>
      <c r="P64" s="7">
        <v>2.0363636363636362</v>
      </c>
      <c r="Q64" s="7">
        <v>9.3090909090909086</v>
      </c>
      <c r="R64" s="7">
        <v>13.090909090909092</v>
      </c>
      <c r="S64" s="7">
        <v>14.836363636363636</v>
      </c>
      <c r="T64" s="7">
        <v>4.9454545454545453</v>
      </c>
      <c r="U64" s="7">
        <v>12.654545454545454</v>
      </c>
      <c r="V64" s="7">
        <v>3.4909090909090907</v>
      </c>
      <c r="W64" s="7">
        <v>3.6363636363636362</v>
      </c>
      <c r="AC64" s="6"/>
    </row>
    <row r="65" spans="1:29">
      <c r="A65" s="6"/>
      <c r="B65" s="4">
        <v>8.5668969351227073E-2</v>
      </c>
      <c r="C65" s="1" t="s">
        <v>18</v>
      </c>
      <c r="D65" s="4">
        <v>3.9583491913397625E-4</v>
      </c>
      <c r="E65" s="4">
        <v>4.4544938579596834E-5</v>
      </c>
      <c r="F65" s="4">
        <v>3.1449509636613526E-5</v>
      </c>
      <c r="G65" s="4">
        <v>3.5391432321998526E-6</v>
      </c>
      <c r="H65" s="4">
        <v>4.2192528270401644E-3</v>
      </c>
      <c r="I65" s="4">
        <v>4.7480994967167401E-4</v>
      </c>
      <c r="J65" s="4">
        <v>3.3522417055478738E-4</v>
      </c>
      <c r="K65" s="4">
        <v>3.7724160668870034E-5</v>
      </c>
      <c r="N65" s="1" t="s">
        <v>15</v>
      </c>
      <c r="O65" s="25">
        <v>86</v>
      </c>
      <c r="P65" s="7">
        <v>2.7363636363636363</v>
      </c>
      <c r="Q65" s="7">
        <v>12.50909090909091</v>
      </c>
      <c r="R65" s="7">
        <v>17.59090909090909</v>
      </c>
      <c r="S65" s="7">
        <v>19.936363636363637</v>
      </c>
      <c r="T65" s="7">
        <v>6.6454545454545455</v>
      </c>
      <c r="U65" s="7">
        <v>17.004545454545454</v>
      </c>
      <c r="V65" s="7">
        <v>4.6909090909090905</v>
      </c>
      <c r="W65" s="7">
        <v>4.8863636363636367</v>
      </c>
      <c r="AC65" s="6"/>
    </row>
    <row r="66" spans="1:29">
      <c r="A66" s="6"/>
      <c r="B66" s="4">
        <v>6.0483798228969279E-2</v>
      </c>
      <c r="C66" s="1" t="s">
        <v>19</v>
      </c>
      <c r="D66" s="4">
        <v>2.7946641079249618E-4</v>
      </c>
      <c r="E66" s="4">
        <v>3.1449509636613519E-5</v>
      </c>
      <c r="F66" s="4">
        <v>2.220390661480173E-5</v>
      </c>
      <c r="G66" s="4">
        <v>2.4986973320781756E-6</v>
      </c>
      <c r="H66" s="4">
        <v>2.9788666608261262E-3</v>
      </c>
      <c r="I66" s="4">
        <v>3.3522417055478732E-4</v>
      </c>
      <c r="J66" s="4">
        <v>2.3667415689551457E-4</v>
      </c>
      <c r="K66" s="4">
        <v>2.6633920537769045E-5</v>
      </c>
      <c r="N66" s="1" t="s">
        <v>16</v>
      </c>
      <c r="O66" s="25">
        <v>89</v>
      </c>
      <c r="P66" s="7">
        <v>2.831818181818182</v>
      </c>
      <c r="Q66" s="7">
        <v>12.945454545454545</v>
      </c>
      <c r="R66" s="7">
        <v>18.204545454545453</v>
      </c>
      <c r="S66" s="7">
        <v>20.631818181818183</v>
      </c>
      <c r="T66" s="7">
        <v>6.877272727272727</v>
      </c>
      <c r="U66" s="7">
        <v>17.597727272727273</v>
      </c>
      <c r="V66" s="7">
        <v>4.8545454545454545</v>
      </c>
      <c r="W66" s="7">
        <v>5.0568181818181817</v>
      </c>
      <c r="AC66" s="6"/>
    </row>
    <row r="67" spans="1:29">
      <c r="A67" s="6"/>
      <c r="B67" s="4">
        <v>6.8064916634054101E-3</v>
      </c>
      <c r="C67" s="1" t="s">
        <v>20</v>
      </c>
      <c r="D67" s="4">
        <v>3.1449509636613519E-5</v>
      </c>
      <c r="E67" s="4">
        <v>3.5391432321998522E-6</v>
      </c>
      <c r="F67" s="4">
        <v>2.4986973320781752E-6</v>
      </c>
      <c r="G67" s="4">
        <v>2.8118873248964719E-7</v>
      </c>
      <c r="H67" s="4">
        <v>3.3522417055478727E-4</v>
      </c>
      <c r="I67" s="4">
        <v>3.772416066887002E-5</v>
      </c>
      <c r="J67" s="4">
        <v>2.6633920537769045E-5</v>
      </c>
      <c r="K67" s="4">
        <v>2.997225098494223E-6</v>
      </c>
      <c r="N67" s="1" t="s">
        <v>17</v>
      </c>
      <c r="O67" s="25">
        <v>36</v>
      </c>
      <c r="P67" s="7">
        <v>1.1454545454545455</v>
      </c>
      <c r="Q67" s="7">
        <v>5.2363636363636363</v>
      </c>
      <c r="R67" s="7">
        <v>7.3636363636363633</v>
      </c>
      <c r="S67" s="7">
        <v>8.3454545454545457</v>
      </c>
      <c r="T67" s="7">
        <v>2.7818181818181817</v>
      </c>
      <c r="U67" s="7">
        <v>7.1181818181818182</v>
      </c>
      <c r="V67" s="7">
        <v>1.9636363636363636</v>
      </c>
      <c r="W67" s="7">
        <v>2.0454545454545454</v>
      </c>
      <c r="AC67" s="6"/>
    </row>
    <row r="68" spans="1:29">
      <c r="A68" s="6"/>
      <c r="N68" s="1" t="s">
        <v>18</v>
      </c>
      <c r="O68" s="25">
        <v>97</v>
      </c>
      <c r="P68" s="7">
        <v>3.0863636363636364</v>
      </c>
      <c r="Q68" s="7">
        <v>14.109090909090909</v>
      </c>
      <c r="R68" s="7">
        <v>19.84090909090909</v>
      </c>
      <c r="S68" s="7">
        <v>22.486363636363638</v>
      </c>
      <c r="T68" s="7">
        <v>7.4954545454545451</v>
      </c>
      <c r="U68" s="7">
        <v>19.179545454545455</v>
      </c>
      <c r="V68" s="7">
        <v>5.290909090909091</v>
      </c>
      <c r="W68" s="7">
        <v>5.5113636363636367</v>
      </c>
      <c r="AC68" s="6"/>
    </row>
    <row r="69" spans="1:29">
      <c r="A69" s="6"/>
      <c r="C69" s="1" t="s">
        <v>30</v>
      </c>
      <c r="D69" s="4">
        <v>2.0068732074942238E-3</v>
      </c>
      <c r="E69" s="4">
        <v>1.7833462546617558E-2</v>
      </c>
      <c r="F69" s="4">
        <v>1.5944823265374625E-4</v>
      </c>
      <c r="G69" s="4">
        <v>1.4168877607895071E-3</v>
      </c>
      <c r="H69" s="4">
        <v>2.1391507027113017E-2</v>
      </c>
      <c r="I69" s="4">
        <v>0.19008905891969477</v>
      </c>
      <c r="J69" s="4">
        <v>1.6995782177650009E-3</v>
      </c>
      <c r="K69" s="4">
        <v>1.5102779975523891E-2</v>
      </c>
      <c r="N69" s="1" t="s">
        <v>19</v>
      </c>
      <c r="O69" s="25">
        <v>28</v>
      </c>
      <c r="P69" s="7">
        <v>0.89090909090909087</v>
      </c>
      <c r="Q69" s="7">
        <v>4.0727272727272723</v>
      </c>
      <c r="R69" s="7">
        <v>5.7272727272727275</v>
      </c>
      <c r="S69" s="7">
        <v>6.4909090909090912</v>
      </c>
      <c r="T69" s="7">
        <v>2.1636363636363636</v>
      </c>
      <c r="U69" s="7">
        <v>5.5363636363636362</v>
      </c>
      <c r="V69" s="7">
        <v>1.5272727272727273</v>
      </c>
      <c r="W69" s="7">
        <v>1.5909090909090908</v>
      </c>
      <c r="AC69" s="6"/>
    </row>
    <row r="70" spans="1:29">
      <c r="A70" s="6"/>
      <c r="C70" s="1"/>
      <c r="D70" s="1" t="s">
        <v>13</v>
      </c>
      <c r="E70" s="1" t="s">
        <v>14</v>
      </c>
      <c r="F70" s="1" t="s">
        <v>15</v>
      </c>
      <c r="G70" s="1" t="s">
        <v>16</v>
      </c>
      <c r="H70" s="1" t="s">
        <v>17</v>
      </c>
      <c r="I70" s="1" t="s">
        <v>18</v>
      </c>
      <c r="J70" s="1" t="s">
        <v>19</v>
      </c>
      <c r="K70" s="1" t="s">
        <v>20</v>
      </c>
      <c r="L70" s="1"/>
      <c r="N70" s="1" t="s">
        <v>20</v>
      </c>
      <c r="O70" s="26">
        <v>26</v>
      </c>
      <c r="P70" s="7">
        <v>0.82727272727272727</v>
      </c>
      <c r="Q70" s="7">
        <v>3.7818181818181817</v>
      </c>
      <c r="R70" s="7">
        <v>5.3181818181818183</v>
      </c>
      <c r="S70" s="7">
        <v>6.0272727272727273</v>
      </c>
      <c r="T70" s="7">
        <v>2.0090909090909093</v>
      </c>
      <c r="U70" s="7">
        <v>5.1409090909090907</v>
      </c>
      <c r="V70" s="7">
        <v>1.4181818181818182</v>
      </c>
      <c r="W70" s="7">
        <v>1.4772727272727273</v>
      </c>
      <c r="AC70" s="6"/>
    </row>
    <row r="71" spans="1:29">
      <c r="A71" s="6"/>
      <c r="B71" s="4">
        <v>8.0371504021063134E-3</v>
      </c>
      <c r="C71" s="1" t="s">
        <v>13</v>
      </c>
      <c r="D71" s="4">
        <v>1.6129541806588589E-5</v>
      </c>
      <c r="E71" s="4">
        <v>1.4333022067749518E-4</v>
      </c>
      <c r="F71" s="4">
        <v>1.2815094271881977E-6</v>
      </c>
      <c r="G71" s="4">
        <v>1.13877400363689E-5</v>
      </c>
      <c r="H71" s="4">
        <v>1.7192675930462141E-4</v>
      </c>
      <c r="I71" s="4">
        <v>1.5277743563324355E-3</v>
      </c>
      <c r="J71" s="4">
        <v>1.3659765756321108E-5</v>
      </c>
      <c r="K71" s="4">
        <v>1.2138331415320502E-4</v>
      </c>
      <c r="O71" s="25">
        <v>440</v>
      </c>
      <c r="AC71" s="6"/>
    </row>
    <row r="72" spans="1:29">
      <c r="A72" s="6"/>
      <c r="B72" s="4">
        <v>7.1419669235834232E-2</v>
      </c>
      <c r="C72" s="1" t="s">
        <v>14</v>
      </c>
      <c r="D72" s="4">
        <v>1.4333022067749518E-4</v>
      </c>
      <c r="E72" s="4">
        <v>1.2736599964090641E-3</v>
      </c>
      <c r="F72" s="4">
        <v>1.13877400363689E-5</v>
      </c>
      <c r="G72" s="4">
        <v>1.0119365521988841E-4</v>
      </c>
      <c r="H72" s="4">
        <v>1.5277743563324353E-3</v>
      </c>
      <c r="I72" s="4">
        <v>1.3576097713395605E-2</v>
      </c>
      <c r="J72" s="4">
        <v>1.2138331415320501E-4</v>
      </c>
      <c r="K72" s="4">
        <v>1.0786355503934969E-3</v>
      </c>
      <c r="N72" s="1" t="s">
        <v>101</v>
      </c>
      <c r="AC72" s="6"/>
    </row>
    <row r="73" spans="1:29">
      <c r="A73" s="6"/>
      <c r="B73" s="4">
        <v>6.3856023509740643E-4</v>
      </c>
      <c r="C73" s="1" t="s">
        <v>15</v>
      </c>
      <c r="D73" s="4">
        <v>1.2815094271881977E-6</v>
      </c>
      <c r="E73" s="4">
        <v>1.13877400363689E-5</v>
      </c>
      <c r="F73" s="4">
        <v>1.0181730092924216E-7</v>
      </c>
      <c r="G73" s="4">
        <v>9.0476818163638537E-7</v>
      </c>
      <c r="H73" s="4">
        <v>1.3659765756321109E-5</v>
      </c>
      <c r="I73" s="4">
        <v>1.2138331415320504E-4</v>
      </c>
      <c r="J73" s="4">
        <v>1.08528306630245E-6</v>
      </c>
      <c r="K73" s="4">
        <v>9.6440347317949372E-6</v>
      </c>
      <c r="P73" s="1" t="s">
        <v>13</v>
      </c>
      <c r="Q73" s="1" t="s">
        <v>14</v>
      </c>
      <c r="R73" s="1" t="s">
        <v>15</v>
      </c>
      <c r="S73" s="1" t="s">
        <v>16</v>
      </c>
      <c r="T73" s="1" t="s">
        <v>17</v>
      </c>
      <c r="U73" s="1" t="s">
        <v>18</v>
      </c>
      <c r="V73" s="1" t="s">
        <v>19</v>
      </c>
      <c r="W73" s="1" t="s">
        <v>20</v>
      </c>
      <c r="X73" s="1" t="s">
        <v>95</v>
      </c>
      <c r="AC73" s="6"/>
    </row>
    <row r="74" spans="1:29">
      <c r="A74" s="6"/>
      <c r="B74" s="4">
        <v>5.6743694588397044E-3</v>
      </c>
      <c r="C74" s="1" t="s">
        <v>16</v>
      </c>
      <c r="D74" s="4">
        <v>1.13877400363689E-5</v>
      </c>
      <c r="E74" s="4">
        <v>1.0119365521988841E-4</v>
      </c>
      <c r="F74" s="4">
        <v>9.0476818163638537E-7</v>
      </c>
      <c r="G74" s="4">
        <v>8.0399446364277555E-6</v>
      </c>
      <c r="H74" s="4">
        <v>1.2138331415320502E-4</v>
      </c>
      <c r="I74" s="4">
        <v>1.0786355503934972E-3</v>
      </c>
      <c r="J74" s="4">
        <v>9.6440347317949372E-6</v>
      </c>
      <c r="K74" s="4">
        <v>8.5698753436688627E-5</v>
      </c>
      <c r="O74" s="1" t="s">
        <v>13</v>
      </c>
      <c r="P74" s="7">
        <v>28.363821892393322</v>
      </c>
      <c r="Q74" s="7">
        <v>0.45600649350649375</v>
      </c>
      <c r="R74" s="7">
        <v>0.26046176046176051</v>
      </c>
      <c r="S74" s="7">
        <v>0.1754265342500636</v>
      </c>
      <c r="T74" s="7">
        <v>6.1879297173414779E-3</v>
      </c>
      <c r="U74" s="7">
        <v>2.7681818181818181</v>
      </c>
      <c r="V74" s="7">
        <v>0.76363636363636367</v>
      </c>
      <c r="W74" s="7">
        <v>0.79545454545454553</v>
      </c>
      <c r="X74" s="6">
        <v>33.589177337601711</v>
      </c>
      <c r="AC74" s="6"/>
    </row>
    <row r="75" spans="1:29">
      <c r="A75" s="6"/>
      <c r="B75" s="4">
        <v>8.5668969351227073E-2</v>
      </c>
      <c r="C75" s="1" t="s">
        <v>17</v>
      </c>
      <c r="D75" s="4">
        <v>1.7192675930462144E-4</v>
      </c>
      <c r="E75" s="4">
        <v>1.5277743563324355E-3</v>
      </c>
      <c r="F75" s="4">
        <v>1.3659765756321111E-5</v>
      </c>
      <c r="G75" s="4">
        <v>1.2138331415320504E-4</v>
      </c>
      <c r="H75" s="4">
        <v>1.8325883598823037E-3</v>
      </c>
      <c r="I75" s="4">
        <v>1.6284733762594927E-2</v>
      </c>
      <c r="J75" s="4">
        <v>1.4560111424772299E-4</v>
      </c>
      <c r="K75" s="4">
        <v>1.2938395948414822E-3</v>
      </c>
      <c r="O75" s="1" t="s">
        <v>14</v>
      </c>
      <c r="P75" s="7">
        <v>0.52743506493506476</v>
      </c>
      <c r="Q75" s="7">
        <v>82.369637784090912</v>
      </c>
      <c r="R75" s="7">
        <v>7.7784090909090908</v>
      </c>
      <c r="S75" s="7">
        <v>0.99200089126559698</v>
      </c>
      <c r="T75" s="7">
        <v>1.75427807486631</v>
      </c>
      <c r="U75" s="7">
        <v>1.7120167189132705</v>
      </c>
      <c r="V75" s="7">
        <v>3.4909090909090907</v>
      </c>
      <c r="W75" s="7">
        <v>0.73636363636363622</v>
      </c>
      <c r="X75" s="6">
        <v>99.36105035225296</v>
      </c>
      <c r="AC75" s="6"/>
    </row>
    <row r="76" spans="1:29">
      <c r="A76" s="6"/>
      <c r="B76" s="4">
        <v>0.7612709914245207</v>
      </c>
      <c r="C76" s="1" t="s">
        <v>18</v>
      </c>
      <c r="D76" s="4">
        <v>1.5277743563324355E-3</v>
      </c>
      <c r="E76" s="4">
        <v>1.3576097713395607E-2</v>
      </c>
      <c r="F76" s="4">
        <v>1.2138331415320505E-4</v>
      </c>
      <c r="G76" s="4">
        <v>1.0786355503934972E-3</v>
      </c>
      <c r="H76" s="4">
        <v>1.6284733762594927E-2</v>
      </c>
      <c r="I76" s="4">
        <v>0.14470928634275018</v>
      </c>
      <c r="J76" s="4">
        <v>1.2938395948414822E-3</v>
      </c>
      <c r="K76" s="4">
        <v>1.1497308285233472E-2</v>
      </c>
      <c r="O76" s="1" t="s">
        <v>15</v>
      </c>
      <c r="P76" s="7">
        <v>0.19815765629719115</v>
      </c>
      <c r="Q76" s="7">
        <v>10.589032769556026</v>
      </c>
      <c r="R76" s="7">
        <v>112.11287291519849</v>
      </c>
      <c r="S76" s="7">
        <v>0.77722090950545164</v>
      </c>
      <c r="T76" s="7">
        <v>4.7959333416241767</v>
      </c>
      <c r="U76" s="7">
        <v>17.004545454545454</v>
      </c>
      <c r="V76" s="7">
        <v>1.5436222692036643</v>
      </c>
      <c r="W76" s="7">
        <v>1.7049682875264274</v>
      </c>
      <c r="X76" s="6">
        <v>148.72635360345689</v>
      </c>
      <c r="AC76" s="6"/>
    </row>
    <row r="77" spans="1:29">
      <c r="A77" s="6"/>
      <c r="B77" s="4">
        <v>6.8064916634054101E-3</v>
      </c>
      <c r="C77" s="1" t="s">
        <v>19</v>
      </c>
      <c r="D77" s="4">
        <v>1.3659765756321109E-5</v>
      </c>
      <c r="E77" s="4">
        <v>1.2138331415320502E-4</v>
      </c>
      <c r="F77" s="4">
        <v>1.08528306630245E-6</v>
      </c>
      <c r="G77" s="4">
        <v>9.6440347317949389E-6</v>
      </c>
      <c r="H77" s="4">
        <v>1.4560111424772299E-4</v>
      </c>
      <c r="I77" s="4">
        <v>1.2938395948414822E-3</v>
      </c>
      <c r="J77" s="4">
        <v>1.1568164970522902E-5</v>
      </c>
      <c r="K77" s="4">
        <v>1.0279694599764953E-4</v>
      </c>
      <c r="O77" s="1" t="s">
        <v>16</v>
      </c>
      <c r="P77" s="7">
        <v>2.831818181818182</v>
      </c>
      <c r="Q77" s="7">
        <v>2.7305669050051073</v>
      </c>
      <c r="R77" s="7">
        <v>2.1146578140960153</v>
      </c>
      <c r="S77" s="7">
        <v>82.945984297702736</v>
      </c>
      <c r="T77" s="7">
        <v>6.877272727272727</v>
      </c>
      <c r="U77" s="7">
        <v>15.654552792551629</v>
      </c>
      <c r="V77" s="7">
        <v>1.6785154919986383</v>
      </c>
      <c r="W77" s="7">
        <v>6.3840653728293808E-4</v>
      </c>
      <c r="X77" s="6">
        <v>114.83400661698231</v>
      </c>
      <c r="AC77" s="6"/>
    </row>
    <row r="78" spans="1:29">
      <c r="A78" s="6"/>
      <c r="B78" s="4">
        <v>6.0483798228969279E-2</v>
      </c>
      <c r="C78" s="1" t="s">
        <v>20</v>
      </c>
      <c r="D78" s="4">
        <v>1.2138331415320504E-4</v>
      </c>
      <c r="E78" s="4">
        <v>1.0786355503934969E-3</v>
      </c>
      <c r="F78" s="4">
        <v>9.6440347317949389E-6</v>
      </c>
      <c r="G78" s="4">
        <v>8.5698753436688641E-5</v>
      </c>
      <c r="H78" s="4">
        <v>1.2938395948414822E-3</v>
      </c>
      <c r="I78" s="4">
        <v>1.1497308285233472E-2</v>
      </c>
      <c r="J78" s="4">
        <v>1.0279694599764953E-4</v>
      </c>
      <c r="K78" s="4">
        <v>9.1347349673610466E-4</v>
      </c>
      <c r="O78" s="1" t="s">
        <v>17</v>
      </c>
      <c r="P78" s="7">
        <v>0.63751803751803737</v>
      </c>
      <c r="Q78" s="7">
        <v>3.4273358585858587</v>
      </c>
      <c r="R78" s="7">
        <v>3.9068462401795734</v>
      </c>
      <c r="S78" s="7">
        <v>6.465280253515548</v>
      </c>
      <c r="T78" s="7">
        <v>72.670707070707081</v>
      </c>
      <c r="U78" s="7">
        <v>0.10924184372460236</v>
      </c>
      <c r="V78" s="7">
        <v>2.1117845117845113</v>
      </c>
      <c r="W78" s="7">
        <v>0.53434343434343423</v>
      </c>
      <c r="X78" s="6">
        <v>89.863057250358651</v>
      </c>
      <c r="AC78" s="6"/>
    </row>
    <row r="79" spans="1:29">
      <c r="A79" s="6"/>
      <c r="O79" s="1" t="s">
        <v>18</v>
      </c>
      <c r="P79" s="7">
        <v>0.27045789262284103</v>
      </c>
      <c r="Q79" s="7">
        <v>0.31527647610121845</v>
      </c>
      <c r="R79" s="7">
        <v>19.84090909090909</v>
      </c>
      <c r="S79" s="7">
        <v>18.664249223588218</v>
      </c>
      <c r="T79" s="7">
        <v>0.83687358729808714</v>
      </c>
      <c r="U79" s="7">
        <v>109.466309289123</v>
      </c>
      <c r="V79" s="7">
        <v>3.4799125273352076</v>
      </c>
      <c r="W79" s="7">
        <v>1.1443533270852861</v>
      </c>
      <c r="X79" s="6">
        <v>154.01834141406297</v>
      </c>
      <c r="AC79" s="6"/>
    </row>
    <row r="80" spans="1:29">
      <c r="A80" s="6"/>
      <c r="C80" s="1" t="s">
        <v>31</v>
      </c>
      <c r="D80" s="4">
        <v>2.6060235155050336E-4</v>
      </c>
      <c r="E80" s="4">
        <v>2.9326659125761959E-5</v>
      </c>
      <c r="F80" s="4">
        <v>3.2800355854205078E-3</v>
      </c>
      <c r="G80" s="4">
        <v>3.6911595371906964E-4</v>
      </c>
      <c r="H80" s="4">
        <v>2.7777923456536124E-3</v>
      </c>
      <c r="I80" s="4">
        <v>3.125964472632438E-4</v>
      </c>
      <c r="J80" s="4">
        <v>3.4962300564225106E-2</v>
      </c>
      <c r="K80" s="4">
        <v>3.9344521060500166E-3</v>
      </c>
      <c r="O80" s="1" t="s">
        <v>19</v>
      </c>
      <c r="P80" s="7">
        <v>1.3358070500927653E-2</v>
      </c>
      <c r="Q80" s="7">
        <v>2.3182629870129867</v>
      </c>
      <c r="R80" s="7">
        <v>0.90187590187590161</v>
      </c>
      <c r="S80" s="7">
        <v>6.4909090909090912</v>
      </c>
      <c r="T80" s="7">
        <v>0.62582123758594344</v>
      </c>
      <c r="U80" s="7">
        <v>2.2588595312733242</v>
      </c>
      <c r="V80" s="7">
        <v>101.86060606060606</v>
      </c>
      <c r="W80" s="7">
        <v>0.21948051948051941</v>
      </c>
      <c r="X80" s="6">
        <v>114.68917339924475</v>
      </c>
      <c r="AC80" s="6"/>
    </row>
    <row r="81" spans="1:29">
      <c r="A81" s="6"/>
      <c r="C81" s="1"/>
      <c r="D81" s="1" t="s">
        <v>13</v>
      </c>
      <c r="E81" s="1" t="s">
        <v>14</v>
      </c>
      <c r="F81" s="1" t="s">
        <v>15</v>
      </c>
      <c r="G81" s="1" t="s">
        <v>16</v>
      </c>
      <c r="H81" s="1" t="s">
        <v>17</v>
      </c>
      <c r="I81" s="1" t="s">
        <v>18</v>
      </c>
      <c r="J81" s="1" t="s">
        <v>19</v>
      </c>
      <c r="K81" s="1" t="s">
        <v>20</v>
      </c>
      <c r="L81" s="1"/>
      <c r="O81" s="1" t="s">
        <v>20</v>
      </c>
      <c r="P81" s="7">
        <v>0.82727272727272727</v>
      </c>
      <c r="Q81" s="7">
        <v>0.83951048951048945</v>
      </c>
      <c r="R81" s="7">
        <v>3.5062160062160066</v>
      </c>
      <c r="S81" s="7">
        <v>1.2340600575894752E-4</v>
      </c>
      <c r="T81" s="7">
        <v>4.113533525298384E-5</v>
      </c>
      <c r="U81" s="7">
        <v>0.89157222088256549</v>
      </c>
      <c r="V81" s="7">
        <v>0.12331002331002333</v>
      </c>
      <c r="W81" s="7">
        <v>61.384965034965042</v>
      </c>
      <c r="X81" s="6">
        <v>67.573011043497871</v>
      </c>
      <c r="AC81" s="6"/>
    </row>
    <row r="82" spans="1:29">
      <c r="A82" s="6"/>
      <c r="B82" s="4">
        <v>5.6743694588397044E-3</v>
      </c>
      <c r="C82" s="1" t="s">
        <v>13</v>
      </c>
      <c r="D82" s="4">
        <v>1.4787540245399842E-6</v>
      </c>
      <c r="E82" s="4">
        <v>1.6641029887302637E-7</v>
      </c>
      <c r="F82" s="4">
        <v>1.8612133749817541E-5</v>
      </c>
      <c r="G82" s="4">
        <v>2.0945002945539786E-6</v>
      </c>
      <c r="H82" s="4">
        <v>1.5762220049175563E-5</v>
      </c>
      <c r="I82" s="4">
        <v>1.773787733292347E-6</v>
      </c>
      <c r="J82" s="4">
        <v>1.9838901053241312E-4</v>
      </c>
      <c r="K82" s="4">
        <v>2.2325534867837768E-5</v>
      </c>
      <c r="X82" s="27">
        <v>822.65417101745811</v>
      </c>
      <c r="Y82" t="s">
        <v>51</v>
      </c>
      <c r="AC82" s="6"/>
    </row>
    <row r="83" spans="1:29">
      <c r="A83" s="6"/>
      <c r="B83" s="4">
        <v>6.3856023509740643E-4</v>
      </c>
      <c r="C83" s="1" t="s">
        <v>14</v>
      </c>
      <c r="D83" s="4">
        <v>1.6641029887302639E-7</v>
      </c>
      <c r="E83" s="4">
        <v>1.8726838345968057E-8</v>
      </c>
      <c r="F83" s="4">
        <v>2.0945002945539786E-6</v>
      </c>
      <c r="G83" s="4">
        <v>2.3570277018505249E-7</v>
      </c>
      <c r="H83" s="4">
        <v>1.7737877332923468E-6</v>
      </c>
      <c r="I83" s="4">
        <v>1.9961166085503096E-7</v>
      </c>
      <c r="J83" s="4">
        <v>2.2325534867837768E-5</v>
      </c>
      <c r="K83" s="4">
        <v>2.5123846618187844E-6</v>
      </c>
      <c r="Y83" t="s">
        <v>102</v>
      </c>
      <c r="AC83" s="6"/>
    </row>
    <row r="84" spans="1:29">
      <c r="A84" s="6"/>
      <c r="B84" s="4">
        <v>7.1419669235834232E-2</v>
      </c>
      <c r="C84" s="1" t="s">
        <v>15</v>
      </c>
      <c r="D84" s="4">
        <v>1.8612133749817541E-5</v>
      </c>
      <c r="E84" s="4">
        <v>2.0945002945539786E-6</v>
      </c>
      <c r="F84" s="4">
        <v>2.3425905659249857E-4</v>
      </c>
      <c r="G84" s="4">
        <v>2.6362139324285449E-5</v>
      </c>
      <c r="H84" s="4">
        <v>1.9838901053241312E-4</v>
      </c>
      <c r="I84" s="4">
        <v>2.2325534867837772E-5</v>
      </c>
      <c r="J84" s="4">
        <v>2.4969959420207775E-3</v>
      </c>
      <c r="K84" s="4">
        <v>2.8099726803832359E-4</v>
      </c>
      <c r="U84" t="s">
        <v>103</v>
      </c>
      <c r="W84">
        <v>66.33864886296881</v>
      </c>
      <c r="AC84" s="6"/>
    </row>
    <row r="85" spans="1:29">
      <c r="A85" s="6"/>
      <c r="B85" s="4">
        <v>8.0371504021063134E-3</v>
      </c>
      <c r="C85" s="1" t="s">
        <v>16</v>
      </c>
      <c r="D85" s="4">
        <v>2.0945002945539791E-6</v>
      </c>
      <c r="E85" s="4">
        <v>2.3570277018505252E-7</v>
      </c>
      <c r="F85" s="4">
        <v>2.6362139324285452E-5</v>
      </c>
      <c r="G85" s="4">
        <v>2.9666404358570757E-6</v>
      </c>
      <c r="H85" s="4">
        <v>2.2325534867837768E-5</v>
      </c>
      <c r="I85" s="4">
        <v>2.5123846618187848E-6</v>
      </c>
      <c r="J85" s="4">
        <v>2.8099726803832359E-4</v>
      </c>
      <c r="K85" s="4">
        <v>3.1621783326207922E-5</v>
      </c>
      <c r="AC85" s="6"/>
    </row>
    <row r="86" spans="1:29">
      <c r="A86" s="6"/>
      <c r="B86" s="4">
        <v>6.0483798228969279E-2</v>
      </c>
      <c r="C86" s="1" t="s">
        <v>17</v>
      </c>
      <c r="D86" s="4">
        <v>1.5762220049175566E-5</v>
      </c>
      <c r="E86" s="4">
        <v>1.773787733292347E-6</v>
      </c>
      <c r="F86" s="4">
        <v>1.9838901053241312E-4</v>
      </c>
      <c r="G86" s="4">
        <v>2.2325534867837772E-5</v>
      </c>
      <c r="H86" s="4">
        <v>1.6801143175648839E-4</v>
      </c>
      <c r="I86" s="4">
        <v>1.8907020443362674E-5</v>
      </c>
      <c r="J86" s="4">
        <v>2.1146527329471703E-3</v>
      </c>
      <c r="K86" s="4">
        <v>2.3797060732387245E-4</v>
      </c>
      <c r="AC86" s="6"/>
    </row>
    <row r="87" spans="1:29">
      <c r="A87" s="6"/>
      <c r="B87" s="4">
        <v>6.8064916634054101E-3</v>
      </c>
      <c r="C87" s="1" t="s">
        <v>18</v>
      </c>
      <c r="D87" s="4">
        <v>1.773787733292347E-6</v>
      </c>
      <c r="E87" s="4">
        <v>1.9961166085503096E-7</v>
      </c>
      <c r="F87" s="4">
        <v>2.2325534867837768E-5</v>
      </c>
      <c r="G87" s="4">
        <v>2.5123846618187848E-6</v>
      </c>
      <c r="H87" s="4">
        <v>1.8907020443362671E-5</v>
      </c>
      <c r="I87" s="4">
        <v>2.1276851123074177E-6</v>
      </c>
      <c r="J87" s="4">
        <v>2.3797060732387245E-4</v>
      </c>
      <c r="K87" s="4">
        <v>2.6779815459897296E-5</v>
      </c>
      <c r="AC87" s="6"/>
    </row>
    <row r="88" spans="1:29">
      <c r="A88" s="6"/>
      <c r="B88" s="4">
        <v>0.7612709914245207</v>
      </c>
      <c r="C88" s="1" t="s">
        <v>19</v>
      </c>
      <c r="D88" s="4">
        <v>1.9838901053241317E-4</v>
      </c>
      <c r="E88" s="4">
        <v>2.2325534867837775E-5</v>
      </c>
      <c r="F88" s="4">
        <v>2.4969959420207783E-3</v>
      </c>
      <c r="G88" s="4">
        <v>2.8099726803832364E-4</v>
      </c>
      <c r="H88" s="4">
        <v>2.1146527329471703E-3</v>
      </c>
      <c r="I88" s="4">
        <v>2.3797060732387251E-4</v>
      </c>
      <c r="J88" s="4">
        <v>2.6615785213009727E-2</v>
      </c>
      <c r="K88" s="4">
        <v>2.9951842554849896E-3</v>
      </c>
      <c r="AC88" s="6"/>
    </row>
    <row r="89" spans="1:29">
      <c r="A89" s="6"/>
      <c r="B89" s="4">
        <v>8.5668969351227073E-2</v>
      </c>
      <c r="C89" s="1" t="s">
        <v>20</v>
      </c>
      <c r="D89" s="4">
        <v>2.2325534867837775E-5</v>
      </c>
      <c r="E89" s="4">
        <v>2.5123846618187848E-6</v>
      </c>
      <c r="F89" s="4">
        <v>2.8099726803832364E-4</v>
      </c>
      <c r="G89" s="4">
        <v>3.1621783326207929E-5</v>
      </c>
      <c r="H89" s="4">
        <v>2.3797060732387248E-4</v>
      </c>
      <c r="I89" s="4">
        <v>2.6779815459897303E-5</v>
      </c>
      <c r="J89" s="4">
        <v>2.9951842554849896E-3</v>
      </c>
      <c r="K89" s="4">
        <v>3.3706045688706966E-4</v>
      </c>
      <c r="AC89" s="6"/>
    </row>
    <row r="90" spans="1:29">
      <c r="A90" s="6"/>
      <c r="AC90" s="6"/>
    </row>
    <row r="91" spans="1:29">
      <c r="A91" s="6"/>
      <c r="C91" s="1" t="s">
        <v>32</v>
      </c>
      <c r="D91" s="4">
        <v>2.0001203568900754E-5</v>
      </c>
      <c r="E91" s="4">
        <v>1.7773455413191153E-4</v>
      </c>
      <c r="F91" s="4">
        <v>2.5174239244928797E-4</v>
      </c>
      <c r="G91" s="4">
        <v>2.2370314728282093E-3</v>
      </c>
      <c r="H91" s="4">
        <v>2.1319527566421504E-4</v>
      </c>
      <c r="I91" s="4">
        <v>1.8944943554360185E-3</v>
      </c>
      <c r="J91" s="4">
        <v>2.6833529577212651E-3</v>
      </c>
      <c r="K91" s="4">
        <v>2.3844792133443919E-2</v>
      </c>
      <c r="AC91" s="6"/>
    </row>
    <row r="92" spans="1:29">
      <c r="A92" s="6"/>
      <c r="C92" s="1"/>
      <c r="D92" s="1" t="s">
        <v>13</v>
      </c>
      <c r="E92" s="1" t="s">
        <v>14</v>
      </c>
      <c r="F92" s="1" t="s">
        <v>15</v>
      </c>
      <c r="G92" s="1" t="s">
        <v>16</v>
      </c>
      <c r="H92" s="1" t="s">
        <v>17</v>
      </c>
      <c r="I92" s="1" t="s">
        <v>18</v>
      </c>
      <c r="J92" s="1" t="s">
        <v>19</v>
      </c>
      <c r="K92" s="1" t="s">
        <v>20</v>
      </c>
      <c r="AC92" s="6"/>
    </row>
    <row r="93" spans="1:29">
      <c r="A93" s="6"/>
      <c r="B93" s="4">
        <v>6.3856023509740643E-4</v>
      </c>
      <c r="C93" s="1" t="s">
        <v>13</v>
      </c>
      <c r="D93" s="4">
        <v>1.277197325318835E-8</v>
      </c>
      <c r="E93" s="4">
        <v>1.1349421867140614E-7</v>
      </c>
      <c r="F93" s="4">
        <v>1.6075268130640087E-7</v>
      </c>
      <c r="G93" s="4">
        <v>1.4284793432094788E-6</v>
      </c>
      <c r="H93" s="4">
        <v>1.3613802534979754E-7</v>
      </c>
      <c r="I93" s="4">
        <v>1.2097487609979334E-6</v>
      </c>
      <c r="J93" s="4">
        <v>1.7134824955318119E-6</v>
      </c>
      <c r="K93" s="4">
        <v>1.5226336070580737E-5</v>
      </c>
      <c r="AC93" s="6"/>
    </row>
    <row r="94" spans="1:29">
      <c r="A94" s="6"/>
      <c r="B94" s="4">
        <v>5.6743694588397044E-3</v>
      </c>
      <c r="C94" s="1" t="s">
        <v>14</v>
      </c>
      <c r="D94" s="4">
        <v>1.1349421867140614E-7</v>
      </c>
      <c r="E94" s="4">
        <v>1.0085315257466109E-6</v>
      </c>
      <c r="F94" s="4">
        <v>1.4284793432094785E-6</v>
      </c>
      <c r="G94" s="4">
        <v>1.2693743067879593E-5</v>
      </c>
      <c r="H94" s="4">
        <v>1.2097487609979334E-6</v>
      </c>
      <c r="I94" s="4">
        <v>1.0750060910430356E-5</v>
      </c>
      <c r="J94" s="4">
        <v>1.5226336070580735E-5</v>
      </c>
      <c r="K94" s="4">
        <v>1.353041602343954E-4</v>
      </c>
      <c r="AC94" s="6"/>
    </row>
    <row r="95" spans="1:29">
      <c r="A95" s="6"/>
      <c r="B95" s="4">
        <v>8.0371504021063134E-3</v>
      </c>
      <c r="C95" s="1" t="s">
        <v>15</v>
      </c>
      <c r="D95" s="4">
        <v>1.6075268130640092E-7</v>
      </c>
      <c r="E95" s="4">
        <v>1.428479343209479E-6</v>
      </c>
      <c r="F95" s="4">
        <v>2.0232914707010002E-6</v>
      </c>
      <c r="G95" s="4">
        <v>1.797935840136572E-5</v>
      </c>
      <c r="H95" s="4">
        <v>1.7134824955318123E-6</v>
      </c>
      <c r="I95" s="4">
        <v>1.5226336070580737E-5</v>
      </c>
      <c r="J95" s="4">
        <v>2.156651130314263E-5</v>
      </c>
      <c r="K95" s="4">
        <v>1.9164418068345025E-4</v>
      </c>
      <c r="AC95" s="6"/>
    </row>
    <row r="96" spans="1:29">
      <c r="A96" s="6"/>
      <c r="B96" s="4">
        <v>7.1419669235834232E-2</v>
      </c>
      <c r="C96" s="1" t="s">
        <v>16</v>
      </c>
      <c r="D96" s="4">
        <v>1.428479343209479E-6</v>
      </c>
      <c r="E96" s="4">
        <v>1.2693743067879595E-5</v>
      </c>
      <c r="F96" s="4">
        <v>1.797935840136572E-5</v>
      </c>
      <c r="G96" s="4">
        <v>1.5976804785954182E-4</v>
      </c>
      <c r="H96" s="4">
        <v>1.5226336070580737E-5</v>
      </c>
      <c r="I96" s="4">
        <v>1.353041602343954E-4</v>
      </c>
      <c r="J96" s="4">
        <v>1.9164418068345023E-4</v>
      </c>
      <c r="K96" s="4">
        <v>1.7029871671677868E-3</v>
      </c>
      <c r="AC96" s="6"/>
    </row>
    <row r="97" spans="1:29">
      <c r="A97" s="6"/>
      <c r="B97" s="4">
        <v>6.8064916634054101E-3</v>
      </c>
      <c r="C97" s="1" t="s">
        <v>17</v>
      </c>
      <c r="D97" s="4">
        <v>1.3613802534979751E-7</v>
      </c>
      <c r="E97" s="4">
        <v>1.2097487609979334E-6</v>
      </c>
      <c r="F97" s="4">
        <v>1.7134824955318117E-6</v>
      </c>
      <c r="G97" s="4">
        <v>1.5226336070580733E-5</v>
      </c>
      <c r="H97" s="4">
        <v>1.4511118664858979E-6</v>
      </c>
      <c r="I97" s="4">
        <v>1.2894860036643866E-5</v>
      </c>
      <c r="J97" s="4">
        <v>1.8264219536704042E-5</v>
      </c>
      <c r="K97" s="4">
        <v>1.6229937887192095E-4</v>
      </c>
      <c r="AC97" s="6"/>
    </row>
    <row r="98" spans="1:29">
      <c r="A98" s="6"/>
      <c r="B98" s="4">
        <v>6.0483798228969279E-2</v>
      </c>
      <c r="C98" s="1" t="s">
        <v>18</v>
      </c>
      <c r="D98" s="4">
        <v>1.2097487609979334E-6</v>
      </c>
      <c r="E98" s="4">
        <v>1.0750060910430354E-5</v>
      </c>
      <c r="F98" s="4">
        <v>1.5226336070580733E-5</v>
      </c>
      <c r="G98" s="4">
        <v>1.3530416023439538E-4</v>
      </c>
      <c r="H98" s="4">
        <v>1.2894860036643866E-5</v>
      </c>
      <c r="I98" s="4">
        <v>1.1458621434011336E-4</v>
      </c>
      <c r="J98" s="4">
        <v>1.6229937887192092E-4</v>
      </c>
      <c r="K98" s="4">
        <v>1.4422235962109359E-3</v>
      </c>
      <c r="AC98" s="6"/>
    </row>
    <row r="99" spans="1:29">
      <c r="A99" s="6"/>
      <c r="B99" s="4">
        <v>8.5668969351227073E-2</v>
      </c>
      <c r="C99" s="1" t="s">
        <v>19</v>
      </c>
      <c r="D99" s="4">
        <v>1.7134824955318123E-6</v>
      </c>
      <c r="E99" s="4">
        <v>1.5226336070580738E-5</v>
      </c>
      <c r="F99" s="4">
        <v>2.1566511303142627E-5</v>
      </c>
      <c r="G99" s="4">
        <v>1.9164418068345023E-4</v>
      </c>
      <c r="H99" s="4">
        <v>1.8264219536704045E-5</v>
      </c>
      <c r="I99" s="4">
        <v>1.6229937887192095E-4</v>
      </c>
      <c r="J99" s="4">
        <v>2.2988008229354759E-4</v>
      </c>
      <c r="K99" s="4">
        <v>2.0427587664663873E-3</v>
      </c>
      <c r="AC99" s="6"/>
    </row>
    <row r="100" spans="1:29">
      <c r="A100" s="6"/>
      <c r="B100" s="4">
        <v>0.7612709914245207</v>
      </c>
      <c r="C100" s="1" t="s">
        <v>20</v>
      </c>
      <c r="D100" s="4">
        <v>1.5226336070580738E-5</v>
      </c>
      <c r="E100" s="4">
        <v>1.3530416023439543E-4</v>
      </c>
      <c r="F100" s="4">
        <v>1.9164418068345023E-4</v>
      </c>
      <c r="G100" s="4">
        <v>1.7029871671677865E-3</v>
      </c>
      <c r="H100" s="4">
        <v>1.6229937887192098E-4</v>
      </c>
      <c r="I100" s="4">
        <v>1.4422235962109362E-3</v>
      </c>
      <c r="J100" s="4">
        <v>2.0427587664663873E-3</v>
      </c>
      <c r="K100" s="4">
        <v>1.8152348547738464E-2</v>
      </c>
      <c r="AC100" s="6"/>
    </row>
    <row r="101" spans="1:29">
      <c r="A101" s="6"/>
      <c r="AC101" s="6"/>
    </row>
    <row r="102" spans="1:29">
      <c r="A102" s="6"/>
      <c r="C102" s="1" t="s">
        <v>33</v>
      </c>
      <c r="AC102" s="6"/>
    </row>
    <row r="103" spans="1:29">
      <c r="A103" s="6"/>
      <c r="C103" s="1"/>
      <c r="D103" s="1" t="s">
        <v>13</v>
      </c>
      <c r="E103" s="1" t="s">
        <v>14</v>
      </c>
      <c r="F103" s="1" t="s">
        <v>15</v>
      </c>
      <c r="G103" s="1" t="s">
        <v>16</v>
      </c>
      <c r="H103" s="1" t="s">
        <v>17</v>
      </c>
      <c r="I103" s="1" t="s">
        <v>18</v>
      </c>
      <c r="J103" s="1" t="s">
        <v>19</v>
      </c>
      <c r="K103" s="1" t="s">
        <v>20</v>
      </c>
      <c r="AC103" s="6"/>
    </row>
    <row r="104" spans="1:29">
      <c r="A104" s="6"/>
      <c r="C104" s="1" t="s">
        <v>13</v>
      </c>
      <c r="D104" s="4">
        <v>7.4885276114444359E-3</v>
      </c>
      <c r="E104" s="4">
        <v>9.8425810245390908E-3</v>
      </c>
      <c r="F104" s="4">
        <v>1.0748193561556436E-2</v>
      </c>
      <c r="G104" s="4">
        <v>3.1701121114011727E-3</v>
      </c>
      <c r="H104" s="4">
        <v>4.3752248001602432E-3</v>
      </c>
      <c r="I104" s="4">
        <v>2.8330309602113313E-3</v>
      </c>
      <c r="J104" s="4">
        <v>1.497243851190825E-3</v>
      </c>
      <c r="K104" s="4">
        <v>4.8611738403080775E-4</v>
      </c>
      <c r="L104" s="6">
        <v>4.0441031304534351E-2</v>
      </c>
      <c r="AC104" s="6"/>
    </row>
    <row r="105" spans="1:29">
      <c r="A105" s="6"/>
      <c r="C105" s="1" t="s">
        <v>14</v>
      </c>
      <c r="D105" s="4">
        <v>9.8425810245390925E-3</v>
      </c>
      <c r="E105" s="4">
        <v>8.1082172792728516E-2</v>
      </c>
      <c r="F105" s="4">
        <v>3.1701121114011727E-3</v>
      </c>
      <c r="G105" s="4">
        <v>1.7778780142447357E-2</v>
      </c>
      <c r="H105" s="4">
        <v>2.8330309602113313E-3</v>
      </c>
      <c r="I105" s="4">
        <v>2.1118447620420564E-2</v>
      </c>
      <c r="J105" s="4">
        <v>4.8611738403080769E-4</v>
      </c>
      <c r="K105" s="4">
        <v>2.877193816622956E-3</v>
      </c>
      <c r="L105" s="6">
        <v>0.13918843585240182</v>
      </c>
      <c r="AC105" s="6"/>
    </row>
    <row r="106" spans="1:29">
      <c r="A106" s="6"/>
      <c r="C106" s="1" t="s">
        <v>15</v>
      </c>
      <c r="D106" s="4">
        <v>1.0748193561556438E-2</v>
      </c>
      <c r="E106" s="4">
        <v>3.1701121114011727E-3</v>
      </c>
      <c r="F106" s="4">
        <v>0.12864608502072106</v>
      </c>
      <c r="G106" s="4">
        <v>3.0309467020978312E-2</v>
      </c>
      <c r="H106" s="4">
        <v>1.497243851190825E-3</v>
      </c>
      <c r="I106" s="4">
        <v>4.8611738403080775E-4</v>
      </c>
      <c r="J106" s="4">
        <v>1.4588586237518783E-2</v>
      </c>
      <c r="K106" s="4">
        <v>3.3240410528472563E-3</v>
      </c>
      <c r="L106" s="6">
        <v>0.19276984624024465</v>
      </c>
      <c r="AC106" s="6"/>
    </row>
    <row r="107" spans="1:29">
      <c r="A107" s="6"/>
      <c r="C107" s="1" t="s">
        <v>16</v>
      </c>
      <c r="D107" s="4">
        <v>3.1701121114011727E-3</v>
      </c>
      <c r="E107" s="4">
        <v>1.7778780142447357E-2</v>
      </c>
      <c r="F107" s="4">
        <v>3.0309467020978316E-2</v>
      </c>
      <c r="G107" s="4">
        <v>0.14410053664612393</v>
      </c>
      <c r="H107" s="4">
        <v>4.8611738403080775E-4</v>
      </c>
      <c r="I107" s="4">
        <v>2.8771938166229564E-3</v>
      </c>
      <c r="J107" s="4">
        <v>3.3240410528472563E-3</v>
      </c>
      <c r="K107" s="4">
        <v>1.5323552000296E-2</v>
      </c>
      <c r="L107" s="6">
        <v>0.21736980017474783</v>
      </c>
      <c r="AC107" s="6"/>
    </row>
    <row r="108" spans="1:29">
      <c r="A108" s="6"/>
      <c r="C108" s="1" t="s">
        <v>17</v>
      </c>
      <c r="D108" s="4">
        <v>4.3752248001602432E-3</v>
      </c>
      <c r="E108" s="4">
        <v>2.8330309602113313E-3</v>
      </c>
      <c r="F108" s="4">
        <v>1.497243851190825E-3</v>
      </c>
      <c r="G108" s="4">
        <v>4.8611738403080775E-4</v>
      </c>
      <c r="H108" s="4">
        <v>3.9557996412416627E-2</v>
      </c>
      <c r="I108" s="4">
        <v>2.0620827192803934E-2</v>
      </c>
      <c r="J108" s="4">
        <v>5.3515777718039685E-3</v>
      </c>
      <c r="K108" s="4">
        <v>2.0570783144220361E-3</v>
      </c>
      <c r="L108" s="6">
        <v>7.6779096687039763E-2</v>
      </c>
      <c r="AC108" s="6"/>
    </row>
    <row r="109" spans="1:29">
      <c r="A109" s="6"/>
      <c r="C109" s="1" t="s">
        <v>18</v>
      </c>
      <c r="D109" s="4">
        <v>2.8330309602113313E-3</v>
      </c>
      <c r="E109" s="4">
        <v>2.1118447620420568E-2</v>
      </c>
      <c r="F109" s="4">
        <v>4.8611738403080775E-4</v>
      </c>
      <c r="G109" s="4">
        <v>2.877193816622956E-3</v>
      </c>
      <c r="H109" s="4">
        <v>2.0620827192803934E-2</v>
      </c>
      <c r="I109" s="4">
        <v>0.14600319966273445</v>
      </c>
      <c r="J109" s="4">
        <v>2.0570783144220361E-3</v>
      </c>
      <c r="K109" s="4">
        <v>1.3159508562192163E-2</v>
      </c>
      <c r="L109" s="6">
        <v>0.20915540351343825</v>
      </c>
      <c r="AC109" s="6"/>
    </row>
    <row r="110" spans="1:29">
      <c r="A110" s="6"/>
      <c r="C110" s="1" t="s">
        <v>19</v>
      </c>
      <c r="D110" s="4">
        <v>1.4972438511908252E-3</v>
      </c>
      <c r="E110" s="4">
        <v>4.8611738403080775E-4</v>
      </c>
      <c r="F110" s="4">
        <v>1.4588586237518783E-2</v>
      </c>
      <c r="G110" s="4">
        <v>3.3240410528472555E-3</v>
      </c>
      <c r="H110" s="4">
        <v>5.3515777718039685E-3</v>
      </c>
      <c r="I110" s="4">
        <v>2.0570783144220361E-3</v>
      </c>
      <c r="J110" s="4">
        <v>2.8224088340990258E-2</v>
      </c>
      <c r="K110" s="4">
        <v>5.4337426178386935E-3</v>
      </c>
      <c r="L110" s="6">
        <v>6.0962475570642626E-2</v>
      </c>
      <c r="AC110" s="6"/>
    </row>
    <row r="111" spans="1:29">
      <c r="A111" s="6"/>
      <c r="C111" s="1" t="s">
        <v>20</v>
      </c>
      <c r="D111" s="4">
        <v>4.8611738403080775E-4</v>
      </c>
      <c r="E111" s="4">
        <v>2.877193816622956E-3</v>
      </c>
      <c r="F111" s="4">
        <v>3.3240410528472559E-3</v>
      </c>
      <c r="G111" s="4">
        <v>1.5323552000295998E-2</v>
      </c>
      <c r="H111" s="4">
        <v>2.0570783144220357E-3</v>
      </c>
      <c r="I111" s="4">
        <v>1.3159508562192163E-2</v>
      </c>
      <c r="J111" s="4">
        <v>5.4337426178386935E-3</v>
      </c>
      <c r="K111" s="4">
        <v>2.0672678500765491E-2</v>
      </c>
      <c r="L111" s="6">
        <v>6.3333912249015398E-2</v>
      </c>
      <c r="AC111" s="6"/>
    </row>
    <row r="112" spans="1:29">
      <c r="A112" s="6"/>
      <c r="D112" s="3">
        <v>4.0441031304534351E-2</v>
      </c>
      <c r="E112" s="3">
        <v>0.13918843585240182</v>
      </c>
      <c r="F112" s="3">
        <v>0.19276984624024465</v>
      </c>
      <c r="G112" s="3">
        <v>0.21736980017474783</v>
      </c>
      <c r="H112" s="3">
        <v>7.6779096687039763E-2</v>
      </c>
      <c r="I112" s="3">
        <v>0.20915540351343825</v>
      </c>
      <c r="J112" s="3">
        <v>6.0962475570642632E-2</v>
      </c>
      <c r="K112" s="3">
        <v>6.3333912249015412E-2</v>
      </c>
      <c r="L112" s="6">
        <v>1.0000000015920647</v>
      </c>
      <c r="AC112" s="6"/>
    </row>
    <row r="113" spans="1:29">
      <c r="A113" s="6"/>
      <c r="L113" s="6"/>
      <c r="M113" s="6"/>
      <c r="N113" s="6"/>
      <c r="O113" s="6"/>
      <c r="P113" s="6"/>
      <c r="Q113" s="6"/>
      <c r="R113" s="6"/>
      <c r="S113" s="6"/>
      <c r="T113" s="6"/>
      <c r="U113" s="6"/>
      <c r="V113" s="6"/>
      <c r="W113" s="6"/>
      <c r="X113" s="6"/>
      <c r="Y113" s="6"/>
      <c r="Z113" s="6"/>
      <c r="AA113" s="6"/>
      <c r="AB113" s="6"/>
      <c r="AC113" s="6"/>
    </row>
    <row r="114" spans="1:29">
      <c r="A114" s="6"/>
      <c r="C114" s="1" t="s">
        <v>34</v>
      </c>
      <c r="N114" t="s">
        <v>36</v>
      </c>
      <c r="O114" s="7">
        <v>0.41023088802013608</v>
      </c>
      <c r="W114" t="s">
        <v>54</v>
      </c>
      <c r="Y114" t="s">
        <v>60</v>
      </c>
      <c r="AC114" s="6"/>
    </row>
    <row r="115" spans="1:29">
      <c r="A115" s="6"/>
      <c r="C115" s="1"/>
      <c r="D115" s="1" t="s">
        <v>13</v>
      </c>
      <c r="E115" s="1" t="s">
        <v>14</v>
      </c>
      <c r="F115" s="1" t="s">
        <v>15</v>
      </c>
      <c r="G115" s="1" t="s">
        <v>16</v>
      </c>
      <c r="H115" s="1" t="s">
        <v>17</v>
      </c>
      <c r="I115" s="1" t="s">
        <v>18</v>
      </c>
      <c r="J115" s="1" t="s">
        <v>19</v>
      </c>
      <c r="K115" s="1" t="s">
        <v>20</v>
      </c>
      <c r="N115" t="s">
        <v>37</v>
      </c>
      <c r="O115" s="7">
        <v>0.53443603423465047</v>
      </c>
      <c r="R115" t="s">
        <v>58</v>
      </c>
      <c r="W115" s="1" t="s">
        <v>45</v>
      </c>
      <c r="X115" s="6" t="s">
        <v>47</v>
      </c>
      <c r="Y115" s="6" t="s">
        <v>48</v>
      </c>
      <c r="Z115" s="6" t="s">
        <v>49</v>
      </c>
      <c r="AA115" s="6" t="s">
        <v>50</v>
      </c>
      <c r="AB115" s="6"/>
      <c r="AC115" s="6"/>
    </row>
    <row r="116" spans="1:29">
      <c r="A116" s="6"/>
      <c r="C116" s="1" t="s">
        <v>13</v>
      </c>
      <c r="D116" s="5">
        <v>3.2949521490355518</v>
      </c>
      <c r="E116" s="5">
        <v>4.3307356507971999</v>
      </c>
      <c r="F116" s="5">
        <v>4.7292051670848316</v>
      </c>
      <c r="G116" s="5">
        <v>1.394849329016516</v>
      </c>
      <c r="H116" s="5">
        <v>1.9250989120705071</v>
      </c>
      <c r="I116" s="5">
        <v>1.2465336224929857</v>
      </c>
      <c r="J116" s="5">
        <v>0.65878729452396301</v>
      </c>
      <c r="K116" s="5">
        <v>0.21389164897355542</v>
      </c>
      <c r="L116" s="11">
        <v>17.79405377399511</v>
      </c>
      <c r="N116" t="s">
        <v>38</v>
      </c>
      <c r="O116" s="7">
        <v>0.62904755178960325</v>
      </c>
      <c r="W116" s="1" t="s">
        <v>13</v>
      </c>
      <c r="X116" s="5">
        <v>17.79405377399511</v>
      </c>
      <c r="Y116" s="5">
        <v>3.2949521490355518</v>
      </c>
      <c r="Z116" s="5">
        <v>14.499101624959557</v>
      </c>
      <c r="AA116" s="7">
        <v>0.15086485316488984</v>
      </c>
      <c r="AB116" s="7">
        <v>1.3960806645335995</v>
      </c>
      <c r="AC116" s="6"/>
    </row>
    <row r="117" spans="1:29">
      <c r="A117" s="6"/>
      <c r="C117" s="1" t="s">
        <v>14</v>
      </c>
      <c r="D117" s="5">
        <v>4.3307356507972008</v>
      </c>
      <c r="E117" s="5">
        <v>35.676156028800548</v>
      </c>
      <c r="F117" s="5">
        <v>1.394849329016516</v>
      </c>
      <c r="G117" s="5">
        <v>7.8226632626768371</v>
      </c>
      <c r="H117" s="5">
        <v>1.2465336224929857</v>
      </c>
      <c r="I117" s="5">
        <v>9.2921169529850474</v>
      </c>
      <c r="J117" s="5">
        <v>0.21389164897355539</v>
      </c>
      <c r="K117" s="5">
        <v>1.2659652793141007</v>
      </c>
      <c r="L117" s="11">
        <v>61.242911775056797</v>
      </c>
      <c r="M117" s="9" t="s">
        <v>39</v>
      </c>
      <c r="N117" s="9">
        <v>1</v>
      </c>
      <c r="O117" s="9">
        <v>2</v>
      </c>
      <c r="P117" s="9" t="s">
        <v>39</v>
      </c>
      <c r="Q117" s="9">
        <v>1</v>
      </c>
      <c r="R117" s="9">
        <v>2</v>
      </c>
      <c r="S117" s="9" t="s">
        <v>11</v>
      </c>
      <c r="T117" s="9" t="s">
        <v>42</v>
      </c>
      <c r="U117" s="9" t="s">
        <v>43</v>
      </c>
      <c r="V117" s="9"/>
      <c r="W117" s="1" t="s">
        <v>14</v>
      </c>
      <c r="X117" s="5">
        <v>61.242911775056797</v>
      </c>
      <c r="Y117" s="5">
        <v>35.676156028800548</v>
      </c>
      <c r="Z117" s="5">
        <v>25.566755746256248</v>
      </c>
      <c r="AA117" s="7">
        <v>4.9124206617616829E-2</v>
      </c>
      <c r="AB117" s="7">
        <v>8.0346099101380075E-2</v>
      </c>
      <c r="AC117" s="6"/>
    </row>
    <row r="118" spans="1:29">
      <c r="A118" s="6"/>
      <c r="C118" s="1" t="s">
        <v>15</v>
      </c>
      <c r="D118" s="5">
        <v>4.7292051670848325</v>
      </c>
      <c r="E118" s="5">
        <v>1.394849329016516</v>
      </c>
      <c r="F118" s="5">
        <v>56.604277409117266</v>
      </c>
      <c r="G118" s="5">
        <v>13.336165489230458</v>
      </c>
      <c r="H118" s="5">
        <v>0.65878729452396301</v>
      </c>
      <c r="I118" s="5">
        <v>0.21389164897355542</v>
      </c>
      <c r="J118" s="5">
        <v>6.4189779445082644</v>
      </c>
      <c r="K118" s="5">
        <v>1.4625780632527927</v>
      </c>
      <c r="L118" s="11">
        <v>84.818732345707659</v>
      </c>
      <c r="M118" s="9">
        <v>1</v>
      </c>
      <c r="N118" s="5">
        <v>224.99655816689261</v>
      </c>
      <c r="O118" s="5">
        <v>34.501851804755965</v>
      </c>
      <c r="P118" s="9">
        <v>1</v>
      </c>
      <c r="Q118">
        <v>1.7839291460038448E-2</v>
      </c>
      <c r="R118">
        <v>2.0950030311146519</v>
      </c>
      <c r="S118" s="20">
        <v>4.2334106415896047</v>
      </c>
      <c r="T118">
        <v>0.96036428272714958</v>
      </c>
      <c r="U118" s="20">
        <v>3.9635717272850424E-2</v>
      </c>
      <c r="W118" s="1" t="s">
        <v>15</v>
      </c>
      <c r="X118" s="5">
        <v>84.818732345707659</v>
      </c>
      <c r="Y118" s="5">
        <v>56.604277409117266</v>
      </c>
      <c r="Z118" s="5">
        <v>28.214454936590393</v>
      </c>
      <c r="AA118" s="7">
        <v>0.51433961549119456</v>
      </c>
      <c r="AB118" s="7">
        <v>0.62952236548495788</v>
      </c>
      <c r="AC118" s="6"/>
    </row>
    <row r="119" spans="1:29">
      <c r="A119" s="6"/>
      <c r="C119" s="1" t="s">
        <v>16</v>
      </c>
      <c r="D119" s="5">
        <v>1.394849329016516</v>
      </c>
      <c r="E119" s="5">
        <v>7.8226632626768371</v>
      </c>
      <c r="F119" s="5">
        <v>13.336165489230458</v>
      </c>
      <c r="G119" s="5">
        <v>63.404236124294528</v>
      </c>
      <c r="H119" s="5">
        <v>0.21389164897355542</v>
      </c>
      <c r="I119" s="5">
        <v>1.2659652793141007</v>
      </c>
      <c r="J119" s="5">
        <v>1.4625780632527927</v>
      </c>
      <c r="K119" s="5">
        <v>6.7423628801302398</v>
      </c>
      <c r="L119" s="11">
        <v>95.64271207688904</v>
      </c>
      <c r="M119" s="9">
        <v>2</v>
      </c>
      <c r="N119" s="5">
        <v>34.501851804755965</v>
      </c>
      <c r="O119" s="5">
        <v>145.99973892410384</v>
      </c>
      <c r="P119" s="9">
        <v>2</v>
      </c>
      <c r="Q119">
        <v>2.0931781620595324</v>
      </c>
      <c r="R119">
        <v>2.7390156955381832E-2</v>
      </c>
      <c r="W119" s="1" t="s">
        <v>16</v>
      </c>
      <c r="X119" s="5">
        <v>95.64271207688904</v>
      </c>
      <c r="Y119" s="5">
        <v>63.404236124294528</v>
      </c>
      <c r="Z119" s="5">
        <v>32.238475952594513</v>
      </c>
      <c r="AA119" s="7">
        <v>3.1100115911942252E-2</v>
      </c>
      <c r="AB119" s="7">
        <v>0.85120743133958598</v>
      </c>
      <c r="AC119" s="6"/>
    </row>
    <row r="120" spans="1:29">
      <c r="A120" s="6"/>
      <c r="C120" s="1" t="s">
        <v>17</v>
      </c>
      <c r="D120" s="5">
        <v>1.9250989120705071</v>
      </c>
      <c r="E120" s="5">
        <v>1.2465336224929857</v>
      </c>
      <c r="F120" s="5">
        <v>0.65878729452396301</v>
      </c>
      <c r="G120" s="5">
        <v>0.21389164897355542</v>
      </c>
      <c r="H120" s="5">
        <v>17.405518421463317</v>
      </c>
      <c r="I120" s="5">
        <v>9.0731639648337303</v>
      </c>
      <c r="J120" s="5">
        <v>2.3546942195937461</v>
      </c>
      <c r="K120" s="5">
        <v>0.90511445834569593</v>
      </c>
      <c r="L120" s="11">
        <v>33.782802542297496</v>
      </c>
      <c r="M120" s="9" t="s">
        <v>40</v>
      </c>
      <c r="N120" s="9">
        <v>1</v>
      </c>
      <c r="O120" s="9">
        <v>2</v>
      </c>
      <c r="P120" s="9" t="s">
        <v>40</v>
      </c>
      <c r="Q120" s="9">
        <v>1</v>
      </c>
      <c r="R120" s="9">
        <v>2</v>
      </c>
      <c r="S120" s="9" t="s">
        <v>11</v>
      </c>
      <c r="T120" s="9" t="s">
        <v>42</v>
      </c>
      <c r="U120" s="9" t="s">
        <v>43</v>
      </c>
      <c r="W120" s="1" t="s">
        <v>17</v>
      </c>
      <c r="X120" s="5">
        <v>33.782802542297496</v>
      </c>
      <c r="Y120" s="5">
        <v>17.405518421463317</v>
      </c>
      <c r="Z120" s="5">
        <v>16.37728412083418</v>
      </c>
      <c r="AA120" s="7">
        <v>9.4478765966153153E-3</v>
      </c>
      <c r="AB120" s="7">
        <v>0.42001094516507526</v>
      </c>
      <c r="AC120" s="6"/>
    </row>
    <row r="121" spans="1:29">
      <c r="A121" s="6"/>
      <c r="C121" s="1" t="s">
        <v>18</v>
      </c>
      <c r="D121" s="5">
        <v>1.2465336224929857</v>
      </c>
      <c r="E121" s="5">
        <v>9.2921169529850491</v>
      </c>
      <c r="F121" s="5">
        <v>0.21389164897355542</v>
      </c>
      <c r="G121" s="5">
        <v>1.2659652793141007</v>
      </c>
      <c r="H121" s="5">
        <v>9.0731639648337303</v>
      </c>
      <c r="I121" s="5">
        <v>64.241407851603157</v>
      </c>
      <c r="J121" s="5">
        <v>0.90511445834569593</v>
      </c>
      <c r="K121" s="5">
        <v>5.7901837673645513</v>
      </c>
      <c r="L121" s="11">
        <v>92.028377545912832</v>
      </c>
      <c r="M121" s="9">
        <v>1</v>
      </c>
      <c r="N121" s="5">
        <v>174.84639990224747</v>
      </c>
      <c r="O121" s="5">
        <v>30.001745735014744</v>
      </c>
      <c r="P121" s="9">
        <v>1</v>
      </c>
      <c r="Q121">
        <v>1.3493552079297719E-4</v>
      </c>
      <c r="R121">
        <v>1.1992320228693565</v>
      </c>
      <c r="S121" s="20">
        <v>2.4001053237291661</v>
      </c>
      <c r="T121">
        <v>0.8786729184947708</v>
      </c>
      <c r="U121" s="20">
        <v>0.1213270815052292</v>
      </c>
      <c r="W121" s="1" t="s">
        <v>18</v>
      </c>
      <c r="X121" s="5">
        <v>92.028377545912832</v>
      </c>
      <c r="Y121" s="5">
        <v>64.241407851603157</v>
      </c>
      <c r="Z121" s="5">
        <v>27.786969694309676</v>
      </c>
      <c r="AA121" s="7">
        <v>8.9578056716728346E-3</v>
      </c>
      <c r="AB121" s="7">
        <v>0.6387751004133404</v>
      </c>
      <c r="AC121" s="6"/>
    </row>
    <row r="122" spans="1:29">
      <c r="A122" s="6"/>
      <c r="C122" s="1" t="s">
        <v>19</v>
      </c>
      <c r="D122" s="5">
        <v>0.65878729452396312</v>
      </c>
      <c r="E122" s="5">
        <v>0.21389164897355542</v>
      </c>
      <c r="F122" s="5">
        <v>6.4189779445082644</v>
      </c>
      <c r="G122" s="5">
        <v>1.4625780632527925</v>
      </c>
      <c r="H122" s="5">
        <v>2.3546942195937461</v>
      </c>
      <c r="I122" s="5">
        <v>0.90511445834569593</v>
      </c>
      <c r="J122" s="5">
        <v>12.418598870035714</v>
      </c>
      <c r="K122" s="5">
        <v>2.3908467518490251</v>
      </c>
      <c r="L122" s="11">
        <v>26.823489251082758</v>
      </c>
      <c r="M122" s="9">
        <v>2</v>
      </c>
      <c r="N122" s="5">
        <v>30.001745735014744</v>
      </c>
      <c r="O122" s="5">
        <v>205.15010932823145</v>
      </c>
      <c r="P122" s="9">
        <v>2</v>
      </c>
      <c r="Q122">
        <v>1.200628529616794</v>
      </c>
      <c r="R122">
        <v>1.0983572222253156E-4</v>
      </c>
      <c r="W122" s="1" t="s">
        <v>19</v>
      </c>
      <c r="X122" s="5">
        <v>26.823489251082758</v>
      </c>
      <c r="Y122" s="5">
        <v>12.418598870035714</v>
      </c>
      <c r="Z122" s="5">
        <v>14.404890381047045</v>
      </c>
      <c r="AA122" s="7">
        <v>0.2013777528386444</v>
      </c>
      <c r="AB122" s="7">
        <v>1.1380594806893973E-2</v>
      </c>
      <c r="AC122" s="6"/>
    </row>
    <row r="123" spans="1:29">
      <c r="A123" s="6"/>
      <c r="C123" s="1" t="s">
        <v>20</v>
      </c>
      <c r="D123" s="5">
        <v>0.21389164897355542</v>
      </c>
      <c r="E123" s="5">
        <v>1.2659652793141007</v>
      </c>
      <c r="F123" s="5">
        <v>1.4625780632527925</v>
      </c>
      <c r="G123" s="5">
        <v>6.7423628801302389</v>
      </c>
      <c r="H123" s="5">
        <v>0.9051144583456957</v>
      </c>
      <c r="I123" s="5">
        <v>5.7901837673645513</v>
      </c>
      <c r="J123" s="5">
        <v>2.3908467518490251</v>
      </c>
      <c r="K123" s="5">
        <v>9.0959785403368159</v>
      </c>
      <c r="L123" s="11">
        <v>27.866921389566777</v>
      </c>
      <c r="M123" s="9" t="s">
        <v>41</v>
      </c>
      <c r="N123" s="9">
        <v>1</v>
      </c>
      <c r="O123" s="9">
        <v>2</v>
      </c>
      <c r="P123" s="9" t="s">
        <v>41</v>
      </c>
      <c r="Q123" s="9">
        <v>1</v>
      </c>
      <c r="R123" s="9">
        <v>2</v>
      </c>
      <c r="S123" s="9" t="s">
        <v>11</v>
      </c>
      <c r="T123" s="9" t="s">
        <v>42</v>
      </c>
      <c r="U123" s="9" t="s">
        <v>43</v>
      </c>
      <c r="W123" s="1" t="s">
        <v>20</v>
      </c>
      <c r="X123" s="5">
        <v>27.866921389566777</v>
      </c>
      <c r="Y123" s="5">
        <v>9.0959785403368159</v>
      </c>
      <c r="Z123" s="5">
        <v>18.770942849229961</v>
      </c>
      <c r="AA123" s="7">
        <v>0.3985604960237385</v>
      </c>
      <c r="AB123" s="7">
        <v>0.75755437999971975</v>
      </c>
      <c r="AC123" s="6"/>
    </row>
    <row r="124" spans="1:29">
      <c r="A124" s="6"/>
      <c r="D124" s="11">
        <v>17.794053773995113</v>
      </c>
      <c r="E124" s="11">
        <v>61.242911775056797</v>
      </c>
      <c r="F124" s="11">
        <v>84.818732345707645</v>
      </c>
      <c r="G124" s="11">
        <v>95.64271207688904</v>
      </c>
      <c r="H124" s="11">
        <v>33.782802542297496</v>
      </c>
      <c r="I124" s="11">
        <v>92.028377545912832</v>
      </c>
      <c r="J124" s="11">
        <v>26.823489251082755</v>
      </c>
      <c r="K124" s="11">
        <v>27.866921389566777</v>
      </c>
      <c r="L124" s="1">
        <v>440.00000070050845</v>
      </c>
      <c r="M124" s="9">
        <v>1</v>
      </c>
      <c r="N124" s="5">
        <v>123.21444851426239</v>
      </c>
      <c r="O124" s="5">
        <v>40.004629398820612</v>
      </c>
      <c r="P124" s="9">
        <v>1</v>
      </c>
      <c r="Q124">
        <v>3.7323679019690378E-4</v>
      </c>
      <c r="R124">
        <v>2.4766199526933399E-2</v>
      </c>
      <c r="S124" s="20">
        <v>5.0579880509448956E-2</v>
      </c>
      <c r="T124">
        <v>0.17794270674210241</v>
      </c>
      <c r="U124" s="20">
        <v>0.82205729325789756</v>
      </c>
      <c r="W124" s="1" t="s">
        <v>59</v>
      </c>
      <c r="X124" s="6">
        <v>440.00000070050845</v>
      </c>
      <c r="Y124" s="6">
        <v>262.14112539468687</v>
      </c>
      <c r="Z124" s="6">
        <v>177.85887530582156</v>
      </c>
      <c r="AA124" s="6">
        <v>1.3637727223163145</v>
      </c>
      <c r="AB124" s="6">
        <v>4.7848775808445527</v>
      </c>
      <c r="AC124" s="10">
        <v>6.148650303160867</v>
      </c>
    </row>
    <row r="125" spans="1:29">
      <c r="A125" s="6"/>
      <c r="M125" s="9">
        <v>2</v>
      </c>
      <c r="N125" s="5">
        <v>40.004629398820612</v>
      </c>
      <c r="O125" s="5">
        <v>236.77629338860476</v>
      </c>
      <c r="P125" s="9">
        <v>2</v>
      </c>
      <c r="Q125">
        <v>2.5229085836861134E-2</v>
      </c>
      <c r="R125">
        <v>2.1135835545751925E-4</v>
      </c>
      <c r="AC125" s="6" t="s">
        <v>51</v>
      </c>
    </row>
    <row r="126" spans="1:29">
      <c r="A126" s="6"/>
      <c r="C126" s="1" t="s">
        <v>35</v>
      </c>
      <c r="L126" s="6"/>
      <c r="M126" s="6"/>
      <c r="N126" s="6"/>
      <c r="O126" s="6"/>
      <c r="P126" s="6"/>
      <c r="Q126" s="6"/>
      <c r="R126" s="6"/>
      <c r="S126" s="6"/>
      <c r="T126" s="6"/>
      <c r="U126" s="6"/>
      <c r="V126" s="6"/>
      <c r="W126" s="6"/>
      <c r="X126" s="6"/>
      <c r="Y126" s="6"/>
      <c r="Z126" s="6"/>
      <c r="AA126" s="6"/>
      <c r="AB126" s="6"/>
      <c r="AC126" s="6"/>
    </row>
    <row r="127" spans="1:29">
      <c r="A127" s="6"/>
      <c r="C127" s="1"/>
      <c r="D127" s="1" t="s">
        <v>13</v>
      </c>
      <c r="E127" s="1" t="s">
        <v>14</v>
      </c>
      <c r="F127" s="1" t="s">
        <v>15</v>
      </c>
      <c r="G127" s="1" t="s">
        <v>16</v>
      </c>
      <c r="H127" s="1" t="s">
        <v>17</v>
      </c>
      <c r="I127" s="1" t="s">
        <v>18</v>
      </c>
      <c r="J127" s="1" t="s">
        <v>19</v>
      </c>
      <c r="K127" s="1" t="s">
        <v>20</v>
      </c>
      <c r="AC127" s="6"/>
    </row>
    <row r="128" spans="1:29">
      <c r="A128" s="6"/>
      <c r="C128" s="1" t="s">
        <v>13</v>
      </c>
      <c r="D128" s="7">
        <v>0.77561086226642018</v>
      </c>
      <c r="E128" s="7">
        <v>-1.1013754055207035</v>
      </c>
      <c r="F128" s="7">
        <v>-1.7212199340760275</v>
      </c>
      <c r="G128" s="7">
        <v>4.2140318382131889</v>
      </c>
      <c r="H128" s="7">
        <v>-0.65497734931346174</v>
      </c>
      <c r="I128" s="7">
        <v>0</v>
      </c>
      <c r="J128" s="7">
        <v>0</v>
      </c>
      <c r="K128" s="7">
        <v>0</v>
      </c>
      <c r="L128" s="12">
        <v>1.5120700115694166</v>
      </c>
      <c r="AC128" s="6"/>
    </row>
    <row r="129" spans="1:29">
      <c r="A129" s="6"/>
      <c r="C129" s="1" t="s">
        <v>14</v>
      </c>
      <c r="D129" s="7">
        <v>-1.4657374238416778</v>
      </c>
      <c r="E129" s="7">
        <v>1.3481077781359392</v>
      </c>
      <c r="F129" s="7">
        <v>2.2974776613045491</v>
      </c>
      <c r="G129" s="7">
        <v>3.7495722610213083</v>
      </c>
      <c r="H129" s="7">
        <v>0.94556116684400682</v>
      </c>
      <c r="I129" s="7">
        <v>-1.1977988765274699</v>
      </c>
      <c r="J129" s="7">
        <v>0</v>
      </c>
      <c r="K129" s="7">
        <v>0.9146245654326739</v>
      </c>
      <c r="L129" s="12">
        <v>6.5918071323693299</v>
      </c>
      <c r="AC129" s="6"/>
    </row>
    <row r="130" spans="1:29">
      <c r="A130" s="6"/>
      <c r="C130" s="1" t="s">
        <v>15</v>
      </c>
      <c r="D130" s="7">
        <v>-1.7212199340760277</v>
      </c>
      <c r="E130" s="7">
        <v>-0.33278640156659339</v>
      </c>
      <c r="F130" s="7">
        <v>5.6450894657148041</v>
      </c>
      <c r="G130" s="7">
        <v>2.913746682525435</v>
      </c>
      <c r="H130" s="7">
        <v>0.41735456665095927</v>
      </c>
      <c r="I130" s="7">
        <v>0</v>
      </c>
      <c r="J130" s="7">
        <v>-2.3322234515874904</v>
      </c>
      <c r="K130" s="7">
        <v>0.62589301055488777</v>
      </c>
      <c r="L130" s="12">
        <v>5.2158539382159752</v>
      </c>
      <c r="AC130" s="6"/>
    </row>
    <row r="131" spans="1:29">
      <c r="A131" s="6"/>
      <c r="C131" s="1" t="s">
        <v>16</v>
      </c>
      <c r="D131" s="7">
        <v>0</v>
      </c>
      <c r="E131" s="7">
        <v>-0.77780442736965882</v>
      </c>
      <c r="F131" s="7">
        <v>-1.2668748575272948</v>
      </c>
      <c r="G131" s="7">
        <v>-1.3885699804102838</v>
      </c>
      <c r="H131" s="7">
        <v>0</v>
      </c>
      <c r="I131" s="7">
        <v>-0.23583489784360837</v>
      </c>
      <c r="J131" s="7">
        <v>0.62589301055488777</v>
      </c>
      <c r="K131" s="7">
        <v>-1.4948626336989843</v>
      </c>
      <c r="L131" s="12">
        <v>-4.5380537862949426</v>
      </c>
      <c r="AC131" s="6"/>
    </row>
    <row r="132" spans="1:29">
      <c r="A132" s="6"/>
      <c r="C132" s="1" t="s">
        <v>17</v>
      </c>
      <c r="D132" s="7">
        <v>7.6339662492967031E-2</v>
      </c>
      <c r="E132" s="7">
        <v>-0.22036659713794193</v>
      </c>
      <c r="F132" s="7">
        <v>2.2210034944218089</v>
      </c>
      <c r="G132" s="7">
        <v>1.5422857053877841</v>
      </c>
      <c r="H132" s="7">
        <v>-0.40075736320446892</v>
      </c>
      <c r="I132" s="7">
        <v>-1.0070360006191079</v>
      </c>
      <c r="J132" s="7">
        <v>2.1195339405673193</v>
      </c>
      <c r="K132" s="7">
        <v>9.9693869969124507E-2</v>
      </c>
      <c r="L132" s="12">
        <v>4.430696711877486</v>
      </c>
      <c r="AC132" s="6"/>
    </row>
    <row r="133" spans="1:29">
      <c r="A133" s="6"/>
      <c r="C133" s="1" t="s">
        <v>18</v>
      </c>
      <c r="D133" s="7">
        <v>4.663711055927795</v>
      </c>
      <c r="E133" s="7">
        <v>3.0688829825067643</v>
      </c>
      <c r="F133" s="7">
        <v>0</v>
      </c>
      <c r="G133" s="7">
        <v>0.9146245654326739</v>
      </c>
      <c r="H133" s="7">
        <v>0.97264051236821203</v>
      </c>
      <c r="I133" s="7">
        <v>0.76305352494090439</v>
      </c>
      <c r="J133" s="7">
        <v>9.9693869969124507E-2</v>
      </c>
      <c r="K133" s="7">
        <v>-1.9726552234904551</v>
      </c>
      <c r="L133" s="12">
        <v>8.5099512876550207</v>
      </c>
      <c r="AC133" s="6"/>
    </row>
    <row r="134" spans="1:29">
      <c r="A134" s="6"/>
      <c r="C134" s="1" t="s">
        <v>19</v>
      </c>
      <c r="D134" s="7">
        <v>0.4173545666509591</v>
      </c>
      <c r="E134" s="7">
        <v>1.5422857053877841</v>
      </c>
      <c r="F134" s="7">
        <v>1.7614610826091632</v>
      </c>
      <c r="G134" s="7">
        <v>0</v>
      </c>
      <c r="H134" s="7">
        <v>-0.85641087597806087</v>
      </c>
      <c r="I134" s="7">
        <v>1.5856821010581397</v>
      </c>
      <c r="J134" s="7">
        <v>1.6780690061828465</v>
      </c>
      <c r="K134" s="7">
        <v>-0.87164759267430192</v>
      </c>
      <c r="L134" s="12">
        <v>5.2567939932365295</v>
      </c>
      <c r="AC134" s="6"/>
    </row>
    <row r="135" spans="1:29">
      <c r="A135" s="6"/>
      <c r="C135" s="1" t="s">
        <v>20</v>
      </c>
      <c r="D135" s="7">
        <v>0</v>
      </c>
      <c r="E135" s="7">
        <v>0.9146245654326739</v>
      </c>
      <c r="F135" s="7">
        <v>-0.38020067528250129</v>
      </c>
      <c r="G135" s="7">
        <v>-0.69990581967505228</v>
      </c>
      <c r="H135" s="7">
        <v>1.5856821010581401</v>
      </c>
      <c r="I135" s="7">
        <v>-1.9726552234904551</v>
      </c>
      <c r="J135" s="7">
        <v>-0.87164759267430192</v>
      </c>
      <c r="K135" s="7">
        <v>2.0906916315416293</v>
      </c>
      <c r="L135" s="12">
        <v>0.66658898691013269</v>
      </c>
      <c r="AC135" s="6"/>
    </row>
    <row r="136" spans="1:29">
      <c r="A136" s="6"/>
      <c r="D136" s="12">
        <v>2.7460587894204358</v>
      </c>
      <c r="E136" s="12">
        <v>4.4415681998682635</v>
      </c>
      <c r="F136" s="12">
        <v>8.5567362371645022</v>
      </c>
      <c r="G136" s="12">
        <v>11.245785252495054</v>
      </c>
      <c r="H136" s="12">
        <v>2.0090927584253269</v>
      </c>
      <c r="I136" s="12">
        <v>-2.0645893724815974</v>
      </c>
      <c r="J136" s="12">
        <v>1.3193187830123856</v>
      </c>
      <c r="K136" s="12">
        <v>-0.60826237236542591</v>
      </c>
      <c r="L136" s="2">
        <v>55.291416551077894</v>
      </c>
      <c r="M136" t="s">
        <v>53</v>
      </c>
      <c r="AC136" s="6"/>
    </row>
    <row r="137" spans="1:29">
      <c r="A137" s="6"/>
      <c r="AC137" s="6"/>
    </row>
    <row r="138" spans="1:29">
      <c r="A138" s="6"/>
      <c r="AC138" s="6"/>
    </row>
    <row r="139" spans="1:29">
      <c r="A139" s="6"/>
      <c r="C139" t="s">
        <v>52</v>
      </c>
      <c r="AC139" s="6"/>
    </row>
    <row r="140" spans="1:29">
      <c r="A140" s="6"/>
      <c r="C140" s="1"/>
      <c r="D140" s="1" t="s">
        <v>13</v>
      </c>
      <c r="E140" s="1" t="s">
        <v>14</v>
      </c>
      <c r="F140" s="1" t="s">
        <v>15</v>
      </c>
      <c r="G140" s="1" t="s">
        <v>16</v>
      </c>
      <c r="H140" s="1" t="s">
        <v>17</v>
      </c>
      <c r="I140" s="1" t="s">
        <v>18</v>
      </c>
      <c r="J140" s="1" t="s">
        <v>19</v>
      </c>
      <c r="K140" s="1" t="s">
        <v>20</v>
      </c>
      <c r="L140" s="6"/>
      <c r="AC140" s="6"/>
    </row>
    <row r="141" spans="1:29">
      <c r="A141" s="6"/>
      <c r="C141" s="1" t="s">
        <v>13</v>
      </c>
      <c r="D141" s="7">
        <v>0.15086485316488984</v>
      </c>
      <c r="E141" s="7">
        <v>0.40890451763701363</v>
      </c>
      <c r="F141" s="7">
        <v>1.5750132592860151</v>
      </c>
      <c r="G141" s="7">
        <v>4.8656223129927287</v>
      </c>
      <c r="H141" s="7">
        <v>0.44455274051014143</v>
      </c>
      <c r="I141" s="7">
        <v>1.2465336224929857</v>
      </c>
      <c r="J141" s="7">
        <v>0.65878729452396301</v>
      </c>
      <c r="K141" s="7">
        <v>0.21389164897355542</v>
      </c>
      <c r="L141" s="13">
        <v>9.5641702495812932</v>
      </c>
      <c r="AC141" s="6"/>
    </row>
    <row r="142" spans="1:29">
      <c r="A142" s="6"/>
      <c r="C142" s="1" t="s">
        <v>14</v>
      </c>
      <c r="D142" s="7">
        <v>2.5616433026682914</v>
      </c>
      <c r="E142" s="7">
        <v>4.9124206617616829E-2</v>
      </c>
      <c r="F142" s="7">
        <v>1.8471591325031356</v>
      </c>
      <c r="G142" s="7">
        <v>1.2905411371227595</v>
      </c>
      <c r="H142" s="7">
        <v>0.45543222564519081</v>
      </c>
      <c r="I142" s="7">
        <v>0.17967554956946846</v>
      </c>
      <c r="J142" s="7">
        <v>0.21389164897355539</v>
      </c>
      <c r="K142" s="7">
        <v>0.42560959607387611</v>
      </c>
      <c r="L142" s="13">
        <v>7.0230767991738938</v>
      </c>
      <c r="AC142" s="6"/>
    </row>
    <row r="143" spans="1:29">
      <c r="A143" s="6"/>
      <c r="C143" s="1" t="s">
        <v>15</v>
      </c>
      <c r="D143" s="7">
        <v>1.5750132592860158</v>
      </c>
      <c r="E143" s="7">
        <v>0.11177264051502935</v>
      </c>
      <c r="F143" s="7">
        <v>0.51433961549119456</v>
      </c>
      <c r="G143" s="7">
        <v>0.53208805083418831</v>
      </c>
      <c r="H143" s="7">
        <v>0.17672792317952307</v>
      </c>
      <c r="I143" s="7">
        <v>0.21389164897355542</v>
      </c>
      <c r="J143" s="7">
        <v>3.0421301090085628</v>
      </c>
      <c r="K143" s="7">
        <v>0.19747481885156584</v>
      </c>
      <c r="L143" s="13">
        <v>6.3634380661396355</v>
      </c>
      <c r="AC143" s="6"/>
    </row>
    <row r="144" spans="1:29">
      <c r="A144" s="6"/>
      <c r="C144" s="1" t="s">
        <v>16</v>
      </c>
      <c r="D144" s="7">
        <v>1.394849329016516</v>
      </c>
      <c r="E144" s="7">
        <v>8.6514633320227199E-2</v>
      </c>
      <c r="F144" s="7">
        <v>0.13387193013255641</v>
      </c>
      <c r="G144" s="7">
        <v>3.1100115911942252E-2</v>
      </c>
      <c r="H144" s="7">
        <v>0.21389164897355542</v>
      </c>
      <c r="I144" s="7">
        <v>5.5876358504044585E-2</v>
      </c>
      <c r="J144" s="7">
        <v>0.19747481885156584</v>
      </c>
      <c r="K144" s="7">
        <v>0.45026179397764809</v>
      </c>
      <c r="L144" s="13">
        <v>2.5638406286880553</v>
      </c>
      <c r="AC144" s="6"/>
    </row>
    <row r="145" spans="1:29">
      <c r="A145" s="6"/>
      <c r="C145" s="1" t="s">
        <v>17</v>
      </c>
      <c r="D145" s="7">
        <v>2.9142258290446501E-3</v>
      </c>
      <c r="E145" s="7">
        <v>4.875827328103699E-2</v>
      </c>
      <c r="F145" s="7">
        <v>2.7305498091462033</v>
      </c>
      <c r="G145" s="7">
        <v>2.8891559933222002</v>
      </c>
      <c r="H145" s="7">
        <v>9.4478765966153153E-3</v>
      </c>
      <c r="I145" s="7">
        <v>0.12693266647460583</v>
      </c>
      <c r="J145" s="7">
        <v>1.1496316967666718</v>
      </c>
      <c r="K145" s="7">
        <v>9.9471021946618832E-3</v>
      </c>
      <c r="L145" s="13">
        <v>6.9673376436110406</v>
      </c>
      <c r="AC145" s="6"/>
    </row>
    <row r="146" spans="1:29">
      <c r="A146" s="6"/>
      <c r="C146" s="1" t="s">
        <v>18</v>
      </c>
      <c r="D146" s="7">
        <v>6.0821280351018077</v>
      </c>
      <c r="E146" s="7">
        <v>0.78912379529999366</v>
      </c>
      <c r="F146" s="7">
        <v>0.21389164897355542</v>
      </c>
      <c r="G146" s="7">
        <v>0.42560959607387611</v>
      </c>
      <c r="H146" s="7">
        <v>9.467756114759826E-2</v>
      </c>
      <c r="I146" s="7">
        <v>8.9578056716728346E-3</v>
      </c>
      <c r="J146" s="7">
        <v>9.9471021946618832E-3</v>
      </c>
      <c r="K146" s="7">
        <v>1.3445385791629378</v>
      </c>
      <c r="L146" s="13">
        <v>8.9688741236261045</v>
      </c>
      <c r="AC146" s="6"/>
    </row>
    <row r="147" spans="1:29">
      <c r="A147" s="6"/>
      <c r="C147" s="1" t="s">
        <v>19</v>
      </c>
      <c r="D147" s="7">
        <v>0.17672792317952291</v>
      </c>
      <c r="E147" s="7">
        <v>2.8891559933222002</v>
      </c>
      <c r="F147" s="7">
        <v>0.38941257651303557</v>
      </c>
      <c r="G147" s="7">
        <v>1.4625780632527923</v>
      </c>
      <c r="H147" s="7">
        <v>0.77937781191705402</v>
      </c>
      <c r="I147" s="7">
        <v>1.3244450337415601</v>
      </c>
      <c r="J147" s="7">
        <v>0.2013777528386444</v>
      </c>
      <c r="K147" s="7">
        <v>0.80910860791597017</v>
      </c>
      <c r="L147" s="13">
        <v>8.0321837626807806</v>
      </c>
      <c r="AC147" s="6"/>
    </row>
    <row r="148" spans="1:29">
      <c r="A148" s="6"/>
      <c r="C148" s="1" t="s">
        <v>20</v>
      </c>
      <c r="D148" s="7">
        <v>0.21389164897355542</v>
      </c>
      <c r="E148" s="7">
        <v>0.42560959607387611</v>
      </c>
      <c r="F148" s="7">
        <v>0.14630225215248588</v>
      </c>
      <c r="G148" s="7">
        <v>8.1737316070507632E-2</v>
      </c>
      <c r="H148" s="7">
        <v>1.3244450337415605</v>
      </c>
      <c r="I148" s="7">
        <v>1.3445385791629378</v>
      </c>
      <c r="J148" s="7">
        <v>0.80910860791597017</v>
      </c>
      <c r="K148" s="7">
        <v>0.3985604960237385</v>
      </c>
      <c r="L148" s="13">
        <v>4.7441935301146323</v>
      </c>
      <c r="N148">
        <v>0.57258801632179834</v>
      </c>
      <c r="AC148" s="6"/>
    </row>
    <row r="149" spans="1:29">
      <c r="A149" s="6"/>
      <c r="B149" s="6"/>
      <c r="C149" s="6"/>
      <c r="D149" s="13">
        <v>12.158032577219645</v>
      </c>
      <c r="E149" s="13">
        <v>4.8089636560669939</v>
      </c>
      <c r="F149" s="13">
        <v>7.5505402241981816</v>
      </c>
      <c r="G149" s="13">
        <v>11.578432585580995</v>
      </c>
      <c r="H149" s="13">
        <v>3.4985528217112387</v>
      </c>
      <c r="I149" s="13">
        <v>4.500851264590831</v>
      </c>
      <c r="J149" s="13">
        <v>6.2823490310735961</v>
      </c>
      <c r="K149" s="13">
        <v>3.849392643173954</v>
      </c>
      <c r="L149" s="14">
        <v>54.227114803615436</v>
      </c>
      <c r="M149" t="s">
        <v>11</v>
      </c>
      <c r="N149" s="6">
        <v>0.42741198367820166</v>
      </c>
      <c r="O149" s="6" t="s">
        <v>61</v>
      </c>
      <c r="P149" s="6"/>
      <c r="Q149" s="6"/>
      <c r="R149" s="6"/>
      <c r="S149" s="6"/>
      <c r="T149" s="6"/>
      <c r="U149" s="6"/>
      <c r="V149" s="6"/>
      <c r="W149" s="6"/>
      <c r="X149" s="6"/>
      <c r="Y149" s="6"/>
      <c r="Z149" s="6"/>
      <c r="AA149" s="6"/>
      <c r="AB149" s="6"/>
      <c r="AC149" s="6"/>
    </row>
    <row r="152" spans="1:29">
      <c r="A152" t="s">
        <v>112</v>
      </c>
      <c r="D152" t="s">
        <v>111</v>
      </c>
      <c r="E152" t="s">
        <v>113</v>
      </c>
    </row>
    <row r="153" spans="1:29">
      <c r="A153" s="15" t="s">
        <v>0</v>
      </c>
      <c r="B153" s="15" t="s">
        <v>1</v>
      </c>
      <c r="C153" s="15" t="s">
        <v>2</v>
      </c>
      <c r="D153" s="15" t="s">
        <v>3</v>
      </c>
      <c r="E153" s="15" t="s">
        <v>4</v>
      </c>
      <c r="F153" s="15" t="s">
        <v>5</v>
      </c>
      <c r="G153" s="15" t="s">
        <v>6</v>
      </c>
      <c r="H153" s="21" t="s">
        <v>7</v>
      </c>
      <c r="I153" s="21" t="s">
        <v>8</v>
      </c>
      <c r="J153" s="21" t="s">
        <v>9</v>
      </c>
      <c r="K153" s="15" t="s">
        <v>10</v>
      </c>
      <c r="L153" s="6"/>
      <c r="M153" s="6"/>
      <c r="N153" s="6"/>
      <c r="O153" s="6"/>
      <c r="P153" s="6"/>
      <c r="Q153" s="6"/>
      <c r="R153" s="6"/>
      <c r="S153" s="6"/>
      <c r="T153" s="6"/>
      <c r="U153" s="6"/>
      <c r="V153" s="6"/>
      <c r="W153" s="6"/>
      <c r="X153" s="6"/>
      <c r="Y153" s="6"/>
      <c r="Z153" s="6"/>
      <c r="AA153" s="6"/>
      <c r="AB153" s="6"/>
      <c r="AC153" s="6"/>
    </row>
    <row r="154" spans="1:29">
      <c r="A154" s="28">
        <v>0.10050279316946456</v>
      </c>
      <c r="B154" s="28">
        <v>8.5386577142641654E-2</v>
      </c>
      <c r="C154" s="28">
        <v>0.10738161811629944</v>
      </c>
      <c r="D154" s="28">
        <v>0</v>
      </c>
      <c r="E154" s="28">
        <v>0.13774043747353074</v>
      </c>
      <c r="F154" s="28">
        <v>0.22057814621112065</v>
      </c>
      <c r="G154" s="28">
        <v>0.26270972329811881</v>
      </c>
      <c r="H154" s="28">
        <v>6.607918489502998E-2</v>
      </c>
      <c r="I154" s="28">
        <v>0.26197104189878345</v>
      </c>
      <c r="J154" s="28">
        <v>5.0921466061079827E-2</v>
      </c>
      <c r="K154" s="28">
        <v>0</v>
      </c>
      <c r="L154" s="1">
        <v>0.99999999983766352</v>
      </c>
      <c r="N154" t="s">
        <v>36</v>
      </c>
      <c r="O154" s="4">
        <v>0.42499999999999999</v>
      </c>
      <c r="P154" s="4">
        <v>0.38636363636363635</v>
      </c>
      <c r="S154" s="4">
        <v>0.40568181818181814</v>
      </c>
      <c r="Y154" t="s">
        <v>84</v>
      </c>
      <c r="AC154" s="6"/>
    </row>
    <row r="155" spans="1:29">
      <c r="A155" t="s">
        <v>94</v>
      </c>
      <c r="B155" s="18">
        <v>82.615970479414557</v>
      </c>
      <c r="C155" s="16" t="s">
        <v>12</v>
      </c>
      <c r="D155" s="1" t="s">
        <v>13</v>
      </c>
      <c r="E155" s="1" t="s">
        <v>14</v>
      </c>
      <c r="F155" s="1" t="s">
        <v>15</v>
      </c>
      <c r="G155" s="1" t="s">
        <v>16</v>
      </c>
      <c r="H155" s="1" t="s">
        <v>17</v>
      </c>
      <c r="I155" s="1" t="s">
        <v>18</v>
      </c>
      <c r="J155" s="1" t="s">
        <v>19</v>
      </c>
      <c r="K155" s="1" t="s">
        <v>20</v>
      </c>
      <c r="L155" s="1"/>
      <c r="N155" t="s">
        <v>37</v>
      </c>
      <c r="O155" s="4">
        <v>0.5204545454545455</v>
      </c>
      <c r="P155" s="4">
        <v>0.54772727272727273</v>
      </c>
      <c r="Q155" t="s">
        <v>55</v>
      </c>
      <c r="S155" s="4">
        <v>0.53409090909090917</v>
      </c>
      <c r="Y155" s="1" t="s">
        <v>12</v>
      </c>
      <c r="Z155" t="s">
        <v>47</v>
      </c>
      <c r="AA155" t="s">
        <v>48</v>
      </c>
      <c r="AB155" t="s">
        <v>49</v>
      </c>
      <c r="AC155" s="6"/>
    </row>
    <row r="156" spans="1:29">
      <c r="A156" t="s">
        <v>21</v>
      </c>
      <c r="B156">
        <v>5.7071787010644671E-3</v>
      </c>
      <c r="C156" s="1" t="s">
        <v>13</v>
      </c>
      <c r="D156">
        <v>4</v>
      </c>
      <c r="E156">
        <v>3</v>
      </c>
      <c r="F156">
        <v>2</v>
      </c>
      <c r="G156">
        <v>4</v>
      </c>
      <c r="H156">
        <v>1</v>
      </c>
      <c r="L156" s="1">
        <v>14</v>
      </c>
      <c r="N156" t="s">
        <v>38</v>
      </c>
      <c r="O156" s="4">
        <v>0.62727272727272732</v>
      </c>
      <c r="P156" s="4">
        <v>0.63181818181818183</v>
      </c>
      <c r="Q156" t="s">
        <v>56</v>
      </c>
      <c r="S156" s="4">
        <v>0.62954545454545463</v>
      </c>
      <c r="T156" t="s">
        <v>44</v>
      </c>
      <c r="V156" t="s">
        <v>57</v>
      </c>
      <c r="Y156" s="1" t="s">
        <v>13</v>
      </c>
      <c r="Z156">
        <v>14</v>
      </c>
      <c r="AA156">
        <v>4</v>
      </c>
      <c r="AB156">
        <v>10</v>
      </c>
      <c r="AC156" s="6"/>
    </row>
    <row r="157" spans="1:29">
      <c r="C157" s="1" t="s">
        <v>14</v>
      </c>
      <c r="D157">
        <v>1</v>
      </c>
      <c r="E157">
        <v>37</v>
      </c>
      <c r="F157">
        <v>3</v>
      </c>
      <c r="G157">
        <v>11</v>
      </c>
      <c r="H157">
        <v>2</v>
      </c>
      <c r="I157">
        <v>8</v>
      </c>
      <c r="K157">
        <v>2</v>
      </c>
      <c r="L157" s="1">
        <v>64</v>
      </c>
      <c r="M157" s="9" t="s">
        <v>39</v>
      </c>
      <c r="N157" s="9">
        <v>1</v>
      </c>
      <c r="O157" s="9">
        <v>2</v>
      </c>
      <c r="P157" s="9" t="s">
        <v>39</v>
      </c>
      <c r="Q157" s="9">
        <v>1</v>
      </c>
      <c r="R157" s="9">
        <v>2</v>
      </c>
      <c r="S157" s="9" t="s">
        <v>39</v>
      </c>
      <c r="T157" s="9">
        <v>1</v>
      </c>
      <c r="U157" s="9">
        <v>2</v>
      </c>
      <c r="V157" s="9" t="s">
        <v>11</v>
      </c>
      <c r="W157" t="s">
        <v>42</v>
      </c>
      <c r="X157" t="s">
        <v>43</v>
      </c>
      <c r="Y157" s="1" t="s">
        <v>14</v>
      </c>
      <c r="Z157">
        <v>64</v>
      </c>
      <c r="AA157">
        <v>37</v>
      </c>
      <c r="AB157">
        <v>27</v>
      </c>
      <c r="AC157" s="6"/>
    </row>
    <row r="158" spans="1:29">
      <c r="A158" t="s">
        <v>22</v>
      </c>
      <c r="B158" s="17">
        <v>0.10050279316946456</v>
      </c>
      <c r="C158" s="1" t="s">
        <v>15</v>
      </c>
      <c r="D158">
        <v>2</v>
      </c>
      <c r="E158">
        <v>1</v>
      </c>
      <c r="F158">
        <v>62</v>
      </c>
      <c r="G158">
        <v>16</v>
      </c>
      <c r="H158">
        <v>1</v>
      </c>
      <c r="J158">
        <v>2</v>
      </c>
      <c r="K158">
        <v>2</v>
      </c>
      <c r="L158" s="1">
        <v>86</v>
      </c>
      <c r="M158" s="9">
        <v>1</v>
      </c>
      <c r="N158">
        <v>227</v>
      </c>
      <c r="O158">
        <v>26</v>
      </c>
      <c r="P158" s="9">
        <v>1</v>
      </c>
      <c r="Q158">
        <v>155.25</v>
      </c>
      <c r="R158">
        <v>97.75</v>
      </c>
      <c r="S158" s="9">
        <v>1</v>
      </c>
      <c r="T158">
        <v>33.159822866344605</v>
      </c>
      <c r="U158">
        <v>52.665601023017906</v>
      </c>
      <c r="V158" s="20">
        <v>201.94217385732355</v>
      </c>
      <c r="W158">
        <v>1</v>
      </c>
      <c r="X158" s="20">
        <v>0</v>
      </c>
      <c r="Y158" s="1" t="s">
        <v>15</v>
      </c>
      <c r="Z158">
        <v>86</v>
      </c>
      <c r="AA158">
        <v>62</v>
      </c>
      <c r="AB158">
        <v>24</v>
      </c>
      <c r="AC158" s="6"/>
    </row>
    <row r="159" spans="1:29">
      <c r="A159" t="s">
        <v>23</v>
      </c>
      <c r="B159" s="17">
        <v>8.5386577142641654E-2</v>
      </c>
      <c r="C159" s="1" t="s">
        <v>16</v>
      </c>
      <c r="E159">
        <v>7</v>
      </c>
      <c r="F159">
        <v>12</v>
      </c>
      <c r="G159">
        <v>62</v>
      </c>
      <c r="I159">
        <v>1</v>
      </c>
      <c r="J159">
        <v>2</v>
      </c>
      <c r="K159">
        <v>5</v>
      </c>
      <c r="L159" s="1">
        <v>89</v>
      </c>
      <c r="M159" s="9">
        <v>2</v>
      </c>
      <c r="N159">
        <v>43</v>
      </c>
      <c r="O159">
        <v>144</v>
      </c>
      <c r="P159" s="9">
        <v>2</v>
      </c>
      <c r="Q159">
        <v>114.75</v>
      </c>
      <c r="R159">
        <v>72.25</v>
      </c>
      <c r="S159" s="9">
        <v>2</v>
      </c>
      <c r="T159">
        <v>44.863289760348586</v>
      </c>
      <c r="U159">
        <v>71.253460207612463</v>
      </c>
      <c r="Y159" s="1" t="s">
        <v>16</v>
      </c>
      <c r="Z159">
        <v>89</v>
      </c>
      <c r="AA159">
        <v>62</v>
      </c>
      <c r="AB159">
        <v>27</v>
      </c>
      <c r="AC159" s="6"/>
    </row>
    <row r="160" spans="1:29">
      <c r="A160" t="s">
        <v>24</v>
      </c>
      <c r="B160" s="17">
        <v>0.10738161811629944</v>
      </c>
      <c r="C160" s="1" t="s">
        <v>17</v>
      </c>
      <c r="D160">
        <v>2</v>
      </c>
      <c r="E160">
        <v>1</v>
      </c>
      <c r="F160">
        <v>2</v>
      </c>
      <c r="G160">
        <v>1</v>
      </c>
      <c r="H160">
        <v>17</v>
      </c>
      <c r="I160">
        <v>8</v>
      </c>
      <c r="J160">
        <v>4</v>
      </c>
      <c r="K160">
        <v>1</v>
      </c>
      <c r="L160" s="1">
        <v>36</v>
      </c>
      <c r="M160" s="9" t="s">
        <v>40</v>
      </c>
      <c r="N160">
        <v>1</v>
      </c>
      <c r="O160">
        <v>2</v>
      </c>
      <c r="P160" s="9" t="s">
        <v>40</v>
      </c>
      <c r="S160" s="9" t="s">
        <v>40</v>
      </c>
      <c r="Y160" s="1" t="s">
        <v>17</v>
      </c>
      <c r="Z160">
        <v>36</v>
      </c>
      <c r="AA160">
        <v>17</v>
      </c>
      <c r="AB160">
        <v>19</v>
      </c>
      <c r="AC160" s="6"/>
    </row>
    <row r="161" spans="1:29">
      <c r="C161" s="1" t="s">
        <v>18</v>
      </c>
      <c r="D161">
        <v>4</v>
      </c>
      <c r="E161">
        <v>12</v>
      </c>
      <c r="G161">
        <v>2</v>
      </c>
      <c r="H161">
        <v>10</v>
      </c>
      <c r="I161">
        <v>65</v>
      </c>
      <c r="J161">
        <v>1</v>
      </c>
      <c r="K161">
        <v>3</v>
      </c>
      <c r="L161" s="1">
        <v>97</v>
      </c>
      <c r="M161" s="9">
        <v>1</v>
      </c>
      <c r="N161">
        <v>175</v>
      </c>
      <c r="O161">
        <v>36</v>
      </c>
      <c r="P161" s="9">
        <v>1</v>
      </c>
      <c r="Q161">
        <v>95.429545454545448</v>
      </c>
      <c r="R161">
        <v>115.57045454545455</v>
      </c>
      <c r="S161" s="9">
        <v>1</v>
      </c>
      <c r="T161">
        <v>66.346928578697032</v>
      </c>
      <c r="U161">
        <v>54.784393307720777</v>
      </c>
      <c r="V161" s="20">
        <v>232.74140449792066</v>
      </c>
      <c r="W161">
        <v>1</v>
      </c>
      <c r="X161" s="20">
        <v>0</v>
      </c>
      <c r="Y161" s="1" t="s">
        <v>18</v>
      </c>
      <c r="Z161">
        <v>97</v>
      </c>
      <c r="AA161">
        <v>65</v>
      </c>
      <c r="AB161">
        <v>32</v>
      </c>
      <c r="AC161" s="6"/>
    </row>
    <row r="162" spans="1:29">
      <c r="A162" s="6"/>
      <c r="C162" s="1" t="s">
        <v>19</v>
      </c>
      <c r="D162">
        <v>1</v>
      </c>
      <c r="E162">
        <v>1</v>
      </c>
      <c r="F162">
        <v>8</v>
      </c>
      <c r="H162">
        <v>1</v>
      </c>
      <c r="I162">
        <v>2</v>
      </c>
      <c r="J162">
        <v>14</v>
      </c>
      <c r="K162">
        <v>1</v>
      </c>
      <c r="L162" s="1">
        <v>28</v>
      </c>
      <c r="M162" s="9">
        <v>2</v>
      </c>
      <c r="N162">
        <v>24</v>
      </c>
      <c r="O162">
        <v>205</v>
      </c>
      <c r="P162" s="9">
        <v>2</v>
      </c>
      <c r="Q162">
        <v>103.57045454545455</v>
      </c>
      <c r="R162">
        <v>125.42954545454545</v>
      </c>
      <c r="S162" s="9">
        <v>2</v>
      </c>
      <c r="T162">
        <v>61.13188615766407</v>
      </c>
      <c r="U162">
        <v>50.478196453838805</v>
      </c>
      <c r="Y162" s="1" t="s">
        <v>19</v>
      </c>
      <c r="Z162">
        <v>28</v>
      </c>
      <c r="AA162">
        <v>14</v>
      </c>
      <c r="AB162">
        <v>14</v>
      </c>
      <c r="AC162" s="6"/>
    </row>
    <row r="163" spans="1:29">
      <c r="A163" s="6">
        <v>0</v>
      </c>
      <c r="B163">
        <v>0</v>
      </c>
      <c r="C163" s="1" t="s">
        <v>20</v>
      </c>
      <c r="E163">
        <v>2</v>
      </c>
      <c r="F163">
        <v>1</v>
      </c>
      <c r="G163">
        <v>6</v>
      </c>
      <c r="H163">
        <v>2</v>
      </c>
      <c r="I163">
        <v>3</v>
      </c>
      <c r="J163">
        <v>1</v>
      </c>
      <c r="K163">
        <v>11</v>
      </c>
      <c r="L163" s="1">
        <v>26</v>
      </c>
      <c r="M163" s="9" t="s">
        <v>41</v>
      </c>
      <c r="N163">
        <v>1</v>
      </c>
      <c r="O163">
        <v>2</v>
      </c>
      <c r="P163" s="9" t="s">
        <v>41</v>
      </c>
      <c r="S163" s="9" t="s">
        <v>41</v>
      </c>
      <c r="Y163" s="1" t="s">
        <v>20</v>
      </c>
      <c r="Z163">
        <v>26</v>
      </c>
      <c r="AA163">
        <v>11</v>
      </c>
      <c r="AB163">
        <v>15</v>
      </c>
      <c r="AC163" s="6"/>
    </row>
    <row r="164" spans="1:29">
      <c r="A164" s="6"/>
      <c r="C164" s="1"/>
      <c r="D164" s="1">
        <v>14</v>
      </c>
      <c r="E164" s="1">
        <v>64</v>
      </c>
      <c r="F164" s="1">
        <v>90</v>
      </c>
      <c r="G164" s="1">
        <v>102</v>
      </c>
      <c r="H164" s="1">
        <v>34</v>
      </c>
      <c r="I164" s="1">
        <v>87</v>
      </c>
      <c r="J164" s="1">
        <v>24</v>
      </c>
      <c r="K164" s="1">
        <v>25</v>
      </c>
      <c r="L164" s="1">
        <v>440</v>
      </c>
      <c r="M164" s="9">
        <v>1</v>
      </c>
      <c r="N164">
        <v>123</v>
      </c>
      <c r="O164">
        <v>41</v>
      </c>
      <c r="P164" s="9">
        <v>1</v>
      </c>
      <c r="Q164">
        <v>60.381818181818183</v>
      </c>
      <c r="R164">
        <v>103.61818181818182</v>
      </c>
      <c r="S164" s="9">
        <v>1</v>
      </c>
      <c r="T164">
        <v>64.937373737373733</v>
      </c>
      <c r="U164">
        <v>37.841203400915632</v>
      </c>
      <c r="V164" s="20">
        <v>163.84990558278014</v>
      </c>
      <c r="W164">
        <v>1</v>
      </c>
      <c r="X164" s="20">
        <v>0</v>
      </c>
      <c r="Y164" s="1" t="s">
        <v>46</v>
      </c>
      <c r="Z164" s="6">
        <v>440</v>
      </c>
      <c r="AA164" s="6">
        <v>272</v>
      </c>
      <c r="AB164" s="6">
        <v>168</v>
      </c>
      <c r="AC164" s="6"/>
    </row>
    <row r="165" spans="1:29">
      <c r="A165" s="6"/>
      <c r="C165" s="1" t="s">
        <v>25</v>
      </c>
      <c r="D165" s="4">
        <v>0</v>
      </c>
      <c r="E165" s="4">
        <v>0</v>
      </c>
      <c r="F165" s="4">
        <v>0</v>
      </c>
      <c r="G165" s="4">
        <v>0</v>
      </c>
      <c r="H165" s="4">
        <v>0</v>
      </c>
      <c r="I165" s="4">
        <v>0</v>
      </c>
      <c r="J165" s="4">
        <v>0</v>
      </c>
      <c r="K165" s="4">
        <v>0</v>
      </c>
      <c r="M165" s="9">
        <v>2</v>
      </c>
      <c r="N165">
        <v>39</v>
      </c>
      <c r="O165">
        <v>237</v>
      </c>
      <c r="P165" s="9">
        <v>2</v>
      </c>
      <c r="Q165">
        <v>101.61818181818182</v>
      </c>
      <c r="R165">
        <v>174.38181818181818</v>
      </c>
      <c r="S165" s="9">
        <v>2</v>
      </c>
      <c r="T165">
        <v>38.58597569901918</v>
      </c>
      <c r="U165">
        <v>22.485352745471612</v>
      </c>
      <c r="AC165" s="6"/>
    </row>
    <row r="166" spans="1:29">
      <c r="A166" s="6"/>
      <c r="C166" s="1"/>
      <c r="D166" s="1" t="s">
        <v>13</v>
      </c>
      <c r="E166" s="1" t="s">
        <v>14</v>
      </c>
      <c r="F166" s="1" t="s">
        <v>15</v>
      </c>
      <c r="G166" s="1" t="s">
        <v>16</v>
      </c>
      <c r="H166" s="1" t="s">
        <v>17</v>
      </c>
      <c r="I166" s="1" t="s">
        <v>18</v>
      </c>
      <c r="J166" s="1" t="s">
        <v>19</v>
      </c>
      <c r="K166" s="1" t="s">
        <v>20</v>
      </c>
      <c r="L166" s="1"/>
      <c r="V166" s="6"/>
      <c r="W166" s="6"/>
      <c r="X166" s="6"/>
      <c r="Y166" s="6"/>
      <c r="Z166" s="6"/>
      <c r="AA166" s="6"/>
      <c r="AB166" s="6"/>
      <c r="AC166" s="6"/>
    </row>
    <row r="167" spans="1:29">
      <c r="A167" s="6"/>
      <c r="B167" s="4">
        <v>0.73435019748160757</v>
      </c>
      <c r="C167" s="1" t="s">
        <v>13</v>
      </c>
      <c r="D167" s="4">
        <v>0</v>
      </c>
      <c r="E167" s="4">
        <v>0</v>
      </c>
      <c r="F167" s="4">
        <v>0</v>
      </c>
      <c r="G167" s="4">
        <v>0</v>
      </c>
      <c r="H167" s="4">
        <v>0</v>
      </c>
      <c r="I167" s="4">
        <v>0</v>
      </c>
      <c r="J167" s="4">
        <v>0</v>
      </c>
      <c r="K167" s="4">
        <v>0</v>
      </c>
      <c r="AC167" s="6"/>
    </row>
    <row r="168" spans="1:29">
      <c r="A168" s="6"/>
      <c r="B168" s="4">
        <v>8.8342021708301757E-2</v>
      </c>
      <c r="C168" s="1" t="s">
        <v>14</v>
      </c>
      <c r="D168" s="4">
        <v>0</v>
      </c>
      <c r="E168" s="4">
        <v>0</v>
      </c>
      <c r="F168" s="4">
        <v>0</v>
      </c>
      <c r="G168" s="4">
        <v>0</v>
      </c>
      <c r="H168" s="4">
        <v>0</v>
      </c>
      <c r="I168" s="4">
        <v>0</v>
      </c>
      <c r="J168" s="4">
        <v>0</v>
      </c>
      <c r="K168" s="4">
        <v>0</v>
      </c>
      <c r="O168" s="7" t="s">
        <v>11</v>
      </c>
      <c r="P168">
        <v>75.7</v>
      </c>
      <c r="Q168">
        <v>71</v>
      </c>
      <c r="R168" t="s">
        <v>104</v>
      </c>
      <c r="AC168" s="6"/>
    </row>
    <row r="169" spans="1:29">
      <c r="A169" s="6"/>
      <c r="B169" s="4">
        <v>6.8557543788373393E-2</v>
      </c>
      <c r="C169" s="1" t="s">
        <v>15</v>
      </c>
      <c r="D169" s="4">
        <v>0</v>
      </c>
      <c r="E169" s="4">
        <v>0</v>
      </c>
      <c r="F169" s="4">
        <v>0</v>
      </c>
      <c r="G169" s="4">
        <v>0</v>
      </c>
      <c r="H169" s="4">
        <v>0</v>
      </c>
      <c r="I169" s="4">
        <v>0</v>
      </c>
      <c r="J169" s="4">
        <v>0</v>
      </c>
      <c r="K169" s="4">
        <v>0</v>
      </c>
      <c r="M169" t="s">
        <v>106</v>
      </c>
      <c r="N169" t="s">
        <v>105</v>
      </c>
      <c r="O169" t="s">
        <v>96</v>
      </c>
      <c r="P169">
        <v>4.9392389975987223E-2</v>
      </c>
      <c r="R169" s="28">
        <v>0.2</v>
      </c>
      <c r="S169" s="28">
        <v>0.2</v>
      </c>
      <c r="T169" s="28">
        <v>0.2</v>
      </c>
      <c r="U169" s="28">
        <v>0.125</v>
      </c>
      <c r="V169" s="28">
        <v>0.125</v>
      </c>
      <c r="W169" s="28">
        <v>0.125</v>
      </c>
      <c r="X169" s="28">
        <v>0.125</v>
      </c>
      <c r="Y169" s="28">
        <v>0.125</v>
      </c>
      <c r="Z169" s="28">
        <v>0.125</v>
      </c>
      <c r="AA169" s="28">
        <v>0.125</v>
      </c>
      <c r="AB169" s="28">
        <v>0.125</v>
      </c>
      <c r="AC169" s="6"/>
    </row>
    <row r="170" spans="1:29">
      <c r="A170" s="6"/>
      <c r="B170" s="4">
        <v>8.2474438522528223E-3</v>
      </c>
      <c r="C170" s="1" t="s">
        <v>16</v>
      </c>
      <c r="D170" s="4">
        <v>0</v>
      </c>
      <c r="E170" s="4">
        <v>0</v>
      </c>
      <c r="F170" s="4">
        <v>0</v>
      </c>
      <c r="G170" s="4">
        <v>0</v>
      </c>
      <c r="H170" s="4">
        <v>0</v>
      </c>
      <c r="I170" s="4">
        <v>0</v>
      </c>
      <c r="J170" s="4">
        <v>0</v>
      </c>
      <c r="K170" s="4">
        <v>0</v>
      </c>
      <c r="M170" t="s">
        <v>107</v>
      </c>
      <c r="N170" t="s">
        <v>108</v>
      </c>
      <c r="P170">
        <v>2.2019397467757388E-2</v>
      </c>
      <c r="Q170">
        <v>4.9945980821136098E-2</v>
      </c>
      <c r="R170" s="28">
        <v>0.2</v>
      </c>
      <c r="S170" s="28">
        <v>0.2</v>
      </c>
      <c r="T170" s="28">
        <v>0.2</v>
      </c>
      <c r="U170" s="28">
        <v>0.17</v>
      </c>
      <c r="V170" s="28">
        <v>0</v>
      </c>
      <c r="W170" s="28">
        <v>0.16</v>
      </c>
      <c r="X170" s="28">
        <v>0.17</v>
      </c>
      <c r="Y170" s="28">
        <v>0.17</v>
      </c>
      <c r="Z170" s="28">
        <v>0.16</v>
      </c>
      <c r="AA170" s="28">
        <v>0</v>
      </c>
      <c r="AB170" s="28">
        <v>0.17</v>
      </c>
      <c r="AC170" s="6"/>
    </row>
    <row r="171" spans="1:29">
      <c r="A171" s="6"/>
      <c r="B171" s="4">
        <v>8.2050556078440515E-2</v>
      </c>
      <c r="C171" s="1" t="s">
        <v>17</v>
      </c>
      <c r="D171" s="4">
        <v>0</v>
      </c>
      <c r="E171" s="4">
        <v>0</v>
      </c>
      <c r="F171" s="4">
        <v>0</v>
      </c>
      <c r="G171" s="4">
        <v>0</v>
      </c>
      <c r="H171" s="4">
        <v>0</v>
      </c>
      <c r="I171" s="4">
        <v>0</v>
      </c>
      <c r="J171" s="4">
        <v>0</v>
      </c>
      <c r="K171" s="4">
        <v>0</v>
      </c>
      <c r="AC171" s="6"/>
    </row>
    <row r="172" spans="1:29">
      <c r="A172" s="6"/>
      <c r="B172" s="4">
        <v>9.8706475890086038E-3</v>
      </c>
      <c r="C172" s="1" t="s">
        <v>18</v>
      </c>
      <c r="D172" s="4">
        <v>0</v>
      </c>
      <c r="E172" s="4">
        <v>0</v>
      </c>
      <c r="F172" s="4">
        <v>0</v>
      </c>
      <c r="G172" s="4">
        <v>0</v>
      </c>
      <c r="H172" s="4">
        <v>0</v>
      </c>
      <c r="I172" s="4">
        <v>0</v>
      </c>
      <c r="J172" s="4">
        <v>0</v>
      </c>
      <c r="K172" s="4">
        <v>0</v>
      </c>
      <c r="AC172" s="6"/>
    </row>
    <row r="173" spans="1:29">
      <c r="A173" s="6"/>
      <c r="B173" s="4">
        <v>7.660084535279177E-3</v>
      </c>
      <c r="C173" s="1" t="s">
        <v>19</v>
      </c>
      <c r="D173" s="4">
        <v>0</v>
      </c>
      <c r="E173" s="4">
        <v>0</v>
      </c>
      <c r="F173" s="4">
        <v>0</v>
      </c>
      <c r="G173" s="4">
        <v>0</v>
      </c>
      <c r="H173" s="4">
        <v>0</v>
      </c>
      <c r="I173" s="4">
        <v>0</v>
      </c>
      <c r="J173" s="4">
        <v>0</v>
      </c>
      <c r="K173" s="4">
        <v>0</v>
      </c>
      <c r="M173" t="s">
        <v>62</v>
      </c>
      <c r="AC173" s="6"/>
    </row>
    <row r="174" spans="1:29">
      <c r="A174" s="6"/>
      <c r="B174" s="4">
        <v>9.2150496673626663E-4</v>
      </c>
      <c r="C174" s="1" t="s">
        <v>20</v>
      </c>
      <c r="D174" s="4">
        <v>0</v>
      </c>
      <c r="E174" s="4">
        <v>0</v>
      </c>
      <c r="F174" s="4">
        <v>0</v>
      </c>
      <c r="G174" s="4">
        <v>0</v>
      </c>
      <c r="H174" s="4">
        <v>0</v>
      </c>
      <c r="I174" s="4">
        <v>0</v>
      </c>
      <c r="J174" s="4">
        <v>0</v>
      </c>
      <c r="K174" s="4">
        <v>0</v>
      </c>
      <c r="AC174" s="6"/>
    </row>
    <row r="175" spans="1:29">
      <c r="A175" s="6"/>
      <c r="AC175" s="6"/>
    </row>
    <row r="176" spans="1:29">
      <c r="A176" s="6"/>
      <c r="C176" s="1" t="s">
        <v>26</v>
      </c>
      <c r="D176" s="4">
        <v>1.2168268717397632E-2</v>
      </c>
      <c r="E176" s="4">
        <v>0.10114971745989031</v>
      </c>
      <c r="F176" s="4">
        <v>1.1360065242476851E-3</v>
      </c>
      <c r="G176" s="4">
        <v>9.4431460735212892E-3</v>
      </c>
      <c r="H176" s="4">
        <v>1.3595873170570967E-3</v>
      </c>
      <c r="I176" s="4">
        <v>1.1301679489190863E-2</v>
      </c>
      <c r="J176" s="4">
        <v>1.2692849725228479E-4</v>
      </c>
      <c r="K176" s="4">
        <v>1.0551033949735813E-3</v>
      </c>
      <c r="O176">
        <v>0.10218186513899323</v>
      </c>
      <c r="P176">
        <v>0.17534912659654395</v>
      </c>
      <c r="Q176">
        <v>0.12374788692712246</v>
      </c>
      <c r="R176">
        <v>0.21235748497370399</v>
      </c>
      <c r="S176">
        <v>6.4336729902329068E-2</v>
      </c>
      <c r="T176">
        <v>0.11040500563486101</v>
      </c>
      <c r="U176">
        <v>7.7915336213373404E-2</v>
      </c>
      <c r="V176">
        <v>0.13370656461307287</v>
      </c>
      <c r="AC176" s="6"/>
    </row>
    <row r="177" spans="1:29">
      <c r="A177" s="6"/>
      <c r="C177" s="1"/>
      <c r="D177" s="1" t="s">
        <v>13</v>
      </c>
      <c r="E177" s="1" t="s">
        <v>14</v>
      </c>
      <c r="F177" s="1" t="s">
        <v>15</v>
      </c>
      <c r="G177" s="1" t="s">
        <v>16</v>
      </c>
      <c r="H177" s="1" t="s">
        <v>17</v>
      </c>
      <c r="I177" s="1" t="s">
        <v>18</v>
      </c>
      <c r="J177" s="1" t="s">
        <v>19</v>
      </c>
      <c r="K177" s="1" t="s">
        <v>20</v>
      </c>
      <c r="L177" s="1"/>
      <c r="N177" s="6"/>
      <c r="O177" s="1" t="s">
        <v>13</v>
      </c>
      <c r="P177" s="1" t="s">
        <v>14</v>
      </c>
      <c r="Q177" s="1" t="s">
        <v>15</v>
      </c>
      <c r="R177" s="1" t="s">
        <v>16</v>
      </c>
      <c r="S177" s="1" t="s">
        <v>17</v>
      </c>
      <c r="T177" s="1" t="s">
        <v>18</v>
      </c>
      <c r="U177" s="1" t="s">
        <v>19</v>
      </c>
      <c r="V177" s="1" t="s">
        <v>20</v>
      </c>
      <c r="AC177" s="6"/>
    </row>
    <row r="178" spans="1:29">
      <c r="A178" s="6"/>
      <c r="B178" s="4">
        <v>8.8342021708301757E-2</v>
      </c>
      <c r="C178" s="1" t="s">
        <v>13</v>
      </c>
      <c r="D178" s="4">
        <v>1.0749694591847907E-3</v>
      </c>
      <c r="E178" s="4">
        <v>8.9357705356302181E-3</v>
      </c>
      <c r="F178" s="4">
        <v>1.0035711302586143E-4</v>
      </c>
      <c r="G178" s="4">
        <v>8.3422661542168223E-4</v>
      </c>
      <c r="H178" s="4">
        <v>1.2010869227778978E-4</v>
      </c>
      <c r="I178" s="4">
        <v>9.9841321477436807E-4</v>
      </c>
      <c r="J178" s="4">
        <v>1.1213120059663463E-5</v>
      </c>
      <c r="K178" s="4">
        <v>9.3209967023259003E-5</v>
      </c>
      <c r="M178" s="4">
        <v>0.10277530991735534</v>
      </c>
      <c r="N178" s="1" t="s">
        <v>13</v>
      </c>
      <c r="O178">
        <v>1.0501772857593437E-2</v>
      </c>
      <c r="P178">
        <v>1.8021560829697379E-2</v>
      </c>
      <c r="Q178">
        <v>1.2718227430552856E-2</v>
      </c>
      <c r="R178">
        <v>2.1825106331442558E-2</v>
      </c>
      <c r="S178">
        <v>6.6122273547810527E-3</v>
      </c>
      <c r="T178">
        <v>1.1346908670550203E-2</v>
      </c>
      <c r="U178">
        <v>8.0077728266443916E-3</v>
      </c>
      <c r="V178">
        <v>1.374173361609346E-2</v>
      </c>
      <c r="AC178" s="6"/>
    </row>
    <row r="179" spans="1:29">
      <c r="A179" s="6"/>
      <c r="B179" s="4">
        <v>0.73435019748160757</v>
      </c>
      <c r="C179" s="1" t="s">
        <v>14</v>
      </c>
      <c r="D179" s="4">
        <v>8.9357705356302181E-3</v>
      </c>
      <c r="E179" s="4">
        <v>7.4279314991879258E-2</v>
      </c>
      <c r="F179" s="4">
        <v>8.3422661542168223E-4</v>
      </c>
      <c r="G179" s="4">
        <v>6.9345761839380259E-3</v>
      </c>
      <c r="H179" s="4">
        <v>9.9841321477436807E-4</v>
      </c>
      <c r="I179" s="4">
        <v>8.2993905647611443E-3</v>
      </c>
      <c r="J179" s="4">
        <v>9.3209967023259017E-5</v>
      </c>
      <c r="K179" s="4">
        <v>7.7481538646236405E-4</v>
      </c>
      <c r="M179" s="4">
        <v>0.17296332644628098</v>
      </c>
      <c r="N179" s="1" t="s">
        <v>14</v>
      </c>
      <c r="O179">
        <v>1.7673715296925546E-2</v>
      </c>
      <c r="P179">
        <v>3.0328968225588282E-2</v>
      </c>
      <c r="Q179">
        <v>2.1403846163613349E-2</v>
      </c>
      <c r="R179">
        <v>3.6730056996817972E-2</v>
      </c>
      <c r="S179">
        <v>1.112789481658275E-2</v>
      </c>
      <c r="T179">
        <v>1.9096017030925956E-2</v>
      </c>
      <c r="U179">
        <v>1.3476495732645442E-2</v>
      </c>
      <c r="V179">
        <v>2.3126332183181685E-2</v>
      </c>
      <c r="AC179" s="6"/>
    </row>
    <row r="180" spans="1:29">
      <c r="A180" s="6"/>
      <c r="B180" s="4">
        <v>8.2474438522528223E-3</v>
      </c>
      <c r="C180" s="1" t="s">
        <v>15</v>
      </c>
      <c r="D180" s="4">
        <v>1.0035711302586143E-4</v>
      </c>
      <c r="E180" s="4">
        <v>8.3422661542168223E-4</v>
      </c>
      <c r="F180" s="4">
        <v>9.3691500245256678E-6</v>
      </c>
      <c r="G180" s="4">
        <v>7.7881817029988541E-5</v>
      </c>
      <c r="H180" s="4">
        <v>1.1213120059663462E-5</v>
      </c>
      <c r="I180" s="4">
        <v>9.3209967023259003E-5</v>
      </c>
      <c r="J180" s="4">
        <v>1.0468356543390455E-6</v>
      </c>
      <c r="K180" s="4">
        <v>8.7019060083659448E-6</v>
      </c>
      <c r="M180" s="4">
        <v>0.11154287190082643</v>
      </c>
      <c r="N180" s="1" t="s">
        <v>15</v>
      </c>
      <c r="O180">
        <v>1.1397658693786243E-2</v>
      </c>
      <c r="P180">
        <v>1.9558945165880099E-2</v>
      </c>
      <c r="Q180">
        <v>1.3803194699509974E-2</v>
      </c>
      <c r="R180">
        <v>2.3686963743603538E-2</v>
      </c>
      <c r="S180">
        <v>7.1763036220135606E-3</v>
      </c>
      <c r="T180">
        <v>1.2314891400739322E-2</v>
      </c>
      <c r="U180">
        <v>8.6909003663581327E-3</v>
      </c>
      <c r="V180">
        <v>1.491401420893556E-2</v>
      </c>
      <c r="AC180" s="6"/>
    </row>
    <row r="181" spans="1:29">
      <c r="A181" s="6"/>
      <c r="B181" s="4">
        <v>6.8557543788373393E-2</v>
      </c>
      <c r="C181" s="1" t="s">
        <v>16</v>
      </c>
      <c r="D181" s="4">
        <v>8.3422661542168234E-4</v>
      </c>
      <c r="E181" s="4">
        <v>6.9345761839380267E-3</v>
      </c>
      <c r="F181" s="4">
        <v>7.7881817029988541E-5</v>
      </c>
      <c r="G181" s="4">
        <v>6.4739890043544201E-4</v>
      </c>
      <c r="H181" s="4">
        <v>9.3209967023259003E-5</v>
      </c>
      <c r="I181" s="4">
        <v>7.7481538646236405E-4</v>
      </c>
      <c r="J181" s="4">
        <v>8.7019060083659464E-6</v>
      </c>
      <c r="K181" s="4">
        <v>7.2335297202162733E-5</v>
      </c>
      <c r="M181" s="4">
        <v>0.1877184917355372</v>
      </c>
      <c r="N181" s="1" t="s">
        <v>16</v>
      </c>
      <c r="O181">
        <v>1.9181425606615878E-2</v>
      </c>
      <c r="P181">
        <v>3.2916273571847003E-2</v>
      </c>
      <c r="Q181">
        <v>2.3229766689419229E-2</v>
      </c>
      <c r="R181">
        <v>3.9863426788015716E-2</v>
      </c>
      <c r="S181">
        <v>1.2077193900461849E-2</v>
      </c>
      <c r="T181">
        <v>2.0725061137829594E-2</v>
      </c>
      <c r="U181">
        <v>1.4626149397041738E-2</v>
      </c>
      <c r="V181">
        <v>2.509919464430619E-2</v>
      </c>
      <c r="AC181" s="6"/>
    </row>
    <row r="182" spans="1:29">
      <c r="A182" s="6"/>
      <c r="B182" s="4">
        <v>9.8706475890086038E-3</v>
      </c>
      <c r="C182" s="1" t="s">
        <v>17</v>
      </c>
      <c r="D182" s="4">
        <v>1.2010869227778975E-4</v>
      </c>
      <c r="E182" s="4">
        <v>9.9841321477436764E-4</v>
      </c>
      <c r="F182" s="4">
        <v>1.1213120059663457E-5</v>
      </c>
      <c r="G182" s="4">
        <v>9.3209967023258976E-5</v>
      </c>
      <c r="H182" s="4">
        <v>1.3420007273156307E-5</v>
      </c>
      <c r="I182" s="4">
        <v>1.1155489540172978E-4</v>
      </c>
      <c r="J182" s="4">
        <v>1.25286646537975E-6</v>
      </c>
      <c r="K182" s="4">
        <v>1.0414553781750773E-5</v>
      </c>
      <c r="M182" s="4">
        <v>7.5964359504132203E-2</v>
      </c>
      <c r="N182" s="1" t="s">
        <v>17</v>
      </c>
      <c r="O182">
        <v>7.7621799382212352E-3</v>
      </c>
      <c r="P182">
        <v>1.3320284091515455E-2</v>
      </c>
      <c r="Q182">
        <v>9.4004289704086325E-3</v>
      </c>
      <c r="R182">
        <v>1.6131600331935801E-2</v>
      </c>
      <c r="S182">
        <v>4.887298479620778E-3</v>
      </c>
      <c r="T182">
        <v>8.386845539102324E-3</v>
      </c>
      <c r="U182">
        <v>5.9187886109980277E-3</v>
      </c>
      <c r="V182">
        <v>1.0156933542329948E-2</v>
      </c>
      <c r="AC182" s="6"/>
    </row>
    <row r="183" spans="1:29">
      <c r="A183" s="6"/>
      <c r="B183" s="4">
        <v>8.2050556078440515E-2</v>
      </c>
      <c r="C183" s="1" t="s">
        <v>18</v>
      </c>
      <c r="D183" s="4">
        <v>9.9841321477436786E-4</v>
      </c>
      <c r="E183" s="4">
        <v>8.2993905647611426E-3</v>
      </c>
      <c r="F183" s="4">
        <v>9.3209967023258989E-5</v>
      </c>
      <c r="G183" s="4">
        <v>7.7481538646236394E-4</v>
      </c>
      <c r="H183" s="4">
        <v>1.1155489540172979E-4</v>
      </c>
      <c r="I183" s="4">
        <v>9.2730908670841591E-4</v>
      </c>
      <c r="J183" s="4">
        <v>1.0414553781750776E-5</v>
      </c>
      <c r="K183" s="4">
        <v>8.6571820277832809E-5</v>
      </c>
      <c r="M183" s="4">
        <v>0.12784245867768593</v>
      </c>
      <c r="N183" s="1" t="s">
        <v>18</v>
      </c>
      <c r="O183">
        <v>1.3063180871640618E-2</v>
      </c>
      <c r="P183">
        <v>2.2417063471086986E-2</v>
      </c>
      <c r="Q183">
        <v>1.5820234120931604E-2</v>
      </c>
      <c r="R183">
        <v>2.7148302997648064E-2</v>
      </c>
      <c r="S183">
        <v>8.2249657339959446E-3</v>
      </c>
      <c r="T183">
        <v>1.41144473706844E-2</v>
      </c>
      <c r="U183">
        <v>9.9608881502161947E-3</v>
      </c>
      <c r="V183">
        <v>1.7093375961482114E-2</v>
      </c>
      <c r="AC183" s="6"/>
    </row>
    <row r="184" spans="1:29">
      <c r="A184" s="6"/>
      <c r="B184" s="4">
        <v>9.2150496673626663E-4</v>
      </c>
      <c r="C184" s="1" t="s">
        <v>19</v>
      </c>
      <c r="D184" s="4">
        <v>1.1213120059663458E-5</v>
      </c>
      <c r="E184" s="4">
        <v>9.3209967023258989E-5</v>
      </c>
      <c r="F184" s="4">
        <v>1.0468356543390449E-6</v>
      </c>
      <c r="G184" s="4">
        <v>8.7019060083659431E-6</v>
      </c>
      <c r="H184" s="4">
        <v>1.25286646537975E-6</v>
      </c>
      <c r="I184" s="4">
        <v>1.0414553781750773E-5</v>
      </c>
      <c r="J184" s="4">
        <v>1.16965240638351E-7</v>
      </c>
      <c r="K184" s="4">
        <v>9.7228301888845202E-7</v>
      </c>
      <c r="M184" s="4">
        <v>8.2444731404958685E-2</v>
      </c>
      <c r="N184" s="1" t="s">
        <v>19</v>
      </c>
      <c r="O184">
        <v>8.4243564258420084E-3</v>
      </c>
      <c r="P184">
        <v>1.4456611644346163E-2</v>
      </c>
      <c r="Q184">
        <v>1.0202361299637809E-2</v>
      </c>
      <c r="R184">
        <v>1.7507755810489575E-2</v>
      </c>
      <c r="S184">
        <v>5.3042244162708942E-3</v>
      </c>
      <c r="T184">
        <v>9.1023110353290661E-3</v>
      </c>
      <c r="U184">
        <v>6.4237089664386212E-3</v>
      </c>
      <c r="V184">
        <v>1.1023401806604546E-2</v>
      </c>
      <c r="AC184" s="6"/>
    </row>
    <row r="185" spans="1:29">
      <c r="A185" s="6"/>
      <c r="B185" s="4">
        <v>7.660084535279177E-3</v>
      </c>
      <c r="C185" s="1" t="s">
        <v>20</v>
      </c>
      <c r="D185" s="4">
        <v>9.3209967023258989E-5</v>
      </c>
      <c r="E185" s="4">
        <v>7.7481538646236394E-4</v>
      </c>
      <c r="F185" s="4">
        <v>8.7019060083659431E-6</v>
      </c>
      <c r="G185" s="4">
        <v>7.2335297202162706E-5</v>
      </c>
      <c r="H185" s="4">
        <v>1.0414553781750775E-5</v>
      </c>
      <c r="I185" s="4">
        <v>8.6571820277832809E-5</v>
      </c>
      <c r="J185" s="4">
        <v>9.7228301888845223E-7</v>
      </c>
      <c r="K185" s="4">
        <v>8.0821811989576886E-6</v>
      </c>
      <c r="M185" s="4">
        <v>0.13874845041322317</v>
      </c>
      <c r="N185" s="1" t="s">
        <v>20</v>
      </c>
      <c r="O185">
        <v>1.417757544836826E-2</v>
      </c>
      <c r="P185">
        <v>2.432941959658257E-2</v>
      </c>
      <c r="Q185">
        <v>1.7169827553048998E-2</v>
      </c>
      <c r="R185">
        <v>2.9464271973750754E-2</v>
      </c>
      <c r="S185">
        <v>8.9266215786022365E-3</v>
      </c>
      <c r="T185">
        <v>1.5318523449700139E-2</v>
      </c>
      <c r="U185">
        <v>1.0810632163030852E-2</v>
      </c>
      <c r="V185">
        <v>1.8551578650139362E-2</v>
      </c>
      <c r="AC185" s="6"/>
    </row>
    <row r="186" spans="1:29">
      <c r="A186" s="6"/>
      <c r="X186" t="s">
        <v>85</v>
      </c>
      <c r="AC186" s="6"/>
    </row>
    <row r="187" spans="1:29">
      <c r="A187" s="6"/>
      <c r="C187" s="1" t="s">
        <v>27</v>
      </c>
      <c r="D187" s="4">
        <v>1.5122295917627131E-2</v>
      </c>
      <c r="E187" s="4">
        <v>1.819205875910231E-3</v>
      </c>
      <c r="F187" s="4">
        <v>0.16198160523026334</v>
      </c>
      <c r="G187" s="4">
        <v>1.9486319380959776E-2</v>
      </c>
      <c r="H187" s="4">
        <v>1.6896472466123547E-3</v>
      </c>
      <c r="I187" s="4">
        <v>2.0326385728702611E-4</v>
      </c>
      <c r="J187" s="4">
        <v>1.8098559555374007E-2</v>
      </c>
      <c r="K187" s="4">
        <v>2.1772491470867859E-3</v>
      </c>
      <c r="P187" t="s">
        <v>63</v>
      </c>
      <c r="AA187" t="s">
        <v>44</v>
      </c>
      <c r="AC187" s="6"/>
    </row>
    <row r="188" spans="1:29">
      <c r="A188" s="6"/>
      <c r="C188" s="1"/>
      <c r="D188" s="1" t="s">
        <v>13</v>
      </c>
      <c r="E188" s="1" t="s">
        <v>14</v>
      </c>
      <c r="F188" s="1" t="s">
        <v>15</v>
      </c>
      <c r="G188" s="1" t="s">
        <v>16</v>
      </c>
      <c r="H188" s="1" t="s">
        <v>17</v>
      </c>
      <c r="I188" s="1" t="s">
        <v>18</v>
      </c>
      <c r="J188" s="1" t="s">
        <v>19</v>
      </c>
      <c r="K188" s="1" t="s">
        <v>20</v>
      </c>
      <c r="L188" s="1"/>
      <c r="O188" s="1" t="s">
        <v>13</v>
      </c>
      <c r="P188" s="1" t="s">
        <v>14</v>
      </c>
      <c r="Q188" s="1" t="s">
        <v>15</v>
      </c>
      <c r="R188" s="1" t="s">
        <v>16</v>
      </c>
      <c r="S188" s="1" t="s">
        <v>17</v>
      </c>
      <c r="T188" s="1" t="s">
        <v>18</v>
      </c>
      <c r="U188" s="1" t="s">
        <v>19</v>
      </c>
      <c r="V188" s="1" t="s">
        <v>20</v>
      </c>
      <c r="X188" s="1" t="s">
        <v>47</v>
      </c>
      <c r="Y188" s="1" t="s">
        <v>48</v>
      </c>
      <c r="Z188" s="1" t="s">
        <v>66</v>
      </c>
      <c r="AC188" s="6"/>
    </row>
    <row r="189" spans="1:29">
      <c r="A189" s="6"/>
      <c r="B189" s="4">
        <v>6.8557543788373393E-2</v>
      </c>
      <c r="C189" s="1" t="s">
        <v>13</v>
      </c>
      <c r="D189" s="4">
        <v>1.0367474645534623E-3</v>
      </c>
      <c r="E189" s="4">
        <v>1.2472028649778184E-4</v>
      </c>
      <c r="F189" s="4">
        <v>1.1105060993484791E-2</v>
      </c>
      <c r="G189" s="4">
        <v>1.335934194234379E-3</v>
      </c>
      <c r="H189" s="4">
        <v>1.1583806509653104E-4</v>
      </c>
      <c r="I189" s="4">
        <v>1.3935270796548974E-5</v>
      </c>
      <c r="J189" s="4">
        <v>1.2407927892240371E-3</v>
      </c>
      <c r="K189" s="4">
        <v>1.4926685373960094E-4</v>
      </c>
      <c r="N189" s="1" t="s">
        <v>13</v>
      </c>
      <c r="O189" s="5">
        <v>4.6207800573411122</v>
      </c>
      <c r="P189" s="5">
        <v>7.929486765066847</v>
      </c>
      <c r="Q189" s="5">
        <v>5.5960200694432567</v>
      </c>
      <c r="R189" s="5">
        <v>9.6030467858347262</v>
      </c>
      <c r="S189" s="5">
        <v>2.9093800361036632</v>
      </c>
      <c r="T189" s="5">
        <v>4.9926398150420894</v>
      </c>
      <c r="U189" s="5">
        <v>3.5234200437235321</v>
      </c>
      <c r="V189" s="5">
        <v>6.0463627910811226</v>
      </c>
      <c r="X189">
        <v>45.221136363636347</v>
      </c>
      <c r="Y189">
        <v>4.6207800573411122</v>
      </c>
      <c r="Z189">
        <v>40.600356306295232</v>
      </c>
      <c r="AA189">
        <v>8.3398879585318927E-2</v>
      </c>
      <c r="AB189">
        <v>23.063388877871326</v>
      </c>
      <c r="AC189" s="6"/>
    </row>
    <row r="190" spans="1:29">
      <c r="A190" s="6"/>
      <c r="B190" s="4">
        <v>8.2474438522528223E-3</v>
      </c>
      <c r="C190" s="1" t="s">
        <v>14</v>
      </c>
      <c r="D190" s="4">
        <v>1.2472028649778184E-4</v>
      </c>
      <c r="E190" s="4">
        <v>1.5003798317258045E-5</v>
      </c>
      <c r="F190" s="4">
        <v>1.335934194234379E-3</v>
      </c>
      <c r="G190" s="4">
        <v>1.6071232498153173E-4</v>
      </c>
      <c r="H190" s="4">
        <v>1.3935270796548974E-5</v>
      </c>
      <c r="I190" s="4">
        <v>1.6764072501670785E-6</v>
      </c>
      <c r="J190" s="4">
        <v>1.4926685373960094E-4</v>
      </c>
      <c r="K190" s="4">
        <v>1.7956740092963614E-5</v>
      </c>
      <c r="N190" s="1" t="s">
        <v>14</v>
      </c>
      <c r="O190" s="5">
        <v>7.7764347306472406</v>
      </c>
      <c r="P190" s="5">
        <v>13.344746019258844</v>
      </c>
      <c r="Q190" s="5">
        <v>9.4176923119898746</v>
      </c>
      <c r="R190" s="5">
        <v>16.161225078599909</v>
      </c>
      <c r="S190" s="5">
        <v>4.8962737192964099</v>
      </c>
      <c r="T190" s="5">
        <v>8.4022474936074207</v>
      </c>
      <c r="U190" s="5">
        <v>5.9296581223639944</v>
      </c>
      <c r="V190" s="5">
        <v>10.175586160599941</v>
      </c>
      <c r="X190">
        <v>76.103863636363627</v>
      </c>
      <c r="Y190">
        <v>13.344746019258844</v>
      </c>
      <c r="Z190">
        <v>62.759117617104785</v>
      </c>
      <c r="AA190">
        <v>41.931936365503681</v>
      </c>
      <c r="AB190">
        <v>20.374959707932934</v>
      </c>
      <c r="AC190" s="6"/>
    </row>
    <row r="191" spans="1:29">
      <c r="A191" s="6"/>
      <c r="B191" s="4">
        <v>0.73435019748160757</v>
      </c>
      <c r="C191" s="1" t="s">
        <v>15</v>
      </c>
      <c r="D191" s="4">
        <v>1.1105060993484793E-2</v>
      </c>
      <c r="E191" s="4">
        <v>1.335934194234379E-3</v>
      </c>
      <c r="F191" s="4">
        <v>0.11895122378923167</v>
      </c>
      <c r="G191" s="4">
        <v>1.4309782485597489E-2</v>
      </c>
      <c r="H191" s="4">
        <v>1.2407927892240371E-3</v>
      </c>
      <c r="I191" s="4">
        <v>1.4926685373960094E-4</v>
      </c>
      <c r="J191" s="4">
        <v>1.3290680783621538E-2</v>
      </c>
      <c r="K191" s="4">
        <v>1.598863341129843E-3</v>
      </c>
      <c r="N191" s="1" t="s">
        <v>15</v>
      </c>
      <c r="O191" s="5">
        <v>5.0149698252659469</v>
      </c>
      <c r="P191" s="5">
        <v>8.6059358729872439</v>
      </c>
      <c r="Q191" s="5">
        <v>6.0734056677843888</v>
      </c>
      <c r="R191" s="5">
        <v>10.422264047185557</v>
      </c>
      <c r="S191" s="5">
        <v>3.1575735936859668</v>
      </c>
      <c r="T191" s="5">
        <v>5.4185522163253017</v>
      </c>
      <c r="U191" s="5">
        <v>3.8239961611975786</v>
      </c>
      <c r="V191" s="5">
        <v>6.5621662519316466</v>
      </c>
      <c r="X191">
        <v>49.078863636363636</v>
      </c>
      <c r="Y191">
        <v>6.0734056677843888</v>
      </c>
      <c r="Z191">
        <v>43.00545796857925</v>
      </c>
      <c r="AA191">
        <v>514.99671266669134</v>
      </c>
      <c r="AB191">
        <v>8.3991067566200268</v>
      </c>
      <c r="AC191" s="6"/>
    </row>
    <row r="192" spans="1:29">
      <c r="A192" s="6"/>
      <c r="B192" s="4">
        <v>8.8342021708301757E-2</v>
      </c>
      <c r="C192" s="1" t="s">
        <v>16</v>
      </c>
      <c r="D192" s="4">
        <v>1.335934194234379E-3</v>
      </c>
      <c r="E192" s="4">
        <v>1.6071232498153173E-4</v>
      </c>
      <c r="F192" s="4">
        <v>1.4309782485597489E-2</v>
      </c>
      <c r="G192" s="4">
        <v>1.7214608497676499E-3</v>
      </c>
      <c r="H192" s="4">
        <v>1.4926685373960094E-4</v>
      </c>
      <c r="I192" s="4">
        <v>1.7956740092963611E-5</v>
      </c>
      <c r="J192" s="4">
        <v>1.5988633411298428E-3</v>
      </c>
      <c r="K192" s="4">
        <v>1.9234259141632232E-4</v>
      </c>
      <c r="N192" s="1" t="s">
        <v>16</v>
      </c>
      <c r="O192" s="5">
        <v>8.4398272669109868</v>
      </c>
      <c r="P192" s="5">
        <v>14.483160371612682</v>
      </c>
      <c r="Q192" s="5">
        <v>10.221097343344461</v>
      </c>
      <c r="R192" s="5">
        <v>17.539907786726914</v>
      </c>
      <c r="S192" s="5">
        <v>5.3139653162032134</v>
      </c>
      <c r="T192" s="5">
        <v>9.1190269006450215</v>
      </c>
      <c r="U192" s="5">
        <v>6.4355057346983644</v>
      </c>
      <c r="V192" s="5">
        <v>11.043645643494724</v>
      </c>
      <c r="X192">
        <v>82.596136363636376</v>
      </c>
      <c r="Y192">
        <v>17.539907786726914</v>
      </c>
      <c r="Z192">
        <v>65.056228576909461</v>
      </c>
      <c r="AA192">
        <v>112.69727433279819</v>
      </c>
      <c r="AB192">
        <v>22.261919652871178</v>
      </c>
      <c r="AC192" s="6"/>
    </row>
    <row r="193" spans="1:29">
      <c r="A193" s="6"/>
      <c r="B193" s="4">
        <v>7.660084535279177E-3</v>
      </c>
      <c r="C193" s="1" t="s">
        <v>17</v>
      </c>
      <c r="D193" s="4">
        <v>1.1583806509653101E-4</v>
      </c>
      <c r="E193" s="4">
        <v>1.393527079654897E-5</v>
      </c>
      <c r="F193" s="4">
        <v>1.2407927892240369E-3</v>
      </c>
      <c r="G193" s="4">
        <v>1.4926685373960088E-4</v>
      </c>
      <c r="H193" s="4">
        <v>1.2942840743852341E-5</v>
      </c>
      <c r="I193" s="4">
        <v>1.5570183297855424E-6</v>
      </c>
      <c r="J193" s="4">
        <v>1.3863649616094963E-4</v>
      </c>
      <c r="K193" s="4">
        <v>1.6677912521049266E-5</v>
      </c>
      <c r="N193" s="1" t="s">
        <v>17</v>
      </c>
      <c r="O193" s="5">
        <v>3.4153591728173436</v>
      </c>
      <c r="P193" s="5">
        <v>5.8609250002667999</v>
      </c>
      <c r="Q193" s="5">
        <v>4.1361887469797987</v>
      </c>
      <c r="R193" s="5">
        <v>7.0979041460517527</v>
      </c>
      <c r="S193" s="5">
        <v>2.1504113310331423</v>
      </c>
      <c r="T193" s="5">
        <v>3.6902120372050224</v>
      </c>
      <c r="U193" s="5">
        <v>2.6042669888391323</v>
      </c>
      <c r="V193" s="5">
        <v>4.4690507586251771</v>
      </c>
      <c r="X193">
        <v>33.424318181818165</v>
      </c>
      <c r="Y193">
        <v>2.1504113310331423</v>
      </c>
      <c r="Z193">
        <v>31.273906850785025</v>
      </c>
      <c r="AA193">
        <v>102.54330436938643</v>
      </c>
      <c r="AB193">
        <v>4.8170761043871959</v>
      </c>
      <c r="AC193" s="6"/>
    </row>
    <row r="194" spans="1:29">
      <c r="A194" s="6"/>
      <c r="B194" s="4">
        <v>9.2150496673626663E-4</v>
      </c>
      <c r="C194" s="1" t="s">
        <v>18</v>
      </c>
      <c r="D194" s="4">
        <v>1.393527079654897E-5</v>
      </c>
      <c r="E194" s="4">
        <v>1.6764072501670783E-6</v>
      </c>
      <c r="F194" s="4">
        <v>1.4926685373960088E-4</v>
      </c>
      <c r="G194" s="4">
        <v>1.7956740092963607E-5</v>
      </c>
      <c r="H194" s="4">
        <v>1.5570183297855424E-6</v>
      </c>
      <c r="I194" s="4">
        <v>1.8730865404796625E-7</v>
      </c>
      <c r="J194" s="4">
        <v>1.6677912521049266E-5</v>
      </c>
      <c r="K194" s="4">
        <v>2.0063459028627734E-6</v>
      </c>
      <c r="N194" s="1" t="s">
        <v>18</v>
      </c>
      <c r="O194" s="5">
        <v>5.7477995835218723</v>
      </c>
      <c r="P194" s="5">
        <v>9.863507927278274</v>
      </c>
      <c r="Q194" s="5">
        <v>6.9609030132099061</v>
      </c>
      <c r="R194" s="5">
        <v>11.945253318965149</v>
      </c>
      <c r="S194" s="5">
        <v>3.6189849229582158</v>
      </c>
      <c r="T194" s="5">
        <v>6.2103568431011364</v>
      </c>
      <c r="U194" s="5">
        <v>4.3827907860951258</v>
      </c>
      <c r="V194" s="5">
        <v>7.5210854230521296</v>
      </c>
      <c r="X194">
        <v>56.250681818181818</v>
      </c>
      <c r="Y194">
        <v>6.2103568431011364</v>
      </c>
      <c r="Z194">
        <v>50.040324975080679</v>
      </c>
      <c r="AA194">
        <v>556.52553143623288</v>
      </c>
      <c r="AB194">
        <v>6.5038211755936937</v>
      </c>
      <c r="AC194" s="6"/>
    </row>
    <row r="195" spans="1:29">
      <c r="A195" s="6"/>
      <c r="B195" s="4">
        <v>8.2050556078440515E-2</v>
      </c>
      <c r="C195" s="1" t="s">
        <v>19</v>
      </c>
      <c r="D195" s="4">
        <v>1.2407927892240369E-3</v>
      </c>
      <c r="E195" s="4">
        <v>1.4926685373960091E-4</v>
      </c>
      <c r="F195" s="4">
        <v>1.3290680783621535E-2</v>
      </c>
      <c r="G195" s="4">
        <v>1.5988633411298423E-3</v>
      </c>
      <c r="H195" s="4">
        <v>1.3863649616094963E-4</v>
      </c>
      <c r="I195" s="4">
        <v>1.6677912521049266E-5</v>
      </c>
      <c r="J195" s="4">
        <v>1.4849968757372103E-3</v>
      </c>
      <c r="K195" s="4">
        <v>1.7864450323978111E-4</v>
      </c>
      <c r="N195" s="1" t="s">
        <v>19</v>
      </c>
      <c r="O195" s="5">
        <v>3.7067168273704838</v>
      </c>
      <c r="P195" s="5">
        <v>6.3609091235123119</v>
      </c>
      <c r="Q195" s="5">
        <v>4.4890389718406363</v>
      </c>
      <c r="R195" s="5">
        <v>7.7034125566154126</v>
      </c>
      <c r="S195" s="5">
        <v>2.3338587431591935</v>
      </c>
      <c r="T195" s="5">
        <v>4.0050168555447891</v>
      </c>
      <c r="U195" s="5">
        <v>2.8264319452329931</v>
      </c>
      <c r="V195" s="5">
        <v>4.8502967949059999</v>
      </c>
      <c r="X195">
        <v>36.275681818181816</v>
      </c>
      <c r="Y195">
        <v>2.8264319452329931</v>
      </c>
      <c r="Z195">
        <v>33.449249872948826</v>
      </c>
      <c r="AA195">
        <v>44.17181290534063</v>
      </c>
      <c r="AB195">
        <v>11.30887305566509</v>
      </c>
      <c r="AC195" s="6"/>
    </row>
    <row r="196" spans="1:29">
      <c r="A196" s="6"/>
      <c r="B196" s="4">
        <v>9.8706475890086038E-3</v>
      </c>
      <c r="C196" s="1" t="s">
        <v>20</v>
      </c>
      <c r="D196" s="4">
        <v>1.4926685373960091E-4</v>
      </c>
      <c r="E196" s="4">
        <v>1.7956740092963607E-5</v>
      </c>
      <c r="F196" s="4">
        <v>1.5988633411298423E-3</v>
      </c>
      <c r="G196" s="4">
        <v>1.9234259141632224E-4</v>
      </c>
      <c r="H196" s="4">
        <v>1.6677912521049266E-5</v>
      </c>
      <c r="I196" s="4">
        <v>2.0063459028627734E-6</v>
      </c>
      <c r="J196" s="4">
        <v>1.7864450323978108E-4</v>
      </c>
      <c r="K196" s="4">
        <v>2.1490859044363221E-5</v>
      </c>
      <c r="N196" s="1" t="s">
        <v>20</v>
      </c>
      <c r="O196" s="5">
        <v>6.2381331972820346</v>
      </c>
      <c r="P196" s="5">
        <v>10.704944622496331</v>
      </c>
      <c r="Q196" s="5">
        <v>7.5547241233415585</v>
      </c>
      <c r="R196" s="5">
        <v>12.964279668450331</v>
      </c>
      <c r="S196" s="5">
        <v>3.9277134945849839</v>
      </c>
      <c r="T196" s="5">
        <v>6.7401503178680606</v>
      </c>
      <c r="U196" s="5">
        <v>4.756678151733575</v>
      </c>
      <c r="V196" s="5">
        <v>8.1626946060613186</v>
      </c>
      <c r="X196">
        <v>61.049318181818194</v>
      </c>
      <c r="Y196">
        <v>8.1626946060613186</v>
      </c>
      <c r="Z196">
        <v>52.886623575756872</v>
      </c>
      <c r="AA196">
        <v>0.98623093071443302</v>
      </c>
      <c r="AB196">
        <v>27.141007478289453</v>
      </c>
      <c r="AC196" s="6"/>
    </row>
    <row r="197" spans="1:29">
      <c r="A197" s="6"/>
      <c r="X197" s="8">
        <v>440</v>
      </c>
      <c r="Y197" s="8">
        <v>60.92873425653984</v>
      </c>
      <c r="Z197" s="8">
        <v>379.07126574346012</v>
      </c>
      <c r="AA197" s="8">
        <v>1373.9362018862528</v>
      </c>
      <c r="AB197" s="8">
        <v>123.87015280923092</v>
      </c>
      <c r="AC197" s="6"/>
    </row>
    <row r="198" spans="1:29">
      <c r="A198" s="6"/>
      <c r="C198" s="1" t="s">
        <v>28</v>
      </c>
      <c r="D198" s="4">
        <v>2.1666836923421103E-3</v>
      </c>
      <c r="E198" s="4">
        <v>1.8010733358642238E-2</v>
      </c>
      <c r="F198" s="4">
        <v>2.3208308078584362E-2</v>
      </c>
      <c r="G198" s="4">
        <v>0.19292093718431205</v>
      </c>
      <c r="H198" s="4">
        <v>2.420883148291268E-4</v>
      </c>
      <c r="I198" s="4">
        <v>2.0123786887033916E-3</v>
      </c>
      <c r="J198" s="4">
        <v>2.5931150968816941E-3</v>
      </c>
      <c r="K198" s="4">
        <v>2.1555478883823889E-2</v>
      </c>
      <c r="P198" t="s">
        <v>70</v>
      </c>
      <c r="AB198" s="19">
        <v>1497.8063546954836</v>
      </c>
      <c r="AC198" s="6"/>
    </row>
    <row r="199" spans="1:29">
      <c r="A199" s="6"/>
      <c r="C199" s="1"/>
      <c r="D199" s="1" t="s">
        <v>13</v>
      </c>
      <c r="E199" s="1" t="s">
        <v>14</v>
      </c>
      <c r="F199" s="1" t="s">
        <v>15</v>
      </c>
      <c r="G199" s="1" t="s">
        <v>16</v>
      </c>
      <c r="H199" s="1" t="s">
        <v>17</v>
      </c>
      <c r="I199" s="1" t="s">
        <v>18</v>
      </c>
      <c r="J199" s="1" t="s">
        <v>19</v>
      </c>
      <c r="K199" s="1" t="s">
        <v>20</v>
      </c>
      <c r="L199" s="1"/>
      <c r="O199" s="1" t="s">
        <v>13</v>
      </c>
      <c r="P199" s="1" t="s">
        <v>14</v>
      </c>
      <c r="Q199" s="1" t="s">
        <v>15</v>
      </c>
      <c r="R199" s="1" t="s">
        <v>16</v>
      </c>
      <c r="S199" s="1" t="s">
        <v>17</v>
      </c>
      <c r="T199" s="1" t="s">
        <v>18</v>
      </c>
      <c r="U199" s="1" t="s">
        <v>19</v>
      </c>
      <c r="V199" s="1" t="s">
        <v>20</v>
      </c>
      <c r="Z199" t="s">
        <v>68</v>
      </c>
      <c r="AC199" s="6"/>
    </row>
    <row r="200" spans="1:29">
      <c r="A200" s="6"/>
      <c r="B200" s="4">
        <v>8.2474438522528223E-3</v>
      </c>
      <c r="C200" s="1" t="s">
        <v>13</v>
      </c>
      <c r="D200" s="4">
        <v>1.7869602098183382E-5</v>
      </c>
      <c r="E200" s="4">
        <v>1.4854251211329875E-4</v>
      </c>
      <c r="F200" s="4">
        <v>1.914092177839101E-4</v>
      </c>
      <c r="G200" s="4">
        <v>1.5911045973516073E-3</v>
      </c>
      <c r="H200" s="4">
        <v>1.9966097838397274E-6</v>
      </c>
      <c r="I200" s="4">
        <v>1.6596980244551384E-5</v>
      </c>
      <c r="J200" s="4">
        <v>2.138657116396091E-5</v>
      </c>
      <c r="K200" s="4">
        <v>1.7777760180275886E-4</v>
      </c>
      <c r="N200" s="1" t="s">
        <v>13</v>
      </c>
      <c r="O200">
        <v>8.3398879585318927E-2</v>
      </c>
      <c r="P200">
        <v>3.064490866422974</v>
      </c>
      <c r="Q200">
        <v>2.3108137889729217</v>
      </c>
      <c r="R200">
        <v>3.2691846644506359</v>
      </c>
      <c r="S200">
        <v>1.2530958750764338</v>
      </c>
      <c r="T200">
        <v>4.9926398150420894</v>
      </c>
      <c r="U200">
        <v>3.5234200437235321</v>
      </c>
      <c r="V200">
        <v>6.0463627910811226</v>
      </c>
      <c r="W200" s="6">
        <v>24.54340672435503</v>
      </c>
      <c r="Z200" t="s">
        <v>67</v>
      </c>
      <c r="AC200" s="6"/>
    </row>
    <row r="201" spans="1:29">
      <c r="A201" s="6"/>
      <c r="B201" s="4">
        <v>6.8557543788373393E-2</v>
      </c>
      <c r="C201" s="1" t="s">
        <v>14</v>
      </c>
      <c r="D201" s="4">
        <v>1.4854251211329878E-4</v>
      </c>
      <c r="E201" s="4">
        <v>1.2347716408958327E-3</v>
      </c>
      <c r="F201" s="4">
        <v>1.5911045973516073E-3</v>
      </c>
      <c r="G201" s="4">
        <v>1.3226185598707507E-2</v>
      </c>
      <c r="H201" s="4">
        <v>1.6596980244551384E-5</v>
      </c>
      <c r="I201" s="4">
        <v>1.379637400695722E-4</v>
      </c>
      <c r="J201" s="4">
        <v>1.7777760180275886E-4</v>
      </c>
      <c r="K201" s="4">
        <v>1.4777906874571143E-3</v>
      </c>
      <c r="N201" s="1" t="s">
        <v>14</v>
      </c>
      <c r="O201">
        <v>5.9050283644443535</v>
      </c>
      <c r="P201">
        <v>41.931936365503681</v>
      </c>
      <c r="Q201">
        <v>4.3733404370132307</v>
      </c>
      <c r="R201">
        <v>1.6482812523440444</v>
      </c>
      <c r="S201">
        <v>1.7132215104780673</v>
      </c>
      <c r="T201">
        <v>1.9257114984598419E-2</v>
      </c>
      <c r="U201">
        <v>5.9296581223639944</v>
      </c>
      <c r="V201">
        <v>6.5686839081762018</v>
      </c>
      <c r="W201" s="6">
        <v>68.089407075308173</v>
      </c>
      <c r="Z201" t="s">
        <v>69</v>
      </c>
      <c r="AB201">
        <v>12</v>
      </c>
      <c r="AC201" s="6"/>
    </row>
    <row r="202" spans="1:29">
      <c r="A202" s="6"/>
      <c r="B202" s="4">
        <v>8.8342021708301757E-2</v>
      </c>
      <c r="C202" s="1" t="s">
        <v>15</v>
      </c>
      <c r="D202" s="4">
        <v>1.9140921778391012E-4</v>
      </c>
      <c r="E202" s="4">
        <v>1.5911045973516073E-3</v>
      </c>
      <c r="F202" s="4">
        <v>2.0502688560912548E-3</v>
      </c>
      <c r="G202" s="4">
        <v>1.7043025620722414E-2</v>
      </c>
      <c r="H202" s="4">
        <v>2.138657116396091E-5</v>
      </c>
      <c r="I202" s="4">
        <v>1.7777760180275886E-4</v>
      </c>
      <c r="J202" s="4">
        <v>2.2908103018084763E-4</v>
      </c>
      <c r="K202" s="4">
        <v>1.9042545834876102E-3</v>
      </c>
      <c r="N202" s="1" t="s">
        <v>15</v>
      </c>
      <c r="O202">
        <v>1.8125818028789682</v>
      </c>
      <c r="P202">
        <v>6.7221347402294285</v>
      </c>
      <c r="Q202">
        <v>514.99671266669134</v>
      </c>
      <c r="R202">
        <v>2.9850652620646412</v>
      </c>
      <c r="S202">
        <v>1.4742724671499605</v>
      </c>
      <c r="T202">
        <v>5.4185522163253017</v>
      </c>
      <c r="U202">
        <v>0.87002231587533363</v>
      </c>
      <c r="V202">
        <v>3.171721061492065</v>
      </c>
      <c r="W202" s="6">
        <v>537.45106253270706</v>
      </c>
      <c r="AC202" s="6"/>
    </row>
    <row r="203" spans="1:29">
      <c r="A203" s="6"/>
      <c r="B203" s="4">
        <v>0.73435019748160757</v>
      </c>
      <c r="C203" s="1" t="s">
        <v>16</v>
      </c>
      <c r="D203" s="4">
        <v>1.5911045973516073E-3</v>
      </c>
      <c r="E203" s="4">
        <v>1.3226185598707505E-2</v>
      </c>
      <c r="F203" s="4">
        <v>1.7043025620722414E-2</v>
      </c>
      <c r="G203" s="4">
        <v>0.14167152831963636</v>
      </c>
      <c r="H203" s="4">
        <v>1.7777760180275886E-4</v>
      </c>
      <c r="I203" s="4">
        <v>1.4777906874571141E-3</v>
      </c>
      <c r="J203" s="4">
        <v>1.90425458348761E-3</v>
      </c>
      <c r="K203" s="4">
        <v>1.5829270175146695E-2</v>
      </c>
      <c r="N203" s="1" t="s">
        <v>16</v>
      </c>
      <c r="O203">
        <v>8.4398272669109868</v>
      </c>
      <c r="P203">
        <v>3.8663998540699152</v>
      </c>
      <c r="Q203">
        <v>0.30960419958398289</v>
      </c>
      <c r="R203">
        <v>112.69727433279819</v>
      </c>
      <c r="S203">
        <v>5.3139653162032134</v>
      </c>
      <c r="T203">
        <v>7.2286877242060612</v>
      </c>
      <c r="U203">
        <v>3.0570575077677549</v>
      </c>
      <c r="V203">
        <v>3.3073908601593214</v>
      </c>
      <c r="W203" s="6">
        <v>144.22020706169943</v>
      </c>
      <c r="AC203" s="6"/>
    </row>
    <row r="204" spans="1:29">
      <c r="A204" s="6"/>
      <c r="B204" s="4">
        <v>9.2150496673626663E-4</v>
      </c>
      <c r="C204" s="1" t="s">
        <v>17</v>
      </c>
      <c r="D204" s="4">
        <v>1.9966097838397278E-6</v>
      </c>
      <c r="E204" s="4">
        <v>1.6596980244551384E-5</v>
      </c>
      <c r="F204" s="4">
        <v>2.138657116396091E-5</v>
      </c>
      <c r="G204" s="4">
        <v>1.7777760180275886E-4</v>
      </c>
      <c r="H204" s="4">
        <v>2.2308558450385333E-7</v>
      </c>
      <c r="I204" s="4">
        <v>1.8544169565943908E-6</v>
      </c>
      <c r="J204" s="4">
        <v>2.3895684410952765E-6</v>
      </c>
      <c r="K204" s="4">
        <v>1.986348085182243E-5</v>
      </c>
      <c r="N204" s="1" t="s">
        <v>17</v>
      </c>
      <c r="O204">
        <v>0.58653906857641358</v>
      </c>
      <c r="P204">
        <v>4.0315465318432109</v>
      </c>
      <c r="Q204">
        <v>1.1032626028140513</v>
      </c>
      <c r="R204">
        <v>5.238790804905304</v>
      </c>
      <c r="S204">
        <v>102.54330436938643</v>
      </c>
      <c r="T204">
        <v>5.0333888939131795</v>
      </c>
      <c r="U204">
        <v>0.74803030825673789</v>
      </c>
      <c r="V204">
        <v>2.6928119226866998</v>
      </c>
      <c r="W204" s="6">
        <v>121.97767450238204</v>
      </c>
      <c r="AC204" s="6"/>
    </row>
    <row r="205" spans="1:29">
      <c r="A205" s="6"/>
      <c r="B205" s="4">
        <v>7.660084535279177E-3</v>
      </c>
      <c r="C205" s="1" t="s">
        <v>18</v>
      </c>
      <c r="D205" s="4">
        <v>1.6596980244551384E-5</v>
      </c>
      <c r="E205" s="4">
        <v>1.379637400695722E-4</v>
      </c>
      <c r="F205" s="4">
        <v>1.7777760180275886E-4</v>
      </c>
      <c r="G205" s="4">
        <v>1.4777906874571143E-3</v>
      </c>
      <c r="H205" s="4">
        <v>1.8544169565943908E-6</v>
      </c>
      <c r="I205" s="4">
        <v>1.5414990872462238E-5</v>
      </c>
      <c r="J205" s="4">
        <v>1.986348085182243E-5</v>
      </c>
      <c r="K205" s="4">
        <v>1.6511679044851622E-4</v>
      </c>
      <c r="N205" s="1" t="s">
        <v>18</v>
      </c>
      <c r="O205">
        <v>0.5314735386593713</v>
      </c>
      <c r="P205">
        <v>0.46277636825120161</v>
      </c>
      <c r="Q205">
        <v>6.9609030132099061</v>
      </c>
      <c r="R205">
        <v>8.2801143631967768</v>
      </c>
      <c r="S205">
        <v>11.251042565867214</v>
      </c>
      <c r="T205">
        <v>556.52553143623288</v>
      </c>
      <c r="U205">
        <v>2.6109559093705985</v>
      </c>
      <c r="V205">
        <v>2.7177212134680975</v>
      </c>
      <c r="W205" s="6">
        <v>589.340518408256</v>
      </c>
      <c r="AC205" s="6"/>
    </row>
    <row r="206" spans="1:29">
      <c r="A206" s="6"/>
      <c r="B206" s="4">
        <v>9.8706475890086038E-3</v>
      </c>
      <c r="C206" s="1" t="s">
        <v>19</v>
      </c>
      <c r="D206" s="4">
        <v>2.138657116396091E-5</v>
      </c>
      <c r="E206" s="4">
        <v>1.7777760180275883E-4</v>
      </c>
      <c r="F206" s="4">
        <v>2.2908103018084763E-4</v>
      </c>
      <c r="G206" s="4">
        <v>1.90425458348761E-3</v>
      </c>
      <c r="H206" s="4">
        <v>2.3895684410952761E-6</v>
      </c>
      <c r="I206" s="4">
        <v>1.986348085182243E-5</v>
      </c>
      <c r="J206" s="4">
        <v>2.5595725279057106E-5</v>
      </c>
      <c r="K206" s="4">
        <v>2.1276653567454213E-4</v>
      </c>
      <c r="N206" s="1" t="s">
        <v>19</v>
      </c>
      <c r="O206">
        <v>1.9764973492101821</v>
      </c>
      <c r="P206">
        <v>4.5181193556635035</v>
      </c>
      <c r="Q206">
        <v>2.745988043004111</v>
      </c>
      <c r="R206">
        <v>7.7034125566154126</v>
      </c>
      <c r="S206">
        <v>0.76233368961047898</v>
      </c>
      <c r="T206">
        <v>1.0037642127405915</v>
      </c>
      <c r="U206">
        <v>44.17181290534063</v>
      </c>
      <c r="V206">
        <v>3.0564697451984943</v>
      </c>
      <c r="W206" s="6">
        <v>65.938397857383407</v>
      </c>
      <c r="AC206" s="6"/>
    </row>
    <row r="207" spans="1:29">
      <c r="A207" s="6"/>
      <c r="B207" s="4">
        <v>8.2050556078440515E-2</v>
      </c>
      <c r="C207" s="1" t="s">
        <v>20</v>
      </c>
      <c r="D207" s="4">
        <v>1.7777760180275889E-4</v>
      </c>
      <c r="E207" s="4">
        <v>1.4777906874571143E-3</v>
      </c>
      <c r="F207" s="4">
        <v>1.9042545834876102E-3</v>
      </c>
      <c r="G207" s="4">
        <v>1.5829270175146695E-2</v>
      </c>
      <c r="H207" s="4">
        <v>1.986348085182243E-5</v>
      </c>
      <c r="I207" s="4">
        <v>1.6511679044851622E-4</v>
      </c>
      <c r="J207" s="4">
        <v>2.1276653567454216E-4</v>
      </c>
      <c r="K207" s="4">
        <v>1.7686390289548323E-3</v>
      </c>
      <c r="N207" s="1" t="s">
        <v>20</v>
      </c>
      <c r="O207">
        <v>6.2381331972820337</v>
      </c>
      <c r="P207">
        <v>7.0786037250006117</v>
      </c>
      <c r="Q207">
        <v>5.6870916305692996</v>
      </c>
      <c r="R207">
        <v>3.7411404675589028</v>
      </c>
      <c r="S207">
        <v>0.94611771513586551</v>
      </c>
      <c r="T207">
        <v>2.0754321106407092</v>
      </c>
      <c r="U207">
        <v>2.9669088985070453</v>
      </c>
      <c r="V207">
        <v>0.98623093071443302</v>
      </c>
      <c r="W207" s="6">
        <v>29.719658675408905</v>
      </c>
      <c r="AC207" s="6"/>
    </row>
    <row r="208" spans="1:29">
      <c r="A208" s="6"/>
      <c r="O208" s="6">
        <v>25.573479467547628</v>
      </c>
      <c r="P208" s="6">
        <v>71.676007806984529</v>
      </c>
      <c r="Q208" s="6">
        <v>538.48771638185883</v>
      </c>
      <c r="R208" s="6">
        <v>145.5632637039339</v>
      </c>
      <c r="S208" s="6">
        <v>125.25735350890767</v>
      </c>
      <c r="T208" s="6">
        <v>582.29725352408548</v>
      </c>
      <c r="U208" s="6">
        <v>63.877866011205626</v>
      </c>
      <c r="V208" s="6">
        <v>28.547392432976434</v>
      </c>
      <c r="W208" s="19">
        <v>1581.2803328375001</v>
      </c>
      <c r="X208" t="s">
        <v>64</v>
      </c>
      <c r="AC208" s="6"/>
    </row>
    <row r="209" spans="1:29">
      <c r="A209" s="6"/>
      <c r="C209" s="1" t="s">
        <v>29</v>
      </c>
      <c r="D209" s="4">
        <v>5.4218338658472967E-3</v>
      </c>
      <c r="E209" s="4">
        <v>6.5224434706778148E-4</v>
      </c>
      <c r="F209" s="4">
        <v>5.0617214231827256E-4</v>
      </c>
      <c r="G209" s="4">
        <v>6.0892297078654217E-5</v>
      </c>
      <c r="H209" s="4">
        <v>4.8525262477088917E-2</v>
      </c>
      <c r="I209" s="4">
        <v>5.837568786463623E-3</v>
      </c>
      <c r="J209" s="4">
        <v>4.5302266119410396E-3</v>
      </c>
      <c r="K209" s="4">
        <v>5.4498436722439259E-4</v>
      </c>
      <c r="X209">
        <v>1</v>
      </c>
      <c r="AC209" s="6"/>
    </row>
    <row r="210" spans="1:29">
      <c r="A210" s="6"/>
      <c r="C210" s="1"/>
      <c r="D210" s="1" t="s">
        <v>13</v>
      </c>
      <c r="E210" s="1" t="s">
        <v>14</v>
      </c>
      <c r="F210" s="1" t="s">
        <v>15</v>
      </c>
      <c r="G210" s="1" t="s">
        <v>16</v>
      </c>
      <c r="H210" s="1" t="s">
        <v>17</v>
      </c>
      <c r="I210" s="1" t="s">
        <v>18</v>
      </c>
      <c r="J210" s="1" t="s">
        <v>19</v>
      </c>
      <c r="K210" s="1" t="s">
        <v>20</v>
      </c>
      <c r="L210" s="1"/>
      <c r="X210">
        <v>0</v>
      </c>
      <c r="Y210" t="s">
        <v>65</v>
      </c>
      <c r="AC210" s="6"/>
    </row>
    <row r="211" spans="1:29">
      <c r="A211" s="6"/>
      <c r="B211" s="4">
        <v>8.2050556078440515E-2</v>
      </c>
      <c r="C211" s="1" t="s">
        <v>13</v>
      </c>
      <c r="D211" s="4">
        <v>4.4486448365769154E-4</v>
      </c>
      <c r="E211" s="4">
        <v>5.3517011375930819E-5</v>
      </c>
      <c r="F211" s="4">
        <v>4.1531705748629797E-5</v>
      </c>
      <c r="G211" s="4">
        <v>4.9962468361971772E-6</v>
      </c>
      <c r="H211" s="4">
        <v>3.9815247700974296E-3</v>
      </c>
      <c r="I211" s="4">
        <v>4.7897576507548742E-4</v>
      </c>
      <c r="J211" s="4">
        <v>3.7170761267111185E-4</v>
      </c>
      <c r="K211" s="4">
        <v>4.4716270384818441E-5</v>
      </c>
      <c r="N211" t="s">
        <v>100</v>
      </c>
      <c r="AC211" s="6"/>
    </row>
    <row r="212" spans="1:29">
      <c r="A212" s="6"/>
      <c r="B212" s="4">
        <v>9.8706475890086038E-3</v>
      </c>
      <c r="C212" s="1" t="s">
        <v>14</v>
      </c>
      <c r="D212" s="4">
        <v>5.3517011375930819E-5</v>
      </c>
      <c r="E212" s="4">
        <v>6.4380740918290881E-6</v>
      </c>
      <c r="F212" s="4">
        <v>4.9962468361971772E-6</v>
      </c>
      <c r="G212" s="4">
        <v>6.0104640534861391E-7</v>
      </c>
      <c r="H212" s="4">
        <v>4.7897576507548737E-4</v>
      </c>
      <c r="I212" s="4">
        <v>5.7620584267779042E-5</v>
      </c>
      <c r="J212" s="4">
        <v>4.4716270384818441E-5</v>
      </c>
      <c r="K212" s="4">
        <v>5.3793486303908302E-6</v>
      </c>
      <c r="P212" s="1" t="s">
        <v>13</v>
      </c>
      <c r="Q212" s="1" t="s">
        <v>14</v>
      </c>
      <c r="R212" s="1" t="s">
        <v>15</v>
      </c>
      <c r="S212" s="1" t="s">
        <v>16</v>
      </c>
      <c r="T212" s="1" t="s">
        <v>17</v>
      </c>
      <c r="U212" s="1" t="s">
        <v>18</v>
      </c>
      <c r="V212" s="1" t="s">
        <v>19</v>
      </c>
      <c r="W212" s="1" t="s">
        <v>20</v>
      </c>
      <c r="AC212" s="6"/>
    </row>
    <row r="213" spans="1:29">
      <c r="A213" s="6"/>
      <c r="B213" s="4">
        <v>7.660084535279177E-3</v>
      </c>
      <c r="C213" s="1" t="s">
        <v>15</v>
      </c>
      <c r="D213" s="4">
        <v>4.153170574862979E-5</v>
      </c>
      <c r="E213" s="4">
        <v>4.9962468361971772E-6</v>
      </c>
      <c r="F213" s="4">
        <v>3.8773213995613299E-6</v>
      </c>
      <c r="G213" s="4">
        <v>4.6644014316982458E-7</v>
      </c>
      <c r="H213" s="4">
        <v>3.7170761267111174E-4</v>
      </c>
      <c r="I213" s="4">
        <v>4.4716270384818434E-5</v>
      </c>
      <c r="J213" s="4">
        <v>3.4701918811439738E-5</v>
      </c>
      <c r="K213" s="4">
        <v>4.1746263233444778E-6</v>
      </c>
      <c r="P213">
        <v>14</v>
      </c>
      <c r="Q213">
        <v>64</v>
      </c>
      <c r="R213">
        <v>90</v>
      </c>
      <c r="S213">
        <v>102</v>
      </c>
      <c r="T213">
        <v>34</v>
      </c>
      <c r="U213">
        <v>87</v>
      </c>
      <c r="V213">
        <v>24</v>
      </c>
      <c r="W213">
        <v>25</v>
      </c>
      <c r="AC213" s="6"/>
    </row>
    <row r="214" spans="1:29">
      <c r="A214" s="6"/>
      <c r="B214" s="4">
        <v>9.2150496673626663E-4</v>
      </c>
      <c r="C214" s="1" t="s">
        <v>16</v>
      </c>
      <c r="D214" s="4">
        <v>4.9962468361971772E-6</v>
      </c>
      <c r="E214" s="4">
        <v>6.0104640534861391E-7</v>
      </c>
      <c r="F214" s="4">
        <v>4.6644014316982458E-7</v>
      </c>
      <c r="G214" s="4">
        <v>5.611255419396012E-8</v>
      </c>
      <c r="H214" s="4">
        <v>4.4716270384818427E-5</v>
      </c>
      <c r="I214" s="4">
        <v>5.3793486303908294E-6</v>
      </c>
      <c r="J214" s="4">
        <v>4.1746263233444778E-6</v>
      </c>
      <c r="K214" s="4">
        <v>5.0220580119089921E-7</v>
      </c>
      <c r="N214" s="1" t="s">
        <v>13</v>
      </c>
      <c r="O214" s="25">
        <v>14</v>
      </c>
      <c r="P214" s="7">
        <v>0.44545454545454544</v>
      </c>
      <c r="Q214" s="7">
        <v>2.0363636363636362</v>
      </c>
      <c r="R214" s="7">
        <v>2.8636363636363638</v>
      </c>
      <c r="S214" s="7">
        <v>3.2454545454545456</v>
      </c>
      <c r="T214" s="7">
        <v>1.0818181818181818</v>
      </c>
      <c r="U214" s="7">
        <v>2.7681818181818181</v>
      </c>
      <c r="V214" s="7">
        <v>0.76363636363636367</v>
      </c>
      <c r="W214" s="7">
        <v>0.79545454545454541</v>
      </c>
      <c r="AC214" s="6"/>
    </row>
    <row r="215" spans="1:29">
      <c r="A215" s="6"/>
      <c r="B215" s="4">
        <v>0.73435019748160757</v>
      </c>
      <c r="C215" s="1" t="s">
        <v>17</v>
      </c>
      <c r="D215" s="4">
        <v>3.9815247700974304E-3</v>
      </c>
      <c r="E215" s="4">
        <v>4.7897576507548753E-4</v>
      </c>
      <c r="F215" s="4">
        <v>3.717076126711118E-4</v>
      </c>
      <c r="G215" s="4">
        <v>4.4716270384818441E-5</v>
      </c>
      <c r="H215" s="4">
        <v>3.5634536082897086E-2</v>
      </c>
      <c r="I215" s="4">
        <v>4.28681979115203E-3</v>
      </c>
      <c r="J215" s="4">
        <v>3.3267728071153363E-3</v>
      </c>
      <c r="K215" s="4">
        <v>4.0020937769562163E-4</v>
      </c>
      <c r="N215" s="1" t="s">
        <v>14</v>
      </c>
      <c r="O215" s="25">
        <v>64</v>
      </c>
      <c r="P215" s="7">
        <v>2.0363636363636362</v>
      </c>
      <c r="Q215" s="7">
        <v>9.3090909090909086</v>
      </c>
      <c r="R215" s="7">
        <v>13.090909090909092</v>
      </c>
      <c r="S215" s="7">
        <v>14.836363636363636</v>
      </c>
      <c r="T215" s="7">
        <v>4.9454545454545453</v>
      </c>
      <c r="U215" s="7">
        <v>12.654545454545454</v>
      </c>
      <c r="V215" s="7">
        <v>3.4909090909090907</v>
      </c>
      <c r="W215" s="7">
        <v>3.6363636363636362</v>
      </c>
      <c r="AC215" s="6"/>
    </row>
    <row r="216" spans="1:29">
      <c r="A216" s="6"/>
      <c r="B216" s="4">
        <v>8.8342021708301757E-2</v>
      </c>
      <c r="C216" s="1" t="s">
        <v>18</v>
      </c>
      <c r="D216" s="4">
        <v>4.7897576507548753E-4</v>
      </c>
      <c r="E216" s="4">
        <v>5.7620584267779056E-5</v>
      </c>
      <c r="F216" s="4">
        <v>4.4716270384818441E-5</v>
      </c>
      <c r="G216" s="4">
        <v>5.3793486303908302E-6</v>
      </c>
      <c r="H216" s="4">
        <v>4.28681979115203E-3</v>
      </c>
      <c r="I216" s="4">
        <v>5.1570262845747415E-4</v>
      </c>
      <c r="J216" s="4">
        <v>4.0020937769562163E-4</v>
      </c>
      <c r="K216" s="4">
        <v>4.8145020800022384E-5</v>
      </c>
      <c r="N216" s="1" t="s">
        <v>15</v>
      </c>
      <c r="O216" s="25">
        <v>86</v>
      </c>
      <c r="P216" s="7">
        <v>2.7363636363636363</v>
      </c>
      <c r="Q216" s="7">
        <v>12.50909090909091</v>
      </c>
      <c r="R216" s="7">
        <v>17.59090909090909</v>
      </c>
      <c r="S216" s="7">
        <v>19.936363636363637</v>
      </c>
      <c r="T216" s="7">
        <v>6.6454545454545455</v>
      </c>
      <c r="U216" s="7">
        <v>17.004545454545454</v>
      </c>
      <c r="V216" s="7">
        <v>4.6909090909090905</v>
      </c>
      <c r="W216" s="7">
        <v>4.8863636363636367</v>
      </c>
      <c r="AC216" s="6"/>
    </row>
    <row r="217" spans="1:29">
      <c r="A217" s="6"/>
      <c r="B217" s="4">
        <v>6.8557543788373393E-2</v>
      </c>
      <c r="C217" s="1" t="s">
        <v>19</v>
      </c>
      <c r="D217" s="4">
        <v>3.7170761267111185E-4</v>
      </c>
      <c r="E217" s="4">
        <v>4.4716270384818441E-5</v>
      </c>
      <c r="F217" s="4">
        <v>3.4701918811439738E-5</v>
      </c>
      <c r="G217" s="4">
        <v>4.1746263233444778E-6</v>
      </c>
      <c r="H217" s="4">
        <v>3.3267728071153359E-3</v>
      </c>
      <c r="I217" s="4">
        <v>4.0020937769562158E-4</v>
      </c>
      <c r="J217" s="4">
        <v>3.1058120931940224E-4</v>
      </c>
      <c r="K217" s="4">
        <v>3.7362789619965258E-5</v>
      </c>
      <c r="N217" s="1" t="s">
        <v>16</v>
      </c>
      <c r="O217" s="25">
        <v>89</v>
      </c>
      <c r="P217" s="7">
        <v>2.831818181818182</v>
      </c>
      <c r="Q217" s="7">
        <v>12.945454545454545</v>
      </c>
      <c r="R217" s="7">
        <v>18.204545454545453</v>
      </c>
      <c r="S217" s="7">
        <v>20.631818181818183</v>
      </c>
      <c r="T217" s="7">
        <v>6.877272727272727</v>
      </c>
      <c r="U217" s="7">
        <v>17.597727272727273</v>
      </c>
      <c r="V217" s="7">
        <v>4.8545454545454545</v>
      </c>
      <c r="W217" s="7">
        <v>5.0568181818181817</v>
      </c>
      <c r="AC217" s="6"/>
    </row>
    <row r="218" spans="1:29">
      <c r="A218" s="6"/>
      <c r="B218" s="4">
        <v>8.2474438522528223E-3</v>
      </c>
      <c r="C218" s="1" t="s">
        <v>20</v>
      </c>
      <c r="D218" s="4">
        <v>4.4716270384818441E-5</v>
      </c>
      <c r="E218" s="4">
        <v>5.3793486303908302E-6</v>
      </c>
      <c r="F218" s="4">
        <v>4.1746263233444778E-6</v>
      </c>
      <c r="G218" s="4">
        <v>5.0220580119089921E-7</v>
      </c>
      <c r="H218" s="4">
        <v>4.0020937769562153E-4</v>
      </c>
      <c r="I218" s="4">
        <v>4.8145020800022377E-5</v>
      </c>
      <c r="J218" s="4">
        <v>3.7362789619965258E-5</v>
      </c>
      <c r="K218" s="4">
        <v>4.4947279690387107E-6</v>
      </c>
      <c r="N218" s="1" t="s">
        <v>17</v>
      </c>
      <c r="O218" s="25">
        <v>36</v>
      </c>
      <c r="P218" s="7">
        <v>1.1454545454545455</v>
      </c>
      <c r="Q218" s="7">
        <v>5.2363636363636363</v>
      </c>
      <c r="R218" s="7">
        <v>7.3636363636363633</v>
      </c>
      <c r="S218" s="7">
        <v>8.3454545454545457</v>
      </c>
      <c r="T218" s="7">
        <v>2.7818181818181817</v>
      </c>
      <c r="U218" s="7">
        <v>7.1181818181818182</v>
      </c>
      <c r="V218" s="7">
        <v>1.9636363636363636</v>
      </c>
      <c r="W218" s="7">
        <v>2.0454545454545454</v>
      </c>
      <c r="AC218" s="6"/>
    </row>
    <row r="219" spans="1:29">
      <c r="A219" s="6"/>
      <c r="N219" s="1" t="s">
        <v>18</v>
      </c>
      <c r="O219" s="25">
        <v>97</v>
      </c>
      <c r="P219" s="7">
        <v>3.0863636363636364</v>
      </c>
      <c r="Q219" s="7">
        <v>14.109090909090909</v>
      </c>
      <c r="R219" s="7">
        <v>19.84090909090909</v>
      </c>
      <c r="S219" s="7">
        <v>22.486363636363638</v>
      </c>
      <c r="T219" s="7">
        <v>7.4954545454545451</v>
      </c>
      <c r="U219" s="7">
        <v>19.179545454545455</v>
      </c>
      <c r="V219" s="7">
        <v>5.290909090909091</v>
      </c>
      <c r="W219" s="7">
        <v>5.5113636363636367</v>
      </c>
      <c r="AC219" s="6"/>
    </row>
    <row r="220" spans="1:29">
      <c r="A220" s="6"/>
      <c r="C220" s="1" t="s">
        <v>30</v>
      </c>
      <c r="D220" s="4">
        <v>2.585823833108299E-3</v>
      </c>
      <c r="E220" s="4">
        <v>2.1494869664243622E-2</v>
      </c>
      <c r="F220" s="4">
        <v>2.4140761625080358E-4</v>
      </c>
      <c r="G220" s="4">
        <v>2.0067203267398444E-3</v>
      </c>
      <c r="H220" s="4">
        <v>2.3143051470368756E-2</v>
      </c>
      <c r="I220" s="4">
        <v>0.19237848635283411</v>
      </c>
      <c r="J220" s="4">
        <v>2.160591458976388E-3</v>
      </c>
      <c r="K220" s="4">
        <v>1.7960091176261645E-2</v>
      </c>
      <c r="N220" s="1" t="s">
        <v>19</v>
      </c>
      <c r="O220" s="25">
        <v>28</v>
      </c>
      <c r="P220" s="7">
        <v>0.89090909090909087</v>
      </c>
      <c r="Q220" s="7">
        <v>4.0727272727272723</v>
      </c>
      <c r="R220" s="7">
        <v>5.7272727272727275</v>
      </c>
      <c r="S220" s="7">
        <v>6.4909090909090912</v>
      </c>
      <c r="T220" s="7">
        <v>2.1636363636363636</v>
      </c>
      <c r="U220" s="7">
        <v>5.5363636363636362</v>
      </c>
      <c r="V220" s="7">
        <v>1.5272727272727273</v>
      </c>
      <c r="W220" s="7">
        <v>1.5909090909090908</v>
      </c>
      <c r="AC220" s="6"/>
    </row>
    <row r="221" spans="1:29">
      <c r="A221" s="6"/>
      <c r="C221" s="1"/>
      <c r="D221" s="1" t="s">
        <v>13</v>
      </c>
      <c r="E221" s="1" t="s">
        <v>14</v>
      </c>
      <c r="F221" s="1" t="s">
        <v>15</v>
      </c>
      <c r="G221" s="1" t="s">
        <v>16</v>
      </c>
      <c r="H221" s="1" t="s">
        <v>17</v>
      </c>
      <c r="I221" s="1" t="s">
        <v>18</v>
      </c>
      <c r="J221" s="1" t="s">
        <v>19</v>
      </c>
      <c r="K221" s="1" t="s">
        <v>20</v>
      </c>
      <c r="L221" s="1"/>
      <c r="N221" s="1" t="s">
        <v>20</v>
      </c>
      <c r="O221" s="26">
        <v>26</v>
      </c>
      <c r="P221" s="7">
        <v>0.82727272727272727</v>
      </c>
      <c r="Q221" s="7">
        <v>3.7818181818181817</v>
      </c>
      <c r="R221" s="7">
        <v>5.3181818181818183</v>
      </c>
      <c r="S221" s="7">
        <v>6.0272727272727273</v>
      </c>
      <c r="T221" s="7">
        <v>2.0090909090909093</v>
      </c>
      <c r="U221" s="7">
        <v>5.1409090909090907</v>
      </c>
      <c r="V221" s="7">
        <v>1.4181818181818182</v>
      </c>
      <c r="W221" s="7">
        <v>1.4772727272727273</v>
      </c>
      <c r="AC221" s="6"/>
    </row>
    <row r="222" spans="1:29">
      <c r="A222" s="6"/>
      <c r="B222" s="4">
        <v>9.8706475890086038E-3</v>
      </c>
      <c r="C222" s="1" t="s">
        <v>13</v>
      </c>
      <c r="D222" s="4">
        <v>2.552375578387142E-5</v>
      </c>
      <c r="E222" s="4">
        <v>2.1216828342742047E-4</v>
      </c>
      <c r="F222" s="4">
        <v>2.3828495053143087E-6</v>
      </c>
      <c r="G222" s="4">
        <v>1.9807629154949203E-5</v>
      </c>
      <c r="H222" s="4">
        <v>2.2843690519829739E-4</v>
      </c>
      <c r="I222" s="4">
        <v>1.8989002424957266E-3</v>
      </c>
      <c r="J222" s="4">
        <v>2.1326436875377866E-5</v>
      </c>
      <c r="K222" s="4">
        <v>1.772777306673417E-4</v>
      </c>
      <c r="O222" s="25">
        <v>440</v>
      </c>
      <c r="AC222" s="6"/>
    </row>
    <row r="223" spans="1:29">
      <c r="A223" s="6"/>
      <c r="B223" s="4">
        <v>8.2050556078440515E-2</v>
      </c>
      <c r="C223" s="1" t="s">
        <v>14</v>
      </c>
      <c r="D223" s="4">
        <v>2.121682834274205E-4</v>
      </c>
      <c r="E223" s="4">
        <v>1.7636660087847911E-3</v>
      </c>
      <c r="F223" s="4">
        <v>1.9807629154949207E-5</v>
      </c>
      <c r="G223" s="4">
        <v>1.6465251870291408E-4</v>
      </c>
      <c r="H223" s="4">
        <v>1.8989002424957269E-3</v>
      </c>
      <c r="I223" s="4">
        <v>1.5784761782778718E-2</v>
      </c>
      <c r="J223" s="4">
        <v>1.7727773066734172E-4</v>
      </c>
      <c r="K223" s="4">
        <v>1.4736354682317607E-3</v>
      </c>
      <c r="N223" s="1" t="s">
        <v>101</v>
      </c>
      <c r="AC223" s="6"/>
    </row>
    <row r="224" spans="1:29">
      <c r="A224" s="6"/>
      <c r="B224" s="4">
        <v>9.2150496673626663E-4</v>
      </c>
      <c r="C224" s="1" t="s">
        <v>15</v>
      </c>
      <c r="D224" s="4">
        <v>2.3828495053143087E-6</v>
      </c>
      <c r="E224" s="4">
        <v>1.9807629154949207E-5</v>
      </c>
      <c r="F224" s="4">
        <v>2.2245831738307817E-7</v>
      </c>
      <c r="G224" s="4">
        <v>1.8492027479413904E-6</v>
      </c>
      <c r="H224" s="4">
        <v>2.1326436875377866E-5</v>
      </c>
      <c r="I224" s="4">
        <v>1.7727773066734172E-4</v>
      </c>
      <c r="J224" s="4">
        <v>1.9909957605346984E-6</v>
      </c>
      <c r="K224" s="4">
        <v>1.6550313221961303E-5</v>
      </c>
      <c r="P224" s="1" t="s">
        <v>13</v>
      </c>
      <c r="Q224" s="1" t="s">
        <v>14</v>
      </c>
      <c r="R224" s="1" t="s">
        <v>15</v>
      </c>
      <c r="S224" s="1" t="s">
        <v>16</v>
      </c>
      <c r="T224" s="1" t="s">
        <v>17</v>
      </c>
      <c r="U224" s="1" t="s">
        <v>18</v>
      </c>
      <c r="V224" s="1" t="s">
        <v>19</v>
      </c>
      <c r="W224" s="1" t="s">
        <v>20</v>
      </c>
      <c r="X224" s="1" t="s">
        <v>95</v>
      </c>
      <c r="AC224" s="6"/>
    </row>
    <row r="225" spans="1:29">
      <c r="A225" s="6"/>
      <c r="B225" s="4">
        <v>7.660084535279177E-3</v>
      </c>
      <c r="C225" s="1" t="s">
        <v>16</v>
      </c>
      <c r="D225" s="4">
        <v>1.9807629154949207E-5</v>
      </c>
      <c r="E225" s="4">
        <v>1.6465251870291408E-4</v>
      </c>
      <c r="F225" s="4">
        <v>1.8492027479413906E-6</v>
      </c>
      <c r="G225" s="4">
        <v>1.5371647341490259E-5</v>
      </c>
      <c r="H225" s="4">
        <v>1.7727773066734172E-4</v>
      </c>
      <c r="I225" s="4">
        <v>1.4736354682317607E-3</v>
      </c>
      <c r="J225" s="4">
        <v>1.6550313221961303E-5</v>
      </c>
      <c r="K225" s="4">
        <v>1.3757581667148583E-4</v>
      </c>
      <c r="O225" s="1" t="s">
        <v>13</v>
      </c>
      <c r="P225" s="7">
        <v>28.363821892393322</v>
      </c>
      <c r="Q225" s="7">
        <v>0.45600649350649375</v>
      </c>
      <c r="R225" s="7">
        <v>0.26046176046176051</v>
      </c>
      <c r="S225" s="7">
        <v>0.1754265342500636</v>
      </c>
      <c r="T225" s="7">
        <v>6.1879297173414779E-3</v>
      </c>
      <c r="U225" s="7">
        <v>2.7681818181818181</v>
      </c>
      <c r="V225" s="7">
        <v>0.76363636363636367</v>
      </c>
      <c r="W225" s="7">
        <v>0.79545454545454553</v>
      </c>
      <c r="X225" s="6">
        <v>33.589177337601711</v>
      </c>
      <c r="AC225" s="6"/>
    </row>
    <row r="226" spans="1:29">
      <c r="A226" s="6"/>
      <c r="B226" s="4">
        <v>8.8342021708301757E-2</v>
      </c>
      <c r="C226" s="1" t="s">
        <v>17</v>
      </c>
      <c r="D226" s="4">
        <v>2.2843690519829741E-4</v>
      </c>
      <c r="E226" s="4">
        <v>1.8989002424957269E-3</v>
      </c>
      <c r="F226" s="4">
        <v>2.132643687537787E-5</v>
      </c>
      <c r="G226" s="4">
        <v>1.7727773066734172E-4</v>
      </c>
      <c r="H226" s="4">
        <v>2.0445039553916616E-3</v>
      </c>
      <c r="I226" s="4">
        <v>1.6995104417592305E-2</v>
      </c>
      <c r="J226" s="4">
        <v>1.9087101757166343E-4</v>
      </c>
      <c r="K226" s="4">
        <v>1.5866307645763852E-3</v>
      </c>
      <c r="O226" s="1" t="s">
        <v>14</v>
      </c>
      <c r="P226" s="7">
        <v>0.52743506493506476</v>
      </c>
      <c r="Q226" s="7">
        <v>82.369637784090912</v>
      </c>
      <c r="R226" s="7">
        <v>7.7784090909090908</v>
      </c>
      <c r="S226" s="7">
        <v>0.99200089126559698</v>
      </c>
      <c r="T226" s="7">
        <v>1.75427807486631</v>
      </c>
      <c r="U226" s="7">
        <v>1.7120167189132705</v>
      </c>
      <c r="V226" s="7">
        <v>3.4909090909090907</v>
      </c>
      <c r="W226" s="7">
        <v>0.73636363636363622</v>
      </c>
      <c r="X226" s="6">
        <v>99.36105035225296</v>
      </c>
      <c r="AC226" s="6"/>
    </row>
    <row r="227" spans="1:29">
      <c r="A227" s="6"/>
      <c r="B227" s="4">
        <v>0.73435019748160757</v>
      </c>
      <c r="C227" s="1" t="s">
        <v>18</v>
      </c>
      <c r="D227" s="4">
        <v>1.8989002424957269E-3</v>
      </c>
      <c r="E227" s="4">
        <v>1.5784761782778718E-2</v>
      </c>
      <c r="F227" s="4">
        <v>1.7727773066734175E-4</v>
      </c>
      <c r="G227" s="4">
        <v>1.4736354682317607E-3</v>
      </c>
      <c r="H227" s="4">
        <v>1.6995104417592305E-2</v>
      </c>
      <c r="I227" s="4">
        <v>0.14127317944441647</v>
      </c>
      <c r="J227" s="4">
        <v>1.5866307645763852E-3</v>
      </c>
      <c r="K227" s="4">
        <v>1.3188996502075417E-2</v>
      </c>
      <c r="O227" s="1" t="s">
        <v>15</v>
      </c>
      <c r="P227" s="7">
        <v>0.19815765629719115</v>
      </c>
      <c r="Q227" s="7">
        <v>10.589032769556026</v>
      </c>
      <c r="R227" s="7">
        <v>112.11287291519849</v>
      </c>
      <c r="S227" s="7">
        <v>0.77722090950545164</v>
      </c>
      <c r="T227" s="7">
        <v>4.7959333416241767</v>
      </c>
      <c r="U227" s="7">
        <v>17.004545454545454</v>
      </c>
      <c r="V227" s="7">
        <v>1.5436222692036643</v>
      </c>
      <c r="W227" s="7">
        <v>1.7049682875264274</v>
      </c>
      <c r="X227" s="6">
        <v>148.72635360345689</v>
      </c>
      <c r="AC227" s="6"/>
    </row>
    <row r="228" spans="1:29">
      <c r="A228" s="6"/>
      <c r="B228" s="4">
        <v>8.2474438522528223E-3</v>
      </c>
      <c r="C228" s="1" t="s">
        <v>19</v>
      </c>
      <c r="D228" s="4">
        <v>2.132643687537787E-5</v>
      </c>
      <c r="E228" s="4">
        <v>1.7727773066734175E-4</v>
      </c>
      <c r="F228" s="4">
        <v>1.9909957605346984E-6</v>
      </c>
      <c r="G228" s="4">
        <v>1.6550313221961303E-5</v>
      </c>
      <c r="H228" s="4">
        <v>1.9087101757166343E-4</v>
      </c>
      <c r="I228" s="4">
        <v>1.5866307645763852E-3</v>
      </c>
      <c r="J228" s="4">
        <v>1.7819356745564767E-5</v>
      </c>
      <c r="K228" s="4">
        <v>1.4812484355755927E-4</v>
      </c>
      <c r="O228" s="1" t="s">
        <v>16</v>
      </c>
      <c r="P228" s="7">
        <v>2.831818181818182</v>
      </c>
      <c r="Q228" s="7">
        <v>2.7305669050051073</v>
      </c>
      <c r="R228" s="7">
        <v>2.1146578140960153</v>
      </c>
      <c r="S228" s="7">
        <v>82.945984297702736</v>
      </c>
      <c r="T228" s="7">
        <v>6.877272727272727</v>
      </c>
      <c r="U228" s="7">
        <v>15.654552792551629</v>
      </c>
      <c r="V228" s="7">
        <v>1.6785154919986383</v>
      </c>
      <c r="W228" s="7">
        <v>6.3840653728293808E-4</v>
      </c>
      <c r="X228" s="6">
        <v>114.83400661698231</v>
      </c>
      <c r="AC228" s="6"/>
    </row>
    <row r="229" spans="1:29">
      <c r="A229" s="6"/>
      <c r="B229" s="4">
        <v>6.8557543788373393E-2</v>
      </c>
      <c r="C229" s="1" t="s">
        <v>20</v>
      </c>
      <c r="D229" s="4">
        <v>1.7727773066734175E-4</v>
      </c>
      <c r="E229" s="4">
        <v>1.4736354682317609E-3</v>
      </c>
      <c r="F229" s="4">
        <v>1.6550313221961306E-5</v>
      </c>
      <c r="G229" s="4">
        <v>1.3757581667148586E-4</v>
      </c>
      <c r="H229" s="4">
        <v>1.5866307645763852E-3</v>
      </c>
      <c r="I229" s="4">
        <v>1.3188996502075417E-2</v>
      </c>
      <c r="J229" s="4">
        <v>1.4812484355755927E-4</v>
      </c>
      <c r="K229" s="4">
        <v>1.2312997372597363E-3</v>
      </c>
      <c r="O229" s="1" t="s">
        <v>17</v>
      </c>
      <c r="P229" s="7">
        <v>0.63751803751803737</v>
      </c>
      <c r="Q229" s="7">
        <v>3.4273358585858587</v>
      </c>
      <c r="R229" s="7">
        <v>3.9068462401795734</v>
      </c>
      <c r="S229" s="7">
        <v>6.465280253515548</v>
      </c>
      <c r="T229" s="7">
        <v>72.670707070707081</v>
      </c>
      <c r="U229" s="7">
        <v>0.10924184372460236</v>
      </c>
      <c r="V229" s="7">
        <v>2.1117845117845113</v>
      </c>
      <c r="W229" s="7">
        <v>0.53434343434343423</v>
      </c>
      <c r="X229" s="6">
        <v>89.863057250358651</v>
      </c>
      <c r="AC229" s="6"/>
    </row>
    <row r="230" spans="1:29">
      <c r="A230" s="6"/>
      <c r="O230" s="1" t="s">
        <v>18</v>
      </c>
      <c r="P230" s="7">
        <v>0.27045789262284103</v>
      </c>
      <c r="Q230" s="7">
        <v>0.31527647610121845</v>
      </c>
      <c r="R230" s="7">
        <v>19.84090909090909</v>
      </c>
      <c r="S230" s="7">
        <v>18.664249223588218</v>
      </c>
      <c r="T230" s="7">
        <v>0.83687358729808714</v>
      </c>
      <c r="U230" s="7">
        <v>109.466309289123</v>
      </c>
      <c r="V230" s="7">
        <v>3.4799125273352076</v>
      </c>
      <c r="W230" s="7">
        <v>1.1443533270852861</v>
      </c>
      <c r="X230" s="6">
        <v>154.01834141406297</v>
      </c>
      <c r="AC230" s="6"/>
    </row>
    <row r="231" spans="1:29">
      <c r="A231" s="6"/>
      <c r="C231" s="1" t="s">
        <v>31</v>
      </c>
      <c r="D231" s="4">
        <v>3.9006273468822112E-4</v>
      </c>
      <c r="E231" s="4">
        <v>4.6924383888777307E-5</v>
      </c>
      <c r="F231" s="4">
        <v>4.178134606641036E-3</v>
      </c>
      <c r="G231" s="4">
        <v>5.0262784620458108E-4</v>
      </c>
      <c r="H231" s="4">
        <v>3.4910506392506501E-3</v>
      </c>
      <c r="I231" s="4">
        <v>4.1997193221315356E-4</v>
      </c>
      <c r="J231" s="4">
        <v>3.7394188658006949E-2</v>
      </c>
      <c r="K231" s="4">
        <v>4.4985052601864651E-3</v>
      </c>
      <c r="O231" s="1" t="s">
        <v>19</v>
      </c>
      <c r="P231" s="7">
        <v>1.3358070500927653E-2</v>
      </c>
      <c r="Q231" s="7">
        <v>2.3182629870129867</v>
      </c>
      <c r="R231" s="7">
        <v>0.90187590187590161</v>
      </c>
      <c r="S231" s="7">
        <v>6.4909090909090912</v>
      </c>
      <c r="T231" s="7">
        <v>0.62582123758594344</v>
      </c>
      <c r="U231" s="7">
        <v>2.2588595312733242</v>
      </c>
      <c r="V231" s="7">
        <v>101.86060606060606</v>
      </c>
      <c r="W231" s="7">
        <v>0.21948051948051941</v>
      </c>
      <c r="X231" s="6">
        <v>114.68917339924475</v>
      </c>
      <c r="AC231" s="6"/>
    </row>
    <row r="232" spans="1:29">
      <c r="A232" s="6"/>
      <c r="C232" s="1"/>
      <c r="D232" s="1" t="s">
        <v>13</v>
      </c>
      <c r="E232" s="1" t="s">
        <v>14</v>
      </c>
      <c r="F232" s="1" t="s">
        <v>15</v>
      </c>
      <c r="G232" s="1" t="s">
        <v>16</v>
      </c>
      <c r="H232" s="1" t="s">
        <v>17</v>
      </c>
      <c r="I232" s="1" t="s">
        <v>18</v>
      </c>
      <c r="J232" s="1" t="s">
        <v>19</v>
      </c>
      <c r="K232" s="1" t="s">
        <v>20</v>
      </c>
      <c r="L232" s="1"/>
      <c r="O232" s="1" t="s">
        <v>20</v>
      </c>
      <c r="P232" s="7">
        <v>0.82727272727272727</v>
      </c>
      <c r="Q232" s="7">
        <v>0.83951048951048945</v>
      </c>
      <c r="R232" s="7">
        <v>3.5062160062160066</v>
      </c>
      <c r="S232" s="7">
        <v>1.2340600575894752E-4</v>
      </c>
      <c r="T232" s="7">
        <v>4.113533525298384E-5</v>
      </c>
      <c r="U232" s="7">
        <v>0.89157222088256549</v>
      </c>
      <c r="V232" s="7">
        <v>0.12331002331002333</v>
      </c>
      <c r="W232" s="7">
        <v>61.384965034965042</v>
      </c>
      <c r="X232" s="6">
        <v>67.573011043497871</v>
      </c>
      <c r="AC232" s="6"/>
    </row>
    <row r="233" spans="1:29">
      <c r="A233" s="6"/>
      <c r="B233" s="4">
        <v>7.660084535279177E-3</v>
      </c>
      <c r="C233" s="1" t="s">
        <v>13</v>
      </c>
      <c r="D233" s="4">
        <v>2.9879135217739472E-6</v>
      </c>
      <c r="E233" s="4">
        <v>3.5944474735392643E-7</v>
      </c>
      <c r="F233" s="4">
        <v>3.2004864286645745E-5</v>
      </c>
      <c r="G233" s="4">
        <v>3.8501717917123918E-6</v>
      </c>
      <c r="H233" s="4">
        <v>2.6741743013600391E-5</v>
      </c>
      <c r="I233" s="4">
        <v>3.2170205031972924E-6</v>
      </c>
      <c r="J233" s="4">
        <v>2.8644264624851101E-4</v>
      </c>
      <c r="K233" s="4">
        <v>3.4458930575426369E-5</v>
      </c>
      <c r="X233" s="27">
        <v>822.65417101745811</v>
      </c>
      <c r="Y233" t="s">
        <v>51</v>
      </c>
      <c r="AC233" s="6"/>
    </row>
    <row r="234" spans="1:29">
      <c r="A234" s="6"/>
      <c r="B234" s="4">
        <v>9.2150496673626663E-4</v>
      </c>
      <c r="C234" s="1" t="s">
        <v>14</v>
      </c>
      <c r="D234" s="4">
        <v>3.5944474735392637E-7</v>
      </c>
      <c r="E234" s="4">
        <v>4.324105281454754E-8</v>
      </c>
      <c r="F234" s="4">
        <v>3.8501717917123927E-6</v>
      </c>
      <c r="G234" s="4">
        <v>4.6317405669747386E-7</v>
      </c>
      <c r="H234" s="4">
        <v>3.2170205031972928E-6</v>
      </c>
      <c r="I234" s="4">
        <v>3.870062214242477E-7</v>
      </c>
      <c r="J234" s="4">
        <v>3.4458930575426376E-5</v>
      </c>
      <c r="K234" s="4">
        <v>4.1453949401510489E-6</v>
      </c>
      <c r="Y234" t="s">
        <v>102</v>
      </c>
      <c r="AC234" s="6"/>
    </row>
    <row r="235" spans="1:29">
      <c r="A235" s="6"/>
      <c r="B235" s="4">
        <v>8.2050556078440515E-2</v>
      </c>
      <c r="C235" s="1" t="s">
        <v>15</v>
      </c>
      <c r="D235" s="4">
        <v>3.2004864286645752E-5</v>
      </c>
      <c r="E235" s="4">
        <v>3.8501717917123927E-6</v>
      </c>
      <c r="F235" s="4">
        <v>3.4281826784547334E-4</v>
      </c>
      <c r="G235" s="4">
        <v>4.1240894281594752E-5</v>
      </c>
      <c r="H235" s="4">
        <v>2.8644264624851106E-4</v>
      </c>
      <c r="I235" s="4">
        <v>3.4458930575426376E-5</v>
      </c>
      <c r="J235" s="4">
        <v>3.0682139734915835E-3</v>
      </c>
      <c r="K235" s="4">
        <v>3.6910485812008918E-4</v>
      </c>
      <c r="U235" t="s">
        <v>103</v>
      </c>
      <c r="W235">
        <v>66.33864886296881</v>
      </c>
      <c r="AC235" s="6"/>
    </row>
    <row r="236" spans="1:29">
      <c r="A236" s="6"/>
      <c r="B236" s="4">
        <v>9.8706475890086038E-3</v>
      </c>
      <c r="C236" s="1" t="s">
        <v>16</v>
      </c>
      <c r="D236" s="4">
        <v>3.8501717917123927E-6</v>
      </c>
      <c r="E236" s="4">
        <v>4.6317405669747391E-7</v>
      </c>
      <c r="F236" s="4">
        <v>4.1240894281594752E-5</v>
      </c>
      <c r="G236" s="4">
        <v>4.9612623383078353E-6</v>
      </c>
      <c r="H236" s="4">
        <v>3.4458930575426376E-5</v>
      </c>
      <c r="I236" s="4">
        <v>4.1453949401510489E-6</v>
      </c>
      <c r="J236" s="4">
        <v>3.6910485812008918E-4</v>
      </c>
      <c r="K236" s="4">
        <v>4.4403160100602055E-5</v>
      </c>
      <c r="AC236" s="6"/>
    </row>
    <row r="237" spans="1:29">
      <c r="A237" s="6"/>
      <c r="B237" s="4">
        <v>6.8557543788373393E-2</v>
      </c>
      <c r="C237" s="1" t="s">
        <v>17</v>
      </c>
      <c r="D237" s="4">
        <v>2.6741743013600391E-5</v>
      </c>
      <c r="E237" s="4">
        <v>3.2170205031972933E-6</v>
      </c>
      <c r="F237" s="4">
        <v>2.8644264624851106E-4</v>
      </c>
      <c r="G237" s="4">
        <v>3.4458930575426376E-5</v>
      </c>
      <c r="H237" s="4">
        <v>2.3933785706785538E-4</v>
      </c>
      <c r="I237" s="4">
        <v>2.8792244132591057E-5</v>
      </c>
      <c r="J237" s="4">
        <v>2.5636537263520071E-3</v>
      </c>
      <c r="K237" s="4">
        <v>3.0840647135746164E-4</v>
      </c>
      <c r="AC237" s="6"/>
    </row>
    <row r="238" spans="1:29">
      <c r="A238" s="6"/>
      <c r="B238" s="4">
        <v>8.2474438522528223E-3</v>
      </c>
      <c r="C238" s="1" t="s">
        <v>18</v>
      </c>
      <c r="D238" s="4">
        <v>3.2170205031972928E-6</v>
      </c>
      <c r="E238" s="4">
        <v>3.8700622142424781E-7</v>
      </c>
      <c r="F238" s="4">
        <v>3.4458930575426376E-5</v>
      </c>
      <c r="G238" s="4">
        <v>4.1453949401510497E-6</v>
      </c>
      <c r="H238" s="4">
        <v>2.879224413259106E-5</v>
      </c>
      <c r="I238" s="4">
        <v>3.4636949304501125E-6</v>
      </c>
      <c r="J238" s="4">
        <v>3.0840647135746164E-4</v>
      </c>
      <c r="K238" s="4">
        <v>3.7101169552451847E-5</v>
      </c>
      <c r="AC238" s="6"/>
    </row>
    <row r="239" spans="1:29">
      <c r="A239" s="6"/>
      <c r="B239" s="4">
        <v>0.73435019748160757</v>
      </c>
      <c r="C239" s="1" t="s">
        <v>19</v>
      </c>
      <c r="D239" s="4">
        <v>2.8644264624851106E-4</v>
      </c>
      <c r="E239" s="4">
        <v>3.4458930575426383E-5</v>
      </c>
      <c r="F239" s="4">
        <v>3.0682139734915835E-3</v>
      </c>
      <c r="G239" s="4">
        <v>3.6910485812008918E-4</v>
      </c>
      <c r="H239" s="4">
        <v>2.5636537263520071E-3</v>
      </c>
      <c r="I239" s="4">
        <v>3.0840647135746164E-4</v>
      </c>
      <c r="J239" s="4">
        <v>2.7460429825671893E-2</v>
      </c>
      <c r="K239" s="4">
        <v>3.3034782261899811E-3</v>
      </c>
      <c r="AC239" s="6"/>
    </row>
    <row r="240" spans="1:29">
      <c r="A240" s="6"/>
      <c r="B240" s="4">
        <v>8.8342021708301757E-2</v>
      </c>
      <c r="C240" s="1" t="s">
        <v>20</v>
      </c>
      <c r="D240" s="4">
        <v>3.4458930575426376E-5</v>
      </c>
      <c r="E240" s="4">
        <v>4.1453949401510497E-6</v>
      </c>
      <c r="F240" s="4">
        <v>3.6910485812008924E-4</v>
      </c>
      <c r="G240" s="4">
        <v>4.4403160100602062E-5</v>
      </c>
      <c r="H240" s="4">
        <v>3.0840647135746164E-4</v>
      </c>
      <c r="I240" s="4">
        <v>3.7101169552451847E-5</v>
      </c>
      <c r="J240" s="4">
        <v>3.3034782261899811E-3</v>
      </c>
      <c r="K240" s="4">
        <v>3.9740704935030234E-4</v>
      </c>
      <c r="AC240" s="6"/>
    </row>
    <row r="241" spans="1:29">
      <c r="A241" s="6"/>
      <c r="AC241" s="6"/>
    </row>
    <row r="242" spans="1:29">
      <c r="A242" s="6"/>
      <c r="C242" s="1" t="s">
        <v>32</v>
      </c>
      <c r="D242" s="4">
        <v>0</v>
      </c>
      <c r="E242" s="4">
        <v>0</v>
      </c>
      <c r="F242" s="4">
        <v>0</v>
      </c>
      <c r="G242" s="4">
        <v>0</v>
      </c>
      <c r="H242" s="4">
        <v>0</v>
      </c>
      <c r="I242" s="4">
        <v>0</v>
      </c>
      <c r="J242" s="4">
        <v>0</v>
      </c>
      <c r="K242" s="4">
        <v>0</v>
      </c>
      <c r="AC242" s="6"/>
    </row>
    <row r="243" spans="1:29">
      <c r="A243" s="6"/>
      <c r="C243" s="1"/>
      <c r="D243" s="1" t="s">
        <v>13</v>
      </c>
      <c r="E243" s="1" t="s">
        <v>14</v>
      </c>
      <c r="F243" s="1" t="s">
        <v>15</v>
      </c>
      <c r="G243" s="1" t="s">
        <v>16</v>
      </c>
      <c r="H243" s="1" t="s">
        <v>17</v>
      </c>
      <c r="I243" s="1" t="s">
        <v>18</v>
      </c>
      <c r="J243" s="1" t="s">
        <v>19</v>
      </c>
      <c r="K243" s="1" t="s">
        <v>20</v>
      </c>
      <c r="AC243" s="6"/>
    </row>
    <row r="244" spans="1:29">
      <c r="A244" s="6"/>
      <c r="B244" s="4">
        <v>9.2150496673626663E-4</v>
      </c>
      <c r="C244" s="1" t="s">
        <v>13</v>
      </c>
      <c r="D244" s="4">
        <v>0</v>
      </c>
      <c r="E244" s="4">
        <v>0</v>
      </c>
      <c r="F244" s="4">
        <v>0</v>
      </c>
      <c r="G244" s="4">
        <v>0</v>
      </c>
      <c r="H244" s="4">
        <v>0</v>
      </c>
      <c r="I244" s="4">
        <v>0</v>
      </c>
      <c r="J244" s="4">
        <v>0</v>
      </c>
      <c r="K244" s="4">
        <v>0</v>
      </c>
      <c r="AC244" s="6"/>
    </row>
    <row r="245" spans="1:29">
      <c r="A245" s="6"/>
      <c r="B245" s="4">
        <v>7.660084535279177E-3</v>
      </c>
      <c r="C245" s="1" t="s">
        <v>14</v>
      </c>
      <c r="D245" s="4">
        <v>0</v>
      </c>
      <c r="E245" s="4">
        <v>0</v>
      </c>
      <c r="F245" s="4">
        <v>0</v>
      </c>
      <c r="G245" s="4">
        <v>0</v>
      </c>
      <c r="H245" s="4">
        <v>0</v>
      </c>
      <c r="I245" s="4">
        <v>0</v>
      </c>
      <c r="J245" s="4">
        <v>0</v>
      </c>
      <c r="K245" s="4">
        <v>0</v>
      </c>
      <c r="AC245" s="6"/>
    </row>
    <row r="246" spans="1:29">
      <c r="A246" s="6"/>
      <c r="B246" s="4">
        <v>9.8706475890086038E-3</v>
      </c>
      <c r="C246" s="1" t="s">
        <v>15</v>
      </c>
      <c r="D246" s="4">
        <v>0</v>
      </c>
      <c r="E246" s="4">
        <v>0</v>
      </c>
      <c r="F246" s="4">
        <v>0</v>
      </c>
      <c r="G246" s="4">
        <v>0</v>
      </c>
      <c r="H246" s="4">
        <v>0</v>
      </c>
      <c r="I246" s="4">
        <v>0</v>
      </c>
      <c r="J246" s="4">
        <v>0</v>
      </c>
      <c r="K246" s="4">
        <v>0</v>
      </c>
      <c r="AC246" s="6"/>
    </row>
    <row r="247" spans="1:29">
      <c r="A247" s="6"/>
      <c r="B247" s="4">
        <v>8.2050556078440515E-2</v>
      </c>
      <c r="C247" s="1" t="s">
        <v>16</v>
      </c>
      <c r="D247" s="4">
        <v>0</v>
      </c>
      <c r="E247" s="4">
        <v>0</v>
      </c>
      <c r="F247" s="4">
        <v>0</v>
      </c>
      <c r="G247" s="4">
        <v>0</v>
      </c>
      <c r="H247" s="4">
        <v>0</v>
      </c>
      <c r="I247" s="4">
        <v>0</v>
      </c>
      <c r="J247" s="4">
        <v>0</v>
      </c>
      <c r="K247" s="4">
        <v>0</v>
      </c>
      <c r="AC247" s="6"/>
    </row>
    <row r="248" spans="1:29">
      <c r="A248" s="6"/>
      <c r="B248" s="4">
        <v>8.2474438522528223E-3</v>
      </c>
      <c r="C248" s="1" t="s">
        <v>17</v>
      </c>
      <c r="D248" s="4">
        <v>0</v>
      </c>
      <c r="E248" s="4">
        <v>0</v>
      </c>
      <c r="F248" s="4">
        <v>0</v>
      </c>
      <c r="G248" s="4">
        <v>0</v>
      </c>
      <c r="H248" s="4">
        <v>0</v>
      </c>
      <c r="I248" s="4">
        <v>0</v>
      </c>
      <c r="J248" s="4">
        <v>0</v>
      </c>
      <c r="K248" s="4">
        <v>0</v>
      </c>
      <c r="AC248" s="6"/>
    </row>
    <row r="249" spans="1:29">
      <c r="A249" s="6"/>
      <c r="B249" s="4">
        <v>6.8557543788373393E-2</v>
      </c>
      <c r="C249" s="1" t="s">
        <v>18</v>
      </c>
      <c r="D249" s="4">
        <v>0</v>
      </c>
      <c r="E249" s="4">
        <v>0</v>
      </c>
      <c r="F249" s="4">
        <v>0</v>
      </c>
      <c r="G249" s="4">
        <v>0</v>
      </c>
      <c r="H249" s="4">
        <v>0</v>
      </c>
      <c r="I249" s="4">
        <v>0</v>
      </c>
      <c r="J249" s="4">
        <v>0</v>
      </c>
      <c r="K249" s="4">
        <v>0</v>
      </c>
      <c r="AC249" s="6"/>
    </row>
    <row r="250" spans="1:29">
      <c r="A250" s="6"/>
      <c r="B250" s="4">
        <v>8.8342021708301757E-2</v>
      </c>
      <c r="C250" s="1" t="s">
        <v>19</v>
      </c>
      <c r="D250" s="4">
        <v>0</v>
      </c>
      <c r="E250" s="4">
        <v>0</v>
      </c>
      <c r="F250" s="4">
        <v>0</v>
      </c>
      <c r="G250" s="4">
        <v>0</v>
      </c>
      <c r="H250" s="4">
        <v>0</v>
      </c>
      <c r="I250" s="4">
        <v>0</v>
      </c>
      <c r="J250" s="4">
        <v>0</v>
      </c>
      <c r="K250" s="4">
        <v>0</v>
      </c>
      <c r="AC250" s="6"/>
    </row>
    <row r="251" spans="1:29">
      <c r="A251" s="6"/>
      <c r="B251" s="4">
        <v>0.73435019748160757</v>
      </c>
      <c r="C251" s="1" t="s">
        <v>20</v>
      </c>
      <c r="D251" s="4">
        <v>0</v>
      </c>
      <c r="E251" s="4">
        <v>0</v>
      </c>
      <c r="F251" s="4">
        <v>0</v>
      </c>
      <c r="G251" s="4">
        <v>0</v>
      </c>
      <c r="H251" s="4">
        <v>0</v>
      </c>
      <c r="I251" s="4">
        <v>0</v>
      </c>
      <c r="J251" s="4">
        <v>0</v>
      </c>
      <c r="K251" s="4">
        <v>0</v>
      </c>
      <c r="AC251" s="6"/>
    </row>
    <row r="252" spans="1:29">
      <c r="A252" s="6"/>
      <c r="AC252" s="6"/>
    </row>
    <row r="253" spans="1:29">
      <c r="A253" s="6"/>
      <c r="C253" s="1" t="s">
        <v>33</v>
      </c>
      <c r="AC253" s="6"/>
    </row>
    <row r="254" spans="1:29">
      <c r="A254" s="6"/>
      <c r="C254" s="1"/>
      <c r="D254" s="1" t="s">
        <v>13</v>
      </c>
      <c r="E254" s="1" t="s">
        <v>14</v>
      </c>
      <c r="F254" s="1" t="s">
        <v>15</v>
      </c>
      <c r="G254" s="1" t="s">
        <v>16</v>
      </c>
      <c r="H254" s="1" t="s">
        <v>17</v>
      </c>
      <c r="I254" s="1" t="s">
        <v>18</v>
      </c>
      <c r="J254" s="1" t="s">
        <v>19</v>
      </c>
      <c r="K254" s="1" t="s">
        <v>20</v>
      </c>
      <c r="AC254" s="6"/>
    </row>
    <row r="255" spans="1:29">
      <c r="A255" s="6"/>
      <c r="C255" s="1" t="s">
        <v>13</v>
      </c>
      <c r="D255" s="4">
        <v>2.6029626787997737E-3</v>
      </c>
      <c r="E255" s="4">
        <v>9.4750780737920051E-3</v>
      </c>
      <c r="F255" s="4">
        <v>1.1472746743835154E-2</v>
      </c>
      <c r="G255" s="4">
        <v>3.7899194547905274E-3</v>
      </c>
      <c r="H255" s="4">
        <v>4.4746467854674885E-3</v>
      </c>
      <c r="I255" s="4">
        <v>3.4100384938898797E-3</v>
      </c>
      <c r="J255" s="4">
        <v>1.9528691762426623E-3</v>
      </c>
      <c r="K255" s="4">
        <v>6.7670735419320539E-4</v>
      </c>
      <c r="L255" s="6">
        <v>3.7854968761010695E-2</v>
      </c>
      <c r="N255" s="30">
        <f>D255+K262</f>
        <v>6.0343762625770046E-3</v>
      </c>
      <c r="AC255" s="6"/>
    </row>
    <row r="256" spans="1:29">
      <c r="A256" s="6"/>
      <c r="C256" s="1" t="s">
        <v>14</v>
      </c>
      <c r="D256" s="4">
        <v>9.4750780737920051E-3</v>
      </c>
      <c r="E256" s="4">
        <v>7.7299237755021774E-2</v>
      </c>
      <c r="F256" s="4">
        <v>3.7899194547905274E-3</v>
      </c>
      <c r="G256" s="4">
        <v>2.0487190846792028E-2</v>
      </c>
      <c r="H256" s="4">
        <v>3.4100384938898797E-3</v>
      </c>
      <c r="I256" s="4">
        <v>2.4281800085348804E-2</v>
      </c>
      <c r="J256" s="4">
        <v>6.7670735419320539E-4</v>
      </c>
      <c r="K256" s="4">
        <v>3.7537230258147445E-3</v>
      </c>
      <c r="L256" s="6">
        <v>0.14317369508964298</v>
      </c>
      <c r="AC256" s="6"/>
    </row>
    <row r="257" spans="1:29">
      <c r="A257" s="6"/>
      <c r="C257" s="1" t="s">
        <v>15</v>
      </c>
      <c r="D257" s="4">
        <v>1.1472746743835156E-2</v>
      </c>
      <c r="E257" s="4">
        <v>3.7899194547905274E-3</v>
      </c>
      <c r="F257" s="4">
        <v>0.12135777984290988</v>
      </c>
      <c r="G257" s="4">
        <v>3.1474246460522604E-2</v>
      </c>
      <c r="H257" s="4">
        <v>1.9528691762426623E-3</v>
      </c>
      <c r="I257" s="4">
        <v>6.7670735419320528E-4</v>
      </c>
      <c r="J257" s="4">
        <v>1.6625715537520284E-2</v>
      </c>
      <c r="K257" s="4">
        <v>3.9016496282912138E-3</v>
      </c>
      <c r="L257" s="6">
        <v>0.19125163419830551</v>
      </c>
      <c r="AC257" s="6"/>
    </row>
    <row r="258" spans="1:29">
      <c r="A258" s="6"/>
      <c r="C258" s="1" t="s">
        <v>16</v>
      </c>
      <c r="D258" s="4">
        <v>3.7899194547905274E-3</v>
      </c>
      <c r="E258" s="4">
        <v>2.0487190846792024E-2</v>
      </c>
      <c r="F258" s="4">
        <v>3.1474246460522604E-2</v>
      </c>
      <c r="G258" s="4">
        <v>0.14406077709207346</v>
      </c>
      <c r="H258" s="4">
        <v>6.7670735419320528E-4</v>
      </c>
      <c r="I258" s="4">
        <v>3.7537230258147445E-3</v>
      </c>
      <c r="J258" s="4">
        <v>3.9016496282912134E-3</v>
      </c>
      <c r="K258" s="4">
        <v>1.6276429246338459E-2</v>
      </c>
      <c r="L258" s="6">
        <v>0.22442064310881624</v>
      </c>
      <c r="AC258" s="6"/>
    </row>
    <row r="259" spans="1:29">
      <c r="A259" s="6"/>
      <c r="C259" s="1" t="s">
        <v>17</v>
      </c>
      <c r="D259" s="4">
        <v>4.4746467854674893E-3</v>
      </c>
      <c r="E259" s="4">
        <v>3.4100384938898797E-3</v>
      </c>
      <c r="F259" s="4">
        <v>1.952869176242662E-3</v>
      </c>
      <c r="G259" s="4">
        <v>6.7670735419320528E-4</v>
      </c>
      <c r="H259" s="4">
        <v>3.7944963828958116E-2</v>
      </c>
      <c r="I259" s="4">
        <v>2.1425682783565037E-2</v>
      </c>
      <c r="J259" s="4">
        <v>6.2235764821064309E-3</v>
      </c>
      <c r="K259" s="4">
        <v>2.3422025607840909E-3</v>
      </c>
      <c r="L259" s="6">
        <v>7.8450687465206906E-2</v>
      </c>
      <c r="AC259" s="6"/>
    </row>
    <row r="260" spans="1:29">
      <c r="A260" s="6"/>
      <c r="C260" s="1" t="s">
        <v>18</v>
      </c>
      <c r="D260" s="4">
        <v>3.4100384938898797E-3</v>
      </c>
      <c r="E260" s="4">
        <v>2.4281800085348804E-2</v>
      </c>
      <c r="F260" s="4">
        <v>6.7670735419320528E-4</v>
      </c>
      <c r="G260" s="4">
        <v>3.7537230258147445E-3</v>
      </c>
      <c r="H260" s="4">
        <v>2.1425682783565037E-2</v>
      </c>
      <c r="I260" s="4">
        <v>0.14273525715403934</v>
      </c>
      <c r="J260" s="4">
        <v>2.3422025607840909E-3</v>
      </c>
      <c r="K260" s="4">
        <v>1.3527937649057103E-2</v>
      </c>
      <c r="L260" s="6">
        <v>0.21215334910669223</v>
      </c>
      <c r="AC260" s="6"/>
    </row>
    <row r="261" spans="1:29">
      <c r="A261" s="6"/>
      <c r="C261" s="1" t="s">
        <v>19</v>
      </c>
      <c r="D261" s="4">
        <v>1.952869176242662E-3</v>
      </c>
      <c r="E261" s="4">
        <v>6.7670735419320528E-4</v>
      </c>
      <c r="F261" s="4">
        <v>1.6625715537520281E-2</v>
      </c>
      <c r="G261" s="4">
        <v>3.901649628291213E-3</v>
      </c>
      <c r="H261" s="4">
        <v>6.2235764821064309E-3</v>
      </c>
      <c r="I261" s="4">
        <v>2.3422025607840909E-3</v>
      </c>
      <c r="J261" s="4">
        <v>2.9299539957993767E-2</v>
      </c>
      <c r="K261" s="4">
        <v>3.8813491813007176E-3</v>
      </c>
      <c r="L261" s="6">
        <v>6.490360987843237E-2</v>
      </c>
      <c r="AC261" s="6"/>
    </row>
    <row r="262" spans="1:29">
      <c r="A262" s="6"/>
      <c r="C262" s="1" t="s">
        <v>20</v>
      </c>
      <c r="D262" s="4">
        <v>6.7670735419320539E-4</v>
      </c>
      <c r="E262" s="4">
        <v>3.7537230258147445E-3</v>
      </c>
      <c r="F262" s="4">
        <v>3.901649628291213E-3</v>
      </c>
      <c r="G262" s="4">
        <v>1.6276429246338459E-2</v>
      </c>
      <c r="H262" s="4">
        <v>2.3422025607840909E-3</v>
      </c>
      <c r="I262" s="4">
        <v>1.3527937649057103E-2</v>
      </c>
      <c r="J262" s="4">
        <v>3.8813491813007176E-3</v>
      </c>
      <c r="K262" s="4">
        <v>3.4314135837772305E-3</v>
      </c>
      <c r="L262" s="6">
        <v>4.7791412229556761E-2</v>
      </c>
      <c r="AC262" s="6"/>
    </row>
    <row r="263" spans="1:29">
      <c r="A263" s="6"/>
      <c r="D263" s="3">
        <v>3.7854968761010702E-2</v>
      </c>
      <c r="E263" s="3">
        <v>0.14317369508964298</v>
      </c>
      <c r="F263" s="3">
        <v>0.19125163419830551</v>
      </c>
      <c r="G263" s="3">
        <v>0.22442064310881624</v>
      </c>
      <c r="H263" s="3">
        <v>7.8450687465206906E-2</v>
      </c>
      <c r="I263" s="3">
        <v>0.21215334910669223</v>
      </c>
      <c r="J263" s="3">
        <v>6.490360987843237E-2</v>
      </c>
      <c r="K263" s="3">
        <v>4.7791412229556768E-2</v>
      </c>
      <c r="L263" s="6">
        <v>0.99999999983766374</v>
      </c>
      <c r="AC263" s="6"/>
    </row>
    <row r="264" spans="1:29">
      <c r="A264" s="6"/>
      <c r="L264" s="6"/>
      <c r="M264" s="6"/>
      <c r="N264" s="6"/>
      <c r="O264" s="6"/>
      <c r="P264" s="6"/>
      <c r="Q264" s="6"/>
      <c r="R264" s="6"/>
      <c r="S264" s="6"/>
      <c r="T264" s="6"/>
      <c r="U264" s="6"/>
      <c r="V264" s="6"/>
      <c r="W264" s="6"/>
      <c r="X264" s="6"/>
      <c r="Y264" s="6"/>
      <c r="Z264" s="6"/>
      <c r="AA264" s="6"/>
      <c r="AB264" s="6"/>
      <c r="AC264" s="6"/>
    </row>
    <row r="265" spans="1:29">
      <c r="A265" s="6"/>
      <c r="C265" s="1" t="s">
        <v>34</v>
      </c>
      <c r="N265" t="s">
        <v>36</v>
      </c>
      <c r="O265" s="7">
        <v>0.40329905867988824</v>
      </c>
      <c r="W265" t="s">
        <v>54</v>
      </c>
      <c r="Y265" t="s">
        <v>60</v>
      </c>
      <c r="AC265" s="6"/>
    </row>
    <row r="266" spans="1:29">
      <c r="A266" s="6"/>
      <c r="C266" s="1"/>
      <c r="D266" s="1" t="s">
        <v>13</v>
      </c>
      <c r="E266" s="1" t="s">
        <v>14</v>
      </c>
      <c r="F266" s="1" t="s">
        <v>15</v>
      </c>
      <c r="G266" s="1" t="s">
        <v>16</v>
      </c>
      <c r="H266" s="1" t="s">
        <v>17</v>
      </c>
      <c r="I266" s="1" t="s">
        <v>18</v>
      </c>
      <c r="J266" s="1" t="s">
        <v>19</v>
      </c>
      <c r="K266" s="1" t="s">
        <v>20</v>
      </c>
      <c r="N266" t="s">
        <v>37</v>
      </c>
      <c r="O266" s="7">
        <v>0.52836729941511085</v>
      </c>
      <c r="R266" t="s">
        <v>58</v>
      </c>
      <c r="W266" s="1" t="s">
        <v>45</v>
      </c>
      <c r="X266" s="6" t="s">
        <v>47</v>
      </c>
      <c r="Y266" s="6" t="s">
        <v>48</v>
      </c>
      <c r="Z266" s="6" t="s">
        <v>49</v>
      </c>
      <c r="AA266" s="6" t="s">
        <v>50</v>
      </c>
      <c r="AB266" s="6"/>
      <c r="AC266" s="6"/>
    </row>
    <row r="267" spans="1:29">
      <c r="A267" s="6"/>
      <c r="C267" s="1" t="s">
        <v>13</v>
      </c>
      <c r="D267" s="5">
        <v>1.1453035786719004</v>
      </c>
      <c r="E267" s="5">
        <v>4.1690343524684819</v>
      </c>
      <c r="F267" s="5">
        <v>5.0480085672874679</v>
      </c>
      <c r="G267" s="5">
        <v>1.6675645601078322</v>
      </c>
      <c r="H267" s="5">
        <v>1.9688445856056949</v>
      </c>
      <c r="I267" s="5">
        <v>1.500416937311547</v>
      </c>
      <c r="J267" s="5">
        <v>0.85926243754677145</v>
      </c>
      <c r="K267" s="5">
        <v>0.2977512358450104</v>
      </c>
      <c r="L267" s="11">
        <v>16.656186254844705</v>
      </c>
      <c r="N267" t="s">
        <v>38</v>
      </c>
      <c r="O267" s="7">
        <v>0.6275390995347081</v>
      </c>
      <c r="W267" s="1" t="s">
        <v>13</v>
      </c>
      <c r="X267" s="5">
        <v>16.656186254844705</v>
      </c>
      <c r="Y267" s="5">
        <v>1.1453035786719004</v>
      </c>
      <c r="Z267" s="5">
        <v>15.510882676172805</v>
      </c>
      <c r="AA267" s="7">
        <v>7.1153987551435209</v>
      </c>
      <c r="AB267" s="7">
        <v>1.9579690275908315</v>
      </c>
      <c r="AC267" s="6"/>
    </row>
    <row r="268" spans="1:29">
      <c r="A268" s="6"/>
      <c r="C268" s="1" t="s">
        <v>14</v>
      </c>
      <c r="D268" s="5">
        <v>4.1690343524684819</v>
      </c>
      <c r="E268" s="5">
        <v>34.011664612209579</v>
      </c>
      <c r="F268" s="5">
        <v>1.6675645601078322</v>
      </c>
      <c r="G268" s="5">
        <v>9.0143639725884928</v>
      </c>
      <c r="H268" s="5">
        <v>1.500416937311547</v>
      </c>
      <c r="I268" s="5">
        <v>10.683992037553473</v>
      </c>
      <c r="J268" s="5">
        <v>0.2977512358450104</v>
      </c>
      <c r="K268" s="5">
        <v>1.6516381313584876</v>
      </c>
      <c r="L268" s="11">
        <v>62.996425839442907</v>
      </c>
      <c r="M268" s="9" t="s">
        <v>39</v>
      </c>
      <c r="N268" s="9">
        <v>1</v>
      </c>
      <c r="O268" s="9">
        <v>2</v>
      </c>
      <c r="P268" s="9" t="s">
        <v>39</v>
      </c>
      <c r="Q268" s="9">
        <v>1</v>
      </c>
      <c r="R268" s="9">
        <v>2</v>
      </c>
      <c r="S268" s="9" t="s">
        <v>11</v>
      </c>
      <c r="T268" s="9" t="s">
        <v>42</v>
      </c>
      <c r="U268" s="9" t="s">
        <v>43</v>
      </c>
      <c r="V268" s="9"/>
      <c r="W268" s="1" t="s">
        <v>14</v>
      </c>
      <c r="X268" s="5">
        <v>62.996425839442907</v>
      </c>
      <c r="Y268" s="5">
        <v>34.011664612209579</v>
      </c>
      <c r="Z268" s="5">
        <v>28.984761227233328</v>
      </c>
      <c r="AA268" s="7">
        <v>0.26256134451927893</v>
      </c>
      <c r="AB268" s="7">
        <v>0.13590855892328357</v>
      </c>
      <c r="AC268" s="6"/>
    </row>
    <row r="269" spans="1:29">
      <c r="A269" s="6"/>
      <c r="C269" s="1" t="s">
        <v>15</v>
      </c>
      <c r="D269" s="5">
        <v>5.0480085672874688</v>
      </c>
      <c r="E269" s="5">
        <v>1.6675645601078322</v>
      </c>
      <c r="F269" s="5">
        <v>53.397423130880348</v>
      </c>
      <c r="G269" s="5">
        <v>13.848668442629945</v>
      </c>
      <c r="H269" s="5">
        <v>0.85926243754677145</v>
      </c>
      <c r="I269" s="5">
        <v>0.29775123584501034</v>
      </c>
      <c r="J269" s="5">
        <v>7.3153148365089251</v>
      </c>
      <c r="K269" s="5">
        <v>1.7167258364481341</v>
      </c>
      <c r="L269" s="11">
        <v>84.150719047254441</v>
      </c>
      <c r="M269" s="9">
        <v>1</v>
      </c>
      <c r="N269" s="5">
        <v>222.77154215265426</v>
      </c>
      <c r="O269" s="5">
        <v>39.776871956766932</v>
      </c>
      <c r="P269" s="9">
        <v>1</v>
      </c>
      <c r="Q269">
        <v>8.0260950721109475E-2</v>
      </c>
      <c r="R269">
        <v>4.7716723708049535</v>
      </c>
      <c r="S269" s="20">
        <v>5.4037111103793656</v>
      </c>
      <c r="T269">
        <v>0.97990601896823459</v>
      </c>
      <c r="U269" s="20">
        <v>2.0093981031765407E-2</v>
      </c>
      <c r="W269" s="1" t="s">
        <v>15</v>
      </c>
      <c r="X269" s="5">
        <v>84.150719047254441</v>
      </c>
      <c r="Y269" s="5">
        <v>53.397423130880348</v>
      </c>
      <c r="Z269" s="5">
        <v>30.753295916374093</v>
      </c>
      <c r="AA269" s="7">
        <v>1.3859157324450535</v>
      </c>
      <c r="AB269" s="7">
        <v>1.4829957042045789</v>
      </c>
      <c r="AC269" s="6"/>
    </row>
    <row r="270" spans="1:29">
      <c r="A270" s="6"/>
      <c r="C270" s="1" t="s">
        <v>16</v>
      </c>
      <c r="D270" s="5">
        <v>1.6675645601078322</v>
      </c>
      <c r="E270" s="5">
        <v>9.014363972588491</v>
      </c>
      <c r="F270" s="5">
        <v>13.848668442629945</v>
      </c>
      <c r="G270" s="5">
        <v>63.386741920512321</v>
      </c>
      <c r="H270" s="5">
        <v>0.29775123584501034</v>
      </c>
      <c r="I270" s="5">
        <v>1.6516381313584876</v>
      </c>
      <c r="J270" s="5">
        <v>1.7167258364481339</v>
      </c>
      <c r="K270" s="5">
        <v>7.161628868388922</v>
      </c>
      <c r="L270" s="11">
        <v>98.745082967879128</v>
      </c>
      <c r="M270" s="9">
        <v>2</v>
      </c>
      <c r="N270" s="5">
        <v>39.776871956766932</v>
      </c>
      <c r="O270" s="5">
        <v>137.6747138623839</v>
      </c>
      <c r="P270" s="9">
        <v>2</v>
      </c>
      <c r="Q270">
        <v>0.26117072238276146</v>
      </c>
      <c r="R270">
        <v>0.29060706647054052</v>
      </c>
      <c r="W270" s="1" t="s">
        <v>16</v>
      </c>
      <c r="X270" s="5">
        <v>98.745082967879128</v>
      </c>
      <c r="Y270" s="5">
        <v>63.386741920512321</v>
      </c>
      <c r="Z270" s="5">
        <v>35.358341047366807</v>
      </c>
      <c r="AA270" s="7">
        <v>3.0338412984180999E-2</v>
      </c>
      <c r="AB270" s="7">
        <v>1.9758241759846245</v>
      </c>
      <c r="AC270" s="6"/>
    </row>
    <row r="271" spans="1:29">
      <c r="A271" s="6"/>
      <c r="C271" s="1" t="s">
        <v>17</v>
      </c>
      <c r="D271" s="5">
        <v>1.9688445856056953</v>
      </c>
      <c r="E271" s="5">
        <v>1.500416937311547</v>
      </c>
      <c r="F271" s="5">
        <v>0.85926243754677134</v>
      </c>
      <c r="G271" s="5">
        <v>0.29775123584501034</v>
      </c>
      <c r="H271" s="5">
        <v>16.695784084741572</v>
      </c>
      <c r="I271" s="5">
        <v>9.4273004247686156</v>
      </c>
      <c r="J271" s="5">
        <v>2.7383736521268296</v>
      </c>
      <c r="K271" s="5">
        <v>1.0305691267449999</v>
      </c>
      <c r="L271" s="11">
        <v>34.518302484691041</v>
      </c>
      <c r="M271" s="9" t="s">
        <v>40</v>
      </c>
      <c r="N271" s="9">
        <v>1</v>
      </c>
      <c r="O271" s="9">
        <v>2</v>
      </c>
      <c r="P271" s="9" t="s">
        <v>40</v>
      </c>
      <c r="Q271" s="9">
        <v>1</v>
      </c>
      <c r="R271" s="9">
        <v>2</v>
      </c>
      <c r="S271" s="9" t="s">
        <v>11</v>
      </c>
      <c r="T271" s="9" t="s">
        <v>42</v>
      </c>
      <c r="U271" s="9" t="s">
        <v>43</v>
      </c>
      <c r="W271" s="1" t="s">
        <v>17</v>
      </c>
      <c r="X271" s="5">
        <v>34.518302484691041</v>
      </c>
      <c r="Y271" s="5">
        <v>16.695784084741572</v>
      </c>
      <c r="Z271" s="5">
        <v>17.82251839994947</v>
      </c>
      <c r="AA271" s="7">
        <v>5.5431552436703505E-3</v>
      </c>
      <c r="AB271" s="7">
        <v>7.7792761232974128E-2</v>
      </c>
      <c r="AC271" s="6"/>
    </row>
    <row r="272" spans="1:29">
      <c r="A272" s="6"/>
      <c r="C272" s="1" t="s">
        <v>18</v>
      </c>
      <c r="D272" s="5">
        <v>1.500416937311547</v>
      </c>
      <c r="E272" s="5">
        <v>10.683992037553473</v>
      </c>
      <c r="F272" s="5">
        <v>0.29775123584501034</v>
      </c>
      <c r="G272" s="5">
        <v>1.6516381313584876</v>
      </c>
      <c r="H272" s="5">
        <v>9.4273004247686156</v>
      </c>
      <c r="I272" s="5">
        <v>62.803513147777309</v>
      </c>
      <c r="J272" s="5">
        <v>1.0305691267449999</v>
      </c>
      <c r="K272" s="5">
        <v>5.9522925655851253</v>
      </c>
      <c r="L272" s="11">
        <v>93.347473606944561</v>
      </c>
      <c r="M272" s="9">
        <v>1</v>
      </c>
      <c r="N272" s="5">
        <v>173.15627597343905</v>
      </c>
      <c r="O272" s="5">
        <v>34.362112212484135</v>
      </c>
      <c r="P272" s="9">
        <v>1</v>
      </c>
      <c r="Q272">
        <v>1.9631504933956594E-2</v>
      </c>
      <c r="R272">
        <v>7.807076549616089E-2</v>
      </c>
      <c r="S272" s="20">
        <v>3.4614159202190224</v>
      </c>
      <c r="T272">
        <v>0.93718349756992625</v>
      </c>
      <c r="U272" s="20">
        <v>6.2816502430073751E-2</v>
      </c>
      <c r="W272" s="1" t="s">
        <v>18</v>
      </c>
      <c r="X272" s="5">
        <v>93.347473606944561</v>
      </c>
      <c r="Y272" s="5">
        <v>62.803513147777309</v>
      </c>
      <c r="Z272" s="5">
        <v>30.543960459167252</v>
      </c>
      <c r="AA272" s="7">
        <v>7.6819818672164378E-2</v>
      </c>
      <c r="AB272" s="7">
        <v>6.9409831357745297E-2</v>
      </c>
      <c r="AC272" s="6"/>
    </row>
    <row r="273" spans="1:29">
      <c r="A273" s="6"/>
      <c r="C273" s="1" t="s">
        <v>19</v>
      </c>
      <c r="D273" s="5">
        <v>0.85926243754677134</v>
      </c>
      <c r="E273" s="5">
        <v>0.29775123584501034</v>
      </c>
      <c r="F273" s="5">
        <v>7.3153148365089233</v>
      </c>
      <c r="G273" s="5">
        <v>1.7167258364481337</v>
      </c>
      <c r="H273" s="5">
        <v>2.7383736521268296</v>
      </c>
      <c r="I273" s="5">
        <v>1.0305691267449999</v>
      </c>
      <c r="J273" s="5">
        <v>12.891797581517258</v>
      </c>
      <c r="K273" s="5">
        <v>1.7077936397723157</v>
      </c>
      <c r="L273" s="11">
        <v>28.557588346510244</v>
      </c>
      <c r="M273" s="9">
        <v>2</v>
      </c>
      <c r="N273" s="5">
        <v>34.362112212484135</v>
      </c>
      <c r="O273" s="5">
        <v>198.11949953016466</v>
      </c>
      <c r="P273" s="9">
        <v>2</v>
      </c>
      <c r="Q273">
        <v>3.1247604582672577</v>
      </c>
      <c r="R273">
        <v>0.23895319152164723</v>
      </c>
      <c r="W273" s="1" t="s">
        <v>19</v>
      </c>
      <c r="X273" s="5">
        <v>28.557588346510244</v>
      </c>
      <c r="Y273" s="5">
        <v>12.891797581517258</v>
      </c>
      <c r="Z273" s="5">
        <v>15.665790764992986</v>
      </c>
      <c r="AA273" s="7">
        <v>9.5263099855967495E-2</v>
      </c>
      <c r="AB273" s="7">
        <v>0.17712855446382306</v>
      </c>
      <c r="AC273" s="6"/>
    </row>
    <row r="274" spans="1:29">
      <c r="A274" s="6"/>
      <c r="C274" s="1" t="s">
        <v>20</v>
      </c>
      <c r="D274" s="5">
        <v>0.2977512358450104</v>
      </c>
      <c r="E274" s="5">
        <v>1.6516381313584876</v>
      </c>
      <c r="F274" s="5">
        <v>1.7167258364481337</v>
      </c>
      <c r="G274" s="5">
        <v>7.161628868388922</v>
      </c>
      <c r="H274" s="5">
        <v>1.0305691267449999</v>
      </c>
      <c r="I274" s="5">
        <v>5.9522925655851253</v>
      </c>
      <c r="J274" s="5">
        <v>1.7077936397723157</v>
      </c>
      <c r="K274" s="5">
        <v>1.5098219768619814</v>
      </c>
      <c r="L274" s="11">
        <v>21.028221381004975</v>
      </c>
      <c r="M274" s="9" t="s">
        <v>41</v>
      </c>
      <c r="N274" s="9">
        <v>1</v>
      </c>
      <c r="O274" s="9">
        <v>2</v>
      </c>
      <c r="P274" s="9" t="s">
        <v>41</v>
      </c>
      <c r="Q274" s="9">
        <v>1</v>
      </c>
      <c r="R274" s="9">
        <v>2</v>
      </c>
      <c r="S274" s="9" t="s">
        <v>11</v>
      </c>
      <c r="T274" s="9" t="s">
        <v>42</v>
      </c>
      <c r="U274" s="9" t="s">
        <v>43</v>
      </c>
      <c r="W274" s="1" t="s">
        <v>20</v>
      </c>
      <c r="X274" s="5">
        <v>21.028221381004975</v>
      </c>
      <c r="Y274" s="5">
        <v>1.5098219768619814</v>
      </c>
      <c r="Z274" s="5">
        <v>19.518399404142993</v>
      </c>
      <c r="AA274" s="7">
        <v>59.651720726730993</v>
      </c>
      <c r="AB274" s="7">
        <v>1.0459839842721044</v>
      </c>
      <c r="AC274" s="6"/>
    </row>
    <row r="275" spans="1:29">
      <c r="A275" s="6"/>
      <c r="D275" s="11">
        <v>16.656186254844705</v>
      </c>
      <c r="E275" s="11">
        <v>62.996425839442907</v>
      </c>
      <c r="F275" s="11">
        <v>84.150719047254441</v>
      </c>
      <c r="G275" s="11">
        <v>98.745082967879128</v>
      </c>
      <c r="H275" s="11">
        <v>34.518302484691041</v>
      </c>
      <c r="I275" s="11">
        <v>93.347473606944561</v>
      </c>
      <c r="J275" s="11">
        <v>28.557588346510247</v>
      </c>
      <c r="K275" s="11">
        <v>21.028221381004975</v>
      </c>
      <c r="L275" s="1">
        <v>439.99999992857204</v>
      </c>
      <c r="M275" s="9">
        <v>1</v>
      </c>
      <c r="N275" s="5">
        <v>121.70844140905599</v>
      </c>
      <c r="O275" s="5">
        <v>42.174354724244424</v>
      </c>
      <c r="P275" s="9">
        <v>1</v>
      </c>
      <c r="Q275">
        <v>1.3705898905029835E-2</v>
      </c>
      <c r="R275">
        <v>3.2700180651783615E-2</v>
      </c>
      <c r="S275" s="20">
        <v>0.32528222130398909</v>
      </c>
      <c r="T275">
        <v>0.43154961779688267</v>
      </c>
      <c r="U275" s="20">
        <v>0.56845038220311728</v>
      </c>
      <c r="W275" s="1" t="s">
        <v>59</v>
      </c>
      <c r="X275" s="6">
        <v>439.99999992857204</v>
      </c>
      <c r="Y275" s="6">
        <v>245.84205003317226</v>
      </c>
      <c r="Z275" s="6">
        <v>194.1579498953997</v>
      </c>
      <c r="AA275" s="6">
        <v>68.623561045594826</v>
      </c>
      <c r="AB275" s="6">
        <v>6.923012598029965</v>
      </c>
      <c r="AC275" s="10">
        <v>75.546573643624797</v>
      </c>
    </row>
    <row r="276" spans="1:29">
      <c r="A276" s="6"/>
      <c r="M276" s="9">
        <v>2</v>
      </c>
      <c r="N276" s="5">
        <v>42.174354724244424</v>
      </c>
      <c r="O276" s="5">
        <v>233.94284907102718</v>
      </c>
      <c r="P276" s="9">
        <v>2</v>
      </c>
      <c r="Q276">
        <v>0.23892547926857266</v>
      </c>
      <c r="R276">
        <v>3.9950662478602947E-2</v>
      </c>
      <c r="AC276" s="6" t="s">
        <v>51</v>
      </c>
    </row>
    <row r="277" spans="1:29">
      <c r="A277" s="6"/>
      <c r="C277" s="1" t="s">
        <v>35</v>
      </c>
      <c r="L277" s="6"/>
      <c r="M277" s="6"/>
      <c r="N277" s="6"/>
      <c r="O277" s="6"/>
      <c r="P277" s="6"/>
      <c r="Q277" s="6"/>
      <c r="R277" s="6"/>
      <c r="S277" s="6"/>
      <c r="T277" s="6"/>
      <c r="U277" s="6"/>
      <c r="V277" s="6"/>
      <c r="W277" s="6"/>
      <c r="X277" s="6"/>
      <c r="Y277" s="6"/>
      <c r="Z277" s="6"/>
      <c r="AA277" s="6"/>
      <c r="AB277" s="6"/>
      <c r="AC277" s="6"/>
    </row>
    <row r="278" spans="1:29">
      <c r="A278" s="6"/>
      <c r="C278" s="1"/>
      <c r="D278" s="1" t="s">
        <v>13</v>
      </c>
      <c r="E278" s="1" t="s">
        <v>14</v>
      </c>
      <c r="F278" s="1" t="s">
        <v>15</v>
      </c>
      <c r="G278" s="1" t="s">
        <v>16</v>
      </c>
      <c r="H278" s="1" t="s">
        <v>17</v>
      </c>
      <c r="I278" s="1" t="s">
        <v>18</v>
      </c>
      <c r="J278" s="1" t="s">
        <v>19</v>
      </c>
      <c r="K278" s="1" t="s">
        <v>20</v>
      </c>
      <c r="AC278" s="6"/>
    </row>
    <row r="279" spans="1:29">
      <c r="A279" s="6"/>
      <c r="C279" s="1" t="s">
        <v>13</v>
      </c>
      <c r="D279" s="7">
        <v>5.002498500177138</v>
      </c>
      <c r="E279" s="7">
        <v>-0.98721645052394891</v>
      </c>
      <c r="F279" s="7">
        <v>-1.8516932836844777</v>
      </c>
      <c r="G279" s="7">
        <v>3.4997205854215001</v>
      </c>
      <c r="H279" s="7">
        <v>-0.67744686592001269</v>
      </c>
      <c r="I279" s="7">
        <v>0</v>
      </c>
      <c r="J279" s="7">
        <v>0</v>
      </c>
      <c r="K279" s="7">
        <v>0</v>
      </c>
      <c r="L279" s="12">
        <v>4.9858624854701983</v>
      </c>
      <c r="AC279" s="6"/>
    </row>
    <row r="280" spans="1:29">
      <c r="A280" s="6"/>
      <c r="C280" s="1" t="s">
        <v>14</v>
      </c>
      <c r="D280" s="7">
        <v>-1.4276844388427592</v>
      </c>
      <c r="E280" s="7">
        <v>3.1159316913234285</v>
      </c>
      <c r="F280" s="7">
        <v>1.7617442217107828</v>
      </c>
      <c r="G280" s="7">
        <v>2.189835678332742</v>
      </c>
      <c r="H280" s="7">
        <v>0.57480830573461728</v>
      </c>
      <c r="I280" s="7">
        <v>-2.3144400663943987</v>
      </c>
      <c r="J280" s="7">
        <v>0</v>
      </c>
      <c r="K280" s="7">
        <v>0.38275915654065906</v>
      </c>
      <c r="L280" s="12">
        <v>4.2829545484050717</v>
      </c>
      <c r="AC280" s="6"/>
    </row>
    <row r="281" spans="1:29">
      <c r="A281" s="6"/>
      <c r="C281" s="1" t="s">
        <v>15</v>
      </c>
      <c r="D281" s="7">
        <v>-1.8516932836844782</v>
      </c>
      <c r="E281" s="7">
        <v>-0.51136421476451555</v>
      </c>
      <c r="F281" s="7">
        <v>9.2610575655980192</v>
      </c>
      <c r="G281" s="7">
        <v>2.310394168874641</v>
      </c>
      <c r="H281" s="7">
        <v>0.15168088846981823</v>
      </c>
      <c r="I281" s="7">
        <v>0</v>
      </c>
      <c r="J281" s="7">
        <v>-2.5936457856735973</v>
      </c>
      <c r="K281" s="7">
        <v>0.30545657462509579</v>
      </c>
      <c r="L281" s="12">
        <v>7.0718859134449819</v>
      </c>
      <c r="AC281" s="6"/>
    </row>
    <row r="282" spans="1:29">
      <c r="A282" s="6"/>
      <c r="C282" s="1" t="s">
        <v>16</v>
      </c>
      <c r="D282" s="7">
        <v>0</v>
      </c>
      <c r="E282" s="7">
        <v>-1.7703640708987447</v>
      </c>
      <c r="F282" s="7">
        <v>-1.719389242765391</v>
      </c>
      <c r="G282" s="7">
        <v>-1.3714608665268624</v>
      </c>
      <c r="H282" s="7">
        <v>0</v>
      </c>
      <c r="I282" s="7">
        <v>-0.50176760228961581</v>
      </c>
      <c r="J282" s="7">
        <v>0.30545657462509579</v>
      </c>
      <c r="K282" s="7">
        <v>-1.7964976912515107</v>
      </c>
      <c r="L282" s="12">
        <v>-6.8540228991070293</v>
      </c>
      <c r="AC282" s="6"/>
    </row>
    <row r="283" spans="1:29">
      <c r="A283" s="6"/>
      <c r="C283" s="1" t="s">
        <v>17</v>
      </c>
      <c r="D283" s="7">
        <v>3.1400629279864846E-2</v>
      </c>
      <c r="E283" s="7">
        <v>-0.40574302769263665</v>
      </c>
      <c r="F283" s="7">
        <v>1.689656138059527</v>
      </c>
      <c r="G283" s="7">
        <v>1.2114969201423762</v>
      </c>
      <c r="H283" s="7">
        <v>0.30697081083746058</v>
      </c>
      <c r="I283" s="7">
        <v>-1.3133459101667608</v>
      </c>
      <c r="J283" s="7">
        <v>1.5157206982516669</v>
      </c>
      <c r="K283" s="7">
        <v>-3.0111199879735786E-2</v>
      </c>
      <c r="L283" s="12">
        <v>3.006045058831762</v>
      </c>
      <c r="AC283" s="6"/>
    </row>
    <row r="284" spans="1:29">
      <c r="A284" s="6"/>
      <c r="C284" s="1" t="s">
        <v>18</v>
      </c>
      <c r="D284" s="7">
        <v>3.9222053337090159</v>
      </c>
      <c r="E284" s="7">
        <v>1.3939211977063737</v>
      </c>
      <c r="F284" s="7">
        <v>0</v>
      </c>
      <c r="G284" s="7">
        <v>0.38275915654065906</v>
      </c>
      <c r="H284" s="7">
        <v>0.58975312543364578</v>
      </c>
      <c r="I284" s="7">
        <v>2.2344566492678988</v>
      </c>
      <c r="J284" s="7">
        <v>-3.0111199879735786E-2</v>
      </c>
      <c r="K284" s="7">
        <v>-2.0554924854564662</v>
      </c>
      <c r="L284" s="12">
        <v>6.4374917773213918</v>
      </c>
      <c r="AC284" s="6"/>
    </row>
    <row r="285" spans="1:29">
      <c r="A285" s="6"/>
      <c r="C285" s="1" t="s">
        <v>19</v>
      </c>
      <c r="D285" s="7">
        <v>0.15168088846981823</v>
      </c>
      <c r="E285" s="7">
        <v>1.2114969201423762</v>
      </c>
      <c r="F285" s="7">
        <v>0.7157717462647375</v>
      </c>
      <c r="G285" s="7">
        <v>0</v>
      </c>
      <c r="H285" s="7">
        <v>-1.0073641865569738</v>
      </c>
      <c r="I285" s="7">
        <v>1.326071961360419</v>
      </c>
      <c r="J285" s="7">
        <v>1.1545249362877097</v>
      </c>
      <c r="K285" s="7">
        <v>-0.53520226826164163</v>
      </c>
      <c r="L285" s="12">
        <v>3.0169799977064451</v>
      </c>
      <c r="AC285" s="6"/>
    </row>
    <row r="286" spans="1:29">
      <c r="A286" s="6"/>
      <c r="C286" s="1" t="s">
        <v>20</v>
      </c>
      <c r="D286" s="7">
        <v>0</v>
      </c>
      <c r="E286" s="7">
        <v>0.38275915654065906</v>
      </c>
      <c r="F286" s="7">
        <v>-0.54041889324739723</v>
      </c>
      <c r="G286" s="7">
        <v>-1.0618678887380855</v>
      </c>
      <c r="H286" s="7">
        <v>1.326071961360419</v>
      </c>
      <c r="I286" s="7">
        <v>-2.0554924854564662</v>
      </c>
      <c r="J286" s="7">
        <v>-0.53520226826164163</v>
      </c>
      <c r="K286" s="7">
        <v>21.844938775436969</v>
      </c>
      <c r="L286" s="12">
        <v>19.360788357634455</v>
      </c>
      <c r="AC286" s="6"/>
    </row>
    <row r="287" spans="1:29">
      <c r="A287" s="6"/>
      <c r="D287" s="12">
        <v>5.8284076291085993</v>
      </c>
      <c r="E287" s="12">
        <v>2.4294212018329921</v>
      </c>
      <c r="F287" s="12">
        <v>9.3167282519358015</v>
      </c>
      <c r="G287" s="12">
        <v>7.1608777540469699</v>
      </c>
      <c r="H287" s="12">
        <v>1.2644740393589744</v>
      </c>
      <c r="I287" s="12">
        <v>-2.6245174536789233</v>
      </c>
      <c r="J287" s="12">
        <v>-0.18325704465050219</v>
      </c>
      <c r="K287" s="12">
        <v>18.115850861753369</v>
      </c>
      <c r="L287" s="2">
        <v>82.615970479414557</v>
      </c>
      <c r="M287" t="s">
        <v>53</v>
      </c>
      <c r="AC287" s="6"/>
    </row>
    <row r="288" spans="1:29">
      <c r="A288" s="6"/>
      <c r="AC288" s="6"/>
    </row>
    <row r="289" spans="1:29">
      <c r="A289" s="6"/>
      <c r="AC289" s="6"/>
    </row>
    <row r="290" spans="1:29">
      <c r="A290" s="6"/>
      <c r="C290" t="s">
        <v>52</v>
      </c>
      <c r="AC290" s="6"/>
    </row>
    <row r="291" spans="1:29">
      <c r="A291" s="6"/>
      <c r="C291" s="1"/>
      <c r="D291" s="1" t="s">
        <v>13</v>
      </c>
      <c r="E291" s="1" t="s">
        <v>14</v>
      </c>
      <c r="F291" s="1" t="s">
        <v>15</v>
      </c>
      <c r="G291" s="1" t="s">
        <v>16</v>
      </c>
      <c r="H291" s="1" t="s">
        <v>17</v>
      </c>
      <c r="I291" s="1" t="s">
        <v>18</v>
      </c>
      <c r="J291" s="1" t="s">
        <v>19</v>
      </c>
      <c r="K291" s="1" t="s">
        <v>20</v>
      </c>
      <c r="L291" s="6"/>
      <c r="AC291" s="6"/>
    </row>
    <row r="292" spans="1:29">
      <c r="A292" s="6"/>
      <c r="C292" s="1" t="s">
        <v>13</v>
      </c>
      <c r="D292" s="7">
        <v>7.1153987551435209</v>
      </c>
      <c r="E292" s="7">
        <v>0.32780764122085382</v>
      </c>
      <c r="F292" s="7">
        <v>1.8404002494096297</v>
      </c>
      <c r="G292" s="7">
        <v>3.2623954786573175</v>
      </c>
      <c r="H292" s="7">
        <v>0.47675669167594636</v>
      </c>
      <c r="I292" s="7">
        <v>1.500416937311547</v>
      </c>
      <c r="J292" s="7">
        <v>0.85926243754677145</v>
      </c>
      <c r="K292" s="7">
        <v>0.2977512358450104</v>
      </c>
      <c r="L292" s="13">
        <v>15.680189426810598</v>
      </c>
      <c r="AC292" s="6"/>
    </row>
    <row r="293" spans="1:29">
      <c r="A293" s="6"/>
      <c r="C293" s="1" t="s">
        <v>14</v>
      </c>
      <c r="D293" s="7">
        <v>2.4088980512187455</v>
      </c>
      <c r="E293" s="7">
        <v>0.26256134451927893</v>
      </c>
      <c r="F293" s="7">
        <v>1.0646569517919178</v>
      </c>
      <c r="G293" s="7">
        <v>0.437385315851894</v>
      </c>
      <c r="H293" s="7">
        <v>0.16634258806247482</v>
      </c>
      <c r="I293" s="7">
        <v>0.67426231995770425</v>
      </c>
      <c r="J293" s="7">
        <v>0.2977512358450104</v>
      </c>
      <c r="K293" s="7">
        <v>7.3476138155995421E-2</v>
      </c>
      <c r="L293" s="13">
        <v>5.38533394540302</v>
      </c>
      <c r="AC293" s="6"/>
    </row>
    <row r="294" spans="1:29">
      <c r="A294" s="6"/>
      <c r="C294" s="1" t="s">
        <v>15</v>
      </c>
      <c r="D294" s="7">
        <v>1.8404002494096303</v>
      </c>
      <c r="E294" s="7">
        <v>0.26724149251717499</v>
      </c>
      <c r="F294" s="7">
        <v>1.3859157324450535</v>
      </c>
      <c r="G294" s="7">
        <v>0.33420017880486835</v>
      </c>
      <c r="H294" s="7">
        <v>2.3051236292635294E-2</v>
      </c>
      <c r="I294" s="7">
        <v>0.29775123584501034</v>
      </c>
      <c r="J294" s="7">
        <v>3.8621129018549292</v>
      </c>
      <c r="K294" s="7">
        <v>4.6742613195612369E-2</v>
      </c>
      <c r="L294" s="13">
        <v>8.0574156403649138</v>
      </c>
      <c r="AC294" s="6"/>
    </row>
    <row r="295" spans="1:29">
      <c r="A295" s="6"/>
      <c r="C295" s="1" t="s">
        <v>16</v>
      </c>
      <c r="D295" s="7">
        <v>1.6675645601078322</v>
      </c>
      <c r="E295" s="7">
        <v>0.4501329463067289</v>
      </c>
      <c r="F295" s="7">
        <v>0.24678004422833946</v>
      </c>
      <c r="G295" s="7">
        <v>3.0338412984180999E-2</v>
      </c>
      <c r="H295" s="7">
        <v>0.29775123584501034</v>
      </c>
      <c r="I295" s="7">
        <v>0.25709763305786454</v>
      </c>
      <c r="J295" s="7">
        <v>4.6742613195612452E-2</v>
      </c>
      <c r="K295" s="7">
        <v>0.65245483262574133</v>
      </c>
      <c r="L295" s="13">
        <v>3.6488622783513107</v>
      </c>
      <c r="AC295" s="6"/>
    </row>
    <row r="296" spans="1:29">
      <c r="A296" s="6"/>
      <c r="C296" s="1" t="s">
        <v>17</v>
      </c>
      <c r="D296" s="7">
        <v>4.9300988670074948E-4</v>
      </c>
      <c r="E296" s="7">
        <v>0.16689834999927894</v>
      </c>
      <c r="F296" s="7">
        <v>1.514417632530227</v>
      </c>
      <c r="G296" s="7">
        <v>1.6562595461867822</v>
      </c>
      <c r="H296" s="7">
        <v>5.5431552436703505E-3</v>
      </c>
      <c r="I296" s="7">
        <v>0.21609436538081594</v>
      </c>
      <c r="J296" s="7">
        <v>0.58125779891708995</v>
      </c>
      <c r="K296" s="7">
        <v>9.0675286664500493E-4</v>
      </c>
      <c r="L296" s="13">
        <v>4.1418706110112096</v>
      </c>
      <c r="AC296" s="6"/>
    </row>
    <row r="297" spans="1:29">
      <c r="A297" s="6"/>
      <c r="C297" s="1" t="s">
        <v>18</v>
      </c>
      <c r="D297" s="7">
        <v>4.1641195403152587</v>
      </c>
      <c r="E297" s="7">
        <v>0.16210017296299312</v>
      </c>
      <c r="F297" s="7">
        <v>0.29775123584501034</v>
      </c>
      <c r="G297" s="7">
        <v>7.3476138155995421E-2</v>
      </c>
      <c r="H297" s="7">
        <v>3.4790956975178623E-2</v>
      </c>
      <c r="I297" s="7">
        <v>7.6819818672164378E-2</v>
      </c>
      <c r="J297" s="7">
        <v>9.0675286664500493E-4</v>
      </c>
      <c r="K297" s="7">
        <v>1.4643150175788433</v>
      </c>
      <c r="L297" s="13">
        <v>6.274279633372088</v>
      </c>
      <c r="AC297" s="6"/>
    </row>
    <row r="298" spans="1:29">
      <c r="A298" s="6"/>
      <c r="C298" s="1" t="s">
        <v>19</v>
      </c>
      <c r="D298" s="7">
        <v>2.3051236292635335E-2</v>
      </c>
      <c r="E298" s="7">
        <v>1.6562595461867822</v>
      </c>
      <c r="F298" s="7">
        <v>6.4083882044989895E-2</v>
      </c>
      <c r="G298" s="7">
        <v>1.7167258364481337</v>
      </c>
      <c r="H298" s="7">
        <v>1.1035539113012209</v>
      </c>
      <c r="I298" s="7">
        <v>0.91191963123158026</v>
      </c>
      <c r="J298" s="7">
        <v>9.5263099855967495E-2</v>
      </c>
      <c r="K298" s="7">
        <v>0.29334447958766996</v>
      </c>
      <c r="L298" s="13">
        <v>5.86420162294898</v>
      </c>
      <c r="AC298" s="6"/>
    </row>
    <row r="299" spans="1:29">
      <c r="A299" s="6"/>
      <c r="C299" s="1" t="s">
        <v>20</v>
      </c>
      <c r="D299" s="7">
        <v>0.2977512358450104</v>
      </c>
      <c r="E299" s="7">
        <v>7.3476138155995421E-2</v>
      </c>
      <c r="F299" s="7">
        <v>0.29923003063500336</v>
      </c>
      <c r="G299" s="7">
        <v>0.18841825688994185</v>
      </c>
      <c r="H299" s="7">
        <v>0.91191963123158026</v>
      </c>
      <c r="I299" s="7">
        <v>1.4643150175788433</v>
      </c>
      <c r="J299" s="7">
        <v>0.29334447958766996</v>
      </c>
      <c r="K299" s="7">
        <v>59.651720726730993</v>
      </c>
      <c r="L299" s="13">
        <v>63.180175516655041</v>
      </c>
      <c r="N299">
        <v>0.99999613300976198</v>
      </c>
      <c r="AC299" s="6"/>
    </row>
    <row r="300" spans="1:29">
      <c r="A300" s="6"/>
      <c r="B300" s="6"/>
      <c r="C300" s="6"/>
      <c r="D300" s="13">
        <v>17.517676638219328</v>
      </c>
      <c r="E300" s="13">
        <v>3.3664776318690866</v>
      </c>
      <c r="F300" s="13">
        <v>6.7132357589301712</v>
      </c>
      <c r="G300" s="13">
        <v>7.699199163979114</v>
      </c>
      <c r="H300" s="13">
        <v>3.019709406627717</v>
      </c>
      <c r="I300" s="13">
        <v>5.3986769590355301</v>
      </c>
      <c r="J300" s="13">
        <v>6.0366413196696955</v>
      </c>
      <c r="K300" s="13">
        <v>62.480711796586512</v>
      </c>
      <c r="L300" s="14">
        <v>112.23232867491717</v>
      </c>
      <c r="M300" t="s">
        <v>11</v>
      </c>
      <c r="N300" s="6">
        <v>3.866990238021728E-6</v>
      </c>
      <c r="O300" s="6" t="s">
        <v>61</v>
      </c>
      <c r="P300" s="6"/>
      <c r="Q300" s="6"/>
      <c r="R300" s="6"/>
      <c r="S300" s="6"/>
      <c r="T300" s="6"/>
      <c r="U300" s="6"/>
      <c r="V300" s="6"/>
      <c r="W300" s="6"/>
      <c r="X300" s="6"/>
      <c r="Y300" s="6"/>
      <c r="Z300" s="6"/>
      <c r="AA300" s="6"/>
      <c r="AB300" s="6"/>
      <c r="AC300" s="6"/>
    </row>
    <row r="303" spans="1:29">
      <c r="A303" t="s">
        <v>112</v>
      </c>
      <c r="C303" t="s">
        <v>116</v>
      </c>
      <c r="E303" t="s">
        <v>117</v>
      </c>
    </row>
    <row r="305" spans="1:29">
      <c r="A305" s="15" t="s">
        <v>0</v>
      </c>
      <c r="B305" s="15" t="s">
        <v>1</v>
      </c>
      <c r="C305" s="15" t="s">
        <v>2</v>
      </c>
      <c r="D305" s="15" t="s">
        <v>3</v>
      </c>
      <c r="E305" s="15" t="s">
        <v>4</v>
      </c>
      <c r="F305" s="15" t="s">
        <v>5</v>
      </c>
      <c r="G305" s="15" t="s">
        <v>6</v>
      </c>
      <c r="H305" s="21" t="s">
        <v>7</v>
      </c>
      <c r="I305" s="21" t="s">
        <v>8</v>
      </c>
      <c r="J305" s="21" t="s">
        <v>9</v>
      </c>
      <c r="K305" s="15" t="s">
        <v>10</v>
      </c>
      <c r="L305" s="6"/>
      <c r="M305" s="6"/>
      <c r="N305" s="6"/>
      <c r="O305" s="6"/>
      <c r="P305" s="6"/>
      <c r="Q305" s="6"/>
      <c r="R305" s="6"/>
      <c r="S305" s="6"/>
      <c r="T305" s="6"/>
      <c r="U305" s="6"/>
      <c r="V305" s="6"/>
      <c r="W305" s="6"/>
      <c r="X305" s="6"/>
      <c r="Y305" s="6"/>
      <c r="Z305" s="6"/>
      <c r="AA305" s="6"/>
      <c r="AB305" s="6"/>
      <c r="AC305" s="6"/>
    </row>
    <row r="306" spans="1:29">
      <c r="A306" s="28">
        <v>8.6046559980033174E-2</v>
      </c>
      <c r="B306" s="28">
        <v>0.12784329164350466</v>
      </c>
      <c r="C306" s="28">
        <v>0.10861530238683648</v>
      </c>
      <c r="D306" s="28">
        <v>0</v>
      </c>
      <c r="E306" s="28">
        <v>0.15310173504463073</v>
      </c>
      <c r="F306" s="28">
        <v>0.21541949511673913</v>
      </c>
      <c r="G306" s="28">
        <v>0.23518479223757893</v>
      </c>
      <c r="H306" s="28">
        <v>7.3332848495508252E-2</v>
      </c>
      <c r="I306" s="28">
        <v>0.276223723598019</v>
      </c>
      <c r="J306" s="28">
        <v>4.6737406573633726E-2</v>
      </c>
      <c r="K306" s="28">
        <v>0</v>
      </c>
      <c r="L306" s="1">
        <v>1.0000000010661096</v>
      </c>
      <c r="N306" t="s">
        <v>36</v>
      </c>
      <c r="O306" s="4">
        <v>0.42499999999999999</v>
      </c>
      <c r="P306" s="4">
        <v>0.38636363636363635</v>
      </c>
      <c r="S306" s="4">
        <v>0.40568181818181814</v>
      </c>
      <c r="Y306" t="s">
        <v>84</v>
      </c>
      <c r="AC306" s="6"/>
    </row>
    <row r="307" spans="1:29">
      <c r="A307" t="s">
        <v>94</v>
      </c>
      <c r="B307" s="18">
        <v>80.391022394744169</v>
      </c>
      <c r="C307" s="16" t="s">
        <v>12</v>
      </c>
      <c r="D307" s="1" t="s">
        <v>13</v>
      </c>
      <c r="E307" s="1" t="s">
        <v>14</v>
      </c>
      <c r="F307" s="1" t="s">
        <v>15</v>
      </c>
      <c r="G307" s="1" t="s">
        <v>16</v>
      </c>
      <c r="H307" s="1" t="s">
        <v>17</v>
      </c>
      <c r="I307" s="1" t="s">
        <v>18</v>
      </c>
      <c r="J307" s="1" t="s">
        <v>19</v>
      </c>
      <c r="K307" s="1" t="s">
        <v>20</v>
      </c>
      <c r="L307" s="1"/>
      <c r="N307" t="s">
        <v>37</v>
      </c>
      <c r="O307" s="4">
        <v>0.5204545454545455</v>
      </c>
      <c r="P307" s="4">
        <v>0.54772727272727273</v>
      </c>
      <c r="Q307" t="s">
        <v>55</v>
      </c>
      <c r="S307" s="4">
        <v>0.53409090909090917</v>
      </c>
      <c r="Y307" s="1" t="s">
        <v>12</v>
      </c>
      <c r="Z307" t="s">
        <v>47</v>
      </c>
      <c r="AA307" t="s">
        <v>48</v>
      </c>
      <c r="AB307" t="s">
        <v>49</v>
      </c>
      <c r="AC307" s="6"/>
    </row>
    <row r="308" spans="1:29">
      <c r="A308" t="s">
        <v>21</v>
      </c>
      <c r="B308">
        <v>8.9693099536495326E-3</v>
      </c>
      <c r="C308" s="1" t="s">
        <v>13</v>
      </c>
      <c r="D308">
        <v>4</v>
      </c>
      <c r="E308">
        <v>3</v>
      </c>
      <c r="F308">
        <v>2</v>
      </c>
      <c r="G308">
        <v>4</v>
      </c>
      <c r="H308">
        <v>1</v>
      </c>
      <c r="L308" s="1">
        <v>14</v>
      </c>
      <c r="N308" t="s">
        <v>38</v>
      </c>
      <c r="O308" s="4">
        <v>0.62727272727272732</v>
      </c>
      <c r="P308" s="4">
        <v>0.63181818181818183</v>
      </c>
      <c r="Q308" t="s">
        <v>56</v>
      </c>
      <c r="S308" s="4">
        <v>0.62954545454545463</v>
      </c>
      <c r="T308" t="s">
        <v>44</v>
      </c>
      <c r="V308" t="s">
        <v>57</v>
      </c>
      <c r="Y308" s="1" t="s">
        <v>13</v>
      </c>
      <c r="Z308">
        <v>14</v>
      </c>
      <c r="AA308">
        <v>4</v>
      </c>
      <c r="AB308">
        <v>10</v>
      </c>
      <c r="AC308" s="6"/>
    </row>
    <row r="309" spans="1:29">
      <c r="C309" s="1" t="s">
        <v>14</v>
      </c>
      <c r="D309">
        <v>1</v>
      </c>
      <c r="E309">
        <v>37</v>
      </c>
      <c r="F309">
        <v>3</v>
      </c>
      <c r="G309">
        <v>11</v>
      </c>
      <c r="H309">
        <v>2</v>
      </c>
      <c r="I309">
        <v>8</v>
      </c>
      <c r="K309">
        <v>2</v>
      </c>
      <c r="L309" s="1">
        <v>64</v>
      </c>
      <c r="M309" s="9" t="s">
        <v>39</v>
      </c>
      <c r="N309" s="9">
        <v>1</v>
      </c>
      <c r="O309" s="9">
        <v>2</v>
      </c>
      <c r="P309" s="9" t="s">
        <v>39</v>
      </c>
      <c r="Q309" s="9">
        <v>1</v>
      </c>
      <c r="R309" s="9">
        <v>2</v>
      </c>
      <c r="S309" s="9" t="s">
        <v>39</v>
      </c>
      <c r="T309" s="9">
        <v>1</v>
      </c>
      <c r="U309" s="9">
        <v>2</v>
      </c>
      <c r="V309" s="9" t="s">
        <v>11</v>
      </c>
      <c r="W309" t="s">
        <v>42</v>
      </c>
      <c r="X309" t="s">
        <v>43</v>
      </c>
      <c r="Y309" s="1" t="s">
        <v>14</v>
      </c>
      <c r="Z309">
        <v>64</v>
      </c>
      <c r="AA309">
        <v>37</v>
      </c>
      <c r="AB309">
        <v>27</v>
      </c>
      <c r="AC309" s="6"/>
    </row>
    <row r="310" spans="1:29">
      <c r="A310" t="s">
        <v>22</v>
      </c>
      <c r="B310" s="17">
        <v>0.10737173824880916</v>
      </c>
      <c r="C310" s="1" t="s">
        <v>15</v>
      </c>
      <c r="D310">
        <v>2</v>
      </c>
      <c r="E310">
        <v>1</v>
      </c>
      <c r="F310">
        <v>62</v>
      </c>
      <c r="G310">
        <v>16</v>
      </c>
      <c r="H310">
        <v>1</v>
      </c>
      <c r="J310">
        <v>2</v>
      </c>
      <c r="K310">
        <v>2</v>
      </c>
      <c r="L310" s="1">
        <v>86</v>
      </c>
      <c r="M310" s="9">
        <v>1</v>
      </c>
      <c r="N310">
        <v>227</v>
      </c>
      <c r="O310">
        <v>26</v>
      </c>
      <c r="P310" s="9">
        <v>1</v>
      </c>
      <c r="Q310">
        <v>155.25</v>
      </c>
      <c r="R310">
        <v>97.75</v>
      </c>
      <c r="S310" s="9">
        <v>1</v>
      </c>
      <c r="T310">
        <v>33.159822866344605</v>
      </c>
      <c r="U310">
        <v>52.665601023017906</v>
      </c>
      <c r="V310" s="20">
        <v>201.94217385732355</v>
      </c>
      <c r="W310">
        <v>1</v>
      </c>
      <c r="X310" s="20">
        <v>0</v>
      </c>
      <c r="Y310" s="1" t="s">
        <v>15</v>
      </c>
      <c r="Z310">
        <v>86</v>
      </c>
      <c r="AA310">
        <v>62</v>
      </c>
      <c r="AB310">
        <v>24</v>
      </c>
      <c r="AC310" s="6"/>
    </row>
    <row r="311" spans="1:29">
      <c r="A311" t="s">
        <v>23</v>
      </c>
      <c r="B311" s="17">
        <v>5.5378645887530775E-2</v>
      </c>
      <c r="C311" s="1" t="s">
        <v>16</v>
      </c>
      <c r="E311">
        <v>7</v>
      </c>
      <c r="F311">
        <v>12</v>
      </c>
      <c r="G311">
        <v>62</v>
      </c>
      <c r="I311">
        <v>1</v>
      </c>
      <c r="J311">
        <v>2</v>
      </c>
      <c r="K311">
        <v>5</v>
      </c>
      <c r="L311" s="1">
        <v>89</v>
      </c>
      <c r="M311" s="9">
        <v>2</v>
      </c>
      <c r="N311">
        <v>43</v>
      </c>
      <c r="O311">
        <v>144</v>
      </c>
      <c r="P311" s="9">
        <v>2</v>
      </c>
      <c r="Q311">
        <v>114.75</v>
      </c>
      <c r="R311">
        <v>72.25</v>
      </c>
      <c r="S311" s="9">
        <v>2</v>
      </c>
      <c r="T311">
        <v>44.863289760348586</v>
      </c>
      <c r="U311">
        <v>71.253460207612463</v>
      </c>
      <c r="Y311" s="1" t="s">
        <v>16</v>
      </c>
      <c r="Z311">
        <v>89</v>
      </c>
      <c r="AA311">
        <v>62</v>
      </c>
      <c r="AB311">
        <v>27</v>
      </c>
      <c r="AC311" s="6"/>
    </row>
    <row r="312" spans="1:29">
      <c r="A312" t="s">
        <v>24</v>
      </c>
      <c r="B312" s="17">
        <v>0.10742897683243754</v>
      </c>
      <c r="C312" s="1" t="s">
        <v>17</v>
      </c>
      <c r="D312">
        <v>2</v>
      </c>
      <c r="E312">
        <v>1</v>
      </c>
      <c r="F312">
        <v>2</v>
      </c>
      <c r="G312">
        <v>1</v>
      </c>
      <c r="H312">
        <v>17</v>
      </c>
      <c r="I312">
        <v>8</v>
      </c>
      <c r="J312">
        <v>4</v>
      </c>
      <c r="K312">
        <v>1</v>
      </c>
      <c r="L312" s="1">
        <v>36</v>
      </c>
      <c r="M312" s="9" t="s">
        <v>40</v>
      </c>
      <c r="N312">
        <v>1</v>
      </c>
      <c r="O312">
        <v>2</v>
      </c>
      <c r="P312" s="9" t="s">
        <v>40</v>
      </c>
      <c r="S312" s="9" t="s">
        <v>40</v>
      </c>
      <c r="Y312" s="1" t="s">
        <v>17</v>
      </c>
      <c r="Z312">
        <v>36</v>
      </c>
      <c r="AA312">
        <v>17</v>
      </c>
      <c r="AB312">
        <v>19</v>
      </c>
      <c r="AC312" s="6"/>
    </row>
    <row r="313" spans="1:29">
      <c r="C313" s="1" t="s">
        <v>18</v>
      </c>
      <c r="D313">
        <v>4</v>
      </c>
      <c r="E313">
        <v>12</v>
      </c>
      <c r="G313">
        <v>2</v>
      </c>
      <c r="H313">
        <v>10</v>
      </c>
      <c r="I313">
        <v>65</v>
      </c>
      <c r="J313">
        <v>1</v>
      </c>
      <c r="K313">
        <v>3</v>
      </c>
      <c r="L313" s="1">
        <v>97</v>
      </c>
      <c r="M313" s="9">
        <v>1</v>
      </c>
      <c r="N313">
        <v>175</v>
      </c>
      <c r="O313">
        <v>36</v>
      </c>
      <c r="P313" s="9">
        <v>1</v>
      </c>
      <c r="Q313">
        <v>95.429545454545448</v>
      </c>
      <c r="R313">
        <v>115.57045454545455</v>
      </c>
      <c r="S313" s="9">
        <v>1</v>
      </c>
      <c r="T313">
        <v>66.346928578697032</v>
      </c>
      <c r="U313">
        <v>54.784393307720777</v>
      </c>
      <c r="V313" s="20">
        <v>232.74140449792066</v>
      </c>
      <c r="W313">
        <v>1</v>
      </c>
      <c r="X313" s="20">
        <v>0</v>
      </c>
      <c r="Y313" s="1" t="s">
        <v>18</v>
      </c>
      <c r="Z313">
        <v>97</v>
      </c>
      <c r="AA313">
        <v>65</v>
      </c>
      <c r="AB313">
        <v>32</v>
      </c>
      <c r="AC313" s="6"/>
    </row>
    <row r="314" spans="1:29">
      <c r="A314" s="6"/>
      <c r="C314" s="1" t="s">
        <v>19</v>
      </c>
      <c r="D314">
        <v>1</v>
      </c>
      <c r="E314">
        <v>1</v>
      </c>
      <c r="F314">
        <v>8</v>
      </c>
      <c r="H314">
        <v>1</v>
      </c>
      <c r="I314">
        <v>2</v>
      </c>
      <c r="J314">
        <v>14</v>
      </c>
      <c r="K314">
        <v>1</v>
      </c>
      <c r="L314" s="1">
        <v>28</v>
      </c>
      <c r="M314" s="9">
        <v>2</v>
      </c>
      <c r="N314">
        <v>24</v>
      </c>
      <c r="O314">
        <v>205</v>
      </c>
      <c r="P314" s="9">
        <v>2</v>
      </c>
      <c r="Q314">
        <v>103.57045454545455</v>
      </c>
      <c r="R314">
        <v>125.42954545454545</v>
      </c>
      <c r="S314" s="9">
        <v>2</v>
      </c>
      <c r="T314">
        <v>61.13188615766407</v>
      </c>
      <c r="U314">
        <v>50.478196453838805</v>
      </c>
      <c r="Y314" s="1" t="s">
        <v>19</v>
      </c>
      <c r="Z314">
        <v>28</v>
      </c>
      <c r="AA314">
        <v>14</v>
      </c>
      <c r="AB314">
        <v>14</v>
      </c>
      <c r="AC314" s="6"/>
    </row>
    <row r="315" spans="1:29">
      <c r="A315" s="6">
        <v>0</v>
      </c>
      <c r="B315">
        <v>0</v>
      </c>
      <c r="C315" s="1" t="s">
        <v>20</v>
      </c>
      <c r="E315">
        <v>2</v>
      </c>
      <c r="F315">
        <v>1</v>
      </c>
      <c r="G315">
        <v>6</v>
      </c>
      <c r="H315">
        <v>2</v>
      </c>
      <c r="I315">
        <v>3</v>
      </c>
      <c r="J315">
        <v>1</v>
      </c>
      <c r="K315">
        <v>11</v>
      </c>
      <c r="L315" s="1">
        <v>26</v>
      </c>
      <c r="M315" s="9" t="s">
        <v>41</v>
      </c>
      <c r="N315">
        <v>1</v>
      </c>
      <c r="O315">
        <v>2</v>
      </c>
      <c r="P315" s="9" t="s">
        <v>41</v>
      </c>
      <c r="S315" s="9" t="s">
        <v>41</v>
      </c>
      <c r="Y315" s="1" t="s">
        <v>20</v>
      </c>
      <c r="Z315">
        <v>26</v>
      </c>
      <c r="AA315">
        <v>11</v>
      </c>
      <c r="AB315">
        <v>15</v>
      </c>
      <c r="AC315" s="6"/>
    </row>
    <row r="316" spans="1:29">
      <c r="A316" s="6"/>
      <c r="C316" s="1"/>
      <c r="D316" s="1">
        <v>14</v>
      </c>
      <c r="E316" s="1">
        <v>64</v>
      </c>
      <c r="F316" s="1">
        <v>90</v>
      </c>
      <c r="G316" s="1">
        <v>102</v>
      </c>
      <c r="H316" s="1">
        <v>34</v>
      </c>
      <c r="I316" s="1">
        <v>87</v>
      </c>
      <c r="J316" s="1">
        <v>24</v>
      </c>
      <c r="K316" s="1">
        <v>25</v>
      </c>
      <c r="L316" s="1">
        <v>440</v>
      </c>
      <c r="M316" s="9">
        <v>1</v>
      </c>
      <c r="N316">
        <v>123</v>
      </c>
      <c r="O316">
        <v>41</v>
      </c>
      <c r="P316" s="9">
        <v>1</v>
      </c>
      <c r="Q316">
        <v>60.381818181818183</v>
      </c>
      <c r="R316">
        <v>103.61818181818182</v>
      </c>
      <c r="S316" s="9">
        <v>1</v>
      </c>
      <c r="T316">
        <v>64.937373737373733</v>
      </c>
      <c r="U316">
        <v>37.841203400915632</v>
      </c>
      <c r="V316" s="20">
        <v>163.84990558278014</v>
      </c>
      <c r="W316">
        <v>1</v>
      </c>
      <c r="X316" s="20">
        <v>0</v>
      </c>
      <c r="Y316" s="1" t="s">
        <v>46</v>
      </c>
      <c r="Z316" s="6">
        <v>440</v>
      </c>
      <c r="AA316" s="6">
        <v>272</v>
      </c>
      <c r="AB316" s="6">
        <v>168</v>
      </c>
      <c r="AC316" s="6"/>
    </row>
    <row r="317" spans="1:29">
      <c r="A317" s="6"/>
      <c r="C317" s="1" t="s">
        <v>25</v>
      </c>
      <c r="D317" s="4">
        <v>0</v>
      </c>
      <c r="E317" s="4">
        <v>0</v>
      </c>
      <c r="F317" s="4">
        <v>0</v>
      </c>
      <c r="G317" s="4">
        <v>0</v>
      </c>
      <c r="H317" s="4">
        <v>0</v>
      </c>
      <c r="I317" s="4">
        <v>0</v>
      </c>
      <c r="J317" s="4">
        <v>0</v>
      </c>
      <c r="K317" s="4">
        <v>0</v>
      </c>
      <c r="M317" s="9">
        <v>2</v>
      </c>
      <c r="N317">
        <v>39</v>
      </c>
      <c r="O317">
        <v>237</v>
      </c>
      <c r="P317" s="9">
        <v>2</v>
      </c>
      <c r="Q317">
        <v>101.61818181818182</v>
      </c>
      <c r="R317">
        <v>174.38181818181818</v>
      </c>
      <c r="S317" s="9">
        <v>2</v>
      </c>
      <c r="T317">
        <v>38.58597569901918</v>
      </c>
      <c r="U317">
        <v>22.485352745471612</v>
      </c>
      <c r="AC317" s="6"/>
    </row>
    <row r="318" spans="1:29">
      <c r="A318" s="6"/>
      <c r="C318" s="1"/>
      <c r="D318" s="1" t="s">
        <v>13</v>
      </c>
      <c r="E318" s="1" t="s">
        <v>14</v>
      </c>
      <c r="F318" s="1" t="s">
        <v>15</v>
      </c>
      <c r="G318" s="1" t="s">
        <v>16</v>
      </c>
      <c r="H318" s="1" t="s">
        <v>17</v>
      </c>
      <c r="I318" s="1" t="s">
        <v>18</v>
      </c>
      <c r="J318" s="1" t="s">
        <v>19</v>
      </c>
      <c r="K318" s="1" t="s">
        <v>20</v>
      </c>
      <c r="L318" s="1"/>
      <c r="V318" s="6"/>
      <c r="W318" s="6"/>
      <c r="X318" s="6"/>
      <c r="Y318" s="6"/>
      <c r="Z318" s="6"/>
      <c r="AA318" s="6"/>
      <c r="AB318" s="6"/>
      <c r="AC318" s="6"/>
    </row>
    <row r="319" spans="1:29">
      <c r="A319" s="6"/>
      <c r="B319" s="4">
        <v>0.71053221239488684</v>
      </c>
      <c r="C319" s="1" t="s">
        <v>13</v>
      </c>
      <c r="D319" s="4">
        <v>0</v>
      </c>
      <c r="E319" s="4">
        <v>0</v>
      </c>
      <c r="F319" s="4">
        <v>0</v>
      </c>
      <c r="G319" s="4">
        <v>0</v>
      </c>
      <c r="H319" s="4">
        <v>0</v>
      </c>
      <c r="I319" s="4">
        <v>0</v>
      </c>
      <c r="J319" s="4">
        <v>0</v>
      </c>
      <c r="K319" s="4">
        <v>0</v>
      </c>
      <c r="AC319" s="6"/>
    </row>
    <row r="320" spans="1:29">
      <c r="A320" s="6"/>
      <c r="B320" s="4">
        <v>8.6578411444023062E-2</v>
      </c>
      <c r="C320" s="1" t="s">
        <v>14</v>
      </c>
      <c r="D320" s="4">
        <v>0</v>
      </c>
      <c r="E320" s="4">
        <v>0</v>
      </c>
      <c r="F320" s="4">
        <v>0</v>
      </c>
      <c r="G320" s="4">
        <v>0</v>
      </c>
      <c r="H320" s="4">
        <v>0</v>
      </c>
      <c r="I320" s="4">
        <v>0</v>
      </c>
      <c r="J320" s="4">
        <v>0</v>
      </c>
      <c r="K320" s="4">
        <v>0</v>
      </c>
      <c r="O320" s="7" t="s">
        <v>11</v>
      </c>
      <c r="P320">
        <v>75.7</v>
      </c>
      <c r="Q320">
        <v>71</v>
      </c>
      <c r="R320" t="s">
        <v>104</v>
      </c>
      <c r="AC320" s="6"/>
    </row>
    <row r="321" spans="1:29">
      <c r="A321" s="6"/>
      <c r="B321" s="4">
        <v>0.10415189836982192</v>
      </c>
      <c r="C321" s="1" t="s">
        <v>15</v>
      </c>
      <c r="D321" s="4">
        <v>0</v>
      </c>
      <c r="E321" s="4">
        <v>0</v>
      </c>
      <c r="F321" s="4">
        <v>0</v>
      </c>
      <c r="G321" s="4">
        <v>0</v>
      </c>
      <c r="H321" s="4">
        <v>0</v>
      </c>
      <c r="I321" s="4">
        <v>0</v>
      </c>
      <c r="J321" s="4">
        <v>0</v>
      </c>
      <c r="K321" s="4">
        <v>0</v>
      </c>
      <c r="M321" t="s">
        <v>106</v>
      </c>
      <c r="N321" t="s">
        <v>105</v>
      </c>
      <c r="O321" t="s">
        <v>96</v>
      </c>
      <c r="P321">
        <v>4.9392389975987223E-2</v>
      </c>
      <c r="R321" s="28">
        <v>0.2</v>
      </c>
      <c r="S321" s="28">
        <v>0.2</v>
      </c>
      <c r="T321" s="28">
        <v>0.2</v>
      </c>
      <c r="U321" s="28">
        <v>0.125</v>
      </c>
      <c r="V321" s="28">
        <v>0.125</v>
      </c>
      <c r="W321" s="28">
        <v>0.125</v>
      </c>
      <c r="X321" s="28">
        <v>0.125</v>
      </c>
      <c r="Y321" s="28">
        <v>0.125</v>
      </c>
      <c r="Z321" s="28">
        <v>0.125</v>
      </c>
      <c r="AA321" s="28">
        <v>0.125</v>
      </c>
      <c r="AB321" s="28">
        <v>0.125</v>
      </c>
      <c r="AC321" s="6"/>
    </row>
    <row r="322" spans="1:29">
      <c r="A322" s="6"/>
      <c r="B322" s="4">
        <v>1.2690917811235053E-2</v>
      </c>
      <c r="C322" s="1" t="s">
        <v>16</v>
      </c>
      <c r="D322" s="4">
        <v>0</v>
      </c>
      <c r="E322" s="4">
        <v>0</v>
      </c>
      <c r="F322" s="4">
        <v>0</v>
      </c>
      <c r="G322" s="4">
        <v>0</v>
      </c>
      <c r="H322" s="4">
        <v>0</v>
      </c>
      <c r="I322" s="4">
        <v>0</v>
      </c>
      <c r="J322" s="4">
        <v>0</v>
      </c>
      <c r="K322" s="4">
        <v>0</v>
      </c>
      <c r="M322" t="s">
        <v>107</v>
      </c>
      <c r="N322" t="s">
        <v>108</v>
      </c>
      <c r="P322">
        <v>2.2019397467757388E-2</v>
      </c>
      <c r="Q322">
        <v>4.9945980821136098E-2</v>
      </c>
      <c r="R322" s="28">
        <v>0.2</v>
      </c>
      <c r="S322" s="28">
        <v>0.2</v>
      </c>
      <c r="T322" s="28">
        <v>0.2</v>
      </c>
      <c r="U322" s="28">
        <v>0.17</v>
      </c>
      <c r="V322" s="28">
        <v>0</v>
      </c>
      <c r="W322" s="28">
        <v>0.16</v>
      </c>
      <c r="X322" s="28">
        <v>0.17</v>
      </c>
      <c r="Y322" s="28">
        <v>0.17</v>
      </c>
      <c r="Z322" s="28">
        <v>0.16</v>
      </c>
      <c r="AA322" s="28">
        <v>0</v>
      </c>
      <c r="AB322" s="28">
        <v>0.17</v>
      </c>
      <c r="AC322" s="6"/>
    </row>
    <row r="323" spans="1:29">
      <c r="A323" s="6"/>
      <c r="B323" s="4">
        <v>6.6894931354759851E-2</v>
      </c>
      <c r="C323" s="1" t="s">
        <v>17</v>
      </c>
      <c r="D323" s="4">
        <v>0</v>
      </c>
      <c r="E323" s="4">
        <v>0</v>
      </c>
      <c r="F323" s="4">
        <v>0</v>
      </c>
      <c r="G323" s="4">
        <v>0</v>
      </c>
      <c r="H323" s="4">
        <v>0</v>
      </c>
      <c r="I323" s="4">
        <v>0</v>
      </c>
      <c r="J323" s="4">
        <v>0</v>
      </c>
      <c r="K323" s="4">
        <v>0</v>
      </c>
      <c r="AC323" s="6"/>
    </row>
    <row r="324" spans="1:29">
      <c r="A324" s="6"/>
      <c r="B324" s="4">
        <v>8.1511531628256344E-3</v>
      </c>
      <c r="C324" s="1" t="s">
        <v>18</v>
      </c>
      <c r="D324" s="4">
        <v>0</v>
      </c>
      <c r="E324" s="4">
        <v>0</v>
      </c>
      <c r="F324" s="4">
        <v>0</v>
      </c>
      <c r="G324" s="4">
        <v>0</v>
      </c>
      <c r="H324" s="4">
        <v>0</v>
      </c>
      <c r="I324" s="4">
        <v>0</v>
      </c>
      <c r="J324" s="4">
        <v>0</v>
      </c>
      <c r="K324" s="4">
        <v>0</v>
      </c>
      <c r="AC324" s="6"/>
    </row>
    <row r="325" spans="1:29">
      <c r="A325" s="6"/>
      <c r="B325" s="4">
        <v>9.805655493694965E-3</v>
      </c>
      <c r="C325" s="1" t="s">
        <v>19</v>
      </c>
      <c r="D325" s="4">
        <v>0</v>
      </c>
      <c r="E325" s="4">
        <v>0</v>
      </c>
      <c r="F325" s="4">
        <v>0</v>
      </c>
      <c r="G325" s="4">
        <v>0</v>
      </c>
      <c r="H325" s="4">
        <v>0</v>
      </c>
      <c r="I325" s="4">
        <v>0</v>
      </c>
      <c r="J325" s="4">
        <v>0</v>
      </c>
      <c r="K325" s="4">
        <v>0</v>
      </c>
      <c r="M325" t="s">
        <v>62</v>
      </c>
      <c r="AC325" s="6"/>
    </row>
    <row r="326" spans="1:29">
      <c r="A326" s="6"/>
      <c r="B326" s="4">
        <v>1.1948199687527314E-3</v>
      </c>
      <c r="C326" s="1" t="s">
        <v>20</v>
      </c>
      <c r="D326" s="4">
        <v>0</v>
      </c>
      <c r="E326" s="4">
        <v>0</v>
      </c>
      <c r="F326" s="4">
        <v>0</v>
      </c>
      <c r="G326" s="4">
        <v>0</v>
      </c>
      <c r="H326" s="4">
        <v>0</v>
      </c>
      <c r="I326" s="4">
        <v>0</v>
      </c>
      <c r="J326" s="4">
        <v>0</v>
      </c>
      <c r="K326" s="4">
        <v>0</v>
      </c>
      <c r="AC326" s="6"/>
    </row>
    <row r="327" spans="1:29">
      <c r="A327" s="6"/>
      <c r="AC327" s="6"/>
    </row>
    <row r="328" spans="1:29">
      <c r="A328" s="6"/>
      <c r="C328" s="1" t="s">
        <v>26</v>
      </c>
      <c r="D328" s="4">
        <v>1.3110527001982951E-2</v>
      </c>
      <c r="E328" s="4">
        <v>0.10892849253026214</v>
      </c>
      <c r="F328" s="4">
        <v>1.9217795506876315E-3</v>
      </c>
      <c r="G328" s="4">
        <v>1.5967058334133043E-2</v>
      </c>
      <c r="H328" s="4">
        <v>1.2343251840283298E-3</v>
      </c>
      <c r="I328" s="4">
        <v>1.0255360563920006E-2</v>
      </c>
      <c r="J328" s="4">
        <v>1.8093101041671429E-4</v>
      </c>
      <c r="K328" s="4">
        <v>1.5032608691999147E-3</v>
      </c>
      <c r="O328">
        <v>0.10218186513899323</v>
      </c>
      <c r="P328">
        <v>0.17534912659654395</v>
      </c>
      <c r="Q328">
        <v>0.12374788692712246</v>
      </c>
      <c r="R328">
        <v>0.21235748497370399</v>
      </c>
      <c r="S328">
        <v>6.4336729902329068E-2</v>
      </c>
      <c r="T328">
        <v>0.11040500563486101</v>
      </c>
      <c r="U328">
        <v>7.7915336213373404E-2</v>
      </c>
      <c r="V328">
        <v>0.13370656461307287</v>
      </c>
      <c r="AC328" s="6"/>
    </row>
    <row r="329" spans="1:29">
      <c r="A329" s="6"/>
      <c r="C329" s="1"/>
      <c r="D329" s="1" t="s">
        <v>13</v>
      </c>
      <c r="E329" s="1" t="s">
        <v>14</v>
      </c>
      <c r="F329" s="1" t="s">
        <v>15</v>
      </c>
      <c r="G329" s="1" t="s">
        <v>16</v>
      </c>
      <c r="H329" s="1" t="s">
        <v>17</v>
      </c>
      <c r="I329" s="1" t="s">
        <v>18</v>
      </c>
      <c r="J329" s="1" t="s">
        <v>19</v>
      </c>
      <c r="K329" s="1" t="s">
        <v>20</v>
      </c>
      <c r="L329" s="1"/>
      <c r="N329" s="6"/>
      <c r="O329" s="1" t="s">
        <v>13</v>
      </c>
      <c r="P329" s="1" t="s">
        <v>14</v>
      </c>
      <c r="Q329" s="1" t="s">
        <v>15</v>
      </c>
      <c r="R329" s="1" t="s">
        <v>16</v>
      </c>
      <c r="S329" s="1" t="s">
        <v>17</v>
      </c>
      <c r="T329" s="1" t="s">
        <v>18</v>
      </c>
      <c r="U329" s="1" t="s">
        <v>19</v>
      </c>
      <c r="V329" s="1" t="s">
        <v>20</v>
      </c>
      <c r="AC329" s="6"/>
    </row>
    <row r="330" spans="1:29">
      <c r="A330" s="6"/>
      <c r="B330" s="4">
        <v>8.5632778741280086E-2</v>
      </c>
      <c r="C330" s="1" t="s">
        <v>13</v>
      </c>
      <c r="D330" s="4">
        <v>1.1226908579423842E-3</v>
      </c>
      <c r="E330" s="4">
        <v>9.3278494994651177E-3</v>
      </c>
      <c r="F330" s="4">
        <v>1.6456732305355061E-4</v>
      </c>
      <c r="G330" s="4">
        <v>1.3673035734759272E-3</v>
      </c>
      <c r="H330" s="4">
        <v>1.0569869537868778E-4</v>
      </c>
      <c r="I330" s="4">
        <v>8.7819502208221129E-4</v>
      </c>
      <c r="J330" s="4">
        <v>1.5493625182450736E-5</v>
      </c>
      <c r="K330" s="4">
        <v>1.2872840540262067E-4</v>
      </c>
      <c r="M330" s="4">
        <v>0.10277530991735534</v>
      </c>
      <c r="N330" s="1" t="s">
        <v>13</v>
      </c>
      <c r="O330">
        <v>1.0501772857593437E-2</v>
      </c>
      <c r="P330">
        <v>1.8021560829697379E-2</v>
      </c>
      <c r="Q330">
        <v>1.2718227430552856E-2</v>
      </c>
      <c r="R330">
        <v>2.1825106331442558E-2</v>
      </c>
      <c r="S330">
        <v>6.6122273547810527E-3</v>
      </c>
      <c r="T330">
        <v>1.1346908670550203E-2</v>
      </c>
      <c r="U330">
        <v>8.0077728266443916E-3</v>
      </c>
      <c r="V330">
        <v>1.374173361609346E-2</v>
      </c>
      <c r="AC330" s="6"/>
    </row>
    <row r="331" spans="1:29">
      <c r="A331" s="6"/>
      <c r="B331" s="4">
        <v>0.71147784509762979</v>
      </c>
      <c r="C331" s="1" t="s">
        <v>14</v>
      </c>
      <c r="D331" s="4">
        <v>9.3278494994651177E-3</v>
      </c>
      <c r="E331" s="4">
        <v>7.7500209135164172E-2</v>
      </c>
      <c r="F331" s="4">
        <v>1.3673035734759274E-3</v>
      </c>
      <c r="G331" s="4">
        <v>1.1360208256117128E-2</v>
      </c>
      <c r="H331" s="4">
        <v>8.781950220822114E-4</v>
      </c>
      <c r="I331" s="4">
        <v>7.2964618347170192E-3</v>
      </c>
      <c r="J331" s="4">
        <v>1.287284054026207E-4</v>
      </c>
      <c r="K331" s="4">
        <v>1.0695368038379453E-3</v>
      </c>
      <c r="M331" s="4">
        <v>0.17296332644628098</v>
      </c>
      <c r="N331" s="1" t="s">
        <v>14</v>
      </c>
      <c r="O331">
        <v>1.7673715296925546E-2</v>
      </c>
      <c r="P331">
        <v>3.0328968225588282E-2</v>
      </c>
      <c r="Q331">
        <v>2.1403846163613349E-2</v>
      </c>
      <c r="R331">
        <v>3.6730056996817972E-2</v>
      </c>
      <c r="S331">
        <v>1.112789481658275E-2</v>
      </c>
      <c r="T331">
        <v>1.9096017030925956E-2</v>
      </c>
      <c r="U331">
        <v>1.3476495732645442E-2</v>
      </c>
      <c r="V331">
        <v>2.3126332183181685E-2</v>
      </c>
      <c r="AC331" s="6"/>
    </row>
    <row r="332" spans="1:29">
      <c r="A332" s="6"/>
      <c r="B332" s="4">
        <v>1.2552304192551527E-2</v>
      </c>
      <c r="C332" s="1" t="s">
        <v>15</v>
      </c>
      <c r="D332" s="4">
        <v>1.6456732305355058E-4</v>
      </c>
      <c r="E332" s="4">
        <v>1.3673035734759272E-3</v>
      </c>
      <c r="F332" s="4">
        <v>2.4122761511256146E-5</v>
      </c>
      <c r="G332" s="4">
        <v>2.0042337327025301E-4</v>
      </c>
      <c r="H332" s="4">
        <v>1.549362518245074E-5</v>
      </c>
      <c r="I332" s="4">
        <v>1.2872840540262067E-4</v>
      </c>
      <c r="J332" s="4">
        <v>2.2711010806163069E-6</v>
      </c>
      <c r="K332" s="4">
        <v>1.8869387710956742E-5</v>
      </c>
      <c r="M332" s="4">
        <v>0.11154287190082643</v>
      </c>
      <c r="N332" s="1" t="s">
        <v>15</v>
      </c>
      <c r="O332">
        <v>1.1397658693786243E-2</v>
      </c>
      <c r="P332">
        <v>1.9558945165880099E-2</v>
      </c>
      <c r="Q332">
        <v>1.3803194699509974E-2</v>
      </c>
      <c r="R332">
        <v>2.3686963743603538E-2</v>
      </c>
      <c r="S332">
        <v>7.1763036220135606E-3</v>
      </c>
      <c r="T332">
        <v>1.2314891400739322E-2</v>
      </c>
      <c r="U332">
        <v>8.6909003663581327E-3</v>
      </c>
      <c r="V332">
        <v>1.491401420893556E-2</v>
      </c>
      <c r="AC332" s="6"/>
    </row>
    <row r="333" spans="1:29">
      <c r="A333" s="6"/>
      <c r="B333" s="4">
        <v>0.10429051198850543</v>
      </c>
      <c r="C333" s="1" t="s">
        <v>16</v>
      </c>
      <c r="D333" s="4">
        <v>1.3673035734759272E-3</v>
      </c>
      <c r="E333" s="4">
        <v>1.1360208256117128E-2</v>
      </c>
      <c r="F333" s="4">
        <v>2.0042337327025303E-4</v>
      </c>
      <c r="G333" s="4">
        <v>1.6652126886170678E-3</v>
      </c>
      <c r="H333" s="4">
        <v>1.287284054026207E-4</v>
      </c>
      <c r="I333" s="4">
        <v>1.0695368038379453E-3</v>
      </c>
      <c r="J333" s="4">
        <v>1.8869387710956742E-5</v>
      </c>
      <c r="K333" s="4">
        <v>1.567758457011448E-4</v>
      </c>
      <c r="M333" s="4">
        <v>0.1877184917355372</v>
      </c>
      <c r="N333" s="1" t="s">
        <v>16</v>
      </c>
      <c r="O333">
        <v>1.9181425606615878E-2</v>
      </c>
      <c r="P333">
        <v>3.2916273571847003E-2</v>
      </c>
      <c r="Q333">
        <v>2.3229766689419229E-2</v>
      </c>
      <c r="R333">
        <v>3.9863426788015716E-2</v>
      </c>
      <c r="S333">
        <v>1.2077193900461849E-2</v>
      </c>
      <c r="T333">
        <v>2.0725061137829594E-2</v>
      </c>
      <c r="U333">
        <v>1.4626149397041738E-2</v>
      </c>
      <c r="V333">
        <v>2.509919464430619E-2</v>
      </c>
      <c r="AC333" s="6"/>
    </row>
    <row r="334" spans="1:29">
      <c r="A334" s="6"/>
      <c r="B334" s="4">
        <v>8.0621240750048413E-3</v>
      </c>
      <c r="C334" s="1" t="s">
        <v>17</v>
      </c>
      <c r="D334" s="4">
        <v>1.0569869537868779E-4</v>
      </c>
      <c r="E334" s="4">
        <v>8.781950220822114E-4</v>
      </c>
      <c r="F334" s="4">
        <v>1.549362518245074E-5</v>
      </c>
      <c r="G334" s="4">
        <v>1.287284054026207E-4</v>
      </c>
      <c r="H334" s="4">
        <v>9.951282782539579E-6</v>
      </c>
      <c r="I334" s="4">
        <v>8.2679989300234709E-5</v>
      </c>
      <c r="J334" s="4">
        <v>1.4586882549955439E-6</v>
      </c>
      <c r="K334" s="4">
        <v>1.2119475644589337E-5</v>
      </c>
      <c r="M334" s="4">
        <v>7.5964359504132203E-2</v>
      </c>
      <c r="N334" s="1" t="s">
        <v>17</v>
      </c>
      <c r="O334">
        <v>7.7621799382212352E-3</v>
      </c>
      <c r="P334">
        <v>1.3320284091515455E-2</v>
      </c>
      <c r="Q334">
        <v>9.4004289704086325E-3</v>
      </c>
      <c r="R334">
        <v>1.6131600331935801E-2</v>
      </c>
      <c r="S334">
        <v>4.887298479620778E-3</v>
      </c>
      <c r="T334">
        <v>8.386845539102324E-3</v>
      </c>
      <c r="U334">
        <v>5.9187886109980277E-3</v>
      </c>
      <c r="V334">
        <v>1.0156933542329948E-2</v>
      </c>
      <c r="AC334" s="6"/>
    </row>
    <row r="335" spans="1:29">
      <c r="A335" s="6"/>
      <c r="B335" s="4">
        <v>6.6983960442580648E-2</v>
      </c>
      <c r="C335" s="1" t="s">
        <v>18</v>
      </c>
      <c r="D335" s="4">
        <v>8.781950220822114E-4</v>
      </c>
      <c r="E335" s="4">
        <v>7.2964618347170209E-3</v>
      </c>
      <c r="F335" s="4">
        <v>1.2872840540262073E-4</v>
      </c>
      <c r="G335" s="4">
        <v>1.0695368038379455E-3</v>
      </c>
      <c r="H335" s="4">
        <v>8.2679989300234722E-5</v>
      </c>
      <c r="I335" s="4">
        <v>6.8694466633801925E-4</v>
      </c>
      <c r="J335" s="4">
        <v>1.2119475644589337E-5</v>
      </c>
      <c r="K335" s="4">
        <v>1.0069436659736649E-4</v>
      </c>
      <c r="M335" s="4">
        <v>0.12784245867768593</v>
      </c>
      <c r="N335" s="1" t="s">
        <v>18</v>
      </c>
      <c r="O335">
        <v>1.3063180871640618E-2</v>
      </c>
      <c r="P335">
        <v>2.2417063471086986E-2</v>
      </c>
      <c r="Q335">
        <v>1.5820234120931604E-2</v>
      </c>
      <c r="R335">
        <v>2.7148302997648064E-2</v>
      </c>
      <c r="S335">
        <v>8.2249657339959446E-3</v>
      </c>
      <c r="T335">
        <v>1.41144473706844E-2</v>
      </c>
      <c r="U335">
        <v>9.9608881502161947E-3</v>
      </c>
      <c r="V335">
        <v>1.7093375961482114E-2</v>
      </c>
      <c r="AC335" s="6"/>
    </row>
    <row r="336" spans="1:29">
      <c r="A336" s="6"/>
      <c r="B336" s="4">
        <v>1.1817698236010915E-3</v>
      </c>
      <c r="C336" s="1" t="s">
        <v>19</v>
      </c>
      <c r="D336" s="4">
        <v>1.549362518245074E-5</v>
      </c>
      <c r="E336" s="4">
        <v>1.287284054026207E-4</v>
      </c>
      <c r="F336" s="4">
        <v>2.2711010806163069E-6</v>
      </c>
      <c r="G336" s="4">
        <v>1.8869387710956746E-5</v>
      </c>
      <c r="H336" s="4">
        <v>1.4586882549955439E-6</v>
      </c>
      <c r="I336" s="4">
        <v>1.2119475644589335E-5</v>
      </c>
      <c r="J336" s="4">
        <v>2.138188082641277E-7</v>
      </c>
      <c r="K336" s="4">
        <v>1.7765083322208067E-6</v>
      </c>
      <c r="M336" s="4">
        <v>8.2444731404958685E-2</v>
      </c>
      <c r="N336" s="1" t="s">
        <v>19</v>
      </c>
      <c r="O336">
        <v>8.4243564258420084E-3</v>
      </c>
      <c r="P336">
        <v>1.4456611644346163E-2</v>
      </c>
      <c r="Q336">
        <v>1.0202361299637809E-2</v>
      </c>
      <c r="R336">
        <v>1.7507755810489575E-2</v>
      </c>
      <c r="S336">
        <v>5.3042244162708942E-3</v>
      </c>
      <c r="T336">
        <v>9.1023110353290661E-3</v>
      </c>
      <c r="U336">
        <v>6.4237089664386212E-3</v>
      </c>
      <c r="V336">
        <v>1.1023401806604546E-2</v>
      </c>
      <c r="AC336" s="6"/>
    </row>
    <row r="337" spans="1:29">
      <c r="A337" s="6"/>
      <c r="B337" s="4">
        <v>9.8187056388466063E-3</v>
      </c>
      <c r="C337" s="1" t="s">
        <v>20</v>
      </c>
      <c r="D337" s="4">
        <v>1.287284054026207E-4</v>
      </c>
      <c r="E337" s="4">
        <v>1.0695368038379453E-3</v>
      </c>
      <c r="F337" s="4">
        <v>1.8869387710956746E-5</v>
      </c>
      <c r="G337" s="4">
        <v>1.567758457011448E-4</v>
      </c>
      <c r="H337" s="4">
        <v>1.2119475644589337E-5</v>
      </c>
      <c r="I337" s="4">
        <v>1.0069436659736647E-4</v>
      </c>
      <c r="J337" s="4">
        <v>1.7765083322208067E-6</v>
      </c>
      <c r="K337" s="4">
        <v>1.4760075973070653E-5</v>
      </c>
      <c r="M337" s="4">
        <v>0.13874845041322317</v>
      </c>
      <c r="N337" s="1" t="s">
        <v>20</v>
      </c>
      <c r="O337">
        <v>1.417757544836826E-2</v>
      </c>
      <c r="P337">
        <v>2.432941959658257E-2</v>
      </c>
      <c r="Q337">
        <v>1.7169827553048998E-2</v>
      </c>
      <c r="R337">
        <v>2.9464271973750754E-2</v>
      </c>
      <c r="S337">
        <v>8.9266215786022365E-3</v>
      </c>
      <c r="T337">
        <v>1.5318523449700139E-2</v>
      </c>
      <c r="U337">
        <v>1.0810632163030852E-2</v>
      </c>
      <c r="V337">
        <v>1.8551578650139362E-2</v>
      </c>
      <c r="AC337" s="6"/>
    </row>
    <row r="338" spans="1:29">
      <c r="A338" s="6"/>
      <c r="X338" t="s">
        <v>85</v>
      </c>
      <c r="AC338" s="6"/>
    </row>
    <row r="339" spans="1:29">
      <c r="A339" s="6"/>
      <c r="C339" s="1" t="s">
        <v>27</v>
      </c>
      <c r="D339" s="4">
        <v>9.7188881040954512E-3</v>
      </c>
      <c r="E339" s="4">
        <v>1.1842473548365369E-3</v>
      </c>
      <c r="F339" s="4">
        <v>0.1657799517164677</v>
      </c>
      <c r="G339" s="4">
        <v>2.0200301433908507E-2</v>
      </c>
      <c r="H339" s="4">
        <v>9.1501038408478487E-4</v>
      </c>
      <c r="I339" s="4">
        <v>1.1149409432378911E-4</v>
      </c>
      <c r="J339" s="4">
        <v>1.5607791309966952E-2</v>
      </c>
      <c r="K339" s="4">
        <v>1.9018107190554318E-3</v>
      </c>
      <c r="P339" t="s">
        <v>63</v>
      </c>
      <c r="AA339" t="s">
        <v>44</v>
      </c>
      <c r="AC339" s="6"/>
    </row>
    <row r="340" spans="1:29">
      <c r="A340" s="6"/>
      <c r="C340" s="1"/>
      <c r="D340" s="1" t="s">
        <v>13</v>
      </c>
      <c r="E340" s="1" t="s">
        <v>14</v>
      </c>
      <c r="F340" s="1" t="s">
        <v>15</v>
      </c>
      <c r="G340" s="1" t="s">
        <v>16</v>
      </c>
      <c r="H340" s="1" t="s">
        <v>17</v>
      </c>
      <c r="I340" s="1" t="s">
        <v>18</v>
      </c>
      <c r="J340" s="1" t="s">
        <v>19</v>
      </c>
      <c r="K340" s="1" t="s">
        <v>20</v>
      </c>
      <c r="L340" s="1"/>
      <c r="O340" s="1" t="s">
        <v>13</v>
      </c>
      <c r="P340" s="1" t="s">
        <v>14</v>
      </c>
      <c r="Q340" s="1" t="s">
        <v>15</v>
      </c>
      <c r="R340" s="1" t="s">
        <v>16</v>
      </c>
      <c r="S340" s="1" t="s">
        <v>17</v>
      </c>
      <c r="T340" s="1" t="s">
        <v>18</v>
      </c>
      <c r="U340" s="1" t="s">
        <v>19</v>
      </c>
      <c r="V340" s="1" t="s">
        <v>20</v>
      </c>
      <c r="X340" s="1" t="s">
        <v>47</v>
      </c>
      <c r="Y340" s="1" t="s">
        <v>48</v>
      </c>
      <c r="Z340" s="1" t="s">
        <v>66</v>
      </c>
      <c r="AC340" s="6"/>
    </row>
    <row r="341" spans="1:29">
      <c r="A341" s="6"/>
      <c r="B341" s="4">
        <v>4.5116102880236701E-2</v>
      </c>
      <c r="C341" s="1" t="s">
        <v>13</v>
      </c>
      <c r="D341" s="4">
        <v>4.38478355585879E-4</v>
      </c>
      <c r="E341" s="4">
        <v>5.3428625496453377E-5</v>
      </c>
      <c r="F341" s="4">
        <v>7.4793453571208295E-3</v>
      </c>
      <c r="G341" s="4">
        <v>9.1135887770400911E-4</v>
      </c>
      <c r="H341" s="4">
        <v>4.1281702624854051E-5</v>
      </c>
      <c r="I341" s="4">
        <v>5.0301790300508839E-6</v>
      </c>
      <c r="J341" s="4">
        <v>7.0416271847373335E-4</v>
      </c>
      <c r="K341" s="4">
        <v>8.5802288059641803E-5</v>
      </c>
      <c r="N341" s="1" t="s">
        <v>13</v>
      </c>
      <c r="O341" s="5">
        <v>4.6207800573411122</v>
      </c>
      <c r="P341" s="5">
        <v>7.929486765066847</v>
      </c>
      <c r="Q341" s="5">
        <v>5.5960200694432567</v>
      </c>
      <c r="R341" s="5">
        <v>9.6030467858347262</v>
      </c>
      <c r="S341" s="5">
        <v>2.9093800361036632</v>
      </c>
      <c r="T341" s="5">
        <v>4.9926398150420894</v>
      </c>
      <c r="U341" s="5">
        <v>3.5234200437235321</v>
      </c>
      <c r="V341" s="5">
        <v>6.0463627910811226</v>
      </c>
      <c r="X341">
        <v>45.221136363636347</v>
      </c>
      <c r="Y341">
        <v>4.6207800573411122</v>
      </c>
      <c r="Z341">
        <v>40.600356306295232</v>
      </c>
      <c r="AA341">
        <v>8.3398879585318927E-2</v>
      </c>
      <c r="AB341">
        <v>23.063388877871326</v>
      </c>
      <c r="AC341" s="6"/>
    </row>
    <row r="342" spans="1:29">
      <c r="A342" s="6"/>
      <c r="B342" s="4">
        <v>5.4974010323196381E-3</v>
      </c>
      <c r="C342" s="1" t="s">
        <v>14</v>
      </c>
      <c r="D342" s="4">
        <v>5.3428625496453383E-5</v>
      </c>
      <c r="E342" s="4">
        <v>6.5102826310001791E-6</v>
      </c>
      <c r="F342" s="4">
        <v>9.1135887770400932E-4</v>
      </c>
      <c r="G342" s="4">
        <v>1.110491579559365E-4</v>
      </c>
      <c r="H342" s="4">
        <v>5.0301790300508847E-6</v>
      </c>
      <c r="I342" s="4">
        <v>6.1292774923314133E-7</v>
      </c>
      <c r="J342" s="4">
        <v>8.5802288059641803E-5</v>
      </c>
      <c r="K342" s="4">
        <v>1.0455016210211884E-5</v>
      </c>
      <c r="N342" s="1" t="s">
        <v>14</v>
      </c>
      <c r="O342" s="5">
        <v>7.7764347306472406</v>
      </c>
      <c r="P342" s="5">
        <v>13.344746019258844</v>
      </c>
      <c r="Q342" s="5">
        <v>9.4176923119898746</v>
      </c>
      <c r="R342" s="5">
        <v>16.161225078599909</v>
      </c>
      <c r="S342" s="5">
        <v>4.8962737192964099</v>
      </c>
      <c r="T342" s="5">
        <v>8.4022474936074207</v>
      </c>
      <c r="U342" s="5">
        <v>5.9296581223639944</v>
      </c>
      <c r="V342" s="5">
        <v>10.175586160599941</v>
      </c>
      <c r="X342">
        <v>76.103863636363627</v>
      </c>
      <c r="Y342">
        <v>13.344746019258844</v>
      </c>
      <c r="Z342">
        <v>62.759117617104785</v>
      </c>
      <c r="AA342">
        <v>41.931936365503681</v>
      </c>
      <c r="AB342">
        <v>20.374959707932934</v>
      </c>
      <c r="AC342" s="6"/>
    </row>
    <row r="343" spans="1:29">
      <c r="A343" s="6"/>
      <c r="B343" s="4">
        <v>0.76956800788447211</v>
      </c>
      <c r="C343" s="1" t="s">
        <v>15</v>
      </c>
      <c r="D343" s="4">
        <v>7.4793453571208304E-3</v>
      </c>
      <c r="E343" s="4">
        <v>9.1135887770400932E-4</v>
      </c>
      <c r="F343" s="4">
        <v>0.12757894718962601</v>
      </c>
      <c r="G343" s="4">
        <v>1.5545505733158814E-2</v>
      </c>
      <c r="H343" s="4">
        <v>7.0416271847373356E-4</v>
      </c>
      <c r="I343" s="4">
        <v>8.5802288059641816E-5</v>
      </c>
      <c r="J343" s="4">
        <v>1.2011256865887844E-2</v>
      </c>
      <c r="K343" s="4">
        <v>1.4635726864368241E-3</v>
      </c>
      <c r="N343" s="1" t="s">
        <v>15</v>
      </c>
      <c r="O343" s="5">
        <v>5.0149698252659469</v>
      </c>
      <c r="P343" s="5">
        <v>8.6059358729872439</v>
      </c>
      <c r="Q343" s="5">
        <v>6.0734056677843888</v>
      </c>
      <c r="R343" s="5">
        <v>10.422264047185557</v>
      </c>
      <c r="S343" s="5">
        <v>3.1575735936859668</v>
      </c>
      <c r="T343" s="5">
        <v>5.4185522163253017</v>
      </c>
      <c r="U343" s="5">
        <v>3.8239961611975786</v>
      </c>
      <c r="V343" s="5">
        <v>6.5621662519316466</v>
      </c>
      <c r="X343">
        <v>49.078863636363636</v>
      </c>
      <c r="Y343">
        <v>6.0734056677843888</v>
      </c>
      <c r="Z343">
        <v>43.00545796857925</v>
      </c>
      <c r="AA343">
        <v>514.99671266669134</v>
      </c>
      <c r="AB343">
        <v>8.3991067566200268</v>
      </c>
      <c r="AC343" s="6"/>
    </row>
    <row r="344" spans="1:29">
      <c r="A344" s="6"/>
      <c r="B344" s="4">
        <v>9.3771928222938478E-2</v>
      </c>
      <c r="C344" s="1" t="s">
        <v>16</v>
      </c>
      <c r="D344" s="4">
        <v>9.1135887770400932E-4</v>
      </c>
      <c r="E344" s="4">
        <v>1.110491579559365E-4</v>
      </c>
      <c r="F344" s="4">
        <v>1.5545505733158816E-2</v>
      </c>
      <c r="G344" s="4">
        <v>1.8942212161421896E-3</v>
      </c>
      <c r="H344" s="4">
        <v>8.5802288059641816E-5</v>
      </c>
      <c r="I344" s="4">
        <v>1.0455016210211884E-5</v>
      </c>
      <c r="J344" s="4">
        <v>1.4635726864368241E-3</v>
      </c>
      <c r="K344" s="4">
        <v>1.7833645824088097E-4</v>
      </c>
      <c r="N344" s="1" t="s">
        <v>16</v>
      </c>
      <c r="O344" s="5">
        <v>8.4398272669109868</v>
      </c>
      <c r="P344" s="5">
        <v>14.483160371612682</v>
      </c>
      <c r="Q344" s="5">
        <v>10.221097343344461</v>
      </c>
      <c r="R344" s="5">
        <v>17.539907786726914</v>
      </c>
      <c r="S344" s="5">
        <v>5.3139653162032134</v>
      </c>
      <c r="T344" s="5">
        <v>9.1190269006450215</v>
      </c>
      <c r="U344" s="5">
        <v>6.4355057346983644</v>
      </c>
      <c r="V344" s="5">
        <v>11.043645643494724</v>
      </c>
      <c r="X344">
        <v>82.596136363636376</v>
      </c>
      <c r="Y344">
        <v>17.539907786726914</v>
      </c>
      <c r="Z344">
        <v>65.056228576909461</v>
      </c>
      <c r="AA344">
        <v>112.69727433279819</v>
      </c>
      <c r="AB344">
        <v>22.261919652871178</v>
      </c>
      <c r="AC344" s="6"/>
    </row>
    <row r="345" spans="1:29">
      <c r="A345" s="6"/>
      <c r="B345" s="4">
        <v>4.2475746384463787E-3</v>
      </c>
      <c r="C345" s="1" t="s">
        <v>17</v>
      </c>
      <c r="D345" s="4">
        <v>4.1281702624854044E-5</v>
      </c>
      <c r="E345" s="4">
        <v>5.0301790300508839E-6</v>
      </c>
      <c r="F345" s="4">
        <v>7.0416271847373345E-4</v>
      </c>
      <c r="G345" s="4">
        <v>8.5802288059641789E-5</v>
      </c>
      <c r="H345" s="4">
        <v>3.8865749013536122E-6</v>
      </c>
      <c r="I345" s="4">
        <v>4.7357948738627495E-7</v>
      </c>
      <c r="J345" s="4">
        <v>6.6295258530379411E-5</v>
      </c>
      <c r="K345" s="4">
        <v>8.0780829773853231E-6</v>
      </c>
      <c r="N345" s="1" t="s">
        <v>17</v>
      </c>
      <c r="O345" s="5">
        <v>3.4153591728173436</v>
      </c>
      <c r="P345" s="5">
        <v>5.8609250002667999</v>
      </c>
      <c r="Q345" s="5">
        <v>4.1361887469797987</v>
      </c>
      <c r="R345" s="5">
        <v>7.0979041460517527</v>
      </c>
      <c r="S345" s="5">
        <v>2.1504113310331423</v>
      </c>
      <c r="T345" s="5">
        <v>3.6902120372050224</v>
      </c>
      <c r="U345" s="5">
        <v>2.6042669888391323</v>
      </c>
      <c r="V345" s="5">
        <v>4.4690507586251771</v>
      </c>
      <c r="X345">
        <v>33.424318181818165</v>
      </c>
      <c r="Y345">
        <v>2.1504113310331423</v>
      </c>
      <c r="Z345">
        <v>31.273906850785025</v>
      </c>
      <c r="AA345">
        <v>102.54330436938643</v>
      </c>
      <c r="AB345">
        <v>4.8170761043871959</v>
      </c>
      <c r="AC345" s="6"/>
    </row>
    <row r="346" spans="1:29">
      <c r="A346" s="6"/>
      <c r="B346" s="4">
        <v>5.1756733652805534E-4</v>
      </c>
      <c r="C346" s="1" t="s">
        <v>18</v>
      </c>
      <c r="D346" s="4">
        <v>5.0301790300508839E-6</v>
      </c>
      <c r="E346" s="4">
        <v>6.1292774923314122E-7</v>
      </c>
      <c r="F346" s="4">
        <v>8.5802288059641803E-5</v>
      </c>
      <c r="G346" s="4">
        <v>1.0455016210211883E-5</v>
      </c>
      <c r="H346" s="4">
        <v>4.73579487386275E-7</v>
      </c>
      <c r="I346" s="4">
        <v>5.7705701437771305E-8</v>
      </c>
      <c r="J346" s="4">
        <v>8.0780829773853231E-6</v>
      </c>
      <c r="K346" s="4">
        <v>9.8431510844202563E-7</v>
      </c>
      <c r="N346" s="1" t="s">
        <v>18</v>
      </c>
      <c r="O346" s="5">
        <v>5.7477995835218723</v>
      </c>
      <c r="P346" s="5">
        <v>9.863507927278274</v>
      </c>
      <c r="Q346" s="5">
        <v>6.9609030132099061</v>
      </c>
      <c r="R346" s="5">
        <v>11.945253318965149</v>
      </c>
      <c r="S346" s="5">
        <v>3.6189849229582158</v>
      </c>
      <c r="T346" s="5">
        <v>6.2103568431011364</v>
      </c>
      <c r="U346" s="5">
        <v>4.3827907860951258</v>
      </c>
      <c r="V346" s="5">
        <v>7.5210854230521296</v>
      </c>
      <c r="X346">
        <v>56.250681818181818</v>
      </c>
      <c r="Y346">
        <v>6.2103568431011364</v>
      </c>
      <c r="Z346">
        <v>50.040324975080679</v>
      </c>
      <c r="AA346">
        <v>556.52553143623288</v>
      </c>
      <c r="AB346">
        <v>6.5038211755936937</v>
      </c>
      <c r="AC346" s="6"/>
    </row>
    <row r="347" spans="1:29">
      <c r="A347" s="6"/>
      <c r="B347" s="4">
        <v>7.2453012210008425E-2</v>
      </c>
      <c r="C347" s="1" t="s">
        <v>19</v>
      </c>
      <c r="D347" s="4">
        <v>7.0416271847373335E-4</v>
      </c>
      <c r="E347" s="4">
        <v>8.5802288059641789E-5</v>
      </c>
      <c r="F347" s="4">
        <v>1.2011256865887842E-2</v>
      </c>
      <c r="G347" s="4">
        <v>1.4635726864368236E-3</v>
      </c>
      <c r="H347" s="4">
        <v>6.6295258530379411E-5</v>
      </c>
      <c r="I347" s="4">
        <v>8.0780829773853231E-6</v>
      </c>
      <c r="J347" s="4">
        <v>1.130831494352299E-3</v>
      </c>
      <c r="K347" s="4">
        <v>1.377919152488481E-4</v>
      </c>
      <c r="N347" s="1" t="s">
        <v>19</v>
      </c>
      <c r="O347" s="5">
        <v>3.7067168273704838</v>
      </c>
      <c r="P347" s="5">
        <v>6.3609091235123119</v>
      </c>
      <c r="Q347" s="5">
        <v>4.4890389718406363</v>
      </c>
      <c r="R347" s="5">
        <v>7.7034125566154126</v>
      </c>
      <c r="S347" s="5">
        <v>2.3338587431591935</v>
      </c>
      <c r="T347" s="5">
        <v>4.0050168555447891</v>
      </c>
      <c r="U347" s="5">
        <v>2.8264319452329931</v>
      </c>
      <c r="V347" s="5">
        <v>4.8502967949059999</v>
      </c>
      <c r="X347">
        <v>36.275681818181816</v>
      </c>
      <c r="Y347">
        <v>2.8264319452329931</v>
      </c>
      <c r="Z347">
        <v>33.449249872948826</v>
      </c>
      <c r="AA347">
        <v>44.17181290534063</v>
      </c>
      <c r="AB347">
        <v>11.30887305566509</v>
      </c>
      <c r="AC347" s="6"/>
    </row>
    <row r="348" spans="1:29">
      <c r="A348" s="6"/>
      <c r="B348" s="4">
        <v>8.8284057950503095E-3</v>
      </c>
      <c r="C348" s="1" t="s">
        <v>20</v>
      </c>
      <c r="D348" s="4">
        <v>8.5802288059641803E-5</v>
      </c>
      <c r="E348" s="4">
        <v>1.0455016210211883E-5</v>
      </c>
      <c r="F348" s="4">
        <v>1.4635726864368241E-3</v>
      </c>
      <c r="G348" s="4">
        <v>1.7833645824088094E-4</v>
      </c>
      <c r="H348" s="4">
        <v>8.0780829773853248E-6</v>
      </c>
      <c r="I348" s="4">
        <v>9.8431510844202563E-7</v>
      </c>
      <c r="J348" s="4">
        <v>1.377919152488481E-4</v>
      </c>
      <c r="K348" s="4">
        <v>1.6789956773197769E-5</v>
      </c>
      <c r="N348" s="1" t="s">
        <v>20</v>
      </c>
      <c r="O348" s="5">
        <v>6.2381331972820346</v>
      </c>
      <c r="P348" s="5">
        <v>10.704944622496331</v>
      </c>
      <c r="Q348" s="5">
        <v>7.5547241233415585</v>
      </c>
      <c r="R348" s="5">
        <v>12.964279668450331</v>
      </c>
      <c r="S348" s="5">
        <v>3.9277134945849839</v>
      </c>
      <c r="T348" s="5">
        <v>6.7401503178680606</v>
      </c>
      <c r="U348" s="5">
        <v>4.756678151733575</v>
      </c>
      <c r="V348" s="5">
        <v>8.1626946060613186</v>
      </c>
      <c r="X348">
        <v>61.049318181818194</v>
      </c>
      <c r="Y348">
        <v>8.1626946060613186</v>
      </c>
      <c r="Z348">
        <v>52.886623575756872</v>
      </c>
      <c r="AA348">
        <v>0.98623093071443302</v>
      </c>
      <c r="AB348">
        <v>27.141007478289453</v>
      </c>
      <c r="AC348" s="6"/>
    </row>
    <row r="349" spans="1:29">
      <c r="A349" s="6"/>
      <c r="X349" s="8">
        <v>440</v>
      </c>
      <c r="Y349" s="8">
        <v>60.92873425653984</v>
      </c>
      <c r="Z349" s="8">
        <v>379.07126574346012</v>
      </c>
      <c r="AA349" s="8">
        <v>1373.9362018862528</v>
      </c>
      <c r="AB349" s="8">
        <v>123.87015280923092</v>
      </c>
      <c r="AC349" s="6"/>
    </row>
    <row r="350" spans="1:29">
      <c r="A350" s="6"/>
      <c r="C350" s="1" t="s">
        <v>28</v>
      </c>
      <c r="D350" s="4">
        <v>1.2787836620744837E-3</v>
      </c>
      <c r="E350" s="4">
        <v>1.0624742740015966E-2</v>
      </c>
      <c r="F350" s="4">
        <v>2.1812854668548161E-2</v>
      </c>
      <c r="G350" s="4">
        <v>0.18123156883527786</v>
      </c>
      <c r="H350" s="4">
        <v>1.2039446459961315E-4</v>
      </c>
      <c r="I350" s="4">
        <v>1.0002944607673159E-3</v>
      </c>
      <c r="J350" s="4">
        <v>2.0536288014102468E-3</v>
      </c>
      <c r="K350" s="4">
        <v>1.7062524604885304E-2</v>
      </c>
      <c r="P350" t="s">
        <v>70</v>
      </c>
      <c r="AB350" s="19">
        <v>1497.8063546954836</v>
      </c>
      <c r="AC350" s="6"/>
    </row>
    <row r="351" spans="1:29">
      <c r="A351" s="6"/>
      <c r="C351" s="1"/>
      <c r="D351" s="1" t="s">
        <v>13</v>
      </c>
      <c r="E351" s="1" t="s">
        <v>14</v>
      </c>
      <c r="F351" s="1" t="s">
        <v>15</v>
      </c>
      <c r="G351" s="1" t="s">
        <v>16</v>
      </c>
      <c r="H351" s="1" t="s">
        <v>17</v>
      </c>
      <c r="I351" s="1" t="s">
        <v>18</v>
      </c>
      <c r="J351" s="1" t="s">
        <v>19</v>
      </c>
      <c r="K351" s="1" t="s">
        <v>20</v>
      </c>
      <c r="L351" s="1"/>
      <c r="O351" s="1" t="s">
        <v>13</v>
      </c>
      <c r="P351" s="1" t="s">
        <v>14</v>
      </c>
      <c r="Q351" s="1" t="s">
        <v>15</v>
      </c>
      <c r="R351" s="1" t="s">
        <v>16</v>
      </c>
      <c r="S351" s="1" t="s">
        <v>17</v>
      </c>
      <c r="T351" s="1" t="s">
        <v>18</v>
      </c>
      <c r="U351" s="1" t="s">
        <v>19</v>
      </c>
      <c r="V351" s="1" t="s">
        <v>20</v>
      </c>
      <c r="Z351" t="s">
        <v>68</v>
      </c>
      <c r="AC351" s="6"/>
    </row>
    <row r="352" spans="1:29">
      <c r="A352" s="6"/>
      <c r="B352" s="4">
        <v>5.4373569392305024E-3</v>
      </c>
      <c r="C352" s="1" t="s">
        <v>13</v>
      </c>
      <c r="D352" s="4">
        <v>6.9532032187552876E-6</v>
      </c>
      <c r="E352" s="4">
        <v>5.7770518664964714E-5</v>
      </c>
      <c r="F352" s="4">
        <v>1.1860427669645681E-4</v>
      </c>
      <c r="G352" s="4">
        <v>9.8542072841412858E-4</v>
      </c>
      <c r="H352" s="4">
        <v>6.5462767753564762E-7</v>
      </c>
      <c r="I352" s="4">
        <v>5.4389580275269987E-6</v>
      </c>
      <c r="J352" s="4">
        <v>1.1166312813951624E-5</v>
      </c>
      <c r="K352" s="4">
        <v>9.2775036561164298E-5</v>
      </c>
      <c r="N352" s="1" t="s">
        <v>13</v>
      </c>
      <c r="O352">
        <v>8.3398879585318927E-2</v>
      </c>
      <c r="P352">
        <v>3.064490866422974</v>
      </c>
      <c r="Q352">
        <v>2.3108137889729217</v>
      </c>
      <c r="R352">
        <v>3.2691846644506359</v>
      </c>
      <c r="S352">
        <v>1.2530958750764338</v>
      </c>
      <c r="T352">
        <v>4.9926398150420894</v>
      </c>
      <c r="U352">
        <v>3.5234200437235321</v>
      </c>
      <c r="V352">
        <v>6.0463627910811226</v>
      </c>
      <c r="W352" s="6">
        <v>24.54340672435503</v>
      </c>
      <c r="Z352" t="s">
        <v>67</v>
      </c>
      <c r="AC352" s="6"/>
    </row>
    <row r="353" spans="1:29">
      <c r="A353" s="6"/>
      <c r="B353" s="4">
        <v>4.5176146973325837E-2</v>
      </c>
      <c r="C353" s="1" t="s">
        <v>14</v>
      </c>
      <c r="D353" s="4">
        <v>5.7770518664964714E-5</v>
      </c>
      <c r="E353" s="4">
        <v>4.7998493957673795E-4</v>
      </c>
      <c r="F353" s="4">
        <v>9.8542072841412837E-4</v>
      </c>
      <c r="G353" s="4">
        <v>8.1873439899089306E-3</v>
      </c>
      <c r="H353" s="4">
        <v>5.4389580275269979E-6</v>
      </c>
      <c r="I353" s="4">
        <v>4.5189449576227975E-5</v>
      </c>
      <c r="J353" s="4">
        <v>9.2775036561164285E-5</v>
      </c>
      <c r="K353" s="4">
        <v>7.7081911928628686E-4</v>
      </c>
      <c r="N353" s="1" t="s">
        <v>14</v>
      </c>
      <c r="O353">
        <v>5.9050283644443535</v>
      </c>
      <c r="P353">
        <v>41.931936365503681</v>
      </c>
      <c r="Q353">
        <v>4.3733404370132307</v>
      </c>
      <c r="R353">
        <v>1.6482812523440444</v>
      </c>
      <c r="S353">
        <v>1.7132215104780673</v>
      </c>
      <c r="T353">
        <v>1.9257114984598419E-2</v>
      </c>
      <c r="U353">
        <v>5.9296581223639944</v>
      </c>
      <c r="V353">
        <v>6.5686839081762018</v>
      </c>
      <c r="W353" s="6">
        <v>68.089407075308173</v>
      </c>
      <c r="Z353" t="s">
        <v>69</v>
      </c>
      <c r="AB353">
        <v>12</v>
      </c>
      <c r="AC353" s="6"/>
    </row>
    <row r="354" spans="1:29">
      <c r="A354" s="6"/>
      <c r="B354" s="4">
        <v>9.2747725994601113E-2</v>
      </c>
      <c r="C354" s="1" t="s">
        <v>15</v>
      </c>
      <c r="D354" s="4">
        <v>1.1860427669645679E-4</v>
      </c>
      <c r="E354" s="4">
        <v>9.8542072841412837E-4</v>
      </c>
      <c r="F354" s="4">
        <v>2.0230926679585606E-3</v>
      </c>
      <c r="G354" s="4">
        <v>1.6808815887906042E-2</v>
      </c>
      <c r="H354" s="4">
        <v>1.1166312813951624E-5</v>
      </c>
      <c r="I354" s="4">
        <v>9.2775036561164285E-5</v>
      </c>
      <c r="J354" s="4">
        <v>1.9046940136781867E-4</v>
      </c>
      <c r="K354" s="4">
        <v>1.5825103568300417E-3</v>
      </c>
      <c r="N354" s="1" t="s">
        <v>15</v>
      </c>
      <c r="O354">
        <v>1.8125818028789682</v>
      </c>
      <c r="P354">
        <v>6.7221347402294285</v>
      </c>
      <c r="Q354">
        <v>514.99671266669134</v>
      </c>
      <c r="R354">
        <v>2.9850652620646412</v>
      </c>
      <c r="S354">
        <v>1.4742724671499605</v>
      </c>
      <c r="T354">
        <v>5.4185522163253017</v>
      </c>
      <c r="U354">
        <v>0.87002231587533363</v>
      </c>
      <c r="V354">
        <v>3.171721061492065</v>
      </c>
      <c r="W354" s="6">
        <v>537.45106253270706</v>
      </c>
      <c r="AC354" s="6"/>
    </row>
    <row r="355" spans="1:29">
      <c r="A355" s="6"/>
      <c r="B355" s="4">
        <v>0.77059221011280943</v>
      </c>
      <c r="C355" s="1" t="s">
        <v>16</v>
      </c>
      <c r="D355" s="4">
        <v>9.8542072841412837E-4</v>
      </c>
      <c r="E355" s="4">
        <v>8.1873439899089306E-3</v>
      </c>
      <c r="F355" s="4">
        <v>1.6808815887906042E-2</v>
      </c>
      <c r="G355" s="4">
        <v>0.13965563517098853</v>
      </c>
      <c r="H355" s="4">
        <v>9.2775036561164298E-5</v>
      </c>
      <c r="I355" s="4">
        <v>7.7081911928628686E-4</v>
      </c>
      <c r="J355" s="4">
        <v>1.5825103568300419E-3</v>
      </c>
      <c r="K355" s="4">
        <v>1.3148248545382758E-2</v>
      </c>
      <c r="N355" s="1" t="s">
        <v>16</v>
      </c>
      <c r="O355">
        <v>8.4398272669109868</v>
      </c>
      <c r="P355">
        <v>3.8663998540699152</v>
      </c>
      <c r="Q355">
        <v>0.30960419958398289</v>
      </c>
      <c r="R355">
        <v>112.69727433279819</v>
      </c>
      <c r="S355">
        <v>5.3139653162032134</v>
      </c>
      <c r="T355">
        <v>7.2286877242060612</v>
      </c>
      <c r="U355">
        <v>3.0570575077677549</v>
      </c>
      <c r="V355">
        <v>3.3073908601593214</v>
      </c>
      <c r="W355" s="6">
        <v>144.22020706169943</v>
      </c>
      <c r="AC355" s="6"/>
    </row>
    <row r="356" spans="1:29">
      <c r="A356" s="6"/>
      <c r="B356" s="4">
        <v>5.1191432683280413E-4</v>
      </c>
      <c r="C356" s="1" t="s">
        <v>17</v>
      </c>
      <c r="D356" s="4">
        <v>6.5462767753564741E-7</v>
      </c>
      <c r="E356" s="4">
        <v>5.4389580275269962E-6</v>
      </c>
      <c r="F356" s="4">
        <v>1.1166312813951621E-5</v>
      </c>
      <c r="G356" s="4">
        <v>9.2775036561164271E-5</v>
      </c>
      <c r="H356" s="4">
        <v>6.1631651299906835E-8</v>
      </c>
      <c r="I356" s="4">
        <v>5.1206506551828331E-7</v>
      </c>
      <c r="J356" s="4">
        <v>1.0512820054383849E-6</v>
      </c>
      <c r="K356" s="4">
        <v>8.734550797178017E-6</v>
      </c>
      <c r="N356" s="1" t="s">
        <v>17</v>
      </c>
      <c r="O356">
        <v>0.58653906857641358</v>
      </c>
      <c r="P356">
        <v>4.0315465318432109</v>
      </c>
      <c r="Q356">
        <v>1.1032626028140513</v>
      </c>
      <c r="R356">
        <v>5.238790804905304</v>
      </c>
      <c r="S356">
        <v>102.54330436938643</v>
      </c>
      <c r="T356">
        <v>5.0333888939131795</v>
      </c>
      <c r="U356">
        <v>0.74803030825673789</v>
      </c>
      <c r="V356">
        <v>2.6928119226866998</v>
      </c>
      <c r="W356" s="6">
        <v>121.97767450238204</v>
      </c>
      <c r="AC356" s="6"/>
    </row>
    <row r="357" spans="1:29">
      <c r="A357" s="6"/>
      <c r="B357" s="4">
        <v>4.2532276481416298E-3</v>
      </c>
      <c r="C357" s="1" t="s">
        <v>18</v>
      </c>
      <c r="D357" s="4">
        <v>5.438958027526997E-6</v>
      </c>
      <c r="E357" s="4">
        <v>4.5189449576227968E-5</v>
      </c>
      <c r="F357" s="4">
        <v>9.2775036561164271E-5</v>
      </c>
      <c r="G357" s="4">
        <v>7.7081911928628675E-4</v>
      </c>
      <c r="H357" s="4">
        <v>5.1206506551828331E-7</v>
      </c>
      <c r="I357" s="4">
        <v>4.2544800568184712E-6</v>
      </c>
      <c r="J357" s="4">
        <v>8.7345507971780187E-6</v>
      </c>
      <c r="K357" s="4">
        <v>7.2570801396595018E-5</v>
      </c>
      <c r="N357" s="1" t="s">
        <v>18</v>
      </c>
      <c r="O357">
        <v>0.5314735386593713</v>
      </c>
      <c r="P357">
        <v>0.46277636825120161</v>
      </c>
      <c r="Q357">
        <v>6.9609030132099061</v>
      </c>
      <c r="R357">
        <v>8.2801143631967768</v>
      </c>
      <c r="S357">
        <v>11.251042565867214</v>
      </c>
      <c r="T357">
        <v>556.52553143623288</v>
      </c>
      <c r="U357">
        <v>2.6109559093705985</v>
      </c>
      <c r="V357">
        <v>2.7177212134680975</v>
      </c>
      <c r="W357" s="6">
        <v>589.340518408256</v>
      </c>
      <c r="AC357" s="6"/>
    </row>
    <row r="358" spans="1:29">
      <c r="A358" s="6"/>
      <c r="B358" s="4">
        <v>8.7319795717731279E-3</v>
      </c>
      <c r="C358" s="1" t="s">
        <v>19</v>
      </c>
      <c r="D358" s="4">
        <v>1.1166312813951623E-5</v>
      </c>
      <c r="E358" s="4">
        <v>9.2775036561164271E-5</v>
      </c>
      <c r="F358" s="4">
        <v>1.9046940136781864E-4</v>
      </c>
      <c r="G358" s="4">
        <v>1.5825103568300417E-3</v>
      </c>
      <c r="H358" s="4">
        <v>1.0512820054383851E-6</v>
      </c>
      <c r="I358" s="4">
        <v>8.7345507971780187E-6</v>
      </c>
      <c r="J358" s="4">
        <v>1.7932244741919209E-5</v>
      </c>
      <c r="K358" s="4">
        <v>1.4898961629273484E-4</v>
      </c>
      <c r="N358" s="1" t="s">
        <v>19</v>
      </c>
      <c r="O358">
        <v>1.9764973492101821</v>
      </c>
      <c r="P358">
        <v>4.5181193556635035</v>
      </c>
      <c r="Q358">
        <v>2.745988043004111</v>
      </c>
      <c r="R358">
        <v>7.7034125566154126</v>
      </c>
      <c r="S358">
        <v>0.76233368961047898</v>
      </c>
      <c r="T358">
        <v>1.0037642127405915</v>
      </c>
      <c r="U358">
        <v>44.17181290534063</v>
      </c>
      <c r="V358">
        <v>3.0564697451984943</v>
      </c>
      <c r="W358" s="6">
        <v>65.938397857383407</v>
      </c>
      <c r="AC358" s="6"/>
    </row>
    <row r="359" spans="1:29">
      <c r="A359" s="6"/>
      <c r="B359" s="4">
        <v>7.254943843328561E-2</v>
      </c>
      <c r="C359" s="1" t="s">
        <v>20</v>
      </c>
      <c r="D359" s="4">
        <v>9.2775036561164271E-5</v>
      </c>
      <c r="E359" s="4">
        <v>7.7081911928628664E-4</v>
      </c>
      <c r="F359" s="4">
        <v>1.5825103568300413E-3</v>
      </c>
      <c r="G359" s="4">
        <v>1.3148248545382754E-2</v>
      </c>
      <c r="H359" s="4">
        <v>8.7345507971780187E-6</v>
      </c>
      <c r="I359" s="4">
        <v>7.2570801396595018E-5</v>
      </c>
      <c r="J359" s="4">
        <v>1.4898961629273481E-4</v>
      </c>
      <c r="K359" s="4">
        <v>1.2378765783385471E-3</v>
      </c>
      <c r="N359" s="1" t="s">
        <v>20</v>
      </c>
      <c r="O359">
        <v>6.2381331972820337</v>
      </c>
      <c r="P359">
        <v>7.0786037250006117</v>
      </c>
      <c r="Q359">
        <v>5.6870916305692996</v>
      </c>
      <c r="R359">
        <v>3.7411404675589028</v>
      </c>
      <c r="S359">
        <v>0.94611771513586551</v>
      </c>
      <c r="T359">
        <v>2.0754321106407092</v>
      </c>
      <c r="U359">
        <v>2.9669088985070453</v>
      </c>
      <c r="V359">
        <v>0.98623093071443302</v>
      </c>
      <c r="W359" s="6">
        <v>29.719658675408905</v>
      </c>
      <c r="AC359" s="6"/>
    </row>
    <row r="360" spans="1:29">
      <c r="A360" s="6"/>
      <c r="O360" s="6">
        <v>25.573479467547628</v>
      </c>
      <c r="P360" s="6">
        <v>71.676007806984529</v>
      </c>
      <c r="Q360" s="6">
        <v>538.48771638185883</v>
      </c>
      <c r="R360" s="6">
        <v>145.5632637039339</v>
      </c>
      <c r="S360" s="6">
        <v>125.25735350890767</v>
      </c>
      <c r="T360" s="6">
        <v>582.29725352408548</v>
      </c>
      <c r="U360" s="6">
        <v>63.877866011205626</v>
      </c>
      <c r="V360" s="6">
        <v>28.547392432976434</v>
      </c>
      <c r="W360" s="19">
        <v>1581.2803328375001</v>
      </c>
      <c r="X360" t="s">
        <v>64</v>
      </c>
      <c r="AC360" s="6"/>
    </row>
    <row r="361" spans="1:29">
      <c r="A361" s="6"/>
      <c r="C361" s="1" t="s">
        <v>29</v>
      </c>
      <c r="D361" s="4">
        <v>6.1213644731128074E-3</v>
      </c>
      <c r="E361" s="4">
        <v>7.458887897083045E-4</v>
      </c>
      <c r="F361" s="4">
        <v>8.9728758157125814E-4</v>
      </c>
      <c r="G361" s="4">
        <v>1.0933456930692118E-4</v>
      </c>
      <c r="H361" s="4">
        <v>5.0889582475775741E-2</v>
      </c>
      <c r="I361" s="4">
        <v>6.2009000196511909E-3</v>
      </c>
      <c r="J361" s="4">
        <v>7.4595444508207456E-3</v>
      </c>
      <c r="K361" s="4">
        <v>9.0894613556127802E-4</v>
      </c>
      <c r="X361">
        <v>1</v>
      </c>
      <c r="AC361" s="6"/>
    </row>
    <row r="362" spans="1:29">
      <c r="A362" s="6"/>
      <c r="C362" s="1"/>
      <c r="D362" s="1" t="s">
        <v>13</v>
      </c>
      <c r="E362" s="1" t="s">
        <v>14</v>
      </c>
      <c r="F362" s="1" t="s">
        <v>15</v>
      </c>
      <c r="G362" s="1" t="s">
        <v>16</v>
      </c>
      <c r="H362" s="1" t="s">
        <v>17</v>
      </c>
      <c r="I362" s="1" t="s">
        <v>18</v>
      </c>
      <c r="J362" s="1" t="s">
        <v>19</v>
      </c>
      <c r="K362" s="1" t="s">
        <v>20</v>
      </c>
      <c r="L362" s="1"/>
      <c r="X362">
        <v>0</v>
      </c>
      <c r="Y362" t="s">
        <v>65</v>
      </c>
      <c r="AC362" s="6"/>
    </row>
    <row r="363" spans="1:29">
      <c r="A363" s="6"/>
      <c r="B363" s="4">
        <v>8.3473703786206402E-2</v>
      </c>
      <c r="C363" s="1" t="s">
        <v>13</v>
      </c>
      <c r="D363" s="4">
        <v>5.1097296479602589E-4</v>
      </c>
      <c r="E363" s="4">
        <v>6.2262099889563006E-5</v>
      </c>
      <c r="F363" s="4">
        <v>7.4899917795120721E-5</v>
      </c>
      <c r="G363" s="4">
        <v>9.126561451918393E-6</v>
      </c>
      <c r="H363" s="4">
        <v>4.2479419333866248E-3</v>
      </c>
      <c r="I363" s="4">
        <v>5.17612091448245E-4</v>
      </c>
      <c r="J363" s="4">
        <v>6.2267580386785059E-4</v>
      </c>
      <c r="K363" s="4">
        <v>7.5873100477459127E-5</v>
      </c>
      <c r="N363" t="s">
        <v>100</v>
      </c>
      <c r="AC363" s="6"/>
    </row>
    <row r="364" spans="1:29">
      <c r="A364" s="6"/>
      <c r="B364" s="4">
        <v>1.0171278015390214E-2</v>
      </c>
      <c r="C364" s="1" t="s">
        <v>14</v>
      </c>
      <c r="D364" s="4">
        <v>6.2262099889563006E-5</v>
      </c>
      <c r="E364" s="4">
        <v>7.5866422486860919E-6</v>
      </c>
      <c r="F364" s="4">
        <v>9.1265614519183913E-6</v>
      </c>
      <c r="G364" s="4">
        <v>1.112072301113645E-6</v>
      </c>
      <c r="H364" s="4">
        <v>5.176120914482449E-4</v>
      </c>
      <c r="I364" s="4">
        <v>6.3071078045510911E-5</v>
      </c>
      <c r="J364" s="4">
        <v>7.5873100477459113E-5</v>
      </c>
      <c r="K364" s="4">
        <v>9.2451438458083205E-6</v>
      </c>
      <c r="P364" s="1" t="s">
        <v>13</v>
      </c>
      <c r="Q364" s="1" t="s">
        <v>14</v>
      </c>
      <c r="R364" s="1" t="s">
        <v>15</v>
      </c>
      <c r="S364" s="1" t="s">
        <v>16</v>
      </c>
      <c r="T364" s="1" t="s">
        <v>17</v>
      </c>
      <c r="U364" s="1" t="s">
        <v>18</v>
      </c>
      <c r="V364" s="1" t="s">
        <v>19</v>
      </c>
      <c r="W364" s="1" t="s">
        <v>20</v>
      </c>
      <c r="AC364" s="6"/>
    </row>
    <row r="365" spans="1:29">
      <c r="A365" s="6"/>
      <c r="B365" s="4">
        <v>1.2235820644908106E-2</v>
      </c>
      <c r="C365" s="1" t="s">
        <v>15</v>
      </c>
      <c r="D365" s="4">
        <v>7.4899917795120721E-5</v>
      </c>
      <c r="E365" s="4">
        <v>9.126561451918393E-6</v>
      </c>
      <c r="F365" s="4">
        <v>1.0979049915009266E-5</v>
      </c>
      <c r="G365" s="4">
        <v>1.3377981803277622E-6</v>
      </c>
      <c r="H365" s="4">
        <v>6.2267580386785059E-4</v>
      </c>
      <c r="I365" s="4">
        <v>7.5873100477459127E-5</v>
      </c>
      <c r="J365" s="4">
        <v>9.1273647992962177E-5</v>
      </c>
      <c r="K365" s="4">
        <v>1.1121701890610128E-5</v>
      </c>
      <c r="P365">
        <v>14</v>
      </c>
      <c r="Q365">
        <v>64</v>
      </c>
      <c r="R365">
        <v>90</v>
      </c>
      <c r="S365">
        <v>102</v>
      </c>
      <c r="T365">
        <v>34</v>
      </c>
      <c r="U365">
        <v>87</v>
      </c>
      <c r="V365">
        <v>24</v>
      </c>
      <c r="W365">
        <v>25</v>
      </c>
      <c r="AC365" s="6"/>
    </row>
    <row r="366" spans="1:29">
      <c r="A366" s="6"/>
      <c r="B366" s="4">
        <v>1.4909358023044489E-3</v>
      </c>
      <c r="C366" s="1" t="s">
        <v>16</v>
      </c>
      <c r="D366" s="4">
        <v>9.126561451918393E-6</v>
      </c>
      <c r="E366" s="4">
        <v>1.1120723011136453E-6</v>
      </c>
      <c r="F366" s="4">
        <v>1.3377981803277625E-6</v>
      </c>
      <c r="G366" s="4">
        <v>1.6301082380922589E-7</v>
      </c>
      <c r="H366" s="4">
        <v>7.5873100477459127E-5</v>
      </c>
      <c r="I366" s="4">
        <v>9.2451438458083205E-6</v>
      </c>
      <c r="J366" s="4">
        <v>1.1121701890610128E-5</v>
      </c>
      <c r="K366" s="4">
        <v>1.3551803358745824E-6</v>
      </c>
      <c r="N366" s="1" t="s">
        <v>13</v>
      </c>
      <c r="O366" s="25">
        <v>14</v>
      </c>
      <c r="P366" s="7">
        <v>0.44545454545454544</v>
      </c>
      <c r="Q366" s="7">
        <v>2.0363636363636362</v>
      </c>
      <c r="R366" s="7">
        <v>2.8636363636363638</v>
      </c>
      <c r="S366" s="7">
        <v>3.2454545454545456</v>
      </c>
      <c r="T366" s="7">
        <v>1.0818181818181818</v>
      </c>
      <c r="U366" s="7">
        <v>2.7681818181818181</v>
      </c>
      <c r="V366" s="7">
        <v>0.76363636363636367</v>
      </c>
      <c r="W366" s="7">
        <v>0.79545454545454541</v>
      </c>
      <c r="AC366" s="6"/>
    </row>
    <row r="367" spans="1:29">
      <c r="A367" s="6"/>
      <c r="B367" s="4">
        <v>0.69395343996344028</v>
      </c>
      <c r="C367" s="1" t="s">
        <v>17</v>
      </c>
      <c r="D367" s="4">
        <v>4.2479419333866248E-3</v>
      </c>
      <c r="E367" s="4">
        <v>5.17612091448245E-4</v>
      </c>
      <c r="F367" s="4">
        <v>6.2267580386785059E-4</v>
      </c>
      <c r="G367" s="4">
        <v>7.5873100477459127E-5</v>
      </c>
      <c r="H367" s="4">
        <v>3.5315000817367784E-2</v>
      </c>
      <c r="I367" s="4">
        <v>4.3031358995063084E-3</v>
      </c>
      <c r="J367" s="4">
        <v>5.1765765322072483E-3</v>
      </c>
      <c r="K367" s="4">
        <v>6.3076629751422436E-4</v>
      </c>
      <c r="N367" s="1" t="s">
        <v>14</v>
      </c>
      <c r="O367" s="25">
        <v>64</v>
      </c>
      <c r="P367" s="7">
        <v>2.0363636363636362</v>
      </c>
      <c r="Q367" s="7">
        <v>9.3090909090909086</v>
      </c>
      <c r="R367" s="7">
        <v>13.090909090909092</v>
      </c>
      <c r="S367" s="7">
        <v>14.836363636363636</v>
      </c>
      <c r="T367" s="7">
        <v>4.9454545454545453</v>
      </c>
      <c r="U367" s="7">
        <v>12.654545454545454</v>
      </c>
      <c r="V367" s="7">
        <v>3.4909090909090907</v>
      </c>
      <c r="W367" s="7">
        <v>3.6363636363636362</v>
      </c>
      <c r="AC367" s="6"/>
    </row>
    <row r="368" spans="1:29">
      <c r="A368" s="6"/>
      <c r="B368" s="4">
        <v>8.4558286591458476E-2</v>
      </c>
      <c r="C368" s="1" t="s">
        <v>18</v>
      </c>
      <c r="D368" s="4">
        <v>5.17612091448245E-4</v>
      </c>
      <c r="E368" s="4">
        <v>6.3071078045510911E-5</v>
      </c>
      <c r="F368" s="4">
        <v>7.5873100477459127E-5</v>
      </c>
      <c r="G368" s="4">
        <v>9.2451438458083205E-6</v>
      </c>
      <c r="H368" s="4">
        <v>4.3031358995063084E-3</v>
      </c>
      <c r="I368" s="4">
        <v>5.2433748098664585E-4</v>
      </c>
      <c r="J368" s="4">
        <v>6.3076629751422436E-4</v>
      </c>
      <c r="K368" s="4">
        <v>7.6858927826989218E-5</v>
      </c>
      <c r="N368" s="1" t="s">
        <v>15</v>
      </c>
      <c r="O368" s="25">
        <v>86</v>
      </c>
      <c r="P368" s="7">
        <v>2.7363636363636363</v>
      </c>
      <c r="Q368" s="7">
        <v>12.50909090909091</v>
      </c>
      <c r="R368" s="7">
        <v>17.59090909090909</v>
      </c>
      <c r="S368" s="7">
        <v>19.936363636363637</v>
      </c>
      <c r="T368" s="7">
        <v>6.6454545454545455</v>
      </c>
      <c r="U368" s="7">
        <v>17.004545454545454</v>
      </c>
      <c r="V368" s="7">
        <v>4.6909090909090905</v>
      </c>
      <c r="W368" s="7">
        <v>4.8863636363636367</v>
      </c>
      <c r="AC368" s="6"/>
    </row>
    <row r="369" spans="1:29">
      <c r="A369" s="6"/>
      <c r="B369" s="4">
        <v>0.10172173321860878</v>
      </c>
      <c r="C369" s="1" t="s">
        <v>19</v>
      </c>
      <c r="D369" s="4">
        <v>6.226758038678507E-4</v>
      </c>
      <c r="E369" s="4">
        <v>7.587310047745914E-5</v>
      </c>
      <c r="F369" s="4">
        <v>9.1273647992962177E-5</v>
      </c>
      <c r="G369" s="4">
        <v>1.1121701890610128E-5</v>
      </c>
      <c r="H369" s="4">
        <v>5.1765765322072483E-3</v>
      </c>
      <c r="I369" s="4">
        <v>6.3076629751422436E-4</v>
      </c>
      <c r="J369" s="4">
        <v>7.5879779055874137E-4</v>
      </c>
      <c r="K369" s="4">
        <v>9.2459576311649733E-5</v>
      </c>
      <c r="N369" s="1" t="s">
        <v>16</v>
      </c>
      <c r="O369" s="25">
        <v>89</v>
      </c>
      <c r="P369" s="7">
        <v>2.831818181818182</v>
      </c>
      <c r="Q369" s="7">
        <v>12.945454545454545</v>
      </c>
      <c r="R369" s="7">
        <v>18.204545454545453</v>
      </c>
      <c r="S369" s="7">
        <v>20.631818181818183</v>
      </c>
      <c r="T369" s="7">
        <v>6.877272727272727</v>
      </c>
      <c r="U369" s="7">
        <v>17.597727272727273</v>
      </c>
      <c r="V369" s="7">
        <v>4.8545454545454545</v>
      </c>
      <c r="W369" s="7">
        <v>5.0568181818181817</v>
      </c>
      <c r="AC369" s="6"/>
    </row>
    <row r="370" spans="1:29">
      <c r="A370" s="6"/>
      <c r="B370" s="4">
        <v>1.2394801977683336E-2</v>
      </c>
      <c r="C370" s="1" t="s">
        <v>20</v>
      </c>
      <c r="D370" s="4">
        <v>7.587310047745914E-5</v>
      </c>
      <c r="E370" s="4">
        <v>9.2451438458083222E-6</v>
      </c>
      <c r="F370" s="4">
        <v>1.1121701890610128E-5</v>
      </c>
      <c r="G370" s="4">
        <v>1.3551803358745824E-6</v>
      </c>
      <c r="H370" s="4">
        <v>6.3076629751422436E-4</v>
      </c>
      <c r="I370" s="4">
        <v>7.6858927826989218E-5</v>
      </c>
      <c r="J370" s="4">
        <v>9.2459576311649733E-5</v>
      </c>
      <c r="K370" s="4">
        <v>1.1266207358662554E-5</v>
      </c>
      <c r="N370" s="1" t="s">
        <v>17</v>
      </c>
      <c r="O370" s="25">
        <v>36</v>
      </c>
      <c r="P370" s="7">
        <v>1.1454545454545455</v>
      </c>
      <c r="Q370" s="7">
        <v>5.2363636363636363</v>
      </c>
      <c r="R370" s="7">
        <v>7.3636363636363633</v>
      </c>
      <c r="S370" s="7">
        <v>8.3454545454545457</v>
      </c>
      <c r="T370" s="7">
        <v>2.7818181818181817</v>
      </c>
      <c r="U370" s="7">
        <v>7.1181818181818182</v>
      </c>
      <c r="V370" s="7">
        <v>1.9636363636363636</v>
      </c>
      <c r="W370" s="7">
        <v>2.0454545454545454</v>
      </c>
      <c r="AC370" s="6"/>
    </row>
    <row r="371" spans="1:29">
      <c r="A371" s="6"/>
      <c r="N371" s="1" t="s">
        <v>18</v>
      </c>
      <c r="O371" s="25">
        <v>97</v>
      </c>
      <c r="P371" s="7">
        <v>3.0863636363636364</v>
      </c>
      <c r="Q371" s="7">
        <v>14.109090909090909</v>
      </c>
      <c r="R371" s="7">
        <v>19.84090909090909</v>
      </c>
      <c r="S371" s="7">
        <v>22.486363636363638</v>
      </c>
      <c r="T371" s="7">
        <v>7.4954545454545451</v>
      </c>
      <c r="U371" s="7">
        <v>19.179545454545455</v>
      </c>
      <c r="V371" s="7">
        <v>5.290909090909091</v>
      </c>
      <c r="W371" s="7">
        <v>5.5113636363636367</v>
      </c>
      <c r="AC371" s="6"/>
    </row>
    <row r="372" spans="1:29">
      <c r="A372" s="6"/>
      <c r="C372" s="1" t="s">
        <v>30</v>
      </c>
      <c r="D372" s="4">
        <v>2.7788616448918921E-3</v>
      </c>
      <c r="E372" s="4">
        <v>2.3088103924613849E-2</v>
      </c>
      <c r="F372" s="4">
        <v>4.0733370081429295E-4</v>
      </c>
      <c r="G372" s="4">
        <v>3.3843220779578727E-3</v>
      </c>
      <c r="H372" s="4">
        <v>2.3101893293176849E-2</v>
      </c>
      <c r="I372" s="4">
        <v>0.19194151468054005</v>
      </c>
      <c r="J372" s="4">
        <v>3.386343364098183E-3</v>
      </c>
      <c r="K372" s="4">
        <v>2.8135350911926017E-2</v>
      </c>
      <c r="N372" s="1" t="s">
        <v>19</v>
      </c>
      <c r="O372" s="25">
        <v>28</v>
      </c>
      <c r="P372" s="7">
        <v>0.89090909090909087</v>
      </c>
      <c r="Q372" s="7">
        <v>4.0727272727272723</v>
      </c>
      <c r="R372" s="7">
        <v>5.7272727272727275</v>
      </c>
      <c r="S372" s="7">
        <v>6.4909090909090912</v>
      </c>
      <c r="T372" s="7">
        <v>2.1636363636363636</v>
      </c>
      <c r="U372" s="7">
        <v>5.5363636363636362</v>
      </c>
      <c r="V372" s="7">
        <v>1.5272727272727273</v>
      </c>
      <c r="W372" s="7">
        <v>1.5909090909090908</v>
      </c>
      <c r="AC372" s="6"/>
    </row>
    <row r="373" spans="1:29">
      <c r="A373" s="6"/>
      <c r="C373" s="1"/>
      <c r="D373" s="1" t="s">
        <v>13</v>
      </c>
      <c r="E373" s="1" t="s">
        <v>14</v>
      </c>
      <c r="F373" s="1" t="s">
        <v>15</v>
      </c>
      <c r="G373" s="1" t="s">
        <v>16</v>
      </c>
      <c r="H373" s="1" t="s">
        <v>17</v>
      </c>
      <c r="I373" s="1" t="s">
        <v>18</v>
      </c>
      <c r="J373" s="1" t="s">
        <v>19</v>
      </c>
      <c r="K373" s="1" t="s">
        <v>20</v>
      </c>
      <c r="L373" s="1"/>
      <c r="N373" s="1" t="s">
        <v>20</v>
      </c>
      <c r="O373" s="26">
        <v>26</v>
      </c>
      <c r="P373" s="7">
        <v>0.82727272727272727</v>
      </c>
      <c r="Q373" s="7">
        <v>3.7818181818181817</v>
      </c>
      <c r="R373" s="7">
        <v>5.3181818181818183</v>
      </c>
      <c r="S373" s="7">
        <v>6.0272727272727273</v>
      </c>
      <c r="T373" s="7">
        <v>2.0090909090909093</v>
      </c>
      <c r="U373" s="7">
        <v>5.1409090909090907</v>
      </c>
      <c r="V373" s="7">
        <v>1.4181818181818182</v>
      </c>
      <c r="W373" s="7">
        <v>1.4772727272727273</v>
      </c>
      <c r="AC373" s="6"/>
    </row>
    <row r="374" spans="1:29">
      <c r="A374" s="6"/>
      <c r="B374" s="4">
        <v>1.0060184580437758E-2</v>
      </c>
      <c r="C374" s="1" t="s">
        <v>13</v>
      </c>
      <c r="D374" s="4">
        <v>2.7955861071111321E-5</v>
      </c>
      <c r="E374" s="4">
        <v>2.3227058709394475E-4</v>
      </c>
      <c r="F374" s="4">
        <v>4.0978522160245975E-6</v>
      </c>
      <c r="G374" s="4">
        <v>3.4046904783906867E-5</v>
      </c>
      <c r="H374" s="4">
        <v>2.3240931068693621E-4</v>
      </c>
      <c r="I374" s="4">
        <v>1.9309670663350367E-3</v>
      </c>
      <c r="J374" s="4">
        <v>3.4067239295568269E-5</v>
      </c>
      <c r="K374" s="4">
        <v>2.8304682340936355E-4</v>
      </c>
      <c r="O374" s="25">
        <v>440</v>
      </c>
      <c r="AC374" s="6"/>
    </row>
    <row r="375" spans="1:29">
      <c r="A375" s="6"/>
      <c r="B375" s="4">
        <v>8.3584797221158844E-2</v>
      </c>
      <c r="C375" s="1" t="s">
        <v>14</v>
      </c>
      <c r="D375" s="4">
        <v>2.3227058709394472E-4</v>
      </c>
      <c r="E375" s="4">
        <v>1.9298144847598902E-3</v>
      </c>
      <c r="F375" s="4">
        <v>3.404690478390686E-5</v>
      </c>
      <c r="G375" s="4">
        <v>2.8287787461719975E-4</v>
      </c>
      <c r="H375" s="4">
        <v>1.9309670663350364E-3</v>
      </c>
      <c r="I375" s="4">
        <v>1.6043392582895024E-2</v>
      </c>
      <c r="J375" s="4">
        <v>2.8304682340936349E-4</v>
      </c>
      <c r="K375" s="4">
        <v>2.3516876007194827E-3</v>
      </c>
      <c r="N375" s="1" t="s">
        <v>101</v>
      </c>
      <c r="AC375" s="6"/>
    </row>
    <row r="376" spans="1:29">
      <c r="A376" s="6"/>
      <c r="B376" s="4">
        <v>1.4746514003521102E-3</v>
      </c>
      <c r="C376" s="1" t="s">
        <v>15</v>
      </c>
      <c r="D376" s="4">
        <v>4.0978522160245975E-6</v>
      </c>
      <c r="E376" s="4">
        <v>3.4046904783906867E-5</v>
      </c>
      <c r="F376" s="4">
        <v>6.006752123164046E-7</v>
      </c>
      <c r="G376" s="4">
        <v>4.9906952915031404E-6</v>
      </c>
      <c r="H376" s="4">
        <v>3.4067239295568262E-5</v>
      </c>
      <c r="I376" s="4">
        <v>2.8304682340936349E-4</v>
      </c>
      <c r="J376" s="4">
        <v>4.9936759839404615E-6</v>
      </c>
      <c r="K376" s="4">
        <v>4.1489834621669725E-5</v>
      </c>
      <c r="P376" s="1" t="s">
        <v>13</v>
      </c>
      <c r="Q376" s="1" t="s">
        <v>14</v>
      </c>
      <c r="R376" s="1" t="s">
        <v>15</v>
      </c>
      <c r="S376" s="1" t="s">
        <v>16</v>
      </c>
      <c r="T376" s="1" t="s">
        <v>17</v>
      </c>
      <c r="U376" s="1" t="s">
        <v>18</v>
      </c>
      <c r="V376" s="1" t="s">
        <v>19</v>
      </c>
      <c r="W376" s="1" t="s">
        <v>20</v>
      </c>
      <c r="X376" s="1" t="s">
        <v>95</v>
      </c>
      <c r="AC376" s="6"/>
    </row>
    <row r="377" spans="1:29">
      <c r="A377" s="6"/>
      <c r="B377" s="4">
        <v>1.2252105046860444E-2</v>
      </c>
      <c r="C377" s="1" t="s">
        <v>16</v>
      </c>
      <c r="D377" s="4">
        <v>3.4046904783906867E-5</v>
      </c>
      <c r="E377" s="4">
        <v>2.8287787461719975E-4</v>
      </c>
      <c r="F377" s="4">
        <v>4.9906952915031404E-6</v>
      </c>
      <c r="G377" s="4">
        <v>4.1465069611548876E-5</v>
      </c>
      <c r="H377" s="4">
        <v>2.8304682340936349E-4</v>
      </c>
      <c r="I377" s="4">
        <v>2.3516876007194827E-3</v>
      </c>
      <c r="J377" s="4">
        <v>4.1489834621669718E-5</v>
      </c>
      <c r="K377" s="4">
        <v>3.4471727490319832E-4</v>
      </c>
      <c r="O377" s="1" t="s">
        <v>13</v>
      </c>
      <c r="P377" s="7">
        <v>28.363821892393322</v>
      </c>
      <c r="Q377" s="7">
        <v>0.45600649350649375</v>
      </c>
      <c r="R377" s="7">
        <v>0.26046176046176051</v>
      </c>
      <c r="S377" s="7">
        <v>0.1754265342500636</v>
      </c>
      <c r="T377" s="7">
        <v>6.1879297173414779E-3</v>
      </c>
      <c r="U377" s="7">
        <v>2.7681818181818181</v>
      </c>
      <c r="V377" s="7">
        <v>0.76363636363636367</v>
      </c>
      <c r="W377" s="7">
        <v>0.79545454545454553</v>
      </c>
      <c r="X377" s="6">
        <v>33.589177337601711</v>
      </c>
      <c r="AC377" s="6"/>
    </row>
    <row r="378" spans="1:29">
      <c r="A378" s="6"/>
      <c r="B378" s="4">
        <v>8.3634718235847172E-2</v>
      </c>
      <c r="C378" s="1" t="s">
        <v>17</v>
      </c>
      <c r="D378" s="4">
        <v>2.3240931068693621E-4</v>
      </c>
      <c r="E378" s="4">
        <v>1.9309670663350367E-3</v>
      </c>
      <c r="F378" s="4">
        <v>3.4067239295568262E-5</v>
      </c>
      <c r="G378" s="4">
        <v>2.8304682340936349E-4</v>
      </c>
      <c r="H378" s="4">
        <v>1.9321203362894534E-3</v>
      </c>
      <c r="I378" s="4">
        <v>1.6052974498068692E-2</v>
      </c>
      <c r="J378" s="4">
        <v>2.8321587310618237E-4</v>
      </c>
      <c r="K378" s="4">
        <v>2.3530921459856183E-3</v>
      </c>
      <c r="O378" s="1" t="s">
        <v>14</v>
      </c>
      <c r="P378" s="7">
        <v>0.52743506493506476</v>
      </c>
      <c r="Q378" s="7">
        <v>82.369637784090912</v>
      </c>
      <c r="R378" s="7">
        <v>7.7784090909090908</v>
      </c>
      <c r="S378" s="7">
        <v>0.99200089126559698</v>
      </c>
      <c r="T378" s="7">
        <v>1.75427807486631</v>
      </c>
      <c r="U378" s="7">
        <v>1.7120167189132705</v>
      </c>
      <c r="V378" s="7">
        <v>3.4909090909090907</v>
      </c>
      <c r="W378" s="7">
        <v>0.73636363636363622</v>
      </c>
      <c r="X378" s="6">
        <v>99.36105035225296</v>
      </c>
      <c r="AC378" s="6"/>
    </row>
    <row r="379" spans="1:29">
      <c r="A379" s="6"/>
      <c r="B379" s="4">
        <v>0.69487700831905153</v>
      </c>
      <c r="C379" s="1" t="s">
        <v>18</v>
      </c>
      <c r="D379" s="4">
        <v>1.9309670663350367E-3</v>
      </c>
      <c r="E379" s="4">
        <v>1.6043392582895024E-2</v>
      </c>
      <c r="F379" s="4">
        <v>2.8304682340936349E-4</v>
      </c>
      <c r="G379" s="4">
        <v>2.3516876007194823E-3</v>
      </c>
      <c r="H379" s="4">
        <v>1.6052974498068692E-2</v>
      </c>
      <c r="I379" s="4">
        <v>0.13337574549344097</v>
      </c>
      <c r="J379" s="4">
        <v>2.3530921459856179E-3</v>
      </c>
      <c r="K379" s="4">
        <v>1.955060846968585E-2</v>
      </c>
      <c r="O379" s="1" t="s">
        <v>15</v>
      </c>
      <c r="P379" s="7">
        <v>0.19815765629719115</v>
      </c>
      <c r="Q379" s="7">
        <v>10.589032769556026</v>
      </c>
      <c r="R379" s="7">
        <v>112.11287291519849</v>
      </c>
      <c r="S379" s="7">
        <v>0.77722090950545164</v>
      </c>
      <c r="T379" s="7">
        <v>4.7959333416241767</v>
      </c>
      <c r="U379" s="7">
        <v>17.004545454545454</v>
      </c>
      <c r="V379" s="7">
        <v>1.5436222692036643</v>
      </c>
      <c r="W379" s="7">
        <v>1.7049682875264274</v>
      </c>
      <c r="X379" s="6">
        <v>148.72635360345689</v>
      </c>
      <c r="AC379" s="6"/>
    </row>
    <row r="380" spans="1:29">
      <c r="A380" s="6"/>
      <c r="B380" s="4">
        <v>1.2259422615800509E-2</v>
      </c>
      <c r="C380" s="1" t="s">
        <v>19</v>
      </c>
      <c r="D380" s="4">
        <v>3.4067239295568262E-5</v>
      </c>
      <c r="E380" s="4">
        <v>2.8304682340936349E-4</v>
      </c>
      <c r="F380" s="4">
        <v>4.9936759839404606E-6</v>
      </c>
      <c r="G380" s="4">
        <v>4.1489834621669718E-5</v>
      </c>
      <c r="H380" s="4">
        <v>2.8321587310618237E-4</v>
      </c>
      <c r="I380" s="4">
        <v>2.3530921459856179E-3</v>
      </c>
      <c r="J380" s="4">
        <v>4.1514614422691242E-5</v>
      </c>
      <c r="K380" s="4">
        <v>3.4492315727314927E-4</v>
      </c>
      <c r="O380" s="1" t="s">
        <v>16</v>
      </c>
      <c r="P380" s="7">
        <v>2.831818181818182</v>
      </c>
      <c r="Q380" s="7">
        <v>2.7305669050051073</v>
      </c>
      <c r="R380" s="7">
        <v>2.1146578140960153</v>
      </c>
      <c r="S380" s="7">
        <v>82.945984297702736</v>
      </c>
      <c r="T380" s="7">
        <v>6.877272727272727</v>
      </c>
      <c r="U380" s="7">
        <v>15.654552792551629</v>
      </c>
      <c r="V380" s="7">
        <v>1.6785154919986383</v>
      </c>
      <c r="W380" s="7">
        <v>6.3840653728293808E-4</v>
      </c>
      <c r="X380" s="6">
        <v>114.83400661698231</v>
      </c>
      <c r="AC380" s="6"/>
    </row>
    <row r="381" spans="1:29">
      <c r="A381" s="6"/>
      <c r="B381" s="4">
        <v>0.1018571125804916</v>
      </c>
      <c r="C381" s="1" t="s">
        <v>20</v>
      </c>
      <c r="D381" s="4">
        <v>2.8304682340936355E-4</v>
      </c>
      <c r="E381" s="4">
        <v>2.3516876007194827E-3</v>
      </c>
      <c r="F381" s="4">
        <v>4.1489834621669718E-5</v>
      </c>
      <c r="G381" s="4">
        <v>3.4471727490319832E-4</v>
      </c>
      <c r="H381" s="4">
        <v>2.3530921459856183E-3</v>
      </c>
      <c r="I381" s="4">
        <v>1.955060846968585E-2</v>
      </c>
      <c r="J381" s="4">
        <v>3.4492315727314927E-4</v>
      </c>
      <c r="K381" s="4">
        <v>2.8657856053276851E-3</v>
      </c>
      <c r="O381" s="1" t="s">
        <v>17</v>
      </c>
      <c r="P381" s="7">
        <v>0.63751803751803737</v>
      </c>
      <c r="Q381" s="7">
        <v>3.4273358585858587</v>
      </c>
      <c r="R381" s="7">
        <v>3.9068462401795734</v>
      </c>
      <c r="S381" s="7">
        <v>6.465280253515548</v>
      </c>
      <c r="T381" s="7">
        <v>72.670707070707081</v>
      </c>
      <c r="U381" s="7">
        <v>0.10924184372460236</v>
      </c>
      <c r="V381" s="7">
        <v>2.1117845117845113</v>
      </c>
      <c r="W381" s="7">
        <v>0.53434343434343423</v>
      </c>
      <c r="X381" s="6">
        <v>89.863057250358651</v>
      </c>
      <c r="AC381" s="6"/>
    </row>
    <row r="382" spans="1:29">
      <c r="A382" s="6"/>
      <c r="O382" s="1" t="s">
        <v>18</v>
      </c>
      <c r="P382" s="7">
        <v>0.27045789262284103</v>
      </c>
      <c r="Q382" s="7">
        <v>0.31527647610121845</v>
      </c>
      <c r="R382" s="7">
        <v>19.84090909090909</v>
      </c>
      <c r="S382" s="7">
        <v>18.664249223588218</v>
      </c>
      <c r="T382" s="7">
        <v>0.83687358729808714</v>
      </c>
      <c r="U382" s="7">
        <v>109.466309289123</v>
      </c>
      <c r="V382" s="7">
        <v>3.4799125273352076</v>
      </c>
      <c r="W382" s="7">
        <v>1.1443533270852861</v>
      </c>
      <c r="X382" s="6">
        <v>154.01834141406297</v>
      </c>
      <c r="AC382" s="6"/>
    </row>
    <row r="383" spans="1:29">
      <c r="A383" s="6"/>
      <c r="C383" s="1" t="s">
        <v>31</v>
      </c>
      <c r="D383" s="4">
        <v>2.4772058704408353E-4</v>
      </c>
      <c r="E383" s="4">
        <v>3.0184774925219043E-5</v>
      </c>
      <c r="F383" s="4">
        <v>4.2254943692620452E-3</v>
      </c>
      <c r="G383" s="4">
        <v>5.1487685382102565E-4</v>
      </c>
      <c r="H383" s="4">
        <v>2.0594096791163503E-3</v>
      </c>
      <c r="I383" s="4">
        <v>2.5093924725716206E-4</v>
      </c>
      <c r="J383" s="4">
        <v>3.5128384390439499E-2</v>
      </c>
      <c r="K383" s="4">
        <v>4.2803966717683394E-3</v>
      </c>
      <c r="O383" s="1" t="s">
        <v>19</v>
      </c>
      <c r="P383" s="7">
        <v>1.3358070500927653E-2</v>
      </c>
      <c r="Q383" s="7">
        <v>2.3182629870129867</v>
      </c>
      <c r="R383" s="7">
        <v>0.90187590187590161</v>
      </c>
      <c r="S383" s="7">
        <v>6.4909090909090912</v>
      </c>
      <c r="T383" s="7">
        <v>0.62582123758594344</v>
      </c>
      <c r="U383" s="7">
        <v>2.2588595312733242</v>
      </c>
      <c r="V383" s="7">
        <v>101.86060606060606</v>
      </c>
      <c r="W383" s="7">
        <v>0.21948051948051941</v>
      </c>
      <c r="X383" s="6">
        <v>114.68917339924475</v>
      </c>
      <c r="AC383" s="6"/>
    </row>
    <row r="384" spans="1:29">
      <c r="A384" s="6"/>
      <c r="C384" s="1"/>
      <c r="D384" s="1" t="s">
        <v>13</v>
      </c>
      <c r="E384" s="1" t="s">
        <v>14</v>
      </c>
      <c r="F384" s="1" t="s">
        <v>15</v>
      </c>
      <c r="G384" s="1" t="s">
        <v>16</v>
      </c>
      <c r="H384" s="1" t="s">
        <v>17</v>
      </c>
      <c r="I384" s="1" t="s">
        <v>18</v>
      </c>
      <c r="J384" s="1" t="s">
        <v>19</v>
      </c>
      <c r="K384" s="1" t="s">
        <v>20</v>
      </c>
      <c r="L384" s="1"/>
      <c r="O384" s="1" t="s">
        <v>20</v>
      </c>
      <c r="P384" s="7">
        <v>0.82727272727272727</v>
      </c>
      <c r="Q384" s="7">
        <v>0.83951048951048945</v>
      </c>
      <c r="R384" s="7">
        <v>3.5062160062160066</v>
      </c>
      <c r="S384" s="7">
        <v>1.2340600575894752E-4</v>
      </c>
      <c r="T384" s="7">
        <v>4.113533525298384E-5</v>
      </c>
      <c r="U384" s="7">
        <v>0.89157222088256549</v>
      </c>
      <c r="V384" s="7">
        <v>0.12331002331002333</v>
      </c>
      <c r="W384" s="7">
        <v>61.384965034965042</v>
      </c>
      <c r="X384" s="6">
        <v>67.573011043497871</v>
      </c>
      <c r="AC384" s="6"/>
    </row>
    <row r="385" spans="1:29">
      <c r="A385" s="6"/>
      <c r="B385" s="4">
        <v>5.3002638615346652E-3</v>
      </c>
      <c r="C385" s="1" t="s">
        <v>13</v>
      </c>
      <c r="D385" s="4">
        <v>1.3129844752679083E-6</v>
      </c>
      <c r="E385" s="4">
        <v>1.5998727170469623E-7</v>
      </c>
      <c r="F385" s="4">
        <v>2.2396235102517831E-5</v>
      </c>
      <c r="G385" s="4">
        <v>2.7289831814482489E-6</v>
      </c>
      <c r="H385" s="4">
        <v>1.0915414698315092E-5</v>
      </c>
      <c r="I385" s="4">
        <v>1.3300442236778478E-6</v>
      </c>
      <c r="J385" s="4">
        <v>1.861897062987449E-4</v>
      </c>
      <c r="K385" s="4">
        <v>2.2687231792406986E-5</v>
      </c>
      <c r="X385" s="27">
        <v>822.65417101745811</v>
      </c>
      <c r="Y385" t="s">
        <v>51</v>
      </c>
      <c r="AC385" s="6"/>
    </row>
    <row r="386" spans="1:29">
      <c r="A386" s="6"/>
      <c r="B386" s="4">
        <v>6.4583760927478114E-4</v>
      </c>
      <c r="C386" s="1" t="s">
        <v>14</v>
      </c>
      <c r="D386" s="4">
        <v>1.5998727170469623E-7</v>
      </c>
      <c r="E386" s="4">
        <v>1.9494462874200828E-8</v>
      </c>
      <c r="F386" s="4">
        <v>2.7289831814482485E-6</v>
      </c>
      <c r="G386" s="4">
        <v>3.3252683634269215E-7</v>
      </c>
      <c r="H386" s="4">
        <v>1.3300442236778478E-6</v>
      </c>
      <c r="I386" s="4">
        <v>1.6206600352177873E-7</v>
      </c>
      <c r="J386" s="4">
        <v>2.2687231792406986E-5</v>
      </c>
      <c r="K386" s="4">
        <v>2.7644411532425943E-6</v>
      </c>
      <c r="Y386" t="s">
        <v>102</v>
      </c>
      <c r="AC386" s="6"/>
    </row>
    <row r="387" spans="1:29">
      <c r="A387" s="6"/>
      <c r="B387" s="4">
        <v>9.0409260569579833E-2</v>
      </c>
      <c r="C387" s="1" t="s">
        <v>15</v>
      </c>
      <c r="D387" s="4">
        <v>2.2396235102517831E-5</v>
      </c>
      <c r="E387" s="4">
        <v>2.7289831814482481E-6</v>
      </c>
      <c r="F387" s="4">
        <v>3.8202382146590463E-4</v>
      </c>
      <c r="G387" s="4">
        <v>4.6549635638350573E-5</v>
      </c>
      <c r="H387" s="4">
        <v>1.861897062987449E-4</v>
      </c>
      <c r="I387" s="4">
        <v>2.2687231792406986E-5</v>
      </c>
      <c r="J387" s="4">
        <v>3.1759312577436054E-3</v>
      </c>
      <c r="K387" s="4">
        <v>3.8698749803906608E-4</v>
      </c>
      <c r="U387" t="s">
        <v>103</v>
      </c>
      <c r="W387">
        <v>66.33864886296881</v>
      </c>
      <c r="AC387" s="6"/>
    </row>
    <row r="388" spans="1:29">
      <c r="A388" s="6"/>
      <c r="B388" s="4">
        <v>1.1016376208419882E-2</v>
      </c>
      <c r="C388" s="1" t="s">
        <v>16</v>
      </c>
      <c r="D388" s="4">
        <v>2.7289831814482481E-6</v>
      </c>
      <c r="E388" s="4">
        <v>3.325268363426921E-7</v>
      </c>
      <c r="F388" s="4">
        <v>4.6549635638350566E-5</v>
      </c>
      <c r="G388" s="4">
        <v>5.6720771227000279E-6</v>
      </c>
      <c r="H388" s="4">
        <v>2.2687231792406983E-5</v>
      </c>
      <c r="I388" s="4">
        <v>2.7644411532425943E-6</v>
      </c>
      <c r="J388" s="4">
        <v>3.8698749803906603E-4</v>
      </c>
      <c r="K388" s="4">
        <v>4.7154460057468381E-5</v>
      </c>
      <c r="AC388" s="6"/>
    </row>
    <row r="389" spans="1:29">
      <c r="A389" s="6"/>
      <c r="B389" s="4">
        <v>4.4063413657148415E-2</v>
      </c>
      <c r="C389" s="1" t="s">
        <v>17</v>
      </c>
      <c r="D389" s="4">
        <v>1.0915414698315092E-5</v>
      </c>
      <c r="E389" s="4">
        <v>1.3300442236778478E-6</v>
      </c>
      <c r="F389" s="4">
        <v>1.8618970629874493E-4</v>
      </c>
      <c r="G389" s="4">
        <v>2.268723179240699E-5</v>
      </c>
      <c r="H389" s="4">
        <v>9.0744620580439017E-5</v>
      </c>
      <c r="I389" s="4">
        <v>1.1057239854705778E-5</v>
      </c>
      <c r="J389" s="4">
        <v>1.547876532503251E-3</v>
      </c>
      <c r="K389" s="4">
        <v>1.8860888916480967E-4</v>
      </c>
      <c r="AC389" s="6"/>
    </row>
    <row r="390" spans="1:29">
      <c r="A390" s="6"/>
      <c r="B390" s="4">
        <v>5.3691307595729121E-3</v>
      </c>
      <c r="C390" s="1" t="s">
        <v>18</v>
      </c>
      <c r="D390" s="4">
        <v>1.3300442236778478E-6</v>
      </c>
      <c r="E390" s="4">
        <v>1.620660035217787E-7</v>
      </c>
      <c r="F390" s="4">
        <v>2.268723179240699E-5</v>
      </c>
      <c r="G390" s="4">
        <v>2.7644411532425947E-6</v>
      </c>
      <c r="H390" s="4">
        <v>1.1057239854705776E-5</v>
      </c>
      <c r="I390" s="4">
        <v>1.3473256312325013E-6</v>
      </c>
      <c r="J390" s="4">
        <v>1.8860888916480965E-4</v>
      </c>
      <c r="K390" s="4">
        <v>2.2982009433564909E-5</v>
      </c>
      <c r="AC390" s="6"/>
    </row>
    <row r="391" spans="1:29">
      <c r="A391" s="6"/>
      <c r="B391" s="4">
        <v>0.75161175952490067</v>
      </c>
      <c r="C391" s="1" t="s">
        <v>19</v>
      </c>
      <c r="D391" s="4">
        <v>1.8618970629874493E-4</v>
      </c>
      <c r="E391" s="4">
        <v>2.2687231792406986E-5</v>
      </c>
      <c r="F391" s="4">
        <v>3.1759312577436063E-3</v>
      </c>
      <c r="G391" s="4">
        <v>3.8698749803906614E-4</v>
      </c>
      <c r="H391" s="4">
        <v>1.547876532503251E-3</v>
      </c>
      <c r="I391" s="4">
        <v>1.8860888916480967E-4</v>
      </c>
      <c r="J391" s="4">
        <v>2.6402906800965287E-2</v>
      </c>
      <c r="K391" s="4">
        <v>3.2171964739323303E-3</v>
      </c>
      <c r="AC391" s="6"/>
    </row>
    <row r="392" spans="1:29">
      <c r="A392" s="6"/>
      <c r="B392" s="4">
        <v>9.1583957809568906E-2</v>
      </c>
      <c r="C392" s="1" t="s">
        <v>20</v>
      </c>
      <c r="D392" s="4">
        <v>2.2687231792406986E-5</v>
      </c>
      <c r="E392" s="4">
        <v>2.7644411532425943E-6</v>
      </c>
      <c r="F392" s="4">
        <v>3.8698749803906614E-4</v>
      </c>
      <c r="G392" s="4">
        <v>4.7154460057468388E-5</v>
      </c>
      <c r="H392" s="4">
        <v>1.8860888916480967E-4</v>
      </c>
      <c r="I392" s="4">
        <v>2.2982009433564909E-5</v>
      </c>
      <c r="J392" s="4">
        <v>3.2171964739323299E-3</v>
      </c>
      <c r="K392" s="4">
        <v>3.9201566819545075E-4</v>
      </c>
      <c r="AC392" s="6"/>
    </row>
    <row r="393" spans="1:29">
      <c r="A393" s="6"/>
      <c r="AC393" s="6"/>
    </row>
    <row r="394" spans="1:29">
      <c r="A394" s="6"/>
      <c r="C394" s="1" t="s">
        <v>32</v>
      </c>
      <c r="D394" s="4">
        <v>0</v>
      </c>
      <c r="E394" s="4">
        <v>0</v>
      </c>
      <c r="F394" s="4">
        <v>0</v>
      </c>
      <c r="G394" s="4">
        <v>0</v>
      </c>
      <c r="H394" s="4">
        <v>0</v>
      </c>
      <c r="I394" s="4">
        <v>0</v>
      </c>
      <c r="J394" s="4">
        <v>0</v>
      </c>
      <c r="K394" s="4">
        <v>0</v>
      </c>
      <c r="AC394" s="6"/>
    </row>
    <row r="395" spans="1:29">
      <c r="A395" s="6"/>
      <c r="C395" s="1"/>
      <c r="D395" s="1" t="s">
        <v>13</v>
      </c>
      <c r="E395" s="1" t="s">
        <v>14</v>
      </c>
      <c r="F395" s="1" t="s">
        <v>15</v>
      </c>
      <c r="G395" s="1" t="s">
        <v>16</v>
      </c>
      <c r="H395" s="1" t="s">
        <v>17</v>
      </c>
      <c r="I395" s="1" t="s">
        <v>18</v>
      </c>
      <c r="J395" s="1" t="s">
        <v>19</v>
      </c>
      <c r="K395" s="1" t="s">
        <v>20</v>
      </c>
      <c r="AC395" s="6"/>
    </row>
    <row r="396" spans="1:29">
      <c r="A396" s="6"/>
      <c r="B396" s="4">
        <v>6.3878359715091083E-4</v>
      </c>
      <c r="C396" s="1" t="s">
        <v>13</v>
      </c>
      <c r="D396" s="4">
        <v>0</v>
      </c>
      <c r="E396" s="4">
        <v>0</v>
      </c>
      <c r="F396" s="4">
        <v>0</v>
      </c>
      <c r="G396" s="4">
        <v>0</v>
      </c>
      <c r="H396" s="4">
        <v>0</v>
      </c>
      <c r="I396" s="4">
        <v>0</v>
      </c>
      <c r="J396" s="4">
        <v>0</v>
      </c>
      <c r="K396" s="4">
        <v>0</v>
      </c>
      <c r="AC396" s="6"/>
    </row>
    <row r="397" spans="1:29">
      <c r="A397" s="6"/>
      <c r="B397" s="4">
        <v>5.3073178736585359E-3</v>
      </c>
      <c r="C397" s="1" t="s">
        <v>14</v>
      </c>
      <c r="D397" s="4">
        <v>0</v>
      </c>
      <c r="E397" s="4">
        <v>0</v>
      </c>
      <c r="F397" s="4">
        <v>0</v>
      </c>
      <c r="G397" s="4">
        <v>0</v>
      </c>
      <c r="H397" s="4">
        <v>0</v>
      </c>
      <c r="I397" s="4">
        <v>0</v>
      </c>
      <c r="J397" s="4">
        <v>0</v>
      </c>
      <c r="K397" s="4">
        <v>0</v>
      </c>
      <c r="AC397" s="6"/>
    </row>
    <row r="398" spans="1:29">
      <c r="A398" s="6"/>
      <c r="B398" s="4">
        <v>1.0896052383638957E-2</v>
      </c>
      <c r="C398" s="1" t="s">
        <v>15</v>
      </c>
      <c r="D398" s="4">
        <v>0</v>
      </c>
      <c r="E398" s="4">
        <v>0</v>
      </c>
      <c r="F398" s="4">
        <v>0</v>
      </c>
      <c r="G398" s="4">
        <v>0</v>
      </c>
      <c r="H398" s="4">
        <v>0</v>
      </c>
      <c r="I398" s="4">
        <v>0</v>
      </c>
      <c r="J398" s="4">
        <v>0</v>
      </c>
      <c r="K398" s="4">
        <v>0</v>
      </c>
      <c r="AC398" s="6"/>
    </row>
    <row r="399" spans="1:29">
      <c r="A399" s="6"/>
      <c r="B399" s="4">
        <v>9.0529584394360763E-2</v>
      </c>
      <c r="C399" s="1" t="s">
        <v>16</v>
      </c>
      <c r="D399" s="4">
        <v>0</v>
      </c>
      <c r="E399" s="4">
        <v>0</v>
      </c>
      <c r="F399" s="4">
        <v>0</v>
      </c>
      <c r="G399" s="4">
        <v>0</v>
      </c>
      <c r="H399" s="4">
        <v>0</v>
      </c>
      <c r="I399" s="4">
        <v>0</v>
      </c>
      <c r="J399" s="4">
        <v>0</v>
      </c>
      <c r="K399" s="4">
        <v>0</v>
      </c>
      <c r="AC399" s="6"/>
    </row>
    <row r="400" spans="1:29">
      <c r="A400" s="6"/>
      <c r="B400" s="4">
        <v>5.3104876689123951E-3</v>
      </c>
      <c r="C400" s="1" t="s">
        <v>17</v>
      </c>
      <c r="D400" s="4">
        <v>0</v>
      </c>
      <c r="E400" s="4">
        <v>0</v>
      </c>
      <c r="F400" s="4">
        <v>0</v>
      </c>
      <c r="G400" s="4">
        <v>0</v>
      </c>
      <c r="H400" s="4">
        <v>0</v>
      </c>
      <c r="I400" s="4">
        <v>0</v>
      </c>
      <c r="J400" s="4">
        <v>0</v>
      </c>
      <c r="K400" s="4">
        <v>0</v>
      </c>
      <c r="AC400" s="6"/>
    </row>
    <row r="401" spans="1:29">
      <c r="A401" s="6"/>
      <c r="B401" s="4">
        <v>4.4122056747808933E-2</v>
      </c>
      <c r="C401" s="1" t="s">
        <v>18</v>
      </c>
      <c r="D401" s="4">
        <v>0</v>
      </c>
      <c r="E401" s="4">
        <v>0</v>
      </c>
      <c r="F401" s="4">
        <v>0</v>
      </c>
      <c r="G401" s="4">
        <v>0</v>
      </c>
      <c r="H401" s="4">
        <v>0</v>
      </c>
      <c r="I401" s="4">
        <v>0</v>
      </c>
      <c r="J401" s="4">
        <v>0</v>
      </c>
      <c r="K401" s="4">
        <v>0</v>
      </c>
      <c r="AC401" s="6"/>
    </row>
    <row r="402" spans="1:29">
      <c r="A402" s="6"/>
      <c r="B402" s="4">
        <v>9.0583653182735285E-2</v>
      </c>
      <c r="C402" s="1" t="s">
        <v>19</v>
      </c>
      <c r="D402" s="4">
        <v>0</v>
      </c>
      <c r="E402" s="4">
        <v>0</v>
      </c>
      <c r="F402" s="4">
        <v>0</v>
      </c>
      <c r="G402" s="4">
        <v>0</v>
      </c>
      <c r="H402" s="4">
        <v>0</v>
      </c>
      <c r="I402" s="4">
        <v>0</v>
      </c>
      <c r="J402" s="4">
        <v>0</v>
      </c>
      <c r="K402" s="4">
        <v>0</v>
      </c>
      <c r="AC402" s="6"/>
    </row>
    <row r="403" spans="1:29">
      <c r="A403" s="6"/>
      <c r="B403" s="4">
        <v>0.75261206415173421</v>
      </c>
      <c r="C403" s="1" t="s">
        <v>20</v>
      </c>
      <c r="D403" s="4">
        <v>0</v>
      </c>
      <c r="E403" s="4">
        <v>0</v>
      </c>
      <c r="F403" s="4">
        <v>0</v>
      </c>
      <c r="G403" s="4">
        <v>0</v>
      </c>
      <c r="H403" s="4">
        <v>0</v>
      </c>
      <c r="I403" s="4">
        <v>0</v>
      </c>
      <c r="J403" s="4">
        <v>0</v>
      </c>
      <c r="K403" s="4">
        <v>0</v>
      </c>
      <c r="AC403" s="6"/>
    </row>
    <row r="404" spans="1:29">
      <c r="A404" s="6"/>
      <c r="AC404" s="6"/>
    </row>
    <row r="405" spans="1:29">
      <c r="A405" s="6"/>
      <c r="C405" s="1" t="s">
        <v>33</v>
      </c>
      <c r="AC405" s="6"/>
    </row>
    <row r="406" spans="1:29">
      <c r="A406" s="6"/>
      <c r="C406" s="1"/>
      <c r="D406" s="1" t="s">
        <v>13</v>
      </c>
      <c r="E406" s="1" t="s">
        <v>14</v>
      </c>
      <c r="F406" s="1" t="s">
        <v>15</v>
      </c>
      <c r="G406" s="1" t="s">
        <v>16</v>
      </c>
      <c r="H406" s="1" t="s">
        <v>17</v>
      </c>
      <c r="I406" s="1" t="s">
        <v>18</v>
      </c>
      <c r="J406" s="1" t="s">
        <v>19</v>
      </c>
      <c r="K406" s="1" t="s">
        <v>20</v>
      </c>
      <c r="AC406" s="6"/>
    </row>
    <row r="407" spans="1:29">
      <c r="A407" s="6"/>
      <c r="C407" s="1" t="s">
        <v>13</v>
      </c>
      <c r="D407" s="4">
        <v>2.1083642270894238E-3</v>
      </c>
      <c r="E407" s="4">
        <v>9.7337413178817476E-3</v>
      </c>
      <c r="F407" s="4">
        <v>7.8639109619845007E-3</v>
      </c>
      <c r="G407" s="4">
        <v>3.3099856290113379E-3</v>
      </c>
      <c r="H407" s="4">
        <v>4.6389016844529535E-3</v>
      </c>
      <c r="I407" s="4">
        <v>3.3385733611467489E-3</v>
      </c>
      <c r="J407" s="4">
        <v>1.5737554059322995E-3</v>
      </c>
      <c r="K407" s="4">
        <v>6.8891288570265637E-4</v>
      </c>
      <c r="L407" s="6">
        <v>3.3256145473201666E-2</v>
      </c>
      <c r="N407" s="30">
        <f>D407+K414</f>
        <v>6.6468583190560388E-3</v>
      </c>
      <c r="AC407" s="6"/>
    </row>
    <row r="408" spans="1:29">
      <c r="A408" s="6"/>
      <c r="C408" s="1" t="s">
        <v>14</v>
      </c>
      <c r="D408" s="4">
        <v>9.7337413178817476E-3</v>
      </c>
      <c r="E408" s="4">
        <v>7.9924124978843367E-2</v>
      </c>
      <c r="F408" s="4">
        <v>3.3099856290113383E-3</v>
      </c>
      <c r="G408" s="4">
        <v>1.9942923877736652E-2</v>
      </c>
      <c r="H408" s="4">
        <v>3.3385733611467484E-3</v>
      </c>
      <c r="I408" s="4">
        <v>2.3448889938986535E-2</v>
      </c>
      <c r="J408" s="4">
        <v>6.8891288570265637E-4</v>
      </c>
      <c r="K408" s="4">
        <v>4.214508125052978E-3</v>
      </c>
      <c r="L408" s="6">
        <v>0.14460166011436204</v>
      </c>
      <c r="AC408" s="6"/>
    </row>
    <row r="409" spans="1:29">
      <c r="A409" s="6"/>
      <c r="C409" s="1" t="s">
        <v>15</v>
      </c>
      <c r="D409" s="4">
        <v>7.8639109619845025E-3</v>
      </c>
      <c r="E409" s="4">
        <v>3.3099856290113383E-3</v>
      </c>
      <c r="F409" s="4">
        <v>0.13001976616568905</v>
      </c>
      <c r="G409" s="4">
        <v>3.2607623123445284E-2</v>
      </c>
      <c r="H409" s="4">
        <v>1.5737554059322997E-3</v>
      </c>
      <c r="I409" s="4">
        <v>6.8891288570265637E-4</v>
      </c>
      <c r="J409" s="4">
        <v>1.5476195950056787E-2</v>
      </c>
      <c r="K409" s="4">
        <v>3.5045514655291684E-3</v>
      </c>
      <c r="L409" s="6">
        <v>0.1950447015873511</v>
      </c>
      <c r="AC409" s="6"/>
    </row>
    <row r="410" spans="1:29">
      <c r="A410" s="6"/>
      <c r="C410" s="1" t="s">
        <v>16</v>
      </c>
      <c r="D410" s="4">
        <v>3.3099856290113383E-3</v>
      </c>
      <c r="E410" s="4">
        <v>1.9942923877736652E-2</v>
      </c>
      <c r="F410" s="4">
        <v>3.2607623123445284E-2</v>
      </c>
      <c r="G410" s="4">
        <v>0.14326236923330588</v>
      </c>
      <c r="H410" s="4">
        <v>6.8891288570265637E-4</v>
      </c>
      <c r="I410" s="4">
        <v>4.214508125052978E-3</v>
      </c>
      <c r="J410" s="4">
        <v>3.5045514655291689E-3</v>
      </c>
      <c r="K410" s="4">
        <v>1.3876587764621326E-2</v>
      </c>
      <c r="L410" s="6">
        <v>0.22140746210440529</v>
      </c>
      <c r="AC410" s="6"/>
    </row>
    <row r="411" spans="1:29">
      <c r="A411" s="6"/>
      <c r="C411" s="1" t="s">
        <v>17</v>
      </c>
      <c r="D411" s="4">
        <v>4.6389016844529535E-3</v>
      </c>
      <c r="E411" s="4">
        <v>3.3385733611467493E-3</v>
      </c>
      <c r="F411" s="4">
        <v>1.5737554059322995E-3</v>
      </c>
      <c r="G411" s="4">
        <v>6.8891288570265637E-4</v>
      </c>
      <c r="H411" s="4">
        <v>3.7351765263572867E-2</v>
      </c>
      <c r="I411" s="4">
        <v>2.0450833271282845E-2</v>
      </c>
      <c r="J411" s="4">
        <v>7.0764741666074953E-3</v>
      </c>
      <c r="K411" s="4">
        <v>3.2013994420838051E-3</v>
      </c>
      <c r="L411" s="6">
        <v>7.8320615480781661E-2</v>
      </c>
      <c r="AC411" s="6"/>
    </row>
    <row r="412" spans="1:29">
      <c r="A412" s="6"/>
      <c r="C412" s="1" t="s">
        <v>18</v>
      </c>
      <c r="D412" s="4">
        <v>3.3385733611467493E-3</v>
      </c>
      <c r="E412" s="4">
        <v>2.3448889938986535E-2</v>
      </c>
      <c r="F412" s="4">
        <v>6.8891288570265637E-4</v>
      </c>
      <c r="G412" s="4">
        <v>4.2145081250529771E-3</v>
      </c>
      <c r="H412" s="4">
        <v>2.0450833271282845E-2</v>
      </c>
      <c r="I412" s="4">
        <v>0.13459268715215511</v>
      </c>
      <c r="J412" s="4">
        <v>3.2013994420838046E-3</v>
      </c>
      <c r="K412" s="4">
        <v>1.9824698890048807E-2</v>
      </c>
      <c r="L412" s="6">
        <v>0.20976050306645949</v>
      </c>
      <c r="AC412" s="6"/>
    </row>
    <row r="413" spans="1:29">
      <c r="A413" s="6"/>
      <c r="C413" s="1" t="s">
        <v>19</v>
      </c>
      <c r="D413" s="4">
        <v>1.5737554059322995E-3</v>
      </c>
      <c r="E413" s="4">
        <v>6.8891288570265637E-4</v>
      </c>
      <c r="F413" s="4">
        <v>1.5476195950056785E-2</v>
      </c>
      <c r="G413" s="4">
        <v>3.504551465529168E-3</v>
      </c>
      <c r="H413" s="4">
        <v>7.0764741666074953E-3</v>
      </c>
      <c r="I413" s="4">
        <v>3.2013994420838046E-3</v>
      </c>
      <c r="J413" s="4">
        <v>2.8352196763849202E-2</v>
      </c>
      <c r="K413" s="4">
        <v>3.9431372473909335E-3</v>
      </c>
      <c r="L413" s="6">
        <v>6.381662332715235E-2</v>
      </c>
      <c r="AC413" s="6"/>
    </row>
    <row r="414" spans="1:29">
      <c r="A414" s="6"/>
      <c r="C414" s="1" t="s">
        <v>20</v>
      </c>
      <c r="D414" s="4">
        <v>6.8891288570265637E-4</v>
      </c>
      <c r="E414" s="4">
        <v>4.214508125052978E-3</v>
      </c>
      <c r="F414" s="4">
        <v>3.504551465529168E-3</v>
      </c>
      <c r="G414" s="4">
        <v>1.3876587764621322E-2</v>
      </c>
      <c r="H414" s="4">
        <v>3.2013994420838051E-3</v>
      </c>
      <c r="I414" s="4">
        <v>1.9824698890048807E-2</v>
      </c>
      <c r="J414" s="4">
        <v>3.9431372473909326E-3</v>
      </c>
      <c r="K414" s="4">
        <v>4.5384940919666146E-3</v>
      </c>
      <c r="L414" s="6">
        <v>5.3792289912396277E-2</v>
      </c>
      <c r="AC414" s="6"/>
    </row>
    <row r="415" spans="1:29">
      <c r="A415" s="6"/>
      <c r="D415" s="3">
        <v>3.3256145473201666E-2</v>
      </c>
      <c r="E415" s="3">
        <v>0.14460166011436204</v>
      </c>
      <c r="F415" s="3">
        <v>0.19504470158735107</v>
      </c>
      <c r="G415" s="3">
        <v>0.22140746210440529</v>
      </c>
      <c r="H415" s="3">
        <v>7.8320615480781661E-2</v>
      </c>
      <c r="I415" s="3">
        <v>0.20976050306645949</v>
      </c>
      <c r="J415" s="3">
        <v>6.381662332715235E-2</v>
      </c>
      <c r="K415" s="3">
        <v>5.3792289912396291E-2</v>
      </c>
      <c r="L415" s="6">
        <v>1.0000000010661099</v>
      </c>
      <c r="AC415" s="6"/>
    </row>
    <row r="416" spans="1:29">
      <c r="A416" s="6"/>
      <c r="L416" s="6"/>
      <c r="M416" s="6"/>
      <c r="N416" s="6"/>
      <c r="O416" s="6"/>
      <c r="P416" s="6"/>
      <c r="Q416" s="6"/>
      <c r="R416" s="6"/>
      <c r="S416" s="6"/>
      <c r="T416" s="6"/>
      <c r="U416" s="6"/>
      <c r="V416" s="6"/>
      <c r="W416" s="6"/>
      <c r="X416" s="6"/>
      <c r="Y416" s="6"/>
      <c r="Z416" s="6"/>
      <c r="AA416" s="6"/>
      <c r="AB416" s="6"/>
      <c r="AC416" s="6"/>
    </row>
    <row r="417" spans="1:29">
      <c r="A417" s="6"/>
      <c r="C417" s="1" t="s">
        <v>34</v>
      </c>
      <c r="N417" t="s">
        <v>36</v>
      </c>
      <c r="O417" s="7">
        <v>0.40569003178678981</v>
      </c>
      <c r="W417" t="s">
        <v>54</v>
      </c>
      <c r="Y417" t="s">
        <v>60</v>
      </c>
      <c r="AC417" s="6"/>
    </row>
    <row r="418" spans="1:29">
      <c r="A418" s="6"/>
      <c r="C418" s="1"/>
      <c r="D418" s="1" t="s">
        <v>13</v>
      </c>
      <c r="E418" s="1" t="s">
        <v>14</v>
      </c>
      <c r="F418" s="1" t="s">
        <v>15</v>
      </c>
      <c r="G418" s="1" t="s">
        <v>16</v>
      </c>
      <c r="H418" s="1" t="s">
        <v>17</v>
      </c>
      <c r="I418" s="1" t="s">
        <v>18</v>
      </c>
      <c r="J418" s="1" t="s">
        <v>19</v>
      </c>
      <c r="K418" s="1" t="s">
        <v>20</v>
      </c>
      <c r="N418" t="s">
        <v>37</v>
      </c>
      <c r="O418" s="7">
        <v>0.534061076931305</v>
      </c>
      <c r="R418" t="s">
        <v>58</v>
      </c>
      <c r="W418" s="1" t="s">
        <v>45</v>
      </c>
      <c r="X418" s="6" t="s">
        <v>47</v>
      </c>
      <c r="Y418" s="6" t="s">
        <v>48</v>
      </c>
      <c r="Z418" s="6" t="s">
        <v>49</v>
      </c>
      <c r="AA418" s="6" t="s">
        <v>50</v>
      </c>
      <c r="AB418" s="6"/>
      <c r="AC418" s="6"/>
    </row>
    <row r="419" spans="1:29">
      <c r="A419" s="6"/>
      <c r="C419" s="1" t="s">
        <v>13</v>
      </c>
      <c r="D419" s="5">
        <v>0.92768025991934644</v>
      </c>
      <c r="E419" s="5">
        <v>4.2828461798679687</v>
      </c>
      <c r="F419" s="5">
        <v>3.4601208232731802</v>
      </c>
      <c r="G419" s="5">
        <v>1.4563936767649888</v>
      </c>
      <c r="H419" s="5">
        <v>2.0411167411592994</v>
      </c>
      <c r="I419" s="5">
        <v>1.4689722789045696</v>
      </c>
      <c r="J419" s="5">
        <v>0.69245237861021181</v>
      </c>
      <c r="K419" s="5">
        <v>0.30312166970916882</v>
      </c>
      <c r="L419" s="11">
        <v>14.632704008208734</v>
      </c>
      <c r="N419" t="s">
        <v>38</v>
      </c>
      <c r="O419" s="7">
        <v>0.62956191519762295</v>
      </c>
      <c r="W419" s="1" t="s">
        <v>13</v>
      </c>
      <c r="X419" s="5">
        <v>14.632704008208734</v>
      </c>
      <c r="Y419" s="5">
        <v>0.92768025991934644</v>
      </c>
      <c r="Z419" s="5">
        <v>13.705023748289387</v>
      </c>
      <c r="AA419" s="7">
        <v>10.175002091895223</v>
      </c>
      <c r="AB419" s="7">
        <v>1.0016181823181238</v>
      </c>
      <c r="AC419" s="6"/>
    </row>
    <row r="420" spans="1:29">
      <c r="A420" s="6"/>
      <c r="C420" s="1" t="s">
        <v>14</v>
      </c>
      <c r="D420" s="5">
        <v>4.2828461798679687</v>
      </c>
      <c r="E420" s="5">
        <v>35.16661499069108</v>
      </c>
      <c r="F420" s="5">
        <v>1.4563936767649888</v>
      </c>
      <c r="G420" s="5">
        <v>8.7748865062041261</v>
      </c>
      <c r="H420" s="5">
        <v>1.4689722789045694</v>
      </c>
      <c r="I420" s="5">
        <v>10.317511573154075</v>
      </c>
      <c r="J420" s="5">
        <v>0.30312166970916882</v>
      </c>
      <c r="K420" s="5">
        <v>1.8543835750233104</v>
      </c>
      <c r="L420" s="11">
        <v>63.624730450319284</v>
      </c>
      <c r="M420" s="9" t="s">
        <v>39</v>
      </c>
      <c r="N420" s="9">
        <v>1</v>
      </c>
      <c r="O420" s="9">
        <v>2</v>
      </c>
      <c r="P420" s="9" t="s">
        <v>39</v>
      </c>
      <c r="Q420" s="9">
        <v>1</v>
      </c>
      <c r="R420" s="9">
        <v>2</v>
      </c>
      <c r="S420" s="9" t="s">
        <v>11</v>
      </c>
      <c r="T420" s="9" t="s">
        <v>42</v>
      </c>
      <c r="U420" s="9" t="s">
        <v>43</v>
      </c>
      <c r="V420" s="9"/>
      <c r="W420" s="1" t="s">
        <v>14</v>
      </c>
      <c r="X420" s="5">
        <v>63.624730450319284</v>
      </c>
      <c r="Y420" s="5">
        <v>35.16661499069108</v>
      </c>
      <c r="Z420" s="5">
        <v>28.458115459628203</v>
      </c>
      <c r="AA420" s="7">
        <v>9.5582147819698704E-2</v>
      </c>
      <c r="AB420" s="7">
        <v>7.4709820354160003E-2</v>
      </c>
      <c r="AC420" s="6"/>
    </row>
    <row r="421" spans="1:29">
      <c r="A421" s="6"/>
      <c r="C421" s="1" t="s">
        <v>15</v>
      </c>
      <c r="D421" s="5">
        <v>3.460120823273181</v>
      </c>
      <c r="E421" s="5">
        <v>1.4563936767649888</v>
      </c>
      <c r="F421" s="5">
        <v>57.208697112903181</v>
      </c>
      <c r="G421" s="5">
        <v>14.347354174315925</v>
      </c>
      <c r="H421" s="5">
        <v>0.69245237861021192</v>
      </c>
      <c r="I421" s="5">
        <v>0.30312166970916882</v>
      </c>
      <c r="J421" s="5">
        <v>6.8095262180249865</v>
      </c>
      <c r="K421" s="5">
        <v>1.5420026448328341</v>
      </c>
      <c r="L421" s="11">
        <v>85.819668698434484</v>
      </c>
      <c r="M421" s="9">
        <v>1</v>
      </c>
      <c r="N421" s="5">
        <v>223.89442490055052</v>
      </c>
      <c r="O421" s="5">
        <v>37.60196158235027</v>
      </c>
      <c r="P421" s="9">
        <v>1</v>
      </c>
      <c r="Q421">
        <v>4.3076537982598702E-2</v>
      </c>
      <c r="R421">
        <v>3.5797470901494979</v>
      </c>
      <c r="S421" s="20">
        <v>4.4658826945274654</v>
      </c>
      <c r="T421">
        <v>0.9654217805534091</v>
      </c>
      <c r="U421" s="20">
        <v>3.4578219446590897E-2</v>
      </c>
      <c r="W421" s="1" t="s">
        <v>15</v>
      </c>
      <c r="X421" s="5">
        <v>85.819668698434484</v>
      </c>
      <c r="Y421" s="5">
        <v>57.208697112903181</v>
      </c>
      <c r="Z421" s="5">
        <v>28.610971585531303</v>
      </c>
      <c r="AA421" s="7">
        <v>0.40127785659227244</v>
      </c>
      <c r="AB421" s="7">
        <v>0.74310859730918299</v>
      </c>
      <c r="AC421" s="6"/>
    </row>
    <row r="422" spans="1:29">
      <c r="A422" s="6"/>
      <c r="C422" s="1" t="s">
        <v>16</v>
      </c>
      <c r="D422" s="5">
        <v>1.4563936767649888</v>
      </c>
      <c r="E422" s="5">
        <v>8.7748865062041261</v>
      </c>
      <c r="F422" s="5">
        <v>14.347354174315925</v>
      </c>
      <c r="G422" s="5">
        <v>63.035442462654586</v>
      </c>
      <c r="H422" s="5">
        <v>0.30312166970916882</v>
      </c>
      <c r="I422" s="5">
        <v>1.8543835750233104</v>
      </c>
      <c r="J422" s="5">
        <v>1.5420026448328343</v>
      </c>
      <c r="K422" s="5">
        <v>6.1056986164333829</v>
      </c>
      <c r="L422" s="11">
        <v>97.419283325938324</v>
      </c>
      <c r="M422" s="9">
        <v>2</v>
      </c>
      <c r="N422" s="5">
        <v>37.601961582350263</v>
      </c>
      <c r="O422" s="5">
        <v>140.90165240383723</v>
      </c>
      <c r="P422" s="9">
        <v>2</v>
      </c>
      <c r="Q422">
        <v>0.77492815619756794</v>
      </c>
      <c r="R422">
        <v>6.8130910197800959E-2</v>
      </c>
      <c r="W422" s="1" t="s">
        <v>16</v>
      </c>
      <c r="X422" s="5">
        <v>97.419283325938324</v>
      </c>
      <c r="Y422" s="5">
        <v>63.035442462654586</v>
      </c>
      <c r="Z422" s="5">
        <v>34.383840863283737</v>
      </c>
      <c r="AA422" s="7">
        <v>1.7008543948959915E-2</v>
      </c>
      <c r="AB422" s="7">
        <v>1.5856607210079969</v>
      </c>
      <c r="AC422" s="6"/>
    </row>
    <row r="423" spans="1:29">
      <c r="A423" s="6"/>
      <c r="C423" s="1" t="s">
        <v>17</v>
      </c>
      <c r="D423" s="5">
        <v>2.0411167411592994</v>
      </c>
      <c r="E423" s="5">
        <v>1.4689722789045696</v>
      </c>
      <c r="F423" s="5">
        <v>0.69245237861021181</v>
      </c>
      <c r="G423" s="5">
        <v>0.30312166970916882</v>
      </c>
      <c r="H423" s="5">
        <v>16.434776715972063</v>
      </c>
      <c r="I423" s="5">
        <v>8.9983666393644519</v>
      </c>
      <c r="J423" s="5">
        <v>3.1136486333072981</v>
      </c>
      <c r="K423" s="5">
        <v>1.4086157545168743</v>
      </c>
      <c r="L423" s="11">
        <v>34.461070811543934</v>
      </c>
      <c r="M423" s="9" t="s">
        <v>40</v>
      </c>
      <c r="N423" s="9">
        <v>1</v>
      </c>
      <c r="O423" s="9">
        <v>2</v>
      </c>
      <c r="P423" s="9" t="s">
        <v>40</v>
      </c>
      <c r="Q423" s="9">
        <v>1</v>
      </c>
      <c r="R423" s="9">
        <v>2</v>
      </c>
      <c r="S423" s="9" t="s">
        <v>11</v>
      </c>
      <c r="T423" s="9" t="s">
        <v>42</v>
      </c>
      <c r="U423" s="9" t="s">
        <v>43</v>
      </c>
      <c r="W423" s="1" t="s">
        <v>17</v>
      </c>
      <c r="X423" s="5">
        <v>34.461070811543934</v>
      </c>
      <c r="Y423" s="5">
        <v>16.434776715972063</v>
      </c>
      <c r="Z423" s="5">
        <v>18.02629409557187</v>
      </c>
      <c r="AA423" s="7">
        <v>1.9439105643391127E-2</v>
      </c>
      <c r="AB423" s="7">
        <v>5.2595568633882532E-2</v>
      </c>
      <c r="AC423" s="6"/>
    </row>
    <row r="424" spans="1:29">
      <c r="A424" s="6"/>
      <c r="C424" s="1" t="s">
        <v>18</v>
      </c>
      <c r="D424" s="5">
        <v>1.4689722789045696</v>
      </c>
      <c r="E424" s="5">
        <v>10.317511573154075</v>
      </c>
      <c r="F424" s="5">
        <v>0.30312166970916882</v>
      </c>
      <c r="G424" s="5">
        <v>1.85438357502331</v>
      </c>
      <c r="H424" s="5">
        <v>8.9983666393644519</v>
      </c>
      <c r="I424" s="5">
        <v>59.220782346948248</v>
      </c>
      <c r="J424" s="5">
        <v>1.408615754516874</v>
      </c>
      <c r="K424" s="5">
        <v>8.7228675116214749</v>
      </c>
      <c r="L424" s="11">
        <v>92.294621349242178</v>
      </c>
      <c r="M424" s="9">
        <v>1</v>
      </c>
      <c r="N424" s="5">
        <v>168.9054256962406</v>
      </c>
      <c r="O424" s="5">
        <v>36.107700923073516</v>
      </c>
      <c r="P424" s="9">
        <v>1</v>
      </c>
      <c r="Q424">
        <v>0.21990907509888902</v>
      </c>
      <c r="R424">
        <v>3.2124695104791514E-4</v>
      </c>
      <c r="S424" s="20">
        <v>4.4685852625243747</v>
      </c>
      <c r="T424">
        <v>0.96547643429073682</v>
      </c>
      <c r="U424" s="20">
        <v>3.4523565709263182E-2</v>
      </c>
      <c r="W424" s="1" t="s">
        <v>18</v>
      </c>
      <c r="X424" s="5">
        <v>92.294621349242178</v>
      </c>
      <c r="Y424" s="5">
        <v>59.220782346948248</v>
      </c>
      <c r="Z424" s="5">
        <v>33.07383900229393</v>
      </c>
      <c r="AA424" s="7">
        <v>0.56398033524233127</v>
      </c>
      <c r="AB424" s="7">
        <v>3.4865326724473816E-2</v>
      </c>
      <c r="AC424" s="6"/>
    </row>
    <row r="425" spans="1:29">
      <c r="A425" s="6"/>
      <c r="C425" s="1" t="s">
        <v>19</v>
      </c>
      <c r="D425" s="5">
        <v>0.69245237861021181</v>
      </c>
      <c r="E425" s="5">
        <v>0.30312166970916882</v>
      </c>
      <c r="F425" s="5">
        <v>6.8095262180249856</v>
      </c>
      <c r="G425" s="5">
        <v>1.5420026448328339</v>
      </c>
      <c r="H425" s="5">
        <v>3.1136486333072981</v>
      </c>
      <c r="I425" s="5">
        <v>1.408615754516874</v>
      </c>
      <c r="J425" s="5">
        <v>12.474966576093649</v>
      </c>
      <c r="K425" s="5">
        <v>1.7349803888520108</v>
      </c>
      <c r="L425" s="11">
        <v>28.079314263947033</v>
      </c>
      <c r="M425" s="9">
        <v>2</v>
      </c>
      <c r="N425" s="5">
        <v>36.107700923073523</v>
      </c>
      <c r="O425" s="5">
        <v>198.87917292670068</v>
      </c>
      <c r="P425" s="9">
        <v>2</v>
      </c>
      <c r="Q425">
        <v>4.059976622574645</v>
      </c>
      <c r="R425">
        <v>0.18837831789979323</v>
      </c>
      <c r="W425" s="1" t="s">
        <v>19</v>
      </c>
      <c r="X425" s="5">
        <v>28.079314263947033</v>
      </c>
      <c r="Y425" s="5">
        <v>12.474966576093649</v>
      </c>
      <c r="Z425" s="5">
        <v>15.604347687853384</v>
      </c>
      <c r="AA425" s="7">
        <v>0.1864315170582039</v>
      </c>
      <c r="AB425" s="7">
        <v>0.16494963807580873</v>
      </c>
      <c r="AC425" s="6"/>
    </row>
    <row r="426" spans="1:29">
      <c r="A426" s="6"/>
      <c r="C426" s="1" t="s">
        <v>20</v>
      </c>
      <c r="D426" s="5">
        <v>0.30312166970916882</v>
      </c>
      <c r="E426" s="5">
        <v>1.8543835750233104</v>
      </c>
      <c r="F426" s="5">
        <v>1.5420026448328339</v>
      </c>
      <c r="G426" s="5">
        <v>6.105698616433382</v>
      </c>
      <c r="H426" s="5">
        <v>1.4086157545168743</v>
      </c>
      <c r="I426" s="5">
        <v>8.7228675116214749</v>
      </c>
      <c r="J426" s="5">
        <v>1.7349803888520103</v>
      </c>
      <c r="K426" s="5">
        <v>1.9969374004653104</v>
      </c>
      <c r="L426" s="11">
        <v>23.668607561454362</v>
      </c>
      <c r="M426" s="9" t="s">
        <v>41</v>
      </c>
      <c r="N426" s="9">
        <v>1</v>
      </c>
      <c r="O426" s="9">
        <v>2</v>
      </c>
      <c r="P426" s="9" t="s">
        <v>41</v>
      </c>
      <c r="Q426" s="9">
        <v>1</v>
      </c>
      <c r="R426" s="9">
        <v>2</v>
      </c>
      <c r="S426" s="9" t="s">
        <v>11</v>
      </c>
      <c r="T426" s="9" t="s">
        <v>42</v>
      </c>
      <c r="U426" s="9" t="s">
        <v>43</v>
      </c>
      <c r="W426" s="1" t="s">
        <v>20</v>
      </c>
      <c r="X426" s="5">
        <v>23.668607561454362</v>
      </c>
      <c r="Y426" s="5">
        <v>1.9969374004653104</v>
      </c>
      <c r="Z426" s="5">
        <v>21.671670160989052</v>
      </c>
      <c r="AA426" s="7">
        <v>40.589723119139094</v>
      </c>
      <c r="AB426" s="7">
        <v>2.0538879747789718</v>
      </c>
      <c r="AC426" s="6"/>
    </row>
    <row r="427" spans="1:29">
      <c r="A427" s="6"/>
      <c r="D427" s="11">
        <v>14.632704008208734</v>
      </c>
      <c r="E427" s="11">
        <v>63.624730450319298</v>
      </c>
      <c r="F427" s="11">
        <v>85.819668698434484</v>
      </c>
      <c r="G427" s="11">
        <v>97.419283325938324</v>
      </c>
      <c r="H427" s="11">
        <v>34.461070811543934</v>
      </c>
      <c r="I427" s="11">
        <v>92.294621349242178</v>
      </c>
      <c r="J427" s="11">
        <v>28.079314263947033</v>
      </c>
      <c r="K427" s="11">
        <v>23.668607561454369</v>
      </c>
      <c r="L427" s="1">
        <v>440.00000046908832</v>
      </c>
      <c r="M427" s="9">
        <v>1</v>
      </c>
      <c r="N427" s="5">
        <v>120.6647550108586</v>
      </c>
      <c r="O427" s="5">
        <v>42.328002771275564</v>
      </c>
      <c r="P427" s="9">
        <v>1</v>
      </c>
      <c r="Q427">
        <v>4.519438305592445E-2</v>
      </c>
      <c r="R427">
        <v>4.1664884829207632E-2</v>
      </c>
      <c r="S427" s="20">
        <v>0.37147078557995677</v>
      </c>
      <c r="T427">
        <v>0.45779634647566386</v>
      </c>
      <c r="U427" s="20">
        <v>0.54220365352433619</v>
      </c>
      <c r="W427" s="1" t="s">
        <v>59</v>
      </c>
      <c r="X427" s="6">
        <v>440.00000046908826</v>
      </c>
      <c r="Y427" s="6">
        <v>246.46589786564743</v>
      </c>
      <c r="Z427" s="6">
        <v>193.53410260344089</v>
      </c>
      <c r="AA427" s="6">
        <v>52.048444717339173</v>
      </c>
      <c r="AB427" s="6">
        <v>5.7113958292026004</v>
      </c>
      <c r="AC427" s="10">
        <v>57.759840546541774</v>
      </c>
    </row>
    <row r="428" spans="1:29">
      <c r="A428" s="6"/>
      <c r="M428" s="9">
        <v>2</v>
      </c>
      <c r="N428" s="5">
        <v>42.328002771275564</v>
      </c>
      <c r="O428" s="5">
        <v>234.67923991567858</v>
      </c>
      <c r="P428" s="9">
        <v>2</v>
      </c>
      <c r="Q428">
        <v>0.26166135230774246</v>
      </c>
      <c r="R428">
        <v>2.2950165387082212E-2</v>
      </c>
      <c r="AC428" s="6" t="s">
        <v>51</v>
      </c>
    </row>
    <row r="429" spans="1:29">
      <c r="A429" s="6"/>
      <c r="C429" s="1" t="s">
        <v>35</v>
      </c>
      <c r="L429" s="6"/>
      <c r="M429" s="6"/>
      <c r="N429" s="6"/>
      <c r="O429" s="6"/>
      <c r="P429" s="6"/>
      <c r="Q429" s="6"/>
      <c r="R429" s="6"/>
      <c r="S429" s="6"/>
      <c r="T429" s="6"/>
      <c r="U429" s="6"/>
      <c r="V429" s="6"/>
      <c r="W429" s="6"/>
      <c r="X429" s="6"/>
      <c r="Y429" s="6"/>
      <c r="Z429" s="6"/>
      <c r="AA429" s="6"/>
      <c r="AB429" s="6"/>
      <c r="AC429" s="6"/>
    </row>
    <row r="430" spans="1:29">
      <c r="A430" s="6"/>
      <c r="C430" s="1"/>
      <c r="D430" s="1" t="s">
        <v>13</v>
      </c>
      <c r="E430" s="1" t="s">
        <v>14</v>
      </c>
      <c r="F430" s="1" t="s">
        <v>15</v>
      </c>
      <c r="G430" s="1" t="s">
        <v>16</v>
      </c>
      <c r="H430" s="1" t="s">
        <v>17</v>
      </c>
      <c r="I430" s="1" t="s">
        <v>18</v>
      </c>
      <c r="J430" s="1" t="s">
        <v>19</v>
      </c>
      <c r="K430" s="1" t="s">
        <v>20</v>
      </c>
      <c r="AC430" s="6"/>
    </row>
    <row r="431" spans="1:29">
      <c r="A431" s="6"/>
      <c r="C431" s="1" t="s">
        <v>13</v>
      </c>
      <c r="D431" s="7">
        <v>5.8454500567466363</v>
      </c>
      <c r="E431" s="7">
        <v>-1.0680164856313608</v>
      </c>
      <c r="F431" s="7">
        <v>-1.0963126558422962</v>
      </c>
      <c r="G431" s="7">
        <v>4.0413242619943679</v>
      </c>
      <c r="H431" s="7">
        <v>-0.71349708021219826</v>
      </c>
      <c r="I431" s="7">
        <v>0</v>
      </c>
      <c r="J431" s="7">
        <v>0</v>
      </c>
      <c r="K431" s="7">
        <v>0</v>
      </c>
      <c r="L431" s="12">
        <v>7.008948097055149</v>
      </c>
      <c r="AC431" s="6"/>
    </row>
    <row r="432" spans="1:29">
      <c r="A432" s="6"/>
      <c r="C432" s="1" t="s">
        <v>14</v>
      </c>
      <c r="D432" s="7">
        <v>-1.4546177838785634</v>
      </c>
      <c r="E432" s="7">
        <v>1.8803665606836182</v>
      </c>
      <c r="F432" s="7">
        <v>2.1679469791404333</v>
      </c>
      <c r="G432" s="7">
        <v>2.4860158102559393</v>
      </c>
      <c r="H432" s="7">
        <v>0.61716830854307114</v>
      </c>
      <c r="I432" s="7">
        <v>-2.0352085013241852</v>
      </c>
      <c r="J432" s="7">
        <v>0</v>
      </c>
      <c r="K432" s="7">
        <v>0.15118968859117821</v>
      </c>
      <c r="L432" s="12">
        <v>3.8128610620114913</v>
      </c>
      <c r="AC432" s="6"/>
    </row>
    <row r="433" spans="1:29">
      <c r="A433" s="6"/>
      <c r="C433" s="1" t="s">
        <v>15</v>
      </c>
      <c r="D433" s="7">
        <v>-1.0963126558422966</v>
      </c>
      <c r="E433" s="7">
        <v>-0.37596329562129871</v>
      </c>
      <c r="F433" s="7">
        <v>4.9865639489180458</v>
      </c>
      <c r="G433" s="7">
        <v>1.7443708020853319</v>
      </c>
      <c r="H433" s="7">
        <v>0.36751581063510053</v>
      </c>
      <c r="I433" s="7">
        <v>0</v>
      </c>
      <c r="J433" s="7">
        <v>-2.4503507313449071</v>
      </c>
      <c r="K433" s="7">
        <v>0.52013038044777626</v>
      </c>
      <c r="L433" s="12">
        <v>3.6959542592777521</v>
      </c>
      <c r="AC433" s="6"/>
    </row>
    <row r="434" spans="1:29">
      <c r="A434" s="6"/>
      <c r="C434" s="1" t="s">
        <v>16</v>
      </c>
      <c r="D434" s="7">
        <v>0</v>
      </c>
      <c r="E434" s="7">
        <v>-1.5818858051294391</v>
      </c>
      <c r="F434" s="7">
        <v>-2.1439067678573727</v>
      </c>
      <c r="G434" s="7">
        <v>-1.0268912396987311</v>
      </c>
      <c r="H434" s="7">
        <v>0</v>
      </c>
      <c r="I434" s="7">
        <v>-0.61755233626435624</v>
      </c>
      <c r="J434" s="7">
        <v>0.52013038044777582</v>
      </c>
      <c r="K434" s="7">
        <v>-0.99892311033888637</v>
      </c>
      <c r="L434" s="12">
        <v>-5.8490288788410103</v>
      </c>
      <c r="AC434" s="6"/>
    </row>
    <row r="435" spans="1:29">
      <c r="A435" s="6"/>
      <c r="C435" s="1" t="s">
        <v>17</v>
      </c>
      <c r="D435" s="7">
        <v>-4.0699799304505888E-2</v>
      </c>
      <c r="E435" s="7">
        <v>-0.38456302628840988</v>
      </c>
      <c r="F435" s="7">
        <v>2.1213259823900921</v>
      </c>
      <c r="G435" s="7">
        <v>1.1936210038771951</v>
      </c>
      <c r="H435" s="7">
        <v>0.57483328960271651</v>
      </c>
      <c r="I435" s="7">
        <v>-0.94081227736812179</v>
      </c>
      <c r="J435" s="7">
        <v>1.0019965143741973</v>
      </c>
      <c r="K435" s="7">
        <v>-0.34260748778804806</v>
      </c>
      <c r="L435" s="12">
        <v>3.1830941994951152</v>
      </c>
      <c r="AC435" s="6"/>
    </row>
    <row r="436" spans="1:29">
      <c r="A436" s="6"/>
      <c r="C436" s="1" t="s">
        <v>18</v>
      </c>
      <c r="D436" s="7">
        <v>4.0069253393259228</v>
      </c>
      <c r="E436" s="7">
        <v>1.8127685453116928</v>
      </c>
      <c r="F436" s="7">
        <v>0</v>
      </c>
      <c r="G436" s="7">
        <v>0.15118968859117859</v>
      </c>
      <c r="H436" s="7">
        <v>1.0554201664319465</v>
      </c>
      <c r="I436" s="7">
        <v>6.0524578694131614</v>
      </c>
      <c r="J436" s="7">
        <v>-0.34260748778804795</v>
      </c>
      <c r="K436" s="7">
        <v>-3.202007214814806</v>
      </c>
      <c r="L436" s="12">
        <v>9.5341469064710473</v>
      </c>
      <c r="AC436" s="6"/>
    </row>
    <row r="437" spans="1:29">
      <c r="A437" s="6"/>
      <c r="C437" s="1" t="s">
        <v>19</v>
      </c>
      <c r="D437" s="7">
        <v>0.36751581063510069</v>
      </c>
      <c r="E437" s="7">
        <v>1.1936210038771951</v>
      </c>
      <c r="F437" s="7">
        <v>1.2889519635794984</v>
      </c>
      <c r="G437" s="7">
        <v>0</v>
      </c>
      <c r="H437" s="7">
        <v>-1.1357952325263412</v>
      </c>
      <c r="I437" s="7">
        <v>0.70107938554379479</v>
      </c>
      <c r="J437" s="7">
        <v>1.6146671415324196</v>
      </c>
      <c r="K437" s="7">
        <v>-0.55099611007961513</v>
      </c>
      <c r="L437" s="12">
        <v>3.4790439625620522</v>
      </c>
      <c r="AC437" s="6"/>
    </row>
    <row r="438" spans="1:29">
      <c r="A438" s="6"/>
      <c r="C438" s="1" t="s">
        <v>20</v>
      </c>
      <c r="D438" s="7">
        <v>0</v>
      </c>
      <c r="E438" s="7">
        <v>0.15118968859117821</v>
      </c>
      <c r="F438" s="7">
        <v>-0.43308199033605721</v>
      </c>
      <c r="G438" s="7">
        <v>-0.10477839164293545</v>
      </c>
      <c r="H438" s="7">
        <v>0.70107938554379445</v>
      </c>
      <c r="I438" s="7">
        <v>-3.202007214814806</v>
      </c>
      <c r="J438" s="7">
        <v>-0.55099611007961469</v>
      </c>
      <c r="K438" s="7">
        <v>18.769086222078929</v>
      </c>
      <c r="L438" s="12">
        <v>15.330491589340488</v>
      </c>
      <c r="AC438" s="6"/>
    </row>
    <row r="439" spans="1:29">
      <c r="A439" s="6"/>
      <c r="D439" s="12">
        <v>7.6282609676822934</v>
      </c>
      <c r="E439" s="12">
        <v>1.6275171857931761</v>
      </c>
      <c r="F439" s="12">
        <v>6.8914874599923435</v>
      </c>
      <c r="G439" s="12">
        <v>8.4848519354623484</v>
      </c>
      <c r="H439" s="12">
        <v>1.4667246480180898</v>
      </c>
      <c r="I439" s="12">
        <v>-4.204307481451286E-2</v>
      </c>
      <c r="J439" s="12">
        <v>-0.20716029285817694</v>
      </c>
      <c r="K439" s="12">
        <v>14.345872368096529</v>
      </c>
      <c r="L439" s="2">
        <v>80.391022394744169</v>
      </c>
      <c r="M439" t="s">
        <v>53</v>
      </c>
      <c r="AC439" s="6"/>
    </row>
    <row r="440" spans="1:29">
      <c r="A440" s="6"/>
      <c r="AC440" s="6"/>
    </row>
    <row r="441" spans="1:29">
      <c r="A441" s="6"/>
      <c r="AC441" s="6"/>
    </row>
    <row r="442" spans="1:29">
      <c r="A442" s="6"/>
      <c r="C442" t="s">
        <v>52</v>
      </c>
      <c r="AC442" s="6"/>
    </row>
    <row r="443" spans="1:29">
      <c r="A443" s="6"/>
      <c r="C443" s="1"/>
      <c r="D443" s="1" t="s">
        <v>13</v>
      </c>
      <c r="E443" s="1" t="s">
        <v>14</v>
      </c>
      <c r="F443" s="1" t="s">
        <v>15</v>
      </c>
      <c r="G443" s="1" t="s">
        <v>16</v>
      </c>
      <c r="H443" s="1" t="s">
        <v>17</v>
      </c>
      <c r="I443" s="1" t="s">
        <v>18</v>
      </c>
      <c r="J443" s="1" t="s">
        <v>19</v>
      </c>
      <c r="K443" s="1" t="s">
        <v>20</v>
      </c>
      <c r="L443" s="6"/>
      <c r="AC443" s="6"/>
    </row>
    <row r="444" spans="1:29">
      <c r="A444" s="6"/>
      <c r="C444" s="1" t="s">
        <v>13</v>
      </c>
      <c r="D444" s="7">
        <v>10.175002091895223</v>
      </c>
      <c r="E444" s="7">
        <v>0.38425249287205876</v>
      </c>
      <c r="F444" s="7">
        <v>0.61614981887805287</v>
      </c>
      <c r="G444" s="7">
        <v>4.4424342338346712</v>
      </c>
      <c r="H444" s="7">
        <v>0.53104462222308746</v>
      </c>
      <c r="I444" s="7">
        <v>1.4689722789045696</v>
      </c>
      <c r="J444" s="7">
        <v>0.69245237861021181</v>
      </c>
      <c r="K444" s="7">
        <v>0.30312166970916882</v>
      </c>
      <c r="L444" s="13">
        <v>18.613429586927044</v>
      </c>
      <c r="AC444" s="6"/>
    </row>
    <row r="445" spans="1:29">
      <c r="A445" s="6"/>
      <c r="C445" s="1" t="s">
        <v>14</v>
      </c>
      <c r="D445" s="7">
        <v>2.5163357702017564</v>
      </c>
      <c r="E445" s="7">
        <v>9.5582147819698704E-2</v>
      </c>
      <c r="F445" s="7">
        <v>1.6360414901166851</v>
      </c>
      <c r="G445" s="7">
        <v>0.56423864363053278</v>
      </c>
      <c r="H445" s="7">
        <v>0.19196443977968744</v>
      </c>
      <c r="I445" s="7">
        <v>0.52055768036916261</v>
      </c>
      <c r="J445" s="7">
        <v>0.30312166970916882</v>
      </c>
      <c r="K445" s="7">
        <v>1.1434604743371565E-2</v>
      </c>
      <c r="L445" s="13">
        <v>5.8392764463700635</v>
      </c>
      <c r="AC445" s="6"/>
    </row>
    <row r="446" spans="1:29">
      <c r="A446" s="6"/>
      <c r="C446" s="1" t="s">
        <v>15</v>
      </c>
      <c r="D446" s="7">
        <v>0.61614981887805353</v>
      </c>
      <c r="E446" s="7">
        <v>0.14302121158184392</v>
      </c>
      <c r="F446" s="7">
        <v>0.40127785659227244</v>
      </c>
      <c r="G446" s="7">
        <v>0.19036528909562683</v>
      </c>
      <c r="H446" s="7">
        <v>0.13659500977143663</v>
      </c>
      <c r="I446" s="7">
        <v>0.30312166970916882</v>
      </c>
      <c r="J446" s="7">
        <v>3.3969385976721784</v>
      </c>
      <c r="K446" s="7">
        <v>0.13603191800157968</v>
      </c>
      <c r="L446" s="13">
        <v>5.3235013713021599</v>
      </c>
      <c r="AC446" s="6"/>
    </row>
    <row r="447" spans="1:29">
      <c r="A447" s="6"/>
      <c r="C447" s="1" t="s">
        <v>16</v>
      </c>
      <c r="D447" s="7">
        <v>1.4563936767649888</v>
      </c>
      <c r="E447" s="7">
        <v>0.35900431392225773</v>
      </c>
      <c r="F447" s="7">
        <v>0.38404792637950708</v>
      </c>
      <c r="G447" s="7">
        <v>1.7008543948959915E-2</v>
      </c>
      <c r="H447" s="7">
        <v>0.30312166970916882</v>
      </c>
      <c r="I447" s="7">
        <v>0.39364633245332575</v>
      </c>
      <c r="J447" s="7">
        <v>0.13603191800157952</v>
      </c>
      <c r="K447" s="7">
        <v>0.20023415946083098</v>
      </c>
      <c r="L447" s="13">
        <v>3.2494885406406184</v>
      </c>
      <c r="AC447" s="6"/>
    </row>
    <row r="448" spans="1:29">
      <c r="A448" s="6"/>
      <c r="C448" s="1" t="s">
        <v>17</v>
      </c>
      <c r="D448" s="7">
        <v>8.2826541445180611E-4</v>
      </c>
      <c r="E448" s="7">
        <v>0.14972031912334902</v>
      </c>
      <c r="F448" s="7">
        <v>2.469022903255111</v>
      </c>
      <c r="G448" s="7">
        <v>1.6021269864833001</v>
      </c>
      <c r="H448" s="7">
        <v>1.9439105643391127E-2</v>
      </c>
      <c r="I448" s="7">
        <v>0.1107685412856514</v>
      </c>
      <c r="J448" s="7">
        <v>0.25231451514281528</v>
      </c>
      <c r="K448" s="7">
        <v>0.11853256241384336</v>
      </c>
      <c r="L448" s="13">
        <v>4.7227531987619136</v>
      </c>
      <c r="AC448" s="6"/>
    </row>
    <row r="449" spans="1:29">
      <c r="A449" s="6"/>
      <c r="C449" s="1" t="s">
        <v>18</v>
      </c>
      <c r="D449" s="7">
        <v>4.3609409224050397</v>
      </c>
      <c r="E449" s="7">
        <v>0.2743653143880222</v>
      </c>
      <c r="F449" s="7">
        <v>0.30312166970916882</v>
      </c>
      <c r="G449" s="7">
        <v>1.1434604743371638E-2</v>
      </c>
      <c r="H449" s="7">
        <v>0.11149461111632612</v>
      </c>
      <c r="I449" s="7">
        <v>0.56398033524233127</v>
      </c>
      <c r="J449" s="7">
        <v>0.11853256241384323</v>
      </c>
      <c r="K449" s="7">
        <v>3.7546383126807941</v>
      </c>
      <c r="L449" s="13">
        <v>9.498508332698897</v>
      </c>
      <c r="AC449" s="6"/>
    </row>
    <row r="450" spans="1:29">
      <c r="A450" s="6"/>
      <c r="C450" s="1" t="s">
        <v>19</v>
      </c>
      <c r="D450" s="7">
        <v>0.13659500977143677</v>
      </c>
      <c r="E450" s="7">
        <v>1.6021269864833001</v>
      </c>
      <c r="F450" s="7">
        <v>0.20812429238005675</v>
      </c>
      <c r="G450" s="7">
        <v>1.5420026448328339</v>
      </c>
      <c r="H450" s="7">
        <v>1.4348152509220178</v>
      </c>
      <c r="I450" s="7">
        <v>0.24828298610475086</v>
      </c>
      <c r="J450" s="7">
        <v>0.1864315170582039</v>
      </c>
      <c r="K450" s="7">
        <v>0.31135577985091001</v>
      </c>
      <c r="L450" s="13">
        <v>5.6697344674035106</v>
      </c>
      <c r="AC450" s="6"/>
    </row>
    <row r="451" spans="1:29">
      <c r="A451" s="6"/>
      <c r="C451" s="1" t="s">
        <v>20</v>
      </c>
      <c r="D451" s="7">
        <v>0.30312166970916882</v>
      </c>
      <c r="E451" s="7">
        <v>1.1434604743371565E-2</v>
      </c>
      <c r="F451" s="7">
        <v>0.19050996312502039</v>
      </c>
      <c r="G451" s="7">
        <v>1.8297983929081315E-3</v>
      </c>
      <c r="H451" s="7">
        <v>0.24828298610475064</v>
      </c>
      <c r="I451" s="7">
        <v>3.7546383126807941</v>
      </c>
      <c r="J451" s="7">
        <v>0.31135577985090973</v>
      </c>
      <c r="K451" s="7">
        <v>40.589723119139094</v>
      </c>
      <c r="L451" s="13">
        <v>45.410896233746016</v>
      </c>
      <c r="N451">
        <v>0.99984508274539774</v>
      </c>
      <c r="AC451" s="6"/>
    </row>
    <row r="452" spans="1:29">
      <c r="A452" s="6"/>
      <c r="B452" s="6"/>
      <c r="C452" s="6"/>
      <c r="D452" s="13">
        <v>19.565367225040116</v>
      </c>
      <c r="E452" s="13">
        <v>3.0195073909339025</v>
      </c>
      <c r="F452" s="13">
        <v>6.2082959204358747</v>
      </c>
      <c r="G452" s="13">
        <v>8.3714407449622037</v>
      </c>
      <c r="H452" s="13">
        <v>2.9767576952698658</v>
      </c>
      <c r="I452" s="13">
        <v>7.3639681367497545</v>
      </c>
      <c r="J452" s="13">
        <v>5.3971789384589117</v>
      </c>
      <c r="K452" s="13">
        <v>45.425072125999591</v>
      </c>
      <c r="L452" s="14">
        <v>98.327588177850231</v>
      </c>
      <c r="M452" t="s">
        <v>11</v>
      </c>
      <c r="N452" s="6">
        <v>1.5491725460226036E-4</v>
      </c>
      <c r="O452" s="6" t="s">
        <v>61</v>
      </c>
      <c r="P452" s="6"/>
      <c r="Q452" s="6"/>
      <c r="R452" s="6"/>
      <c r="S452" s="6"/>
      <c r="T452" s="6"/>
      <c r="U452" s="6"/>
      <c r="V452" s="6"/>
      <c r="W452" s="6"/>
      <c r="X452" s="6"/>
      <c r="Y452" s="6"/>
      <c r="Z452" s="6"/>
      <c r="AA452" s="6"/>
      <c r="AB452" s="6"/>
      <c r="AC452" s="6"/>
    </row>
    <row r="455" spans="1:29">
      <c r="A455" t="s">
        <v>112</v>
      </c>
      <c r="C455" t="s">
        <v>116</v>
      </c>
      <c r="E455" t="s">
        <v>118</v>
      </c>
    </row>
    <row r="457" spans="1:29">
      <c r="A457" s="15" t="s">
        <v>0</v>
      </c>
      <c r="B457" s="15" t="s">
        <v>1</v>
      </c>
      <c r="C457" s="15" t="s">
        <v>2</v>
      </c>
      <c r="D457" s="15" t="s">
        <v>3</v>
      </c>
      <c r="E457" s="15" t="s">
        <v>4</v>
      </c>
      <c r="F457" s="15" t="s">
        <v>5</v>
      </c>
      <c r="G457" s="15" t="s">
        <v>6</v>
      </c>
      <c r="H457" s="21" t="s">
        <v>7</v>
      </c>
      <c r="I457" s="21" t="s">
        <v>8</v>
      </c>
      <c r="J457" s="21" t="s">
        <v>9</v>
      </c>
      <c r="K457" s="15" t="s">
        <v>10</v>
      </c>
      <c r="L457" s="6"/>
      <c r="M457" s="6"/>
      <c r="N457" s="6"/>
      <c r="O457" s="6"/>
      <c r="P457" s="6"/>
      <c r="Q457" s="6"/>
      <c r="R457" s="6"/>
      <c r="S457" s="6"/>
      <c r="T457" s="6"/>
      <c r="U457" s="6"/>
      <c r="V457" s="6"/>
      <c r="W457" s="6"/>
      <c r="X457" s="6"/>
      <c r="Y457" s="6"/>
      <c r="Z457" s="6"/>
      <c r="AA457" s="6"/>
      <c r="AB457" s="6"/>
      <c r="AC457" s="6"/>
    </row>
    <row r="458" spans="1:29">
      <c r="A458" s="28">
        <v>6.6398347474194722E-2</v>
      </c>
      <c r="B458" s="28">
        <v>7.5884621349003242E-2</v>
      </c>
      <c r="C458" s="28">
        <v>0.11445811040183093</v>
      </c>
      <c r="D458" s="28">
        <v>8.7771080913111189E-3</v>
      </c>
      <c r="E458" s="28">
        <v>0.12503444460480007</v>
      </c>
      <c r="F458" s="28">
        <v>0.21900863966699802</v>
      </c>
      <c r="G458" s="28">
        <v>0.23281865821400152</v>
      </c>
      <c r="H458" s="28">
        <v>7.0109657279888549E-2</v>
      </c>
      <c r="I458" s="28">
        <v>0.25857637276326939</v>
      </c>
      <c r="J458" s="28">
        <v>5.1223058492953145E-2</v>
      </c>
      <c r="K458" s="28">
        <v>3.4452062770217937E-2</v>
      </c>
      <c r="L458" s="1">
        <v>1.0000000018834398</v>
      </c>
      <c r="N458" t="s">
        <v>36</v>
      </c>
      <c r="O458" s="4">
        <v>0.42499999999999999</v>
      </c>
      <c r="P458" s="4">
        <v>0.38636363636363635</v>
      </c>
      <c r="S458" s="4">
        <v>0.40568181818181814</v>
      </c>
      <c r="Y458" t="s">
        <v>84</v>
      </c>
      <c r="AC458" s="6"/>
    </row>
    <row r="459" spans="1:29">
      <c r="A459" t="s">
        <v>94</v>
      </c>
      <c r="B459" s="18">
        <v>54.010295717803075</v>
      </c>
      <c r="C459" s="16" t="s">
        <v>12</v>
      </c>
      <c r="D459" s="1" t="s">
        <v>13</v>
      </c>
      <c r="E459" s="1" t="s">
        <v>14</v>
      </c>
      <c r="F459" s="1" t="s">
        <v>15</v>
      </c>
      <c r="G459" s="1" t="s">
        <v>16</v>
      </c>
      <c r="H459" s="1" t="s">
        <v>17</v>
      </c>
      <c r="I459" s="1" t="s">
        <v>18</v>
      </c>
      <c r="J459" s="1" t="s">
        <v>19</v>
      </c>
      <c r="K459" s="1" t="s">
        <v>20</v>
      </c>
      <c r="L459" s="1"/>
      <c r="N459" t="s">
        <v>37</v>
      </c>
      <c r="O459" s="4">
        <v>0.5204545454545455</v>
      </c>
      <c r="P459" s="4">
        <v>0.54772727272727273</v>
      </c>
      <c r="Q459" t="s">
        <v>55</v>
      </c>
      <c r="S459" s="4">
        <v>0.53409090909090917</v>
      </c>
      <c r="Y459" s="1" t="s">
        <v>12</v>
      </c>
      <c r="Z459" t="s">
        <v>47</v>
      </c>
      <c r="AA459" t="s">
        <v>48</v>
      </c>
      <c r="AB459" t="s">
        <v>49</v>
      </c>
      <c r="AC459" s="6"/>
    </row>
    <row r="460" spans="1:29">
      <c r="A460" t="s">
        <v>21</v>
      </c>
      <c r="B460">
        <v>0.43556620534325474</v>
      </c>
      <c r="C460" s="1" t="s">
        <v>13</v>
      </c>
      <c r="D460">
        <v>4</v>
      </c>
      <c r="E460">
        <v>3</v>
      </c>
      <c r="F460">
        <v>2</v>
      </c>
      <c r="G460">
        <v>4</v>
      </c>
      <c r="H460">
        <v>1</v>
      </c>
      <c r="L460" s="1">
        <v>14</v>
      </c>
      <c r="N460" t="s">
        <v>38</v>
      </c>
      <c r="O460" s="4">
        <v>0.62727272727272732</v>
      </c>
      <c r="P460" s="4">
        <v>0.63181818181818183</v>
      </c>
      <c r="Q460" t="s">
        <v>56</v>
      </c>
      <c r="S460" s="4">
        <v>0.62954545454545463</v>
      </c>
      <c r="T460" t="s">
        <v>44</v>
      </c>
      <c r="V460" t="s">
        <v>57</v>
      </c>
      <c r="Y460" s="1" t="s">
        <v>13</v>
      </c>
      <c r="Z460">
        <v>14</v>
      </c>
      <c r="AA460">
        <v>4</v>
      </c>
      <c r="AB460">
        <v>10</v>
      </c>
      <c r="AC460" s="6"/>
    </row>
    <row r="461" spans="1:29">
      <c r="C461" s="1" t="s">
        <v>14</v>
      </c>
      <c r="D461">
        <v>1</v>
      </c>
      <c r="E461">
        <v>37</v>
      </c>
      <c r="F461">
        <v>3</v>
      </c>
      <c r="G461">
        <v>11</v>
      </c>
      <c r="H461">
        <v>2</v>
      </c>
      <c r="I461">
        <v>8</v>
      </c>
      <c r="K461">
        <v>2</v>
      </c>
      <c r="L461" s="1">
        <v>64</v>
      </c>
      <c r="M461" s="9" t="s">
        <v>39</v>
      </c>
      <c r="N461" s="9">
        <v>1</v>
      </c>
      <c r="O461" s="9">
        <v>2</v>
      </c>
      <c r="P461" s="9" t="s">
        <v>39</v>
      </c>
      <c r="Q461" s="9">
        <v>1</v>
      </c>
      <c r="R461" s="9">
        <v>2</v>
      </c>
      <c r="S461" s="9" t="s">
        <v>39</v>
      </c>
      <c r="T461" s="9">
        <v>1</v>
      </c>
      <c r="U461" s="9">
        <v>2</v>
      </c>
      <c r="V461" s="9" t="s">
        <v>11</v>
      </c>
      <c r="W461" t="s">
        <v>42</v>
      </c>
      <c r="X461" t="s">
        <v>43</v>
      </c>
      <c r="Y461" s="1" t="s">
        <v>14</v>
      </c>
      <c r="Z461">
        <v>64</v>
      </c>
      <c r="AA461">
        <v>37</v>
      </c>
      <c r="AB461">
        <v>27</v>
      </c>
      <c r="AC461" s="6"/>
    </row>
    <row r="462" spans="1:29">
      <c r="A462" t="s">
        <v>22</v>
      </c>
      <c r="B462" s="17">
        <v>0.11479316695691569</v>
      </c>
      <c r="C462" s="1" t="s">
        <v>15</v>
      </c>
      <c r="D462">
        <v>2</v>
      </c>
      <c r="E462">
        <v>1</v>
      </c>
      <c r="F462">
        <v>62</v>
      </c>
      <c r="G462">
        <v>16</v>
      </c>
      <c r="H462">
        <v>1</v>
      </c>
      <c r="J462">
        <v>2</v>
      </c>
      <c r="K462">
        <v>2</v>
      </c>
      <c r="L462" s="1">
        <v>86</v>
      </c>
      <c r="M462" s="9">
        <v>1</v>
      </c>
      <c r="N462">
        <v>227</v>
      </c>
      <c r="O462">
        <v>26</v>
      </c>
      <c r="P462" s="9">
        <v>1</v>
      </c>
      <c r="Q462">
        <v>155.25</v>
      </c>
      <c r="R462">
        <v>97.75</v>
      </c>
      <c r="S462" s="9">
        <v>1</v>
      </c>
      <c r="T462">
        <v>33.159822866344605</v>
      </c>
      <c r="U462">
        <v>52.665601023017906</v>
      </c>
      <c r="V462" s="20">
        <v>201.94217385732355</v>
      </c>
      <c r="W462">
        <v>1</v>
      </c>
      <c r="X462" s="20">
        <v>0</v>
      </c>
      <c r="Y462" s="1" t="s">
        <v>15</v>
      </c>
      <c r="Z462">
        <v>86</v>
      </c>
      <c r="AA462">
        <v>62</v>
      </c>
      <c r="AB462">
        <v>24</v>
      </c>
      <c r="AC462" s="6"/>
    </row>
    <row r="463" spans="1:29">
      <c r="A463" t="s">
        <v>23</v>
      </c>
      <c r="B463" s="17">
        <v>7.1641090744502284E-2</v>
      </c>
      <c r="C463" s="1" t="s">
        <v>16</v>
      </c>
      <c r="E463">
        <v>7</v>
      </c>
      <c r="F463">
        <v>12</v>
      </c>
      <c r="G463">
        <v>62</v>
      </c>
      <c r="I463">
        <v>1</v>
      </c>
      <c r="J463">
        <v>2</v>
      </c>
      <c r="K463">
        <v>5</v>
      </c>
      <c r="L463" s="1">
        <v>89</v>
      </c>
      <c r="M463" s="9">
        <v>2</v>
      </c>
      <c r="N463">
        <v>43</v>
      </c>
      <c r="O463">
        <v>144</v>
      </c>
      <c r="P463" s="9">
        <v>2</v>
      </c>
      <c r="Q463">
        <v>114.75</v>
      </c>
      <c r="R463">
        <v>72.25</v>
      </c>
      <c r="S463" s="9">
        <v>2</v>
      </c>
      <c r="T463">
        <v>44.863289760348586</v>
      </c>
      <c r="U463">
        <v>71.253460207612463</v>
      </c>
      <c r="Y463" s="1" t="s">
        <v>16</v>
      </c>
      <c r="Z463">
        <v>89</v>
      </c>
      <c r="AA463">
        <v>62</v>
      </c>
      <c r="AB463">
        <v>27</v>
      </c>
      <c r="AC463" s="6"/>
    </row>
    <row r="464" spans="1:29">
      <c r="A464" t="s">
        <v>24</v>
      </c>
      <c r="B464" s="17">
        <v>9.4172724315846806E-2</v>
      </c>
      <c r="C464" s="1" t="s">
        <v>17</v>
      </c>
      <c r="D464">
        <v>2</v>
      </c>
      <c r="E464">
        <v>1</v>
      </c>
      <c r="F464">
        <v>2</v>
      </c>
      <c r="G464">
        <v>1</v>
      </c>
      <c r="H464">
        <v>17</v>
      </c>
      <c r="I464">
        <v>8</v>
      </c>
      <c r="J464">
        <v>4</v>
      </c>
      <c r="K464">
        <v>1</v>
      </c>
      <c r="L464" s="1">
        <v>36</v>
      </c>
      <c r="M464" s="9" t="s">
        <v>40</v>
      </c>
      <c r="N464">
        <v>1</v>
      </c>
      <c r="O464">
        <v>2</v>
      </c>
      <c r="P464" s="9" t="s">
        <v>40</v>
      </c>
      <c r="S464" s="9" t="s">
        <v>40</v>
      </c>
      <c r="Y464" s="1" t="s">
        <v>17</v>
      </c>
      <c r="Z464">
        <v>36</v>
      </c>
      <c r="AA464">
        <v>17</v>
      </c>
      <c r="AB464">
        <v>19</v>
      </c>
      <c r="AC464" s="6"/>
    </row>
    <row r="465" spans="1:29">
      <c r="C465" s="1" t="s">
        <v>18</v>
      </c>
      <c r="D465">
        <v>4</v>
      </c>
      <c r="E465">
        <v>12</v>
      </c>
      <c r="G465">
        <v>2</v>
      </c>
      <c r="H465">
        <v>10</v>
      </c>
      <c r="I465">
        <v>65</v>
      </c>
      <c r="J465">
        <v>1</v>
      </c>
      <c r="K465">
        <v>3</v>
      </c>
      <c r="L465" s="1">
        <v>97</v>
      </c>
      <c r="M465" s="9">
        <v>1</v>
      </c>
      <c r="N465">
        <v>175</v>
      </c>
      <c r="O465">
        <v>36</v>
      </c>
      <c r="P465" s="9">
        <v>1</v>
      </c>
      <c r="Q465">
        <v>95.429545454545448</v>
      </c>
      <c r="R465">
        <v>115.57045454545455</v>
      </c>
      <c r="S465" s="9">
        <v>1</v>
      </c>
      <c r="T465">
        <v>66.346928578697032</v>
      </c>
      <c r="U465">
        <v>54.784393307720777</v>
      </c>
      <c r="V465" s="20">
        <v>232.74140449792066</v>
      </c>
      <c r="W465">
        <v>1</v>
      </c>
      <c r="X465" s="20">
        <v>0</v>
      </c>
      <c r="Y465" s="1" t="s">
        <v>18</v>
      </c>
      <c r="Z465">
        <v>97</v>
      </c>
      <c r="AA465">
        <v>65</v>
      </c>
      <c r="AB465">
        <v>32</v>
      </c>
      <c r="AC465" s="6"/>
    </row>
    <row r="466" spans="1:29">
      <c r="A466" s="6"/>
      <c r="C466" s="1" t="s">
        <v>19</v>
      </c>
      <c r="D466">
        <v>1</v>
      </c>
      <c r="E466">
        <v>1</v>
      </c>
      <c r="F466">
        <v>8</v>
      </c>
      <c r="H466">
        <v>1</v>
      </c>
      <c r="I466">
        <v>2</v>
      </c>
      <c r="J466">
        <v>14</v>
      </c>
      <c r="K466">
        <v>1</v>
      </c>
      <c r="L466" s="1">
        <v>28</v>
      </c>
      <c r="M466" s="9">
        <v>2</v>
      </c>
      <c r="N466">
        <v>24</v>
      </c>
      <c r="O466">
        <v>205</v>
      </c>
      <c r="P466" s="9">
        <v>2</v>
      </c>
      <c r="Q466">
        <v>103.57045454545455</v>
      </c>
      <c r="R466">
        <v>125.42954545454545</v>
      </c>
      <c r="S466" s="9">
        <v>2</v>
      </c>
      <c r="T466">
        <v>61.13188615766407</v>
      </c>
      <c r="U466">
        <v>50.478196453838805</v>
      </c>
      <c r="Y466" s="1" t="s">
        <v>19</v>
      </c>
      <c r="Z466">
        <v>28</v>
      </c>
      <c r="AA466">
        <v>14</v>
      </c>
      <c r="AB466">
        <v>14</v>
      </c>
      <c r="AC466" s="6"/>
    </row>
    <row r="467" spans="1:29">
      <c r="A467" s="6">
        <v>0</v>
      </c>
      <c r="B467">
        <v>0</v>
      </c>
      <c r="C467" s="1" t="s">
        <v>20</v>
      </c>
      <c r="E467">
        <v>2</v>
      </c>
      <c r="F467">
        <v>1</v>
      </c>
      <c r="G467">
        <v>6</v>
      </c>
      <c r="H467">
        <v>2</v>
      </c>
      <c r="I467">
        <v>3</v>
      </c>
      <c r="J467">
        <v>1</v>
      </c>
      <c r="K467">
        <v>11</v>
      </c>
      <c r="L467" s="1">
        <v>26</v>
      </c>
      <c r="M467" s="9" t="s">
        <v>41</v>
      </c>
      <c r="N467">
        <v>1</v>
      </c>
      <c r="O467">
        <v>2</v>
      </c>
      <c r="P467" s="9" t="s">
        <v>41</v>
      </c>
      <c r="S467" s="9" t="s">
        <v>41</v>
      </c>
      <c r="Y467" s="1" t="s">
        <v>20</v>
      </c>
      <c r="Z467">
        <v>26</v>
      </c>
      <c r="AA467">
        <v>11</v>
      </c>
      <c r="AB467">
        <v>15</v>
      </c>
      <c r="AC467" s="6"/>
    </row>
    <row r="468" spans="1:29">
      <c r="A468" s="6"/>
      <c r="C468" s="1"/>
      <c r="D468" s="1">
        <v>14</v>
      </c>
      <c r="E468" s="1">
        <v>64</v>
      </c>
      <c r="F468" s="1">
        <v>90</v>
      </c>
      <c r="G468" s="1">
        <v>102</v>
      </c>
      <c r="H468" s="1">
        <v>34</v>
      </c>
      <c r="I468" s="1">
        <v>87</v>
      </c>
      <c r="J468" s="1">
        <v>24</v>
      </c>
      <c r="K468" s="1">
        <v>25</v>
      </c>
      <c r="L468" s="1">
        <v>440</v>
      </c>
      <c r="M468" s="9">
        <v>1</v>
      </c>
      <c r="N468">
        <v>123</v>
      </c>
      <c r="O468">
        <v>41</v>
      </c>
      <c r="P468" s="9">
        <v>1</v>
      </c>
      <c r="Q468">
        <v>60.381818181818183</v>
      </c>
      <c r="R468">
        <v>103.61818181818182</v>
      </c>
      <c r="S468" s="9">
        <v>1</v>
      </c>
      <c r="T468">
        <v>64.937373737373733</v>
      </c>
      <c r="U468">
        <v>37.841203400915632</v>
      </c>
      <c r="V468" s="20">
        <v>163.84990558278014</v>
      </c>
      <c r="W468">
        <v>1</v>
      </c>
      <c r="X468" s="20">
        <v>0</v>
      </c>
      <c r="Y468" s="1" t="s">
        <v>46</v>
      </c>
      <c r="Z468" s="6">
        <v>440</v>
      </c>
      <c r="AA468" s="6">
        <v>272</v>
      </c>
      <c r="AB468" s="6">
        <v>168</v>
      </c>
      <c r="AC468" s="6"/>
    </row>
    <row r="469" spans="1:29">
      <c r="A469" s="6"/>
      <c r="C469" s="1" t="s">
        <v>25</v>
      </c>
      <c r="D469" s="4">
        <v>6.7057655598979421E-3</v>
      </c>
      <c r="E469" s="4">
        <v>8.6673398943541214E-4</v>
      </c>
      <c r="F469" s="4">
        <v>5.506503756174593E-4</v>
      </c>
      <c r="G469" s="4">
        <v>7.1172693494863602E-5</v>
      </c>
      <c r="H469" s="4">
        <v>4.7691834148106814E-4</v>
      </c>
      <c r="I469" s="4">
        <v>6.1642676448279746E-5</v>
      </c>
      <c r="J469" s="4">
        <v>3.9162607390557625E-5</v>
      </c>
      <c r="K469" s="4">
        <v>5.0618475455362273E-6</v>
      </c>
      <c r="M469" s="9">
        <v>2</v>
      </c>
      <c r="N469">
        <v>39</v>
      </c>
      <c r="O469">
        <v>237</v>
      </c>
      <c r="P469" s="9">
        <v>2</v>
      </c>
      <c r="Q469">
        <v>101.61818181818182</v>
      </c>
      <c r="R469">
        <v>174.38181818181818</v>
      </c>
      <c r="S469" s="9">
        <v>2</v>
      </c>
      <c r="T469">
        <v>38.58597569901918</v>
      </c>
      <c r="U469">
        <v>22.485352745471612</v>
      </c>
      <c r="AC469" s="6"/>
    </row>
    <row r="470" spans="1:29">
      <c r="A470" s="6"/>
      <c r="C470" s="1"/>
      <c r="D470" s="1" t="s">
        <v>13</v>
      </c>
      <c r="E470" s="1" t="s">
        <v>14</v>
      </c>
      <c r="F470" s="1" t="s">
        <v>15</v>
      </c>
      <c r="G470" s="1" t="s">
        <v>16</v>
      </c>
      <c r="H470" s="1" t="s">
        <v>17</v>
      </c>
      <c r="I470" s="1" t="s">
        <v>18</v>
      </c>
      <c r="J470" s="1" t="s">
        <v>19</v>
      </c>
      <c r="K470" s="1" t="s">
        <v>20</v>
      </c>
      <c r="L470" s="1"/>
      <c r="V470" s="6"/>
      <c r="W470" s="6"/>
      <c r="X470" s="6"/>
      <c r="Y470" s="6"/>
      <c r="Z470" s="6"/>
      <c r="AA470" s="6"/>
      <c r="AB470" s="6"/>
      <c r="AC470" s="6"/>
    </row>
    <row r="471" spans="1:29">
      <c r="A471" s="6"/>
      <c r="B471" s="4">
        <v>0.76400626380986481</v>
      </c>
      <c r="C471" s="1" t="s">
        <v>13</v>
      </c>
      <c r="D471" s="4">
        <v>5.1232468914024932E-3</v>
      </c>
      <c r="E471" s="4">
        <v>6.6219019698556805E-4</v>
      </c>
      <c r="F471" s="4">
        <v>4.2070033614099376E-4</v>
      </c>
      <c r="G471" s="4">
        <v>5.4376383642295411E-5</v>
      </c>
      <c r="H471" s="4">
        <v>3.6436860021734816E-4</v>
      </c>
      <c r="I471" s="4">
        <v>4.7095390924490555E-5</v>
      </c>
      <c r="J471" s="4">
        <v>2.9920477353512531E-5</v>
      </c>
      <c r="K471" s="4">
        <v>3.8672832312402677E-6</v>
      </c>
      <c r="AC471" s="6"/>
    </row>
    <row r="472" spans="1:29">
      <c r="A472" s="6"/>
      <c r="B472" s="4">
        <v>9.8749380823215979E-2</v>
      </c>
      <c r="C472" s="1" t="s">
        <v>14</v>
      </c>
      <c r="D472" s="4">
        <v>6.6219019698556805E-4</v>
      </c>
      <c r="E472" s="4">
        <v>8.5589444795182765E-5</v>
      </c>
      <c r="F472" s="4">
        <v>5.4376383642295411E-5</v>
      </c>
      <c r="G472" s="4">
        <v>7.0282594141383125E-6</v>
      </c>
      <c r="H472" s="4">
        <v>4.7095390924490562E-5</v>
      </c>
      <c r="I472" s="4">
        <v>6.087176131553463E-6</v>
      </c>
      <c r="J472" s="4">
        <v>3.8672832312402677E-6</v>
      </c>
      <c r="K472" s="4">
        <v>4.9985431094321802E-7</v>
      </c>
      <c r="O472" s="7" t="s">
        <v>11</v>
      </c>
      <c r="P472">
        <v>75.7</v>
      </c>
      <c r="Q472">
        <v>71</v>
      </c>
      <c r="R472" t="s">
        <v>104</v>
      </c>
      <c r="AC472" s="6"/>
    </row>
    <row r="473" spans="1:29">
      <c r="A473" s="6"/>
      <c r="B473" s="4">
        <v>6.2737107699809988E-2</v>
      </c>
      <c r="C473" s="1" t="s">
        <v>15</v>
      </c>
      <c r="D473" s="4">
        <v>4.2070033614099382E-4</v>
      </c>
      <c r="E473" s="4">
        <v>5.4376383642295425E-5</v>
      </c>
      <c r="F473" s="4">
        <v>3.4546211920053369E-5</v>
      </c>
      <c r="G473" s="4">
        <v>4.4651689370728231E-6</v>
      </c>
      <c r="H473" s="4">
        <v>2.9920477353512531E-5</v>
      </c>
      <c r="I473" s="4">
        <v>3.8672832312402669E-6</v>
      </c>
      <c r="J473" s="4">
        <v>2.4569487176667883E-6</v>
      </c>
      <c r="K473" s="4">
        <v>3.1756567462432515E-7</v>
      </c>
      <c r="M473" t="s">
        <v>106</v>
      </c>
      <c r="N473" t="s">
        <v>105</v>
      </c>
      <c r="O473" t="s">
        <v>96</v>
      </c>
      <c r="P473">
        <v>4.9392389975987223E-2</v>
      </c>
      <c r="R473" s="28">
        <v>0.2</v>
      </c>
      <c r="S473" s="28">
        <v>0.2</v>
      </c>
      <c r="T473" s="28">
        <v>0.2</v>
      </c>
      <c r="U473" s="28">
        <v>0.125</v>
      </c>
      <c r="V473" s="28">
        <v>0.125</v>
      </c>
      <c r="W473" s="28">
        <v>0.125</v>
      </c>
      <c r="X473" s="28">
        <v>0.125</v>
      </c>
      <c r="Y473" s="28">
        <v>0.125</v>
      </c>
      <c r="Z473" s="28">
        <v>0.125</v>
      </c>
      <c r="AA473" s="28">
        <v>0.125</v>
      </c>
      <c r="AB473" s="28">
        <v>0.125</v>
      </c>
      <c r="AC473" s="6"/>
    </row>
    <row r="474" spans="1:29">
      <c r="A474" s="6"/>
      <c r="B474" s="4">
        <v>8.1089001929144384E-3</v>
      </c>
      <c r="C474" s="1" t="s">
        <v>16</v>
      </c>
      <c r="D474" s="4">
        <v>5.4376383642295418E-5</v>
      </c>
      <c r="E474" s="4">
        <v>7.0282594141383142E-6</v>
      </c>
      <c r="F474" s="4">
        <v>4.465168937072824E-6</v>
      </c>
      <c r="G474" s="4">
        <v>5.7713226801073964E-7</v>
      </c>
      <c r="H474" s="4">
        <v>3.8672832312402677E-6</v>
      </c>
      <c r="I474" s="4">
        <v>4.9985431094321792E-7</v>
      </c>
      <c r="J474" s="4">
        <v>3.1756567462432515E-7</v>
      </c>
      <c r="K474" s="4">
        <v>4.104601653850219E-8</v>
      </c>
      <c r="M474" t="s">
        <v>107</v>
      </c>
      <c r="N474" t="s">
        <v>108</v>
      </c>
      <c r="P474">
        <v>2.2019397467757388E-2</v>
      </c>
      <c r="Q474">
        <v>4.9945980821136098E-2</v>
      </c>
      <c r="R474" s="28">
        <v>0.2</v>
      </c>
      <c r="S474" s="28">
        <v>0.2</v>
      </c>
      <c r="T474" s="28">
        <v>0.2</v>
      </c>
      <c r="U474" s="28">
        <v>0.17</v>
      </c>
      <c r="V474" s="28">
        <v>0</v>
      </c>
      <c r="W474" s="28">
        <v>0.16</v>
      </c>
      <c r="X474" s="28">
        <v>0.17</v>
      </c>
      <c r="Y474" s="28">
        <v>0.17</v>
      </c>
      <c r="Z474" s="28">
        <v>0.16</v>
      </c>
      <c r="AA474" s="28">
        <v>0</v>
      </c>
      <c r="AB474" s="28">
        <v>0.17</v>
      </c>
      <c r="AC474" s="6"/>
    </row>
    <row r="475" spans="1:29">
      <c r="A475" s="6"/>
      <c r="B475" s="4">
        <v>5.4336614807466307E-2</v>
      </c>
      <c r="C475" s="1" t="s">
        <v>17</v>
      </c>
      <c r="D475" s="4">
        <v>3.6436860021734811E-4</v>
      </c>
      <c r="E475" s="4">
        <v>4.7095390924490562E-5</v>
      </c>
      <c r="F475" s="4">
        <v>2.9920477353512524E-5</v>
      </c>
      <c r="G475" s="4">
        <v>3.8672832312402669E-6</v>
      </c>
      <c r="H475" s="4">
        <v>2.5914128215672481E-5</v>
      </c>
      <c r="I475" s="4">
        <v>3.3494543658714519E-6</v>
      </c>
      <c r="J475" s="4">
        <v>2.1279635126367629E-6</v>
      </c>
      <c r="K475" s="4">
        <v>2.7504366029592075E-7</v>
      </c>
      <c r="AC475" s="6"/>
    </row>
    <row r="476" spans="1:29">
      <c r="A476" s="6"/>
      <c r="B476" s="4">
        <v>7.0231192104496E-3</v>
      </c>
      <c r="C476" s="1" t="s">
        <v>18</v>
      </c>
      <c r="D476" s="4">
        <v>4.7095390924490555E-5</v>
      </c>
      <c r="E476" s="4">
        <v>6.0871761315534639E-6</v>
      </c>
      <c r="F476" s="4">
        <v>3.867283231240266E-6</v>
      </c>
      <c r="G476" s="4">
        <v>4.9985431094321781E-7</v>
      </c>
      <c r="H476" s="4">
        <v>3.3494543658714519E-6</v>
      </c>
      <c r="I476" s="4">
        <v>4.3292386514744258E-7</v>
      </c>
      <c r="J476" s="4">
        <v>2.7504366029592075E-7</v>
      </c>
      <c r="K476" s="4">
        <v>3.5549958737422633E-8</v>
      </c>
      <c r="AC476" s="6"/>
    </row>
    <row r="477" spans="1:29">
      <c r="A477" s="6"/>
      <c r="B477" s="4">
        <v>4.4619032810279012E-3</v>
      </c>
      <c r="C477" s="1" t="s">
        <v>19</v>
      </c>
      <c r="D477" s="4">
        <v>2.9920477353512527E-5</v>
      </c>
      <c r="E477" s="4">
        <v>3.8672832312402677E-6</v>
      </c>
      <c r="F477" s="4">
        <v>2.4569487176667879E-6</v>
      </c>
      <c r="G477" s="4">
        <v>3.1756567462432504E-7</v>
      </c>
      <c r="H477" s="4">
        <v>2.1279635126367629E-6</v>
      </c>
      <c r="I477" s="4">
        <v>2.7504366029592075E-7</v>
      </c>
      <c r="J477" s="4">
        <v>1.747397664095366E-7</v>
      </c>
      <c r="K477" s="4">
        <v>2.258547417149112E-8</v>
      </c>
      <c r="M477" t="s">
        <v>62</v>
      </c>
      <c r="AC477" s="6"/>
    </row>
    <row r="478" spans="1:29">
      <c r="A478" s="6"/>
      <c r="B478" s="4">
        <v>5.7671017525091125E-4</v>
      </c>
      <c r="C478" s="1" t="s">
        <v>20</v>
      </c>
      <c r="D478" s="4">
        <v>3.8672832312402669E-6</v>
      </c>
      <c r="E478" s="4">
        <v>4.9985431094321802E-7</v>
      </c>
      <c r="F478" s="4">
        <v>3.1756567462432504E-7</v>
      </c>
      <c r="G478" s="4">
        <v>4.1046016538502176E-8</v>
      </c>
      <c r="H478" s="4">
        <v>2.7504366029592075E-7</v>
      </c>
      <c r="I478" s="4">
        <v>3.5549958737422633E-8</v>
      </c>
      <c r="J478" s="4">
        <v>2.258547417149112E-8</v>
      </c>
      <c r="K478" s="4">
        <v>2.9192189850795927E-9</v>
      </c>
      <c r="AC478" s="6"/>
    </row>
    <row r="479" spans="1:29">
      <c r="A479" s="6"/>
      <c r="AC479" s="6"/>
    </row>
    <row r="480" spans="1:29">
      <c r="A480" s="6"/>
      <c r="C480" s="1" t="s">
        <v>26</v>
      </c>
      <c r="D480" s="4">
        <v>1.0158804741201385E-2</v>
      </c>
      <c r="E480" s="4">
        <v>9.7715368115152135E-2</v>
      </c>
      <c r="F480" s="4">
        <v>8.3420000246058501E-4</v>
      </c>
      <c r="G480" s="4">
        <v>8.0239912468734968E-3</v>
      </c>
      <c r="H480" s="4">
        <v>7.2250069963339316E-4</v>
      </c>
      <c r="I480" s="4">
        <v>6.9495795643949804E-3</v>
      </c>
      <c r="J480" s="4">
        <v>5.9328838457493002E-5</v>
      </c>
      <c r="K480" s="4">
        <v>5.706713966266004E-4</v>
      </c>
      <c r="O480">
        <v>0.10218186513899323</v>
      </c>
      <c r="P480">
        <v>0.17534912659654395</v>
      </c>
      <c r="Q480">
        <v>0.12374788692712246</v>
      </c>
      <c r="R480">
        <v>0.21235748497370399</v>
      </c>
      <c r="S480">
        <v>6.4336729902329068E-2</v>
      </c>
      <c r="T480">
        <v>0.11040500563486101</v>
      </c>
      <c r="U480">
        <v>7.7915336213373404E-2</v>
      </c>
      <c r="V480">
        <v>0.13370656461307287</v>
      </c>
      <c r="AC480" s="6"/>
    </row>
    <row r="481" spans="1:29">
      <c r="A481" s="6"/>
      <c r="C481" s="1"/>
      <c r="D481" s="1" t="s">
        <v>13</v>
      </c>
      <c r="E481" s="1" t="s">
        <v>14</v>
      </c>
      <c r="F481" s="1" t="s">
        <v>15</v>
      </c>
      <c r="G481" s="1" t="s">
        <v>16</v>
      </c>
      <c r="H481" s="1" t="s">
        <v>17</v>
      </c>
      <c r="I481" s="1" t="s">
        <v>18</v>
      </c>
      <c r="J481" s="1" t="s">
        <v>19</v>
      </c>
      <c r="K481" s="1" t="s">
        <v>20</v>
      </c>
      <c r="L481" s="1"/>
      <c r="N481" s="6"/>
      <c r="O481" s="1" t="s">
        <v>13</v>
      </c>
      <c r="P481" s="1" t="s">
        <v>14</v>
      </c>
      <c r="Q481" s="1" t="s">
        <v>15</v>
      </c>
      <c r="R481" s="1" t="s">
        <v>16</v>
      </c>
      <c r="S481" s="1" t="s">
        <v>17</v>
      </c>
      <c r="T481" s="1" t="s">
        <v>18</v>
      </c>
      <c r="U481" s="1" t="s">
        <v>19</v>
      </c>
      <c r="V481" s="1" t="s">
        <v>20</v>
      </c>
      <c r="AC481" s="6"/>
    </row>
    <row r="482" spans="1:29">
      <c r="A482" s="6"/>
      <c r="B482" s="4">
        <v>8.1248049473971823E-2</v>
      </c>
      <c r="C482" s="1" t="s">
        <v>13</v>
      </c>
      <c r="D482" s="4">
        <v>8.2538307020954972E-4</v>
      </c>
      <c r="E482" s="4">
        <v>7.9391830629872498E-3</v>
      </c>
      <c r="F482" s="4">
        <v>6.7777123071105023E-5</v>
      </c>
      <c r="G482" s="4">
        <v>6.5193363780469474E-4</v>
      </c>
      <c r="H482" s="4">
        <v>5.8701772588793186E-5</v>
      </c>
      <c r="I482" s="4">
        <v>5.6463978427126688E-4</v>
      </c>
      <c r="J482" s="4">
        <v>4.8203524022276735E-6</v>
      </c>
      <c r="K482" s="4">
        <v>4.6365937866498629E-5</v>
      </c>
      <c r="M482" s="4">
        <v>0.10277530991735534</v>
      </c>
      <c r="N482" s="1" t="s">
        <v>13</v>
      </c>
      <c r="O482">
        <v>1.0501772857593437E-2</v>
      </c>
      <c r="P482">
        <v>1.8021560829697379E-2</v>
      </c>
      <c r="Q482">
        <v>1.2718227430552856E-2</v>
      </c>
      <c r="R482">
        <v>2.1825106331442558E-2</v>
      </c>
      <c r="S482">
        <v>6.6122273547810527E-3</v>
      </c>
      <c r="T482">
        <v>1.1346908670550203E-2</v>
      </c>
      <c r="U482">
        <v>8.0077728266443916E-3</v>
      </c>
      <c r="V482">
        <v>1.374173361609346E-2</v>
      </c>
      <c r="AC482" s="6"/>
    </row>
    <row r="483" spans="1:29">
      <c r="A483" s="6"/>
      <c r="B483" s="4">
        <v>0.78150759515910906</v>
      </c>
      <c r="C483" s="1" t="s">
        <v>14</v>
      </c>
      <c r="D483" s="4">
        <v>7.9391830629872498E-3</v>
      </c>
      <c r="E483" s="4">
        <v>7.6365302345759625E-2</v>
      </c>
      <c r="F483" s="4">
        <v>6.5193363780469463E-4</v>
      </c>
      <c r="G483" s="4">
        <v>6.2708101029218472E-3</v>
      </c>
      <c r="H483" s="4">
        <v>5.6463978427126688E-4</v>
      </c>
      <c r="I483" s="4">
        <v>5.4311492127372095E-3</v>
      </c>
      <c r="J483" s="4">
        <v>4.6365937866498622E-5</v>
      </c>
      <c r="K483" s="4">
        <v>4.4598403080374461E-4</v>
      </c>
      <c r="M483" s="4">
        <v>0.17296332644628098</v>
      </c>
      <c r="N483" s="1" t="s">
        <v>14</v>
      </c>
      <c r="O483">
        <v>1.7673715296925546E-2</v>
      </c>
      <c r="P483">
        <v>3.0328968225588282E-2</v>
      </c>
      <c r="Q483">
        <v>2.1403846163613349E-2</v>
      </c>
      <c r="R483">
        <v>3.6730056996817972E-2</v>
      </c>
      <c r="S483">
        <v>1.112789481658275E-2</v>
      </c>
      <c r="T483">
        <v>1.9096017030925956E-2</v>
      </c>
      <c r="U483">
        <v>1.3476495732645442E-2</v>
      </c>
      <c r="V483">
        <v>2.3126332183181685E-2</v>
      </c>
      <c r="AC483" s="6"/>
    </row>
    <row r="484" spans="1:29">
      <c r="A484" s="6"/>
      <c r="B484" s="4">
        <v>6.6717615701598438E-3</v>
      </c>
      <c r="C484" s="1" t="s">
        <v>15</v>
      </c>
      <c r="D484" s="4">
        <v>6.7777123071105023E-5</v>
      </c>
      <c r="E484" s="4">
        <v>6.5193363780469452E-4</v>
      </c>
      <c r="F484" s="4">
        <v>5.565583518243778E-6</v>
      </c>
      <c r="G484" s="4">
        <v>5.3534156440189564E-5</v>
      </c>
      <c r="H484" s="4">
        <v>4.8203524022276727E-6</v>
      </c>
      <c r="I484" s="4">
        <v>4.6365937866498615E-5</v>
      </c>
      <c r="J484" s="4">
        <v>3.9582786442292323E-7</v>
      </c>
      <c r="K484" s="4">
        <v>3.8073834932027986E-6</v>
      </c>
      <c r="M484" s="4">
        <v>0.11154287190082643</v>
      </c>
      <c r="N484" s="1" t="s">
        <v>15</v>
      </c>
      <c r="O484">
        <v>1.1397658693786243E-2</v>
      </c>
      <c r="P484">
        <v>1.9558945165880099E-2</v>
      </c>
      <c r="Q484">
        <v>1.3803194699509974E-2</v>
      </c>
      <c r="R484">
        <v>2.3686963743603538E-2</v>
      </c>
      <c r="S484">
        <v>7.1763036220135606E-3</v>
      </c>
      <c r="T484">
        <v>1.2314891400739322E-2</v>
      </c>
      <c r="U484">
        <v>8.6909003663581327E-3</v>
      </c>
      <c r="V484">
        <v>1.491401420893556E-2</v>
      </c>
      <c r="AC484" s="6"/>
    </row>
    <row r="485" spans="1:29">
      <c r="A485" s="6"/>
      <c r="B485" s="4">
        <v>6.4174246322564577E-2</v>
      </c>
      <c r="C485" s="1" t="s">
        <v>16</v>
      </c>
      <c r="D485" s="4">
        <v>6.5193363780469463E-4</v>
      </c>
      <c r="E485" s="4">
        <v>6.2708101029218455E-3</v>
      </c>
      <c r="F485" s="4">
        <v>5.3534156440189558E-5</v>
      </c>
      <c r="G485" s="4">
        <v>5.149335907669618E-4</v>
      </c>
      <c r="H485" s="4">
        <v>4.6365937866498615E-5</v>
      </c>
      <c r="I485" s="4">
        <v>4.459840308037445E-4</v>
      </c>
      <c r="J485" s="4">
        <v>3.8073834932027982E-6</v>
      </c>
      <c r="K485" s="4">
        <v>3.6622406776357399E-5</v>
      </c>
      <c r="M485" s="4">
        <v>0.1877184917355372</v>
      </c>
      <c r="N485" s="1" t="s">
        <v>16</v>
      </c>
      <c r="O485">
        <v>1.9181425606615878E-2</v>
      </c>
      <c r="P485">
        <v>3.2916273571847003E-2</v>
      </c>
      <c r="Q485">
        <v>2.3229766689419229E-2</v>
      </c>
      <c r="R485">
        <v>3.9863426788015716E-2</v>
      </c>
      <c r="S485">
        <v>1.2077193900461849E-2</v>
      </c>
      <c r="T485">
        <v>2.0725061137829594E-2</v>
      </c>
      <c r="U485">
        <v>1.4626149397041738E-2</v>
      </c>
      <c r="V485">
        <v>2.509919464430619E-2</v>
      </c>
      <c r="AC485" s="6"/>
    </row>
    <row r="486" spans="1:29">
      <c r="A486" s="6"/>
      <c r="B486" s="4">
        <v>5.7784133157628825E-3</v>
      </c>
      <c r="C486" s="1" t="s">
        <v>17</v>
      </c>
      <c r="D486" s="4">
        <v>5.8701772588793186E-5</v>
      </c>
      <c r="E486" s="4">
        <v>5.6463978427126688E-4</v>
      </c>
      <c r="F486" s="4">
        <v>4.8203524022276735E-6</v>
      </c>
      <c r="G486" s="4">
        <v>4.6365937866498629E-5</v>
      </c>
      <c r="H486" s="4">
        <v>4.174907663409598E-6</v>
      </c>
      <c r="I486" s="4">
        <v>4.0157543093853569E-5</v>
      </c>
      <c r="J486" s="4">
        <v>3.4282655015152253E-7</v>
      </c>
      <c r="K486" s="4">
        <v>3.2975751971921491E-6</v>
      </c>
      <c r="M486" s="4">
        <v>7.5964359504132203E-2</v>
      </c>
      <c r="N486" s="1" t="s">
        <v>17</v>
      </c>
      <c r="O486">
        <v>7.7621799382212352E-3</v>
      </c>
      <c r="P486">
        <v>1.3320284091515455E-2</v>
      </c>
      <c r="Q486">
        <v>9.4004289704086325E-3</v>
      </c>
      <c r="R486">
        <v>1.6131600331935801E-2</v>
      </c>
      <c r="S486">
        <v>4.887298479620778E-3</v>
      </c>
      <c r="T486">
        <v>8.386845539102324E-3</v>
      </c>
      <c r="U486">
        <v>5.9187886109980277E-3</v>
      </c>
      <c r="V486">
        <v>1.0156933542329948E-2</v>
      </c>
      <c r="AC486" s="6"/>
    </row>
    <row r="487" spans="1:29">
      <c r="A487" s="6"/>
      <c r="B487" s="4">
        <v>5.5581320702153034E-2</v>
      </c>
      <c r="C487" s="1" t="s">
        <v>18</v>
      </c>
      <c r="D487" s="4">
        <v>5.6463978427126699E-4</v>
      </c>
      <c r="E487" s="4">
        <v>5.4311492127372095E-3</v>
      </c>
      <c r="F487" s="4">
        <v>4.6365937866498622E-5</v>
      </c>
      <c r="G487" s="4">
        <v>4.4598403080374461E-4</v>
      </c>
      <c r="H487" s="4">
        <v>4.0157543093853569E-5</v>
      </c>
      <c r="I487" s="4">
        <v>3.8626681051376636E-4</v>
      </c>
      <c r="J487" s="4">
        <v>3.2975751971921487E-6</v>
      </c>
      <c r="K487" s="4">
        <v>3.1718669911448651E-5</v>
      </c>
      <c r="M487" s="4">
        <v>0.12784245867768593</v>
      </c>
      <c r="N487" s="1" t="s">
        <v>18</v>
      </c>
      <c r="O487">
        <v>1.3063180871640618E-2</v>
      </c>
      <c r="P487">
        <v>2.2417063471086986E-2</v>
      </c>
      <c r="Q487">
        <v>1.5820234120931604E-2</v>
      </c>
      <c r="R487">
        <v>2.7148302997648064E-2</v>
      </c>
      <c r="S487">
        <v>8.2249657339959446E-3</v>
      </c>
      <c r="T487">
        <v>1.41144473706844E-2</v>
      </c>
      <c r="U487">
        <v>9.9608881502161947E-3</v>
      </c>
      <c r="V487">
        <v>1.7093375961482114E-2</v>
      </c>
      <c r="AC487" s="6"/>
    </row>
    <row r="488" spans="1:29">
      <c r="A488" s="6"/>
      <c r="B488" s="4">
        <v>4.7449995595226063E-4</v>
      </c>
      <c r="C488" s="1" t="s">
        <v>19</v>
      </c>
      <c r="D488" s="4">
        <v>4.8203524022276735E-6</v>
      </c>
      <c r="E488" s="4">
        <v>4.6365937866498622E-5</v>
      </c>
      <c r="F488" s="4">
        <v>3.9582786442292328E-7</v>
      </c>
      <c r="G488" s="4">
        <v>3.8073834932027991E-6</v>
      </c>
      <c r="H488" s="4">
        <v>3.4282655015152253E-7</v>
      </c>
      <c r="I488" s="4">
        <v>3.2975751971921487E-6</v>
      </c>
      <c r="J488" s="4">
        <v>2.8151531234779215E-8</v>
      </c>
      <c r="K488" s="4">
        <v>2.7078355256253693E-7</v>
      </c>
      <c r="M488" s="4">
        <v>8.2444731404958685E-2</v>
      </c>
      <c r="N488" s="1" t="s">
        <v>19</v>
      </c>
      <c r="O488">
        <v>8.4243564258420084E-3</v>
      </c>
      <c r="P488">
        <v>1.4456611644346163E-2</v>
      </c>
      <c r="Q488">
        <v>1.0202361299637809E-2</v>
      </c>
      <c r="R488">
        <v>1.7507755810489575E-2</v>
      </c>
      <c r="S488">
        <v>5.3042244162708942E-3</v>
      </c>
      <c r="T488">
        <v>9.1023110353290661E-3</v>
      </c>
      <c r="U488">
        <v>6.4237089664386212E-3</v>
      </c>
      <c r="V488">
        <v>1.1023401806604546E-2</v>
      </c>
      <c r="AC488" s="6"/>
    </row>
    <row r="489" spans="1:29">
      <c r="A489" s="6"/>
      <c r="B489" s="4">
        <v>4.5641135003265517E-3</v>
      </c>
      <c r="C489" s="1" t="s">
        <v>20</v>
      </c>
      <c r="D489" s="4">
        <v>4.6365937866498622E-5</v>
      </c>
      <c r="E489" s="4">
        <v>4.4598403080374456E-4</v>
      </c>
      <c r="F489" s="4">
        <v>3.8073834932027986E-6</v>
      </c>
      <c r="G489" s="4">
        <v>3.6622406776357406E-5</v>
      </c>
      <c r="H489" s="4">
        <v>3.2975751971921487E-6</v>
      </c>
      <c r="I489" s="4">
        <v>3.1718669911448644E-5</v>
      </c>
      <c r="J489" s="4">
        <v>2.7078355256253693E-7</v>
      </c>
      <c r="K489" s="4">
        <v>2.6046090255936753E-6</v>
      </c>
      <c r="M489" s="4">
        <v>0.13874845041322317</v>
      </c>
      <c r="N489" s="1" t="s">
        <v>20</v>
      </c>
      <c r="O489">
        <v>1.417757544836826E-2</v>
      </c>
      <c r="P489">
        <v>2.432941959658257E-2</v>
      </c>
      <c r="Q489">
        <v>1.7169827553048998E-2</v>
      </c>
      <c r="R489">
        <v>2.9464271973750754E-2</v>
      </c>
      <c r="S489">
        <v>8.9266215786022365E-3</v>
      </c>
      <c r="T489">
        <v>1.5318523449700139E-2</v>
      </c>
      <c r="U489">
        <v>1.0810632163030852E-2</v>
      </c>
      <c r="V489">
        <v>1.8551578650139362E-2</v>
      </c>
      <c r="AC489" s="6"/>
    </row>
    <row r="490" spans="1:29">
      <c r="A490" s="6"/>
      <c r="X490" t="s">
        <v>85</v>
      </c>
      <c r="AC490" s="6"/>
    </row>
    <row r="491" spans="1:29">
      <c r="A491" s="6"/>
      <c r="C491" s="1" t="s">
        <v>27</v>
      </c>
      <c r="D491" s="4">
        <v>1.2971618238344059E-2</v>
      </c>
      <c r="E491" s="4">
        <v>1.6766083342353245E-3</v>
      </c>
      <c r="F491" s="4">
        <v>0.16809232290969739</v>
      </c>
      <c r="G491" s="4">
        <v>2.1726278428261196E-2</v>
      </c>
      <c r="H491" s="4">
        <v>9.225497970810027E-4</v>
      </c>
      <c r="I491" s="4">
        <v>1.1924145855302119E-4</v>
      </c>
      <c r="J491" s="4">
        <v>1.195483366391549E-2</v>
      </c>
      <c r="K491" s="4">
        <v>1.5451868369105251E-3</v>
      </c>
      <c r="P491" t="s">
        <v>63</v>
      </c>
      <c r="AA491" t="s">
        <v>44</v>
      </c>
      <c r="AC491" s="6"/>
    </row>
    <row r="492" spans="1:29">
      <c r="A492" s="6"/>
      <c r="C492" s="1"/>
      <c r="D492" s="1" t="s">
        <v>13</v>
      </c>
      <c r="E492" s="1" t="s">
        <v>14</v>
      </c>
      <c r="F492" s="1" t="s">
        <v>15</v>
      </c>
      <c r="G492" s="1" t="s">
        <v>16</v>
      </c>
      <c r="H492" s="1" t="s">
        <v>17</v>
      </c>
      <c r="I492" s="1" t="s">
        <v>18</v>
      </c>
      <c r="J492" s="1" t="s">
        <v>19</v>
      </c>
      <c r="K492" s="1" t="s">
        <v>20</v>
      </c>
      <c r="L492" s="1"/>
      <c r="O492" s="1" t="s">
        <v>13</v>
      </c>
      <c r="P492" s="1" t="s">
        <v>14</v>
      </c>
      <c r="Q492" s="1" t="s">
        <v>15</v>
      </c>
      <c r="R492" s="1" t="s">
        <v>16</v>
      </c>
      <c r="S492" s="1" t="s">
        <v>17</v>
      </c>
      <c r="T492" s="1" t="s">
        <v>18</v>
      </c>
      <c r="U492" s="1" t="s">
        <v>19</v>
      </c>
      <c r="V492" s="1" t="s">
        <v>20</v>
      </c>
      <c r="X492" s="1" t="s">
        <v>47</v>
      </c>
      <c r="Y492" s="1" t="s">
        <v>48</v>
      </c>
      <c r="Z492" s="1" t="s">
        <v>66</v>
      </c>
      <c r="AC492" s="6"/>
    </row>
    <row r="493" spans="1:29">
      <c r="A493" s="6"/>
      <c r="B493" s="4">
        <v>5.9228796900740385E-2</v>
      </c>
      <c r="C493" s="1" t="s">
        <v>13</v>
      </c>
      <c r="D493" s="4">
        <v>7.6829334211282003E-4</v>
      </c>
      <c r="E493" s="4">
        <v>9.9303494510512692E-5</v>
      </c>
      <c r="F493" s="4">
        <v>9.9559060541921374E-3</v>
      </c>
      <c r="G493" s="4">
        <v>1.2868213324364194E-3</v>
      </c>
      <c r="H493" s="4">
        <v>5.4641514562129967E-5</v>
      </c>
      <c r="I493" s="4">
        <v>7.0625281307849445E-6</v>
      </c>
      <c r="J493" s="4">
        <v>7.0807041506218459E-4</v>
      </c>
      <c r="K493" s="4">
        <v>9.1519557337070947E-5</v>
      </c>
      <c r="N493" s="1" t="s">
        <v>13</v>
      </c>
      <c r="O493" s="5">
        <v>4.6207800573411122</v>
      </c>
      <c r="P493" s="5">
        <v>7.929486765066847</v>
      </c>
      <c r="Q493" s="5">
        <v>5.5960200694432567</v>
      </c>
      <c r="R493" s="5">
        <v>9.6030467858347262</v>
      </c>
      <c r="S493" s="5">
        <v>2.9093800361036632</v>
      </c>
      <c r="T493" s="5">
        <v>4.9926398150420894</v>
      </c>
      <c r="U493" s="5">
        <v>3.5234200437235321</v>
      </c>
      <c r="V493" s="5">
        <v>6.0463627910811226</v>
      </c>
      <c r="X493">
        <v>45.221136363636347</v>
      </c>
      <c r="Y493">
        <v>4.6207800573411122</v>
      </c>
      <c r="Z493">
        <v>40.600356306295232</v>
      </c>
      <c r="AA493">
        <v>8.3398879585318927E-2</v>
      </c>
      <c r="AB493">
        <v>23.063388877871326</v>
      </c>
      <c r="AC493" s="6"/>
    </row>
    <row r="494" spans="1:29">
      <c r="A494" s="6"/>
      <c r="B494" s="4">
        <v>7.6554438070781253E-3</v>
      </c>
      <c r="C494" s="1" t="s">
        <v>14</v>
      </c>
      <c r="D494" s="4">
        <v>9.9303494510512692E-5</v>
      </c>
      <c r="E494" s="4">
        <v>1.2835180889217388E-5</v>
      </c>
      <c r="F494" s="4">
        <v>1.2868213324364194E-3</v>
      </c>
      <c r="G494" s="4">
        <v>1.6632430364448724E-4</v>
      </c>
      <c r="H494" s="4">
        <v>7.0625281307849436E-6</v>
      </c>
      <c r="I494" s="4">
        <v>9.1284628542668898E-7</v>
      </c>
      <c r="J494" s="4">
        <v>9.1519557337070933E-5</v>
      </c>
      <c r="K494" s="4">
        <v>1.1829091001405316E-5</v>
      </c>
      <c r="N494" s="1" t="s">
        <v>14</v>
      </c>
      <c r="O494" s="5">
        <v>7.7764347306472406</v>
      </c>
      <c r="P494" s="5">
        <v>13.344746019258844</v>
      </c>
      <c r="Q494" s="5">
        <v>9.4176923119898746</v>
      </c>
      <c r="R494" s="5">
        <v>16.161225078599909</v>
      </c>
      <c r="S494" s="5">
        <v>4.8962737192964099</v>
      </c>
      <c r="T494" s="5">
        <v>8.4022474936074207</v>
      </c>
      <c r="U494" s="5">
        <v>5.9296581223639944</v>
      </c>
      <c r="V494" s="5">
        <v>10.175586160599941</v>
      </c>
      <c r="X494">
        <v>76.103863636363627</v>
      </c>
      <c r="Y494">
        <v>13.344746019258844</v>
      </c>
      <c r="Z494">
        <v>62.759117617104785</v>
      </c>
      <c r="AA494">
        <v>41.931936365503681</v>
      </c>
      <c r="AB494">
        <v>20.374959707932934</v>
      </c>
      <c r="AC494" s="6"/>
    </row>
    <row r="495" spans="1:29">
      <c r="A495" s="6"/>
      <c r="B495" s="4">
        <v>0.76751457460893446</v>
      </c>
      <c r="C495" s="1" t="s">
        <v>15</v>
      </c>
      <c r="D495" s="4">
        <v>9.9559060541921356E-3</v>
      </c>
      <c r="E495" s="4">
        <v>1.2868213324364194E-3</v>
      </c>
      <c r="F495" s="4">
        <v>0.12901330771306405</v>
      </c>
      <c r="G495" s="4">
        <v>1.6675235345702161E-2</v>
      </c>
      <c r="H495" s="4">
        <v>7.0807041506218459E-4</v>
      </c>
      <c r="I495" s="4">
        <v>9.1519557337070947E-5</v>
      </c>
      <c r="J495" s="4">
        <v>9.175509074080667E-3</v>
      </c>
      <c r="K495" s="4">
        <v>1.1859534178227066E-3</v>
      </c>
      <c r="N495" s="1" t="s">
        <v>15</v>
      </c>
      <c r="O495" s="5">
        <v>5.0149698252659469</v>
      </c>
      <c r="P495" s="5">
        <v>8.6059358729872439</v>
      </c>
      <c r="Q495" s="5">
        <v>6.0734056677843888</v>
      </c>
      <c r="R495" s="5">
        <v>10.422264047185557</v>
      </c>
      <c r="S495" s="5">
        <v>3.1575735936859668</v>
      </c>
      <c r="T495" s="5">
        <v>5.4185522163253017</v>
      </c>
      <c r="U495" s="5">
        <v>3.8239961611975786</v>
      </c>
      <c r="V495" s="5">
        <v>6.5621662519316466</v>
      </c>
      <c r="X495">
        <v>49.078863636363636</v>
      </c>
      <c r="Y495">
        <v>6.0734056677843888</v>
      </c>
      <c r="Z495">
        <v>43.00545796857925</v>
      </c>
      <c r="AA495">
        <v>514.99671266669134</v>
      </c>
      <c r="AB495">
        <v>8.3991067566200268</v>
      </c>
      <c r="AC495" s="6"/>
    </row>
    <row r="496" spans="1:29">
      <c r="A496" s="6"/>
      <c r="B496" s="4">
        <v>9.9202837209052291E-2</v>
      </c>
      <c r="C496" s="1" t="s">
        <v>16</v>
      </c>
      <c r="D496" s="4">
        <v>1.2868213324364194E-3</v>
      </c>
      <c r="E496" s="4">
        <v>1.6632430364448724E-4</v>
      </c>
      <c r="F496" s="4">
        <v>1.6675235345702161E-2</v>
      </c>
      <c r="G496" s="4">
        <v>2.1553084620773398E-3</v>
      </c>
      <c r="H496" s="4">
        <v>9.1519557337070933E-5</v>
      </c>
      <c r="I496" s="4">
        <v>1.1829091001405318E-5</v>
      </c>
      <c r="J496" s="4">
        <v>1.1859534178227066E-3</v>
      </c>
      <c r="K496" s="4">
        <v>1.5328691823960527E-4</v>
      </c>
      <c r="N496" s="1" t="s">
        <v>16</v>
      </c>
      <c r="O496" s="5">
        <v>8.4398272669109868</v>
      </c>
      <c r="P496" s="5">
        <v>14.483160371612682</v>
      </c>
      <c r="Q496" s="5">
        <v>10.221097343344461</v>
      </c>
      <c r="R496" s="5">
        <v>17.539907786726914</v>
      </c>
      <c r="S496" s="5">
        <v>5.3139653162032134</v>
      </c>
      <c r="T496" s="5">
        <v>9.1190269006450215</v>
      </c>
      <c r="U496" s="5">
        <v>6.4355057346983644</v>
      </c>
      <c r="V496" s="5">
        <v>11.043645643494724</v>
      </c>
      <c r="X496">
        <v>82.596136363636376</v>
      </c>
      <c r="Y496">
        <v>17.539907786726914</v>
      </c>
      <c r="Z496">
        <v>65.056228576909461</v>
      </c>
      <c r="AA496">
        <v>112.69727433279819</v>
      </c>
      <c r="AB496">
        <v>22.261919652871178</v>
      </c>
      <c r="AC496" s="6"/>
    </row>
    <row r="497" spans="1:29">
      <c r="A497" s="6"/>
      <c r="B497" s="4">
        <v>4.2123899700200725E-3</v>
      </c>
      <c r="C497" s="1" t="s">
        <v>17</v>
      </c>
      <c r="D497" s="4">
        <v>5.4641514562129953E-5</v>
      </c>
      <c r="E497" s="4">
        <v>7.0625281307849428E-6</v>
      </c>
      <c r="F497" s="4">
        <v>7.0807041506218448E-4</v>
      </c>
      <c r="G497" s="4">
        <v>9.151955733707092E-5</v>
      </c>
      <c r="H497" s="4">
        <v>3.8861395120680685E-6</v>
      </c>
      <c r="I497" s="4">
        <v>5.0229152401931066E-7</v>
      </c>
      <c r="J497" s="4">
        <v>5.0358421419135924E-5</v>
      </c>
      <c r="K497" s="4">
        <v>6.508929533608937E-6</v>
      </c>
      <c r="N497" s="1" t="s">
        <v>17</v>
      </c>
      <c r="O497" s="5">
        <v>3.4153591728173436</v>
      </c>
      <c r="P497" s="5">
        <v>5.8609250002667999</v>
      </c>
      <c r="Q497" s="5">
        <v>4.1361887469797987</v>
      </c>
      <c r="R497" s="5">
        <v>7.0979041460517527</v>
      </c>
      <c r="S497" s="5">
        <v>2.1504113310331423</v>
      </c>
      <c r="T497" s="5">
        <v>3.6902120372050224</v>
      </c>
      <c r="U497" s="5">
        <v>2.6042669888391323</v>
      </c>
      <c r="V497" s="5">
        <v>4.4690507586251771</v>
      </c>
      <c r="X497">
        <v>33.424318181818165</v>
      </c>
      <c r="Y497">
        <v>2.1504113310331423</v>
      </c>
      <c r="Z497">
        <v>31.273906850785025</v>
      </c>
      <c r="AA497">
        <v>102.54330436938643</v>
      </c>
      <c r="AB497">
        <v>4.8170761043871959</v>
      </c>
      <c r="AC497" s="6"/>
    </row>
    <row r="498" spans="1:29">
      <c r="A498" s="6"/>
      <c r="B498" s="4">
        <v>5.4446006666370545E-4</v>
      </c>
      <c r="C498" s="1" t="s">
        <v>18</v>
      </c>
      <c r="D498" s="4">
        <v>7.0625281307849436E-6</v>
      </c>
      <c r="E498" s="4">
        <v>9.1284628542668898E-7</v>
      </c>
      <c r="F498" s="4">
        <v>9.1519557337070947E-5</v>
      </c>
      <c r="G498" s="4">
        <v>1.1829091001405316E-5</v>
      </c>
      <c r="H498" s="4">
        <v>5.0229152401931066E-7</v>
      </c>
      <c r="I498" s="4">
        <v>6.4922212472855394E-8</v>
      </c>
      <c r="J498" s="4">
        <v>6.5089295336089378E-6</v>
      </c>
      <c r="K498" s="4">
        <v>8.4129252823218464E-7</v>
      </c>
      <c r="N498" s="1" t="s">
        <v>18</v>
      </c>
      <c r="O498" s="5">
        <v>5.7477995835218723</v>
      </c>
      <c r="P498" s="5">
        <v>9.863507927278274</v>
      </c>
      <c r="Q498" s="5">
        <v>6.9609030132099061</v>
      </c>
      <c r="R498" s="5">
        <v>11.945253318965149</v>
      </c>
      <c r="S498" s="5">
        <v>3.6189849229582158</v>
      </c>
      <c r="T498" s="5">
        <v>6.2103568431011364</v>
      </c>
      <c r="U498" s="5">
        <v>4.3827907860951258</v>
      </c>
      <c r="V498" s="5">
        <v>7.5210854230521296</v>
      </c>
      <c r="X498">
        <v>56.250681818181818</v>
      </c>
      <c r="Y498">
        <v>6.2103568431011364</v>
      </c>
      <c r="Z498">
        <v>50.040324975080679</v>
      </c>
      <c r="AA498">
        <v>556.52553143623288</v>
      </c>
      <c r="AB498">
        <v>6.5038211755936937</v>
      </c>
      <c r="AC498" s="6"/>
    </row>
    <row r="499" spans="1:29">
      <c r="A499" s="6"/>
      <c r="B499" s="4">
        <v>5.4586128118474131E-2</v>
      </c>
      <c r="C499" s="1" t="s">
        <v>19</v>
      </c>
      <c r="D499" s="4">
        <v>7.0807041506218448E-4</v>
      </c>
      <c r="E499" s="4">
        <v>9.151955733707092E-5</v>
      </c>
      <c r="F499" s="4">
        <v>9.1755090740806653E-3</v>
      </c>
      <c r="G499" s="4">
        <v>1.1859534178227063E-3</v>
      </c>
      <c r="H499" s="4">
        <v>5.0358421419135924E-5</v>
      </c>
      <c r="I499" s="4">
        <v>6.5089295336089378E-6</v>
      </c>
      <c r="J499" s="4">
        <v>6.525680820135385E-4</v>
      </c>
      <c r="K499" s="4">
        <v>8.4345766646577716E-5</v>
      </c>
      <c r="N499" s="1" t="s">
        <v>19</v>
      </c>
      <c r="O499" s="5">
        <v>3.7067168273704838</v>
      </c>
      <c r="P499" s="5">
        <v>6.3609091235123119</v>
      </c>
      <c r="Q499" s="5">
        <v>4.4890389718406363</v>
      </c>
      <c r="R499" s="5">
        <v>7.7034125566154126</v>
      </c>
      <c r="S499" s="5">
        <v>2.3338587431591935</v>
      </c>
      <c r="T499" s="5">
        <v>4.0050168555447891</v>
      </c>
      <c r="U499" s="5">
        <v>2.8264319452329931</v>
      </c>
      <c r="V499" s="5">
        <v>4.8502967949059999</v>
      </c>
      <c r="X499">
        <v>36.275681818181816</v>
      </c>
      <c r="Y499">
        <v>2.8264319452329931</v>
      </c>
      <c r="Z499">
        <v>33.449249872948826</v>
      </c>
      <c r="AA499">
        <v>44.17181290534063</v>
      </c>
      <c r="AB499">
        <v>11.30887305566509</v>
      </c>
      <c r="AC499" s="6"/>
    </row>
    <row r="500" spans="1:29">
      <c r="A500" s="6"/>
      <c r="B500" s="4">
        <v>7.0553693190368054E-3</v>
      </c>
      <c r="C500" s="1" t="s">
        <v>20</v>
      </c>
      <c r="D500" s="4">
        <v>9.1519557337070933E-5</v>
      </c>
      <c r="E500" s="4">
        <v>1.1829091001405314E-5</v>
      </c>
      <c r="F500" s="4">
        <v>1.1859534178227066E-3</v>
      </c>
      <c r="G500" s="4">
        <v>1.5328691823960524E-4</v>
      </c>
      <c r="H500" s="4">
        <v>6.508929533608937E-6</v>
      </c>
      <c r="I500" s="4">
        <v>8.4129252823218454E-7</v>
      </c>
      <c r="J500" s="4">
        <v>8.4345766646577703E-5</v>
      </c>
      <c r="K500" s="4">
        <v>1.0901863801318047E-5</v>
      </c>
      <c r="N500" s="1" t="s">
        <v>20</v>
      </c>
      <c r="O500" s="5">
        <v>6.2381331972820346</v>
      </c>
      <c r="P500" s="5">
        <v>10.704944622496331</v>
      </c>
      <c r="Q500" s="5">
        <v>7.5547241233415585</v>
      </c>
      <c r="R500" s="5">
        <v>12.964279668450331</v>
      </c>
      <c r="S500" s="5">
        <v>3.9277134945849839</v>
      </c>
      <c r="T500" s="5">
        <v>6.7401503178680606</v>
      </c>
      <c r="U500" s="5">
        <v>4.756678151733575</v>
      </c>
      <c r="V500" s="5">
        <v>8.1626946060613186</v>
      </c>
      <c r="X500">
        <v>61.049318181818194</v>
      </c>
      <c r="Y500">
        <v>8.1626946060613186</v>
      </c>
      <c r="Z500">
        <v>52.886623575756872</v>
      </c>
      <c r="AA500">
        <v>0.98623093071443302</v>
      </c>
      <c r="AB500">
        <v>27.141007478289453</v>
      </c>
      <c r="AC500" s="6"/>
    </row>
    <row r="501" spans="1:29">
      <c r="A501" s="6"/>
      <c r="X501" s="8">
        <v>440</v>
      </c>
      <c r="Y501" s="8">
        <v>60.92873425653984</v>
      </c>
      <c r="Z501" s="8">
        <v>379.07126574346012</v>
      </c>
      <c r="AA501" s="8">
        <v>1373.9362018862528</v>
      </c>
      <c r="AB501" s="8">
        <v>123.87015280923092</v>
      </c>
      <c r="AC501" s="6"/>
    </row>
    <row r="502" spans="1:29">
      <c r="A502" s="6"/>
      <c r="C502" s="1" t="s">
        <v>28</v>
      </c>
      <c r="D502" s="4">
        <v>1.4664481682939478E-3</v>
      </c>
      <c r="E502" s="4">
        <v>1.4105451008962657E-2</v>
      </c>
      <c r="F502" s="4">
        <v>1.9002924269429341E-2</v>
      </c>
      <c r="G502" s="4">
        <v>0.18278506060074654</v>
      </c>
      <c r="H502" s="4">
        <v>1.0429473294937914E-4</v>
      </c>
      <c r="I502" s="4">
        <v>1.0031887099165619E-3</v>
      </c>
      <c r="J502" s="4">
        <v>1.3515001448998626E-3</v>
      </c>
      <c r="K502" s="4">
        <v>1.2999790578803249E-2</v>
      </c>
      <c r="P502" t="s">
        <v>70</v>
      </c>
      <c r="AB502" s="19">
        <v>1497.8063546954836</v>
      </c>
      <c r="AC502" s="6"/>
    </row>
    <row r="503" spans="1:29">
      <c r="A503" s="6"/>
      <c r="C503" s="1"/>
      <c r="D503" s="1" t="s">
        <v>13</v>
      </c>
      <c r="E503" s="1" t="s">
        <v>14</v>
      </c>
      <c r="F503" s="1" t="s">
        <v>15</v>
      </c>
      <c r="G503" s="1" t="s">
        <v>16</v>
      </c>
      <c r="H503" s="1" t="s">
        <v>17</v>
      </c>
      <c r="I503" s="1" t="s">
        <v>18</v>
      </c>
      <c r="J503" s="1" t="s">
        <v>19</v>
      </c>
      <c r="K503" s="1" t="s">
        <v>20</v>
      </c>
      <c r="L503" s="1"/>
      <c r="O503" s="1" t="s">
        <v>13</v>
      </c>
      <c r="P503" s="1" t="s">
        <v>14</v>
      </c>
      <c r="Q503" s="1" t="s">
        <v>15</v>
      </c>
      <c r="R503" s="1" t="s">
        <v>16</v>
      </c>
      <c r="S503" s="1" t="s">
        <v>17</v>
      </c>
      <c r="T503" s="1" t="s">
        <v>18</v>
      </c>
      <c r="U503" s="1" t="s">
        <v>19</v>
      </c>
      <c r="V503" s="1" t="s">
        <v>20</v>
      </c>
      <c r="Z503" t="s">
        <v>68</v>
      </c>
      <c r="AC503" s="6"/>
    </row>
    <row r="504" spans="1:29">
      <c r="A504" s="6"/>
      <c r="B504" s="4">
        <v>6.298671161252131E-3</v>
      </c>
      <c r="C504" s="1" t="s">
        <v>13</v>
      </c>
      <c r="D504" s="4">
        <v>9.2366747871041005E-6</v>
      </c>
      <c r="E504" s="4">
        <v>8.8845597486607859E-5</v>
      </c>
      <c r="F504" s="4">
        <v>1.196931710753128E-4</v>
      </c>
      <c r="G504" s="4">
        <v>1.1513029899136453E-3</v>
      </c>
      <c r="H504" s="4">
        <v>6.5691822669874687E-7</v>
      </c>
      <c r="I504" s="4">
        <v>6.3187557964451782E-6</v>
      </c>
      <c r="J504" s="4">
        <v>8.5126549871088405E-6</v>
      </c>
      <c r="K504" s="4">
        <v>8.1881406021025175E-5</v>
      </c>
      <c r="N504" s="1" t="s">
        <v>13</v>
      </c>
      <c r="O504">
        <v>8.3398879585318927E-2</v>
      </c>
      <c r="P504">
        <v>3.064490866422974</v>
      </c>
      <c r="Q504">
        <v>2.3108137889729217</v>
      </c>
      <c r="R504">
        <v>3.2691846644506359</v>
      </c>
      <c r="S504">
        <v>1.2530958750764338</v>
      </c>
      <c r="T504">
        <v>4.9926398150420894</v>
      </c>
      <c r="U504">
        <v>3.5234200437235321</v>
      </c>
      <c r="V504">
        <v>6.0463627910811226</v>
      </c>
      <c r="W504" s="6">
        <v>24.54340672435503</v>
      </c>
      <c r="Z504" t="s">
        <v>67</v>
      </c>
      <c r="AC504" s="6"/>
    </row>
    <row r="505" spans="1:29">
      <c r="A505" s="6"/>
      <c r="B505" s="4">
        <v>6.0585569546566381E-2</v>
      </c>
      <c r="C505" s="1" t="s">
        <v>14</v>
      </c>
      <c r="D505" s="4">
        <v>8.8845597486607859E-5</v>
      </c>
      <c r="E505" s="4">
        <v>8.5458678308919197E-4</v>
      </c>
      <c r="F505" s="4">
        <v>1.1513029899136455E-3</v>
      </c>
      <c r="G505" s="4">
        <v>1.107413700109988E-2</v>
      </c>
      <c r="H505" s="4">
        <v>6.3187557964451782E-6</v>
      </c>
      <c r="I505" s="4">
        <v>6.0778759352980065E-5</v>
      </c>
      <c r="J505" s="4">
        <v>8.1881406021025162E-5</v>
      </c>
      <c r="K505" s="4">
        <v>7.8759971620288264E-4</v>
      </c>
      <c r="N505" s="1" t="s">
        <v>14</v>
      </c>
      <c r="O505">
        <v>5.9050283644443535</v>
      </c>
      <c r="P505">
        <v>41.931936365503681</v>
      </c>
      <c r="Q505">
        <v>4.3733404370132307</v>
      </c>
      <c r="R505">
        <v>1.6482812523440444</v>
      </c>
      <c r="S505">
        <v>1.7132215104780673</v>
      </c>
      <c r="T505">
        <v>1.9257114984598419E-2</v>
      </c>
      <c r="U505">
        <v>5.9296581223639944</v>
      </c>
      <c r="V505">
        <v>6.5686839081762018</v>
      </c>
      <c r="W505" s="6">
        <v>68.089407075308173</v>
      </c>
      <c r="Z505" t="s">
        <v>69</v>
      </c>
      <c r="AB505">
        <v>12</v>
      </c>
      <c r="AC505" s="6"/>
    </row>
    <row r="506" spans="1:29">
      <c r="A506" s="6"/>
      <c r="B506" s="4">
        <v>8.1621139882879529E-2</v>
      </c>
      <c r="C506" s="1" t="s">
        <v>15</v>
      </c>
      <c r="D506" s="4">
        <v>1.1969317107531276E-4</v>
      </c>
      <c r="E506" s="4">
        <v>1.1513029899136453E-3</v>
      </c>
      <c r="F506" s="4">
        <v>1.5510403399788585E-3</v>
      </c>
      <c r="G506" s="4">
        <v>1.4919124999794144E-2</v>
      </c>
      <c r="H506" s="4">
        <v>8.5126549871088388E-6</v>
      </c>
      <c r="I506" s="4">
        <v>8.1881406021025148E-5</v>
      </c>
      <c r="J506" s="4">
        <v>1.1031098237860363E-4</v>
      </c>
      <c r="K506" s="4">
        <v>1.0610577252806394E-3</v>
      </c>
      <c r="N506" s="1" t="s">
        <v>15</v>
      </c>
      <c r="O506">
        <v>1.8125818028789682</v>
      </c>
      <c r="P506">
        <v>6.7221347402294285</v>
      </c>
      <c r="Q506">
        <v>514.99671266669134</v>
      </c>
      <c r="R506">
        <v>2.9850652620646412</v>
      </c>
      <c r="S506">
        <v>1.4742724671499605</v>
      </c>
      <c r="T506">
        <v>5.4185522163253017</v>
      </c>
      <c r="U506">
        <v>0.87002231587533363</v>
      </c>
      <c r="V506">
        <v>3.171721061492065</v>
      </c>
      <c r="W506" s="6">
        <v>537.45106253270706</v>
      </c>
      <c r="AC506" s="6"/>
    </row>
    <row r="507" spans="1:29">
      <c r="A507" s="6"/>
      <c r="B507" s="4">
        <v>0.78509627193510723</v>
      </c>
      <c r="C507" s="1" t="s">
        <v>16</v>
      </c>
      <c r="D507" s="4">
        <v>1.1513029899136451E-3</v>
      </c>
      <c r="E507" s="4">
        <v>1.1074137001099878E-2</v>
      </c>
      <c r="F507" s="4">
        <v>1.4919124999794147E-2</v>
      </c>
      <c r="G507" s="4">
        <v>0.14350386964307876</v>
      </c>
      <c r="H507" s="4">
        <v>8.1881406021025148E-5</v>
      </c>
      <c r="I507" s="4">
        <v>7.8759971620288242E-4</v>
      </c>
      <c r="J507" s="4">
        <v>1.0610577252806394E-3</v>
      </c>
      <c r="K507" s="4">
        <v>1.0206087119355561E-2</v>
      </c>
      <c r="N507" s="1" t="s">
        <v>16</v>
      </c>
      <c r="O507">
        <v>8.4398272669109868</v>
      </c>
      <c r="P507">
        <v>3.8663998540699152</v>
      </c>
      <c r="Q507">
        <v>0.30960419958398289</v>
      </c>
      <c r="R507">
        <v>112.69727433279819</v>
      </c>
      <c r="S507">
        <v>5.3139653162032134</v>
      </c>
      <c r="T507">
        <v>7.2286877242060612</v>
      </c>
      <c r="U507">
        <v>3.0570575077677549</v>
      </c>
      <c r="V507">
        <v>3.3073908601593214</v>
      </c>
      <c r="W507" s="6">
        <v>144.22020706169943</v>
      </c>
      <c r="AC507" s="6"/>
    </row>
    <row r="508" spans="1:29">
      <c r="A508" s="6"/>
      <c r="B508" s="4">
        <v>4.4796552711644721E-4</v>
      </c>
      <c r="C508" s="1" t="s">
        <v>17</v>
      </c>
      <c r="D508" s="4">
        <v>6.5691822669874676E-7</v>
      </c>
      <c r="E508" s="4">
        <v>6.318755796445179E-6</v>
      </c>
      <c r="F508" s="4">
        <v>8.5126549871088422E-6</v>
      </c>
      <c r="G508" s="4">
        <v>8.1881406021025162E-5</v>
      </c>
      <c r="H508" s="4">
        <v>4.6720445021137724E-8</v>
      </c>
      <c r="I508" s="4">
        <v>4.4939395923504131E-7</v>
      </c>
      <c r="J508" s="4">
        <v>6.0542547480802172E-7</v>
      </c>
      <c r="K508" s="4">
        <v>5.8234580390370214E-6</v>
      </c>
      <c r="N508" s="1" t="s">
        <v>17</v>
      </c>
      <c r="O508">
        <v>0.58653906857641358</v>
      </c>
      <c r="P508">
        <v>4.0315465318432109</v>
      </c>
      <c r="Q508">
        <v>1.1032626028140513</v>
      </c>
      <c r="R508">
        <v>5.238790804905304</v>
      </c>
      <c r="S508">
        <v>102.54330436938643</v>
      </c>
      <c r="T508">
        <v>5.0333888939131795</v>
      </c>
      <c r="U508">
        <v>0.74803030825673789</v>
      </c>
      <c r="V508">
        <v>2.6928119226866998</v>
      </c>
      <c r="W508" s="6">
        <v>121.97767450238204</v>
      </c>
      <c r="AC508" s="6"/>
    </row>
    <row r="509" spans="1:29">
      <c r="A509" s="6"/>
      <c r="B509" s="4">
        <v>4.3088845095673317E-3</v>
      </c>
      <c r="C509" s="1" t="s">
        <v>18</v>
      </c>
      <c r="D509" s="4">
        <v>6.318755796445179E-6</v>
      </c>
      <c r="E509" s="4">
        <v>6.0778759352980079E-5</v>
      </c>
      <c r="F509" s="4">
        <v>8.1881406021025189E-5</v>
      </c>
      <c r="G509" s="4">
        <v>7.8759971620288275E-4</v>
      </c>
      <c r="H509" s="4">
        <v>4.4939395923504136E-7</v>
      </c>
      <c r="I509" s="4">
        <v>4.3226242923323092E-6</v>
      </c>
      <c r="J509" s="4">
        <v>5.8234580390370223E-6</v>
      </c>
      <c r="K509" s="4">
        <v>5.6014596252624656E-5</v>
      </c>
      <c r="N509" s="1" t="s">
        <v>18</v>
      </c>
      <c r="O509">
        <v>0.5314735386593713</v>
      </c>
      <c r="P509">
        <v>0.46277636825120161</v>
      </c>
      <c r="Q509">
        <v>6.9609030132099061</v>
      </c>
      <c r="R509">
        <v>8.2801143631967768</v>
      </c>
      <c r="S509">
        <v>11.251042565867214</v>
      </c>
      <c r="T509">
        <v>556.52553143623288</v>
      </c>
      <c r="U509">
        <v>2.6109559093705985</v>
      </c>
      <c r="V509">
        <v>2.7177212134680975</v>
      </c>
      <c r="W509" s="6">
        <v>589.340518408256</v>
      </c>
      <c r="AC509" s="6"/>
    </row>
    <row r="510" spans="1:29">
      <c r="A510" s="6"/>
      <c r="B510" s="4">
        <v>5.8049477445986947E-3</v>
      </c>
      <c r="C510" s="1" t="s">
        <v>19</v>
      </c>
      <c r="D510" s="4">
        <v>8.5126549871088388E-6</v>
      </c>
      <c r="E510" s="4">
        <v>8.1881406021025162E-5</v>
      </c>
      <c r="F510" s="4">
        <v>1.1031098237860365E-4</v>
      </c>
      <c r="G510" s="4">
        <v>1.0610577252806394E-3</v>
      </c>
      <c r="H510" s="4">
        <v>6.0542547480802161E-7</v>
      </c>
      <c r="I510" s="4">
        <v>5.8234580390370197E-6</v>
      </c>
      <c r="J510" s="4">
        <v>7.845387717961266E-6</v>
      </c>
      <c r="K510" s="4">
        <v>7.5463105000679286E-5</v>
      </c>
      <c r="N510" s="1" t="s">
        <v>19</v>
      </c>
      <c r="O510">
        <v>1.9764973492101821</v>
      </c>
      <c r="P510">
        <v>4.5181193556635035</v>
      </c>
      <c r="Q510">
        <v>2.745988043004111</v>
      </c>
      <c r="R510">
        <v>7.7034125566154126</v>
      </c>
      <c r="S510">
        <v>0.76233368961047898</v>
      </c>
      <c r="T510">
        <v>1.0037642127405915</v>
      </c>
      <c r="U510">
        <v>44.17181290534063</v>
      </c>
      <c r="V510">
        <v>3.0564697451984943</v>
      </c>
      <c r="W510" s="6">
        <v>65.938397857383407</v>
      </c>
      <c r="AC510" s="6"/>
    </row>
    <row r="511" spans="1:29">
      <c r="A511" s="6"/>
      <c r="B511" s="4">
        <v>5.5836549692912248E-2</v>
      </c>
      <c r="C511" s="1" t="s">
        <v>20</v>
      </c>
      <c r="D511" s="4">
        <v>8.1881406021025162E-5</v>
      </c>
      <c r="E511" s="4">
        <v>7.8759971620288264E-4</v>
      </c>
      <c r="F511" s="4">
        <v>1.0610577252806396E-3</v>
      </c>
      <c r="G511" s="4">
        <v>1.0206087119355561E-2</v>
      </c>
      <c r="H511" s="4">
        <v>5.8234580390370206E-6</v>
      </c>
      <c r="I511" s="4">
        <v>5.6014596252624635E-5</v>
      </c>
      <c r="J511" s="4">
        <v>7.5463105000679273E-5</v>
      </c>
      <c r="K511" s="4">
        <v>7.2586345265080007E-4</v>
      </c>
      <c r="N511" s="1" t="s">
        <v>20</v>
      </c>
      <c r="O511">
        <v>6.2381331972820337</v>
      </c>
      <c r="P511">
        <v>7.0786037250006117</v>
      </c>
      <c r="Q511">
        <v>5.6870916305692996</v>
      </c>
      <c r="R511">
        <v>3.7411404675589028</v>
      </c>
      <c r="S511">
        <v>0.94611771513586551</v>
      </c>
      <c r="T511">
        <v>2.0754321106407092</v>
      </c>
      <c r="U511">
        <v>2.9669088985070453</v>
      </c>
      <c r="V511">
        <v>0.98623093071443302</v>
      </c>
      <c r="W511" s="6">
        <v>29.719658675408905</v>
      </c>
      <c r="AC511" s="6"/>
    </row>
    <row r="512" spans="1:29">
      <c r="A512" s="6"/>
      <c r="O512" s="6">
        <v>25.573479467547628</v>
      </c>
      <c r="P512" s="6">
        <v>71.676007806984529</v>
      </c>
      <c r="Q512" s="6">
        <v>538.48771638185883</v>
      </c>
      <c r="R512" s="6">
        <v>145.5632637039339</v>
      </c>
      <c r="S512" s="6">
        <v>125.25735350890767</v>
      </c>
      <c r="T512" s="6">
        <v>582.29725352408548</v>
      </c>
      <c r="U512" s="6">
        <v>63.877866011205626</v>
      </c>
      <c r="V512" s="6">
        <v>28.547392432976434</v>
      </c>
      <c r="W512" s="19">
        <v>1581.2803328375001</v>
      </c>
      <c r="X512" t="s">
        <v>64</v>
      </c>
      <c r="AC512" s="6"/>
    </row>
    <row r="513" spans="1:29">
      <c r="A513" s="6"/>
      <c r="C513" s="1" t="s">
        <v>29</v>
      </c>
      <c r="D513" s="4">
        <v>6.5861131721090338E-3</v>
      </c>
      <c r="E513" s="4">
        <v>8.5126867224121362E-4</v>
      </c>
      <c r="F513" s="4">
        <v>5.4082500494337762E-4</v>
      </c>
      <c r="G513" s="4">
        <v>6.9902744128760478E-5</v>
      </c>
      <c r="H513" s="4">
        <v>5.078762558518949E-2</v>
      </c>
      <c r="I513" s="4">
        <v>6.5644050547560805E-3</v>
      </c>
      <c r="J513" s="4">
        <v>4.1704746244706336E-3</v>
      </c>
      <c r="K513" s="4">
        <v>5.3904242204995878E-4</v>
      </c>
      <c r="X513">
        <v>1</v>
      </c>
      <c r="AC513" s="6"/>
    </row>
    <row r="514" spans="1:29">
      <c r="A514" s="6"/>
      <c r="C514" s="1"/>
      <c r="D514" s="1" t="s">
        <v>13</v>
      </c>
      <c r="E514" s="1" t="s">
        <v>14</v>
      </c>
      <c r="F514" s="1" t="s">
        <v>15</v>
      </c>
      <c r="G514" s="1" t="s">
        <v>16</v>
      </c>
      <c r="H514" s="1" t="s">
        <v>17</v>
      </c>
      <c r="I514" s="1" t="s">
        <v>18</v>
      </c>
      <c r="J514" s="1" t="s">
        <v>19</v>
      </c>
      <c r="K514" s="1" t="s">
        <v>20</v>
      </c>
      <c r="L514" s="1"/>
      <c r="X514">
        <v>0</v>
      </c>
      <c r="Y514" t="s">
        <v>65</v>
      </c>
      <c r="AC514" s="6"/>
    </row>
    <row r="515" spans="1:29">
      <c r="A515" s="6"/>
      <c r="B515" s="4">
        <v>9.3940170693122285E-2</v>
      </c>
      <c r="C515" s="1" t="s">
        <v>13</v>
      </c>
      <c r="D515" s="4">
        <v>6.1870059559214366E-4</v>
      </c>
      <c r="E515" s="4">
        <v>7.9968324376047172E-5</v>
      </c>
      <c r="F515" s="4">
        <v>5.0805193279489594E-5</v>
      </c>
      <c r="G515" s="4">
        <v>6.5666757153734114E-6</v>
      </c>
      <c r="H515" s="4">
        <v>4.7709982165710851E-3</v>
      </c>
      <c r="I515" s="4">
        <v>6.1666133134258099E-4</v>
      </c>
      <c r="J515" s="4">
        <v>3.9177509809410637E-4</v>
      </c>
      <c r="K515" s="4">
        <v>5.0637737138207194E-5</v>
      </c>
      <c r="N515" t="s">
        <v>100</v>
      </c>
      <c r="AC515" s="6"/>
    </row>
    <row r="516" spans="1:29">
      <c r="A516" s="6"/>
      <c r="B516" s="4">
        <v>1.2141960255814944E-2</v>
      </c>
      <c r="C516" s="1" t="s">
        <v>14</v>
      </c>
      <c r="D516" s="4">
        <v>7.9968324376047172E-5</v>
      </c>
      <c r="E516" s="4">
        <v>1.0336070385373174E-5</v>
      </c>
      <c r="F516" s="4">
        <v>6.5666757153734114E-6</v>
      </c>
      <c r="G516" s="4">
        <v>8.4875634098381114E-7</v>
      </c>
      <c r="H516" s="4">
        <v>6.1666133134258099E-4</v>
      </c>
      <c r="I516" s="4">
        <v>7.9704745277919044E-5</v>
      </c>
      <c r="J516" s="4">
        <v>5.0637737138207187E-5</v>
      </c>
      <c r="K516" s="4">
        <v>6.5450316647288249E-6</v>
      </c>
      <c r="P516" s="1" t="s">
        <v>13</v>
      </c>
      <c r="Q516" s="1" t="s">
        <v>14</v>
      </c>
      <c r="R516" s="1" t="s">
        <v>15</v>
      </c>
      <c r="S516" s="1" t="s">
        <v>16</v>
      </c>
      <c r="T516" s="1" t="s">
        <v>17</v>
      </c>
      <c r="U516" s="1" t="s">
        <v>18</v>
      </c>
      <c r="V516" s="1" t="s">
        <v>19</v>
      </c>
      <c r="W516" s="1" t="s">
        <v>20</v>
      </c>
      <c r="AC516" s="6"/>
    </row>
    <row r="517" spans="1:29">
      <c r="A517" s="6"/>
      <c r="B517" s="4">
        <v>7.7139872868629347E-3</v>
      </c>
      <c r="C517" s="1" t="s">
        <v>15</v>
      </c>
      <c r="D517" s="4">
        <v>5.08051932794896E-5</v>
      </c>
      <c r="E517" s="4">
        <v>6.5666757153734122E-6</v>
      </c>
      <c r="F517" s="4">
        <v>4.1719172125507984E-6</v>
      </c>
      <c r="G517" s="4">
        <v>5.39228879526091E-7</v>
      </c>
      <c r="H517" s="4">
        <v>3.9177509809410643E-4</v>
      </c>
      <c r="I517" s="4">
        <v>5.0637737138207194E-5</v>
      </c>
      <c r="J517" s="4">
        <v>3.2170988233350938E-5</v>
      </c>
      <c r="K517" s="4">
        <v>4.1581663907731866E-6</v>
      </c>
      <c r="P517">
        <v>14</v>
      </c>
      <c r="Q517">
        <v>64</v>
      </c>
      <c r="R517">
        <v>90</v>
      </c>
      <c r="S517">
        <v>102</v>
      </c>
      <c r="T517">
        <v>34</v>
      </c>
      <c r="U517">
        <v>87</v>
      </c>
      <c r="V517">
        <v>24</v>
      </c>
      <c r="W517">
        <v>25</v>
      </c>
      <c r="AC517" s="6"/>
    </row>
    <row r="518" spans="1:29">
      <c r="A518" s="6"/>
      <c r="B518" s="4">
        <v>9.9704872111552293E-4</v>
      </c>
      <c r="C518" s="1" t="s">
        <v>16</v>
      </c>
      <c r="D518" s="4">
        <v>6.5666757153734122E-6</v>
      </c>
      <c r="E518" s="4">
        <v>8.4875634098381124E-7</v>
      </c>
      <c r="F518" s="4">
        <v>5.39228879526091E-7</v>
      </c>
      <c r="G518" s="4">
        <v>6.9696441636046267E-8</v>
      </c>
      <c r="H518" s="4">
        <v>5.0637737138207194E-5</v>
      </c>
      <c r="I518" s="4">
        <v>6.5450316647288241E-6</v>
      </c>
      <c r="J518" s="4">
        <v>4.1581663907731858E-6</v>
      </c>
      <c r="K518" s="4">
        <v>5.3745155753192533E-7</v>
      </c>
      <c r="N518" s="1" t="s">
        <v>13</v>
      </c>
      <c r="O518" s="25">
        <v>14</v>
      </c>
      <c r="P518" s="7">
        <v>0.44545454545454544</v>
      </c>
      <c r="Q518" s="7">
        <v>2.0363636363636362</v>
      </c>
      <c r="R518" s="7">
        <v>2.8636363636363638</v>
      </c>
      <c r="S518" s="7">
        <v>3.2454545454545456</v>
      </c>
      <c r="T518" s="7">
        <v>1.0818181818181818</v>
      </c>
      <c r="U518" s="7">
        <v>2.7681818181818181</v>
      </c>
      <c r="V518" s="7">
        <v>0.76363636363636367</v>
      </c>
      <c r="W518" s="7">
        <v>0.79545454545454541</v>
      </c>
      <c r="AC518" s="6"/>
    </row>
    <row r="519" spans="1:29">
      <c r="A519" s="6"/>
      <c r="B519" s="4">
        <v>0.72440270792420891</v>
      </c>
      <c r="C519" s="1" t="s">
        <v>17</v>
      </c>
      <c r="D519" s="4">
        <v>4.7709982165710851E-3</v>
      </c>
      <c r="E519" s="4">
        <v>6.1666133134258099E-4</v>
      </c>
      <c r="F519" s="4">
        <v>3.9177509809410643E-4</v>
      </c>
      <c r="G519" s="4">
        <v>5.0637737138207187E-5</v>
      </c>
      <c r="H519" s="4">
        <v>3.6790693502952103E-2</v>
      </c>
      <c r="I519" s="4">
        <v>4.7552727975766693E-3</v>
      </c>
      <c r="J519" s="4">
        <v>3.021103111295725E-3</v>
      </c>
      <c r="K519" s="4">
        <v>3.9048379021901442E-4</v>
      </c>
      <c r="N519" s="1" t="s">
        <v>14</v>
      </c>
      <c r="O519" s="25">
        <v>64</v>
      </c>
      <c r="P519" s="7">
        <v>2.0363636363636362</v>
      </c>
      <c r="Q519" s="7">
        <v>9.3090909090909086</v>
      </c>
      <c r="R519" s="7">
        <v>13.090909090909092</v>
      </c>
      <c r="S519" s="7">
        <v>14.836363636363636</v>
      </c>
      <c r="T519" s="7">
        <v>4.9454545454545453</v>
      </c>
      <c r="U519" s="7">
        <v>12.654545454545454</v>
      </c>
      <c r="V519" s="7">
        <v>3.4909090909090907</v>
      </c>
      <c r="W519" s="7">
        <v>3.6363636363636362</v>
      </c>
      <c r="AC519" s="6"/>
    </row>
    <row r="520" spans="1:29">
      <c r="A520" s="6"/>
      <c r="B520" s="4">
        <v>9.3630539777850644E-2</v>
      </c>
      <c r="C520" s="1" t="s">
        <v>18</v>
      </c>
      <c r="D520" s="4">
        <v>6.1666133134258099E-4</v>
      </c>
      <c r="E520" s="4">
        <v>7.9704745277919058E-5</v>
      </c>
      <c r="F520" s="4">
        <v>5.0637737138207187E-5</v>
      </c>
      <c r="G520" s="4">
        <v>6.5450316647288233E-6</v>
      </c>
      <c r="H520" s="4">
        <v>4.7552727975766693E-3</v>
      </c>
      <c r="I520" s="4">
        <v>6.14628788597263E-4</v>
      </c>
      <c r="J520" s="4">
        <v>3.9048379021901436E-4</v>
      </c>
      <c r="K520" s="4">
        <v>5.0470832939697619E-5</v>
      </c>
      <c r="N520" s="1" t="s">
        <v>15</v>
      </c>
      <c r="O520" s="25">
        <v>86</v>
      </c>
      <c r="P520" s="7">
        <v>2.7363636363636363</v>
      </c>
      <c r="Q520" s="7">
        <v>12.50909090909091</v>
      </c>
      <c r="R520" s="7">
        <v>17.59090909090909</v>
      </c>
      <c r="S520" s="7">
        <v>19.936363636363637</v>
      </c>
      <c r="T520" s="7">
        <v>6.6454545454545455</v>
      </c>
      <c r="U520" s="7">
        <v>17.004545454545454</v>
      </c>
      <c r="V520" s="7">
        <v>4.6909090909090905</v>
      </c>
      <c r="W520" s="7">
        <v>4.8863636363636367</v>
      </c>
      <c r="AC520" s="6"/>
    </row>
    <row r="521" spans="1:29">
      <c r="A521" s="6"/>
      <c r="B521" s="4">
        <v>5.9485023693974959E-2</v>
      </c>
      <c r="C521" s="1" t="s">
        <v>19</v>
      </c>
      <c r="D521" s="4">
        <v>3.9177509809410643E-4</v>
      </c>
      <c r="E521" s="4">
        <v>5.0637737138207194E-5</v>
      </c>
      <c r="F521" s="4">
        <v>3.2170988233350944E-5</v>
      </c>
      <c r="G521" s="4">
        <v>4.1581663907731858E-6</v>
      </c>
      <c r="H521" s="4">
        <v>3.0211031112957255E-3</v>
      </c>
      <c r="I521" s="4">
        <v>3.9048379021901442E-4</v>
      </c>
      <c r="J521" s="4">
        <v>2.4808078185175697E-4</v>
      </c>
      <c r="K521" s="4">
        <v>3.2064951247699449E-5</v>
      </c>
      <c r="N521" s="1" t="s">
        <v>16</v>
      </c>
      <c r="O521" s="25">
        <v>89</v>
      </c>
      <c r="P521" s="7">
        <v>2.831818181818182</v>
      </c>
      <c r="Q521" s="7">
        <v>12.945454545454545</v>
      </c>
      <c r="R521" s="7">
        <v>18.204545454545453</v>
      </c>
      <c r="S521" s="7">
        <v>20.631818181818183</v>
      </c>
      <c r="T521" s="7">
        <v>6.877272727272727</v>
      </c>
      <c r="U521" s="7">
        <v>17.597727272727273</v>
      </c>
      <c r="V521" s="7">
        <v>4.8545454545454545</v>
      </c>
      <c r="W521" s="7">
        <v>5.0568181818181817</v>
      </c>
      <c r="AC521" s="6"/>
    </row>
    <row r="522" spans="1:29">
      <c r="A522" s="6"/>
      <c r="B522" s="4">
        <v>7.6885616470498269E-3</v>
      </c>
      <c r="C522" s="1" t="s">
        <v>20</v>
      </c>
      <c r="D522" s="4">
        <v>5.0637737138207194E-5</v>
      </c>
      <c r="E522" s="4">
        <v>6.5450316647288249E-6</v>
      </c>
      <c r="F522" s="4">
        <v>4.1581663907731866E-6</v>
      </c>
      <c r="G522" s="4">
        <v>5.3745155753192533E-7</v>
      </c>
      <c r="H522" s="4">
        <v>3.9048379021901442E-4</v>
      </c>
      <c r="I522" s="4">
        <v>5.0470832939697619E-5</v>
      </c>
      <c r="J522" s="4">
        <v>3.2064951247699442E-5</v>
      </c>
      <c r="K522" s="4">
        <v>4.1444608923061591E-6</v>
      </c>
      <c r="N522" s="1" t="s">
        <v>17</v>
      </c>
      <c r="O522" s="25">
        <v>36</v>
      </c>
      <c r="P522" s="7">
        <v>1.1454545454545455</v>
      </c>
      <c r="Q522" s="7">
        <v>5.2363636363636363</v>
      </c>
      <c r="R522" s="7">
        <v>7.3636363636363633</v>
      </c>
      <c r="S522" s="7">
        <v>8.3454545454545457</v>
      </c>
      <c r="T522" s="7">
        <v>2.7818181818181817</v>
      </c>
      <c r="U522" s="7">
        <v>7.1181818181818182</v>
      </c>
      <c r="V522" s="7">
        <v>1.9636363636363636</v>
      </c>
      <c r="W522" s="7">
        <v>2.0454545454545454</v>
      </c>
      <c r="AC522" s="6"/>
    </row>
    <row r="523" spans="1:29">
      <c r="A523" s="6"/>
      <c r="N523" s="1" t="s">
        <v>18</v>
      </c>
      <c r="O523" s="25">
        <v>97</v>
      </c>
      <c r="P523" s="7">
        <v>3.0863636363636364</v>
      </c>
      <c r="Q523" s="7">
        <v>14.109090909090909</v>
      </c>
      <c r="R523" s="7">
        <v>19.84090909090909</v>
      </c>
      <c r="S523" s="7">
        <v>22.486363636363638</v>
      </c>
      <c r="T523" s="7">
        <v>7.4954545454545451</v>
      </c>
      <c r="U523" s="7">
        <v>19.179545454545455</v>
      </c>
      <c r="V523" s="7">
        <v>5.290909090909091</v>
      </c>
      <c r="W523" s="7">
        <v>5.5113636363636367</v>
      </c>
      <c r="AC523" s="6"/>
    </row>
    <row r="524" spans="1:29">
      <c r="A524" s="6"/>
      <c r="C524" s="1" t="s">
        <v>30</v>
      </c>
      <c r="D524" s="4">
        <v>2.5831891532007534E-3</v>
      </c>
      <c r="E524" s="4">
        <v>2.4847143482573598E-2</v>
      </c>
      <c r="F524" s="4">
        <v>2.1212105684210501E-4</v>
      </c>
      <c r="G524" s="4">
        <v>2.0403470371111948E-3</v>
      </c>
      <c r="H524" s="4">
        <v>1.991979792938648E-2</v>
      </c>
      <c r="I524" s="4">
        <v>0.19160427206116917</v>
      </c>
      <c r="J524" s="4">
        <v>1.6357333273976692E-3</v>
      </c>
      <c r="K524" s="4">
        <v>1.5733768715588445E-2</v>
      </c>
      <c r="N524" s="1" t="s">
        <v>19</v>
      </c>
      <c r="O524" s="25">
        <v>28</v>
      </c>
      <c r="P524" s="7">
        <v>0.89090909090909087</v>
      </c>
      <c r="Q524" s="7">
        <v>4.0727272727272723</v>
      </c>
      <c r="R524" s="7">
        <v>5.7272727272727275</v>
      </c>
      <c r="S524" s="7">
        <v>6.4909090909090912</v>
      </c>
      <c r="T524" s="7">
        <v>2.1636363636363636</v>
      </c>
      <c r="U524" s="7">
        <v>5.5363636363636362</v>
      </c>
      <c r="V524" s="7">
        <v>1.5272727272727273</v>
      </c>
      <c r="W524" s="7">
        <v>1.5909090909090908</v>
      </c>
      <c r="AC524" s="6"/>
    </row>
    <row r="525" spans="1:29">
      <c r="A525" s="6"/>
      <c r="C525" s="1"/>
      <c r="D525" s="1" t="s">
        <v>13</v>
      </c>
      <c r="E525" s="1" t="s">
        <v>14</v>
      </c>
      <c r="F525" s="1" t="s">
        <v>15</v>
      </c>
      <c r="G525" s="1" t="s">
        <v>16</v>
      </c>
      <c r="H525" s="1" t="s">
        <v>17</v>
      </c>
      <c r="I525" s="1" t="s">
        <v>18</v>
      </c>
      <c r="J525" s="1" t="s">
        <v>19</v>
      </c>
      <c r="K525" s="1" t="s">
        <v>20</v>
      </c>
      <c r="L525" s="1"/>
      <c r="N525" s="1" t="s">
        <v>20</v>
      </c>
      <c r="O525" s="26">
        <v>26</v>
      </c>
      <c r="P525" s="7">
        <v>0.82727272727272727</v>
      </c>
      <c r="Q525" s="7">
        <v>3.7818181818181817</v>
      </c>
      <c r="R525" s="7">
        <v>5.3181818181818183</v>
      </c>
      <c r="S525" s="7">
        <v>6.0272727272727273</v>
      </c>
      <c r="T525" s="7">
        <v>2.0090909090909093</v>
      </c>
      <c r="U525" s="7">
        <v>5.1409090909090907</v>
      </c>
      <c r="V525" s="7">
        <v>1.4181818181818182</v>
      </c>
      <c r="W525" s="7">
        <v>1.4772727272727273</v>
      </c>
      <c r="AC525" s="6"/>
    </row>
    <row r="526" spans="1:29">
      <c r="A526" s="6"/>
      <c r="B526" s="4">
        <v>9.9900432726918263E-3</v>
      </c>
      <c r="C526" s="1" t="s">
        <v>13</v>
      </c>
      <c r="D526" s="4">
        <v>2.5806171422023681E-5</v>
      </c>
      <c r="E526" s="4">
        <v>2.4822403859369293E-4</v>
      </c>
      <c r="F526" s="4">
        <v>2.1190985369017516E-6</v>
      </c>
      <c r="G526" s="4">
        <v>2.0383155192049391E-5</v>
      </c>
      <c r="H526" s="4">
        <v>1.9899964329784798E-4</v>
      </c>
      <c r="I526" s="4">
        <v>1.9141349691236976E-3</v>
      </c>
      <c r="J526" s="4">
        <v>1.6341046723286903E-5</v>
      </c>
      <c r="K526" s="4">
        <v>1.5718103031125345E-4</v>
      </c>
      <c r="O526" s="25">
        <v>440</v>
      </c>
      <c r="AC526" s="6"/>
    </row>
    <row r="527" spans="1:29">
      <c r="A527" s="6"/>
      <c r="B527" s="4">
        <v>9.6092087676245413E-2</v>
      </c>
      <c r="C527" s="1" t="s">
        <v>14</v>
      </c>
      <c r="D527" s="4">
        <v>2.4822403859369293E-4</v>
      </c>
      <c r="E527" s="4">
        <v>2.3876138900317118E-3</v>
      </c>
      <c r="F527" s="4">
        <v>2.0383155192049391E-5</v>
      </c>
      <c r="G527" s="4">
        <v>1.960612063800565E-4</v>
      </c>
      <c r="H527" s="4">
        <v>1.9141349691236976E-3</v>
      </c>
      <c r="I527" s="4">
        <v>1.8411654510045047E-2</v>
      </c>
      <c r="J527" s="4">
        <v>1.5718103031125348E-4</v>
      </c>
      <c r="K527" s="4">
        <v>1.511890682896092E-3</v>
      </c>
      <c r="N527" s="1" t="s">
        <v>101</v>
      </c>
      <c r="AC527" s="6"/>
    </row>
    <row r="528" spans="1:29">
      <c r="A528" s="6"/>
      <c r="B528" s="4">
        <v>8.2034199248477008E-4</v>
      </c>
      <c r="C528" s="1" t="s">
        <v>15</v>
      </c>
      <c r="D528" s="4">
        <v>2.1190985369017521E-6</v>
      </c>
      <c r="E528" s="4">
        <v>2.0383155192049395E-5</v>
      </c>
      <c r="F528" s="4">
        <v>1.740118104178276E-7</v>
      </c>
      <c r="G528" s="4">
        <v>1.6737823537841948E-6</v>
      </c>
      <c r="H528" s="4">
        <v>1.6341046723286903E-5</v>
      </c>
      <c r="I528" s="4">
        <v>1.5718103031125348E-4</v>
      </c>
      <c r="J528" s="4">
        <v>1.3418607369711467E-6</v>
      </c>
      <c r="K528" s="4">
        <v>1.2907071177440366E-5</v>
      </c>
      <c r="P528" s="1" t="s">
        <v>13</v>
      </c>
      <c r="Q528" s="1" t="s">
        <v>14</v>
      </c>
      <c r="R528" s="1" t="s">
        <v>15</v>
      </c>
      <c r="S528" s="1" t="s">
        <v>16</v>
      </c>
      <c r="T528" s="1" t="s">
        <v>17</v>
      </c>
      <c r="U528" s="1" t="s">
        <v>18</v>
      </c>
      <c r="V528" s="1" t="s">
        <v>19</v>
      </c>
      <c r="W528" s="1" t="s">
        <v>20</v>
      </c>
      <c r="X528" s="1" t="s">
        <v>95</v>
      </c>
      <c r="AC528" s="6"/>
    </row>
    <row r="529" spans="1:29">
      <c r="A529" s="6"/>
      <c r="B529" s="4">
        <v>7.8906940154936881E-3</v>
      </c>
      <c r="C529" s="1" t="s">
        <v>16</v>
      </c>
      <c r="D529" s="4">
        <v>2.0383155192049391E-5</v>
      </c>
      <c r="E529" s="4">
        <v>1.960612063800565E-4</v>
      </c>
      <c r="F529" s="4">
        <v>1.6737823537841943E-6</v>
      </c>
      <c r="G529" s="4">
        <v>1.6099754155263584E-5</v>
      </c>
      <c r="H529" s="4">
        <v>1.5718103031125345E-4</v>
      </c>
      <c r="I529" s="4">
        <v>1.511890682896092E-3</v>
      </c>
      <c r="J529" s="4">
        <v>1.2907071177440366E-5</v>
      </c>
      <c r="K529" s="4">
        <v>1.2415035464525555E-4</v>
      </c>
      <c r="O529" s="1" t="s">
        <v>13</v>
      </c>
      <c r="P529" s="7">
        <v>28.363821892393322</v>
      </c>
      <c r="Q529" s="7">
        <v>0.45600649350649375</v>
      </c>
      <c r="R529" s="7">
        <v>0.26046176046176051</v>
      </c>
      <c r="S529" s="7">
        <v>0.1754265342500636</v>
      </c>
      <c r="T529" s="7">
        <v>6.1879297173414779E-3</v>
      </c>
      <c r="U529" s="7">
        <v>2.7681818181818181</v>
      </c>
      <c r="V529" s="7">
        <v>0.76363636363636367</v>
      </c>
      <c r="W529" s="7">
        <v>0.79545454545454553</v>
      </c>
      <c r="X529" s="6">
        <v>33.589177337601711</v>
      </c>
      <c r="AC529" s="6"/>
    </row>
    <row r="530" spans="1:29">
      <c r="A530" s="6"/>
      <c r="B530" s="4">
        <v>7.7036419517042876E-2</v>
      </c>
      <c r="C530" s="1" t="s">
        <v>17</v>
      </c>
      <c r="D530" s="4">
        <v>1.9899964329784798E-4</v>
      </c>
      <c r="E530" s="4">
        <v>1.9141349691236974E-3</v>
      </c>
      <c r="F530" s="4">
        <v>1.6341046723286899E-5</v>
      </c>
      <c r="G530" s="4">
        <v>1.5718103031125345E-4</v>
      </c>
      <c r="H530" s="4">
        <v>1.5345499099829389E-3</v>
      </c>
      <c r="I530" s="4">
        <v>1.4760507083761846E-2</v>
      </c>
      <c r="J530" s="4">
        <v>1.2601103882741528E-4</v>
      </c>
      <c r="K530" s="4">
        <v>1.2120732073581963E-3</v>
      </c>
      <c r="O530" s="1" t="s">
        <v>14</v>
      </c>
      <c r="P530" s="7">
        <v>0.52743506493506476</v>
      </c>
      <c r="Q530" s="7">
        <v>82.369637784090912</v>
      </c>
      <c r="R530" s="7">
        <v>7.7784090909090908</v>
      </c>
      <c r="S530" s="7">
        <v>0.99200089126559698</v>
      </c>
      <c r="T530" s="7">
        <v>1.75427807486631</v>
      </c>
      <c r="U530" s="7">
        <v>1.7120167189132705</v>
      </c>
      <c r="V530" s="7">
        <v>3.4909090909090907</v>
      </c>
      <c r="W530" s="7">
        <v>0.73636363636363622</v>
      </c>
      <c r="X530" s="6">
        <v>99.36105035225296</v>
      </c>
      <c r="AC530" s="6"/>
    </row>
    <row r="531" spans="1:29">
      <c r="A531" s="6"/>
      <c r="B531" s="4">
        <v>0.74099682818501666</v>
      </c>
      <c r="C531" s="1" t="s">
        <v>18</v>
      </c>
      <c r="D531" s="4">
        <v>1.9141349691236974E-3</v>
      </c>
      <c r="E531" s="4">
        <v>1.8411654510045044E-2</v>
      </c>
      <c r="F531" s="4">
        <v>1.5718103031125345E-4</v>
      </c>
      <c r="G531" s="4">
        <v>1.5118906828960918E-3</v>
      </c>
      <c r="H531" s="4">
        <v>1.4760507083761844E-2</v>
      </c>
      <c r="I531" s="4">
        <v>0.14197815786402537</v>
      </c>
      <c r="J531" s="4">
        <v>1.2120732073581963E-3</v>
      </c>
      <c r="K531" s="4">
        <v>1.1658672713647681E-2</v>
      </c>
      <c r="O531" s="1" t="s">
        <v>15</v>
      </c>
      <c r="P531" s="7">
        <v>0.19815765629719115</v>
      </c>
      <c r="Q531" s="7">
        <v>10.589032769556026</v>
      </c>
      <c r="R531" s="7">
        <v>112.11287291519849</v>
      </c>
      <c r="S531" s="7">
        <v>0.77722090950545164</v>
      </c>
      <c r="T531" s="7">
        <v>4.7959333416241767</v>
      </c>
      <c r="U531" s="7">
        <v>17.004545454545454</v>
      </c>
      <c r="V531" s="7">
        <v>1.5436222692036643</v>
      </c>
      <c r="W531" s="7">
        <v>1.7049682875264274</v>
      </c>
      <c r="X531" s="6">
        <v>148.72635360345689</v>
      </c>
      <c r="AC531" s="6"/>
    </row>
    <row r="532" spans="1:29">
      <c r="A532" s="6"/>
      <c r="B532" s="4">
        <v>6.3259195336273352E-3</v>
      </c>
      <c r="C532" s="1" t="s">
        <v>19</v>
      </c>
      <c r="D532" s="4">
        <v>1.6341046723286899E-5</v>
      </c>
      <c r="E532" s="4">
        <v>1.5718103031125345E-4</v>
      </c>
      <c r="F532" s="4">
        <v>1.3418607369711465E-6</v>
      </c>
      <c r="G532" s="4">
        <v>1.2907071177440364E-5</v>
      </c>
      <c r="H532" s="4">
        <v>1.2601103882741528E-4</v>
      </c>
      <c r="I532" s="4">
        <v>1.2120732073581963E-3</v>
      </c>
      <c r="J532" s="4">
        <v>1.0347517407590152E-5</v>
      </c>
      <c r="K532" s="4">
        <v>9.9530554855515609E-5</v>
      </c>
      <c r="O532" s="1" t="s">
        <v>16</v>
      </c>
      <c r="P532" s="7">
        <v>2.831818181818182</v>
      </c>
      <c r="Q532" s="7">
        <v>2.7305669050051073</v>
      </c>
      <c r="R532" s="7">
        <v>2.1146578140960153</v>
      </c>
      <c r="S532" s="7">
        <v>82.945984297702736</v>
      </c>
      <c r="T532" s="7">
        <v>6.877272727272727</v>
      </c>
      <c r="U532" s="7">
        <v>15.654552792551629</v>
      </c>
      <c r="V532" s="7">
        <v>1.6785154919986383</v>
      </c>
      <c r="W532" s="7">
        <v>6.3840653728293808E-4</v>
      </c>
      <c r="X532" s="6">
        <v>114.83400661698231</v>
      </c>
      <c r="AC532" s="6"/>
    </row>
    <row r="533" spans="1:29">
      <c r="A533" s="6"/>
      <c r="B533" s="4">
        <v>6.084766580739745E-2</v>
      </c>
      <c r="C533" s="1" t="s">
        <v>20</v>
      </c>
      <c r="D533" s="4">
        <v>1.5718103031125345E-4</v>
      </c>
      <c r="E533" s="4">
        <v>1.511890682896092E-3</v>
      </c>
      <c r="F533" s="4">
        <v>1.2907071177440364E-5</v>
      </c>
      <c r="G533" s="4">
        <v>1.2415035464525555E-4</v>
      </c>
      <c r="H533" s="4">
        <v>1.2120732073581963E-3</v>
      </c>
      <c r="I533" s="4">
        <v>1.1658672713647683E-2</v>
      </c>
      <c r="J533" s="4">
        <v>9.9530554855515609E-5</v>
      </c>
      <c r="K533" s="4">
        <v>9.5736310069701065E-4</v>
      </c>
      <c r="O533" s="1" t="s">
        <v>17</v>
      </c>
      <c r="P533" s="7">
        <v>0.63751803751803737</v>
      </c>
      <c r="Q533" s="7">
        <v>3.4273358585858587</v>
      </c>
      <c r="R533" s="7">
        <v>3.9068462401795734</v>
      </c>
      <c r="S533" s="7">
        <v>6.465280253515548</v>
      </c>
      <c r="T533" s="7">
        <v>72.670707070707081</v>
      </c>
      <c r="U533" s="7">
        <v>0.10924184372460236</v>
      </c>
      <c r="V533" s="7">
        <v>2.1117845117845113</v>
      </c>
      <c r="W533" s="7">
        <v>0.53434343434343423</v>
      </c>
      <c r="X533" s="6">
        <v>89.863057250358651</v>
      </c>
      <c r="AC533" s="6"/>
    </row>
    <row r="534" spans="1:29">
      <c r="A534" s="6"/>
      <c r="O534" s="1" t="s">
        <v>18</v>
      </c>
      <c r="P534" s="7">
        <v>0.27045789262284103</v>
      </c>
      <c r="Q534" s="7">
        <v>0.31527647610121845</v>
      </c>
      <c r="R534" s="7">
        <v>19.84090909090909</v>
      </c>
      <c r="S534" s="7">
        <v>18.664249223588218</v>
      </c>
      <c r="T534" s="7">
        <v>0.83687358729808714</v>
      </c>
      <c r="U534" s="7">
        <v>109.466309289123</v>
      </c>
      <c r="V534" s="7">
        <v>3.4799125273352076</v>
      </c>
      <c r="W534" s="7">
        <v>1.1443533270852861</v>
      </c>
      <c r="X534" s="6">
        <v>154.01834141406297</v>
      </c>
      <c r="AC534" s="6"/>
    </row>
    <row r="535" spans="1:29">
      <c r="A535" s="6"/>
      <c r="C535" s="1" t="s">
        <v>31</v>
      </c>
      <c r="D535" s="4">
        <v>3.7303780164872565E-4</v>
      </c>
      <c r="E535" s="4">
        <v>4.8215903038241127E-5</v>
      </c>
      <c r="F535" s="4">
        <v>4.8339990786119575E-3</v>
      </c>
      <c r="G535" s="4">
        <v>6.2480432232650464E-4</v>
      </c>
      <c r="H535" s="4">
        <v>2.8766138242946084E-3</v>
      </c>
      <c r="I535" s="4">
        <v>3.7180825272302979E-4</v>
      </c>
      <c r="J535" s="4">
        <v>3.7276513304291985E-2</v>
      </c>
      <c r="K535" s="4">
        <v>4.8180660060180994E-3</v>
      </c>
      <c r="O535" s="1" t="s">
        <v>19</v>
      </c>
      <c r="P535" s="7">
        <v>1.3358070500927653E-2</v>
      </c>
      <c r="Q535" s="7">
        <v>2.3182629870129867</v>
      </c>
      <c r="R535" s="7">
        <v>0.90187590187590161</v>
      </c>
      <c r="S535" s="7">
        <v>6.4909090909090912</v>
      </c>
      <c r="T535" s="7">
        <v>0.62582123758594344</v>
      </c>
      <c r="U535" s="7">
        <v>2.2588595312733242</v>
      </c>
      <c r="V535" s="7">
        <v>101.86060606060606</v>
      </c>
      <c r="W535" s="7">
        <v>0.21948051948051941</v>
      </c>
      <c r="X535" s="6">
        <v>114.68917339924475</v>
      </c>
      <c r="AC535" s="6"/>
    </row>
    <row r="536" spans="1:29">
      <c r="A536" s="6"/>
      <c r="C536" s="1"/>
      <c r="D536" s="1" t="s">
        <v>13</v>
      </c>
      <c r="E536" s="1" t="s">
        <v>14</v>
      </c>
      <c r="F536" s="1" t="s">
        <v>15</v>
      </c>
      <c r="G536" s="1" t="s">
        <v>16</v>
      </c>
      <c r="H536" s="1" t="s">
        <v>17</v>
      </c>
      <c r="I536" s="1" t="s">
        <v>18</v>
      </c>
      <c r="J536" s="1" t="s">
        <v>19</v>
      </c>
      <c r="K536" s="1" t="s">
        <v>20</v>
      </c>
      <c r="L536" s="1"/>
      <c r="O536" s="1" t="s">
        <v>20</v>
      </c>
      <c r="P536" s="7">
        <v>0.82727272727272727</v>
      </c>
      <c r="Q536" s="7">
        <v>0.83951048951048945</v>
      </c>
      <c r="R536" s="7">
        <v>3.5062160062160066</v>
      </c>
      <c r="S536" s="7">
        <v>1.2340600575894752E-4</v>
      </c>
      <c r="T536" s="7">
        <v>4.113533525298384E-5</v>
      </c>
      <c r="U536" s="7">
        <v>0.89157222088256549</v>
      </c>
      <c r="V536" s="7">
        <v>0.12331002331002333</v>
      </c>
      <c r="W536" s="7">
        <v>61.384965034965042</v>
      </c>
      <c r="X536" s="6">
        <v>67.573011043497871</v>
      </c>
      <c r="AC536" s="6"/>
    </row>
    <row r="537" spans="1:29">
      <c r="A537" s="6"/>
      <c r="B537" s="4">
        <v>7.2826147564000916E-3</v>
      </c>
      <c r="C537" s="1" t="s">
        <v>13</v>
      </c>
      <c r="D537" s="4">
        <v>2.7166905989820599E-6</v>
      </c>
      <c r="E537" s="4">
        <v>3.5113784695945082E-7</v>
      </c>
      <c r="F537" s="4">
        <v>3.5204153022323888E-5</v>
      </c>
      <c r="G537" s="4">
        <v>4.5502091776375623E-6</v>
      </c>
      <c r="H537" s="4">
        <v>2.0949270285272417E-5</v>
      </c>
      <c r="I537" s="4">
        <v>2.7077362678320713E-6</v>
      </c>
      <c r="J537" s="4">
        <v>2.7147048585698117E-4</v>
      </c>
      <c r="K537" s="4">
        <v>3.5088118592737064E-5</v>
      </c>
      <c r="X537" s="27">
        <v>822.65417101745811</v>
      </c>
      <c r="Y537" t="s">
        <v>51</v>
      </c>
      <c r="AC537" s="6"/>
    </row>
    <row r="538" spans="1:29">
      <c r="A538" s="6"/>
      <c r="B538" s="4">
        <v>9.4129293440910558E-4</v>
      </c>
      <c r="C538" s="1" t="s">
        <v>14</v>
      </c>
      <c r="D538" s="4">
        <v>3.5113784695945087E-7</v>
      </c>
      <c r="E538" s="4">
        <v>4.5385288856050902E-8</v>
      </c>
      <c r="F538" s="4">
        <v>4.5502091776375623E-6</v>
      </c>
      <c r="G538" s="4">
        <v>5.8812389399420819E-7</v>
      </c>
      <c r="H538" s="4">
        <v>2.7077362678320713E-6</v>
      </c>
      <c r="I538" s="4">
        <v>3.4998048124318301E-7</v>
      </c>
      <c r="J538" s="4">
        <v>3.5088118592737064E-5</v>
      </c>
      <c r="K538" s="4">
        <v>4.5352114889815362E-6</v>
      </c>
      <c r="Y538" t="s">
        <v>102</v>
      </c>
      <c r="AC538" s="6"/>
    </row>
    <row r="539" spans="1:29">
      <c r="A539" s="6"/>
      <c r="B539" s="4">
        <v>9.4371543223585125E-2</v>
      </c>
      <c r="C539" s="1" t="s">
        <v>15</v>
      </c>
      <c r="D539" s="4">
        <v>3.5204153022323888E-5</v>
      </c>
      <c r="E539" s="4">
        <v>4.5502091776375615E-6</v>
      </c>
      <c r="F539" s="4">
        <v>4.5619195298999903E-4</v>
      </c>
      <c r="G539" s="4">
        <v>5.8963748110718547E-5</v>
      </c>
      <c r="H539" s="4">
        <v>2.7147048585698111E-4</v>
      </c>
      <c r="I539" s="4">
        <v>3.5088118592737064E-5</v>
      </c>
      <c r="J539" s="4">
        <v>3.517842086520537E-3</v>
      </c>
      <c r="K539" s="4">
        <v>4.5468832434102319E-4</v>
      </c>
      <c r="U539" t="s">
        <v>103</v>
      </c>
      <c r="W539">
        <v>66.33864886296881</v>
      </c>
      <c r="AC539" s="6"/>
    </row>
    <row r="540" spans="1:29">
      <c r="A540" s="6"/>
      <c r="B540" s="4">
        <v>1.2197716042521361E-2</v>
      </c>
      <c r="C540" s="1" t="s">
        <v>16</v>
      </c>
      <c r="D540" s="4">
        <v>4.5502091776375623E-6</v>
      </c>
      <c r="E540" s="4">
        <v>5.8812389399420819E-7</v>
      </c>
      <c r="F540" s="4">
        <v>5.8963748110718547E-5</v>
      </c>
      <c r="G540" s="4">
        <v>7.6211857058786926E-6</v>
      </c>
      <c r="H540" s="4">
        <v>3.5088118592737064E-5</v>
      </c>
      <c r="I540" s="4">
        <v>4.5352114889815371E-6</v>
      </c>
      <c r="J540" s="4">
        <v>4.5468832434102324E-4</v>
      </c>
      <c r="K540" s="4">
        <v>5.8769401015533788E-5</v>
      </c>
      <c r="AC540" s="6"/>
    </row>
    <row r="541" spans="1:29">
      <c r="A541" s="6"/>
      <c r="B541" s="4">
        <v>5.6158572114360365E-2</v>
      </c>
      <c r="C541" s="1" t="s">
        <v>17</v>
      </c>
      <c r="D541" s="4">
        <v>2.0949270285272417E-5</v>
      </c>
      <c r="E541" s="4">
        <v>2.7077362678320713E-6</v>
      </c>
      <c r="F541" s="4">
        <v>2.7147048585698117E-4</v>
      </c>
      <c r="G541" s="4">
        <v>3.5088118592737071E-5</v>
      </c>
      <c r="H541" s="4">
        <v>1.6154652489681472E-4</v>
      </c>
      <c r="I541" s="4">
        <v>2.0880220573260591E-5</v>
      </c>
      <c r="J541" s="4">
        <v>2.0933957605709951E-3</v>
      </c>
      <c r="K541" s="4">
        <v>2.7057570725071568E-4</v>
      </c>
      <c r="AC541" s="6"/>
    </row>
    <row r="542" spans="1:29">
      <c r="A542" s="6"/>
      <c r="B542" s="4">
        <v>7.2586109393327257E-3</v>
      </c>
      <c r="C542" s="1" t="s">
        <v>18</v>
      </c>
      <c r="D542" s="4">
        <v>2.7077362678320717E-6</v>
      </c>
      <c r="E542" s="4">
        <v>3.4998048124318307E-7</v>
      </c>
      <c r="F542" s="4">
        <v>3.5088118592737071E-5</v>
      </c>
      <c r="G542" s="4">
        <v>4.5352114889815371E-6</v>
      </c>
      <c r="H542" s="4">
        <v>2.0880220573260591E-5</v>
      </c>
      <c r="I542" s="4">
        <v>2.6988114505495708E-6</v>
      </c>
      <c r="J542" s="4">
        <v>2.7057570725071568E-4</v>
      </c>
      <c r="K542" s="4">
        <v>3.4972466617710111E-5</v>
      </c>
      <c r="AC542" s="6"/>
    </row>
    <row r="543" spans="1:29">
      <c r="A543" s="6"/>
      <c r="B543" s="4">
        <v>0.72772915950382344</v>
      </c>
      <c r="C543" s="1" t="s">
        <v>19</v>
      </c>
      <c r="D543" s="4">
        <v>2.7147048585698111E-4</v>
      </c>
      <c r="E543" s="4">
        <v>3.5088118592737064E-5</v>
      </c>
      <c r="F543" s="4">
        <v>3.5178420865205366E-3</v>
      </c>
      <c r="G543" s="4">
        <v>4.5468832434102319E-4</v>
      </c>
      <c r="H543" s="4">
        <v>2.0933957605709947E-3</v>
      </c>
      <c r="I543" s="4">
        <v>2.7057570725071562E-4</v>
      </c>
      <c r="J543" s="4">
        <v>2.7127205696165498E-2</v>
      </c>
      <c r="K543" s="4">
        <v>3.5062471249934948E-3</v>
      </c>
      <c r="AC543" s="6"/>
    </row>
    <row r="544" spans="1:29">
      <c r="A544" s="6"/>
      <c r="B544" s="4">
        <v>9.4060490485567735E-2</v>
      </c>
      <c r="C544" s="1" t="s">
        <v>20</v>
      </c>
      <c r="D544" s="4">
        <v>3.5088118592737064E-5</v>
      </c>
      <c r="E544" s="4">
        <v>4.5352114889815362E-6</v>
      </c>
      <c r="F544" s="4">
        <v>4.5468832434102324E-4</v>
      </c>
      <c r="G544" s="4">
        <v>5.8769401015533788E-5</v>
      </c>
      <c r="H544" s="4">
        <v>2.7057570725071562E-4</v>
      </c>
      <c r="I544" s="4">
        <v>3.4972466617710105E-5</v>
      </c>
      <c r="J544" s="4">
        <v>3.5062471249934953E-3</v>
      </c>
      <c r="K544" s="4">
        <v>4.5318965171790279E-4</v>
      </c>
      <c r="AC544" s="6"/>
    </row>
    <row r="545" spans="1:29">
      <c r="A545" s="6"/>
      <c r="AC545" s="6"/>
    </row>
    <row r="546" spans="1:29">
      <c r="A546" s="6"/>
      <c r="C546" s="1" t="s">
        <v>32</v>
      </c>
      <c r="D546" s="4">
        <v>2.6682012975418692E-5</v>
      </c>
      <c r="E546" s="4">
        <v>2.5664857100481781E-4</v>
      </c>
      <c r="F546" s="4">
        <v>3.4575805875068443E-4</v>
      </c>
      <c r="G546" s="4">
        <v>3.3257727508608456E-3</v>
      </c>
      <c r="H546" s="4">
        <v>2.0575353770011082E-4</v>
      </c>
      <c r="I546" s="4">
        <v>1.9790992335761244E-3</v>
      </c>
      <c r="J546" s="4">
        <v>2.6662509999457692E-3</v>
      </c>
      <c r="K546" s="4">
        <v>2.5646097605404167E-2</v>
      </c>
      <c r="AC546" s="6"/>
    </row>
    <row r="547" spans="1:29">
      <c r="A547" s="6"/>
      <c r="C547" s="1"/>
      <c r="D547" s="1" t="s">
        <v>13</v>
      </c>
      <c r="E547" s="1" t="s">
        <v>14</v>
      </c>
      <c r="F547" s="1" t="s">
        <v>15</v>
      </c>
      <c r="G547" s="1" t="s">
        <v>16</v>
      </c>
      <c r="H547" s="1" t="s">
        <v>17</v>
      </c>
      <c r="I547" s="1" t="s">
        <v>18</v>
      </c>
      <c r="J547" s="1" t="s">
        <v>19</v>
      </c>
      <c r="K547" s="1" t="s">
        <v>20</v>
      </c>
      <c r="AC547" s="6"/>
    </row>
    <row r="548" spans="1:29">
      <c r="A548" s="6"/>
      <c r="B548" s="4">
        <v>7.7446779176554683E-4</v>
      </c>
      <c r="C548" s="1" t="s">
        <v>13</v>
      </c>
      <c r="D548" s="4">
        <v>2.0664359668932181E-8</v>
      </c>
      <c r="E548" s="4">
        <v>1.9876605204588441E-7</v>
      </c>
      <c r="F548" s="4">
        <v>2.6777848024578479E-7</v>
      </c>
      <c r="G548" s="4">
        <v>2.575703878273227E-6</v>
      </c>
      <c r="H548" s="4">
        <v>1.5934948799055402E-7</v>
      </c>
      <c r="I548" s="4">
        <v>1.5327486131125872E-6</v>
      </c>
      <c r="J548" s="4">
        <v>2.0649255242206811E-6</v>
      </c>
      <c r="K548" s="4">
        <v>1.9862076579861044E-5</v>
      </c>
      <c r="AC548" s="6"/>
    </row>
    <row r="549" spans="1:29">
      <c r="A549" s="6"/>
      <c r="B549" s="4">
        <v>7.4494398990436507E-3</v>
      </c>
      <c r="C549" s="1" t="s">
        <v>14</v>
      </c>
      <c r="D549" s="4">
        <v>1.9876605204588441E-7</v>
      </c>
      <c r="E549" s="4">
        <v>1.9118881048758273E-6</v>
      </c>
      <c r="F549" s="4">
        <v>2.5757038782732275E-6</v>
      </c>
      <c r="G549" s="4">
        <v>2.4775144225414942E-5</v>
      </c>
      <c r="H549" s="4">
        <v>1.5327486131125874E-6</v>
      </c>
      <c r="I549" s="4">
        <v>1.474318079476869E-5</v>
      </c>
      <c r="J549" s="4">
        <v>1.9862076579861044E-5</v>
      </c>
      <c r="K549" s="4">
        <v>1.9104906275646563E-4</v>
      </c>
      <c r="AC549" s="6"/>
    </row>
    <row r="550" spans="1:29">
      <c r="A550" s="6"/>
      <c r="B550" s="4">
        <v>1.0035917473411048E-2</v>
      </c>
      <c r="C550" s="1" t="s">
        <v>15</v>
      </c>
      <c r="D550" s="4">
        <v>2.6777848024578479E-7</v>
      </c>
      <c r="E550" s="4">
        <v>2.575703878273227E-6</v>
      </c>
      <c r="F550" s="4">
        <v>3.4699993433886777E-6</v>
      </c>
      <c r="G550" s="4">
        <v>3.3377180862958686E-5</v>
      </c>
      <c r="H550" s="4">
        <v>2.0649255242206811E-6</v>
      </c>
      <c r="I550" s="4">
        <v>1.9862076579861041E-5</v>
      </c>
      <c r="J550" s="4">
        <v>2.6758274998855424E-5</v>
      </c>
      <c r="K550" s="4">
        <v>2.5738211908288094E-4</v>
      </c>
      <c r="AC550" s="6"/>
    </row>
    <row r="551" spans="1:29">
      <c r="A551" s="6"/>
      <c r="B551" s="4">
        <v>9.6533341792695432E-2</v>
      </c>
      <c r="C551" s="1" t="s">
        <v>16</v>
      </c>
      <c r="D551" s="4">
        <v>2.575703878273227E-6</v>
      </c>
      <c r="E551" s="4">
        <v>2.4775144225414939E-5</v>
      </c>
      <c r="F551" s="4">
        <v>3.3377180862958686E-5</v>
      </c>
      <c r="G551" s="4">
        <v>3.2104795768368293E-4</v>
      </c>
      <c r="H551" s="4">
        <v>1.9862076579861041E-5</v>
      </c>
      <c r="I551" s="4">
        <v>1.910490627564656E-4</v>
      </c>
      <c r="J551" s="4">
        <v>2.5738211908288088E-4</v>
      </c>
      <c r="K551" s="4">
        <v>2.4757035057913082E-3</v>
      </c>
      <c r="AC551" s="6"/>
    </row>
    <row r="552" spans="1:29">
      <c r="A552" s="6"/>
      <c r="B552" s="4">
        <v>5.9721688966030313E-3</v>
      </c>
      <c r="C552" s="1" t="s">
        <v>17</v>
      </c>
      <c r="D552" s="4">
        <v>1.5934948799055402E-7</v>
      </c>
      <c r="E552" s="4">
        <v>1.5327486131125874E-6</v>
      </c>
      <c r="F552" s="4">
        <v>2.0649255242206811E-6</v>
      </c>
      <c r="G552" s="4">
        <v>1.9862076579861044E-5</v>
      </c>
      <c r="H552" s="4">
        <v>1.2287948782186411E-6</v>
      </c>
      <c r="I552" s="4">
        <v>1.1819514886054228E-5</v>
      </c>
      <c r="J552" s="4">
        <v>1.5923301292412853E-5</v>
      </c>
      <c r="K552" s="4">
        <v>1.5316282643824025E-4</v>
      </c>
      <c r="AC552" s="6"/>
    </row>
    <row r="553" spans="1:29">
      <c r="A553" s="6"/>
      <c r="B553" s="4">
        <v>5.7445014157090066E-2</v>
      </c>
      <c r="C553" s="1" t="s">
        <v>18</v>
      </c>
      <c r="D553" s="4">
        <v>1.5327486131125876E-6</v>
      </c>
      <c r="E553" s="4">
        <v>1.4743180794768694E-5</v>
      </c>
      <c r="F553" s="4">
        <v>1.9862076579861044E-5</v>
      </c>
      <c r="G553" s="4">
        <v>1.9104906275646565E-4</v>
      </c>
      <c r="H553" s="4">
        <v>1.181951488605423E-5</v>
      </c>
      <c r="I553" s="4">
        <v>1.1368938349106657E-4</v>
      </c>
      <c r="J553" s="4">
        <v>1.5316282643824025E-4</v>
      </c>
      <c r="K553" s="4">
        <v>1.473240440016556E-3</v>
      </c>
      <c r="AC553" s="6"/>
    </row>
    <row r="554" spans="1:29">
      <c r="A554" s="6"/>
      <c r="B554" s="4">
        <v>7.739017015406717E-2</v>
      </c>
      <c r="C554" s="1" t="s">
        <v>19</v>
      </c>
      <c r="D554" s="4">
        <v>2.0649255242206806E-6</v>
      </c>
      <c r="E554" s="4">
        <v>1.9862076579861041E-5</v>
      </c>
      <c r="F554" s="4">
        <v>2.6758274998855421E-5</v>
      </c>
      <c r="G554" s="4">
        <v>2.5738211908288088E-4</v>
      </c>
      <c r="H554" s="4">
        <v>1.5923301292412849E-5</v>
      </c>
      <c r="I554" s="4">
        <v>1.531628264382402E-4</v>
      </c>
      <c r="J554" s="4">
        <v>2.0634161855925481E-4</v>
      </c>
      <c r="K554" s="4">
        <v>1.9847558574700433E-3</v>
      </c>
      <c r="AC554" s="6"/>
    </row>
    <row r="555" spans="1:29">
      <c r="A555" s="6"/>
      <c r="B555" s="4">
        <v>0.74439947983532406</v>
      </c>
      <c r="C555" s="1" t="s">
        <v>20</v>
      </c>
      <c r="D555" s="4">
        <v>1.9862076579861041E-5</v>
      </c>
      <c r="E555" s="4">
        <v>1.910490627564656E-4</v>
      </c>
      <c r="F555" s="4">
        <v>2.5738211908288088E-4</v>
      </c>
      <c r="G555" s="4">
        <v>2.4757035057913082E-3</v>
      </c>
      <c r="H555" s="4">
        <v>1.5316282643824022E-4</v>
      </c>
      <c r="I555" s="4">
        <v>1.4732404400165555E-3</v>
      </c>
      <c r="J555" s="4">
        <v>1.9847558574700433E-3</v>
      </c>
      <c r="K555" s="4">
        <v>1.9090941717268814E-2</v>
      </c>
      <c r="AC555" s="6"/>
    </row>
    <row r="556" spans="1:29">
      <c r="A556" s="6"/>
      <c r="AC556" s="6"/>
    </row>
    <row r="557" spans="1:29">
      <c r="A557" s="6"/>
      <c r="C557" s="1" t="s">
        <v>33</v>
      </c>
      <c r="AC557" s="6"/>
    </row>
    <row r="558" spans="1:29">
      <c r="A558" s="6"/>
      <c r="C558" s="1"/>
      <c r="D558" s="1" t="s">
        <v>13</v>
      </c>
      <c r="E558" s="1" t="s">
        <v>14</v>
      </c>
      <c r="F558" s="1" t="s">
        <v>15</v>
      </c>
      <c r="G558" s="1" t="s">
        <v>16</v>
      </c>
      <c r="H558" s="1" t="s">
        <v>17</v>
      </c>
      <c r="I558" s="1" t="s">
        <v>18</v>
      </c>
      <c r="J558" s="1" t="s">
        <v>19</v>
      </c>
      <c r="K558" s="1" t="s">
        <v>20</v>
      </c>
      <c r="AC558" s="6"/>
    </row>
    <row r="559" spans="1:29">
      <c r="A559" s="6"/>
      <c r="C559" s="1" t="s">
        <v>13</v>
      </c>
      <c r="D559" s="4">
        <v>7.3734041004847855E-3</v>
      </c>
      <c r="E559" s="4">
        <v>9.1182646188386826E-3</v>
      </c>
      <c r="F559" s="4">
        <v>1.0652472907798508E-2</v>
      </c>
      <c r="G559" s="4">
        <v>3.1785100877603886E-3</v>
      </c>
      <c r="H559" s="4">
        <v>5.469475285237166E-3</v>
      </c>
      <c r="I559" s="4">
        <v>3.1601532444702107E-3</v>
      </c>
      <c r="J559" s="4">
        <v>1.4329754560036287E-3</v>
      </c>
      <c r="K559" s="4">
        <v>4.8640314707789375E-4</v>
      </c>
      <c r="L559" s="6">
        <v>4.0871658847671265E-2</v>
      </c>
      <c r="AC559" s="6"/>
    </row>
    <row r="560" spans="1:29">
      <c r="A560" s="6"/>
      <c r="C560" s="1" t="s">
        <v>14</v>
      </c>
      <c r="D560" s="4">
        <v>9.1182646188386826E-3</v>
      </c>
      <c r="E560" s="4">
        <v>7.9718220988344052E-2</v>
      </c>
      <c r="F560" s="4">
        <v>3.1785100877603886E-3</v>
      </c>
      <c r="G560" s="4">
        <v>1.7740572897920803E-2</v>
      </c>
      <c r="H560" s="4">
        <v>3.1601532444702107E-3</v>
      </c>
      <c r="I560" s="4">
        <v>2.4005380411106145E-2</v>
      </c>
      <c r="J560" s="4">
        <v>4.864031470778937E-4</v>
      </c>
      <c r="K560" s="4">
        <v>2.9599326811252436E-3</v>
      </c>
      <c r="L560" s="6">
        <v>0.14036743807664342</v>
      </c>
      <c r="AC560" s="6"/>
    </row>
    <row r="561" spans="1:29">
      <c r="A561" s="6"/>
      <c r="C561" s="1" t="s">
        <v>15</v>
      </c>
      <c r="D561" s="4">
        <v>1.0652472907798506E-2</v>
      </c>
      <c r="E561" s="4">
        <v>3.1785100877603882E-3</v>
      </c>
      <c r="F561" s="4">
        <v>0.13106846772983755</v>
      </c>
      <c r="G561" s="4">
        <v>3.1746913611080563E-2</v>
      </c>
      <c r="H561" s="4">
        <v>1.4329754560036287E-3</v>
      </c>
      <c r="I561" s="4">
        <v>4.8640314707789381E-4</v>
      </c>
      <c r="J561" s="4">
        <v>1.2866786043531076E-2</v>
      </c>
      <c r="K561" s="4">
        <v>2.9802717732632907E-3</v>
      </c>
      <c r="L561" s="6">
        <v>0.19441280075635292</v>
      </c>
      <c r="AC561" s="6"/>
    </row>
    <row r="562" spans="1:29">
      <c r="A562" s="6"/>
      <c r="C562" s="1" t="s">
        <v>16</v>
      </c>
      <c r="D562" s="4">
        <v>3.1785100877603886E-3</v>
      </c>
      <c r="E562" s="4">
        <v>1.77405728979208E-2</v>
      </c>
      <c r="F562" s="4">
        <v>3.1746913611080563E-2</v>
      </c>
      <c r="G562" s="4">
        <v>0.14651952742217753</v>
      </c>
      <c r="H562" s="4">
        <v>4.864031470778937E-4</v>
      </c>
      <c r="I562" s="4">
        <v>2.9599326811252432E-3</v>
      </c>
      <c r="J562" s="4">
        <v>2.9802717732632907E-3</v>
      </c>
      <c r="K562" s="4">
        <v>1.3055198203397692E-2</v>
      </c>
      <c r="L562" s="6">
        <v>0.21866732982380338</v>
      </c>
      <c r="AC562" s="6"/>
    </row>
    <row r="563" spans="1:29">
      <c r="A563" s="6"/>
      <c r="C563" s="1" t="s">
        <v>17</v>
      </c>
      <c r="D563" s="4">
        <v>5.469475285237166E-3</v>
      </c>
      <c r="E563" s="4">
        <v>3.1601532444702107E-3</v>
      </c>
      <c r="F563" s="4">
        <v>1.4329754560036287E-3</v>
      </c>
      <c r="G563" s="4">
        <v>4.864031470778937E-4</v>
      </c>
      <c r="H563" s="4">
        <v>3.8522040628546243E-2</v>
      </c>
      <c r="I563" s="4">
        <v>1.9592938299740809E-2</v>
      </c>
      <c r="J563" s="4">
        <v>5.3098678489432805E-3</v>
      </c>
      <c r="K563" s="4">
        <v>2.0422005376963008E-3</v>
      </c>
      <c r="L563" s="6">
        <v>7.6016054447715531E-2</v>
      </c>
      <c r="AC563" s="6"/>
    </row>
    <row r="564" spans="1:29">
      <c r="A564" s="6"/>
      <c r="C564" s="1" t="s">
        <v>18</v>
      </c>
      <c r="D564" s="4">
        <v>3.1601532444702107E-3</v>
      </c>
      <c r="E564" s="4">
        <v>2.4005380411106145E-2</v>
      </c>
      <c r="F564" s="4">
        <v>4.8640314707789381E-4</v>
      </c>
      <c r="G564" s="4">
        <v>2.9599326811252436E-3</v>
      </c>
      <c r="H564" s="4">
        <v>1.9592938299740809E-2</v>
      </c>
      <c r="I564" s="4">
        <v>0.14310026212844798</v>
      </c>
      <c r="J564" s="4">
        <v>2.0422005376963008E-3</v>
      </c>
      <c r="K564" s="4">
        <v>1.330596656187269E-2</v>
      </c>
      <c r="L564" s="6">
        <v>0.20865323701153726</v>
      </c>
      <c r="AC564" s="6"/>
    </row>
    <row r="565" spans="1:29">
      <c r="A565" s="6"/>
      <c r="C565" s="1" t="s">
        <v>19</v>
      </c>
      <c r="D565" s="4">
        <v>1.4329754560036287E-3</v>
      </c>
      <c r="E565" s="4">
        <v>4.864031470778937E-4</v>
      </c>
      <c r="F565" s="4">
        <v>1.2866786043531073E-2</v>
      </c>
      <c r="G565" s="4">
        <v>2.9802717732632903E-3</v>
      </c>
      <c r="H565" s="4">
        <v>5.3098678489432805E-3</v>
      </c>
      <c r="I565" s="4">
        <v>2.0422005376963008E-3</v>
      </c>
      <c r="J565" s="4">
        <v>2.8252591975013244E-2</v>
      </c>
      <c r="K565" s="4">
        <v>5.7827007292407442E-3</v>
      </c>
      <c r="L565" s="6">
        <v>5.9153797510769456E-2</v>
      </c>
      <c r="AC565" s="6"/>
    </row>
    <row r="566" spans="1:29">
      <c r="A566" s="6"/>
      <c r="C566" s="1" t="s">
        <v>20</v>
      </c>
      <c r="D566" s="4">
        <v>4.864031470778937E-4</v>
      </c>
      <c r="E566" s="4">
        <v>2.9599326811252432E-3</v>
      </c>
      <c r="F566" s="4">
        <v>2.9802717732632907E-3</v>
      </c>
      <c r="G566" s="4">
        <v>1.3055198203397692E-2</v>
      </c>
      <c r="H566" s="4">
        <v>2.0422005376963008E-3</v>
      </c>
      <c r="I566" s="4">
        <v>1.330596656187269E-2</v>
      </c>
      <c r="J566" s="4">
        <v>5.7827007292407442E-3</v>
      </c>
      <c r="K566" s="4">
        <v>2.1245011775272729E-2</v>
      </c>
      <c r="L566" s="6">
        <v>6.1857685408946587E-2</v>
      </c>
      <c r="AC566" s="6"/>
    </row>
    <row r="567" spans="1:29">
      <c r="A567" s="6"/>
      <c r="D567" s="3">
        <v>4.0871658847671265E-2</v>
      </c>
      <c r="E567" s="3">
        <v>0.14036743807664342</v>
      </c>
      <c r="F567" s="3">
        <v>0.19441280075635289</v>
      </c>
      <c r="G567" s="3">
        <v>0.21866732982380344</v>
      </c>
      <c r="H567" s="3">
        <v>7.6016054447715531E-2</v>
      </c>
      <c r="I567" s="3">
        <v>0.20865323701153726</v>
      </c>
      <c r="J567" s="3">
        <v>5.9153797510769456E-2</v>
      </c>
      <c r="K567" s="3">
        <v>6.1857685408946587E-2</v>
      </c>
      <c r="L567" s="6">
        <v>1.0000000018834398</v>
      </c>
      <c r="AC567" s="6"/>
    </row>
    <row r="568" spans="1:29">
      <c r="A568" s="6"/>
      <c r="L568" s="6"/>
      <c r="M568" s="6"/>
      <c r="N568" s="6"/>
      <c r="O568" s="6"/>
      <c r="P568" s="6"/>
      <c r="Q568" s="6"/>
      <c r="R568" s="6"/>
      <c r="S568" s="6"/>
      <c r="T568" s="6"/>
      <c r="U568" s="6"/>
      <c r="V568" s="6"/>
      <c r="W568" s="6"/>
      <c r="X568" s="6"/>
      <c r="Y568" s="6"/>
      <c r="Z568" s="6"/>
      <c r="AA568" s="6"/>
      <c r="AB568" s="6"/>
      <c r="AC568" s="6"/>
    </row>
    <row r="569" spans="1:29">
      <c r="A569" s="6"/>
      <c r="C569" s="1" t="s">
        <v>34</v>
      </c>
      <c r="N569" t="s">
        <v>36</v>
      </c>
      <c r="O569" s="7">
        <v>0.40568077437896882</v>
      </c>
      <c r="W569" t="s">
        <v>54</v>
      </c>
      <c r="Y569" t="s">
        <v>60</v>
      </c>
      <c r="AC569" s="6"/>
    </row>
    <row r="570" spans="1:29">
      <c r="A570" s="6"/>
      <c r="C570" s="1"/>
      <c r="D570" s="1" t="s">
        <v>13</v>
      </c>
      <c r="E570" s="1" t="s">
        <v>14</v>
      </c>
      <c r="F570" s="1" t="s">
        <v>15</v>
      </c>
      <c r="G570" s="1" t="s">
        <v>16</v>
      </c>
      <c r="H570" s="1" t="s">
        <v>17</v>
      </c>
      <c r="I570" s="1" t="s">
        <v>18</v>
      </c>
      <c r="J570" s="1" t="s">
        <v>19</v>
      </c>
      <c r="K570" s="1" t="s">
        <v>20</v>
      </c>
      <c r="N570" t="s">
        <v>37</v>
      </c>
      <c r="O570" s="7">
        <v>0.53409161349987233</v>
      </c>
      <c r="R570" t="s">
        <v>58</v>
      </c>
      <c r="W570" s="1" t="s">
        <v>45</v>
      </c>
      <c r="X570" s="6" t="s">
        <v>47</v>
      </c>
      <c r="Y570" s="6" t="s">
        <v>48</v>
      </c>
      <c r="Z570" s="6" t="s">
        <v>49</v>
      </c>
      <c r="AA570" s="6" t="s">
        <v>50</v>
      </c>
      <c r="AB570" s="6"/>
      <c r="AC570" s="6"/>
    </row>
    <row r="571" spans="1:29">
      <c r="A571" s="6"/>
      <c r="C571" s="1" t="s">
        <v>13</v>
      </c>
      <c r="D571" s="5">
        <v>3.2442978042133057</v>
      </c>
      <c r="E571" s="5">
        <v>4.0120364322890207</v>
      </c>
      <c r="F571" s="5">
        <v>4.6870880794313434</v>
      </c>
      <c r="G571" s="5">
        <v>1.3985444386145709</v>
      </c>
      <c r="H571" s="5">
        <v>2.4065691255043529</v>
      </c>
      <c r="I571" s="5">
        <v>1.3904674275668927</v>
      </c>
      <c r="J571" s="5">
        <v>0.63050920064159666</v>
      </c>
      <c r="K571" s="5">
        <v>0.21401738471427326</v>
      </c>
      <c r="L571" s="11">
        <v>17.983529892975358</v>
      </c>
      <c r="N571" t="s">
        <v>38</v>
      </c>
      <c r="O571" s="7">
        <v>0.62954569032093055</v>
      </c>
      <c r="W571" s="1" t="s">
        <v>13</v>
      </c>
      <c r="X571" s="5">
        <v>17.983529892975358</v>
      </c>
      <c r="Y571" s="5">
        <v>3.2442978042133057</v>
      </c>
      <c r="Z571" s="5">
        <v>14.739232088762053</v>
      </c>
      <c r="AA571" s="7">
        <v>0.17602755455284447</v>
      </c>
      <c r="AB571" s="7">
        <v>1.5238460630711443</v>
      </c>
      <c r="AC571" s="6"/>
    </row>
    <row r="572" spans="1:29">
      <c r="A572" s="6"/>
      <c r="C572" s="1" t="s">
        <v>14</v>
      </c>
      <c r="D572" s="5">
        <v>4.0120364322890207</v>
      </c>
      <c r="E572" s="5">
        <v>35.076017234871379</v>
      </c>
      <c r="F572" s="5">
        <v>1.3985444386145709</v>
      </c>
      <c r="G572" s="5">
        <v>7.8058520750851539</v>
      </c>
      <c r="H572" s="5">
        <v>1.3904674275668927</v>
      </c>
      <c r="I572" s="5">
        <v>10.562367380886704</v>
      </c>
      <c r="J572" s="5">
        <v>0.21401738471427323</v>
      </c>
      <c r="K572" s="5">
        <v>1.3023703796951072</v>
      </c>
      <c r="L572" s="11">
        <v>61.761672753723104</v>
      </c>
      <c r="M572" s="9" t="s">
        <v>39</v>
      </c>
      <c r="N572" s="9">
        <v>1</v>
      </c>
      <c r="O572" s="9">
        <v>2</v>
      </c>
      <c r="P572" s="9" t="s">
        <v>39</v>
      </c>
      <c r="Q572" s="9">
        <v>1</v>
      </c>
      <c r="R572" s="9">
        <v>2</v>
      </c>
      <c r="S572" s="9" t="s">
        <v>11</v>
      </c>
      <c r="T572" s="9" t="s">
        <v>42</v>
      </c>
      <c r="U572" s="9" t="s">
        <v>43</v>
      </c>
      <c r="V572" s="9"/>
      <c r="W572" s="1" t="s">
        <v>14</v>
      </c>
      <c r="X572" s="5">
        <v>61.761672753723104</v>
      </c>
      <c r="Y572" s="5">
        <v>35.076017234871379</v>
      </c>
      <c r="Z572" s="5">
        <v>26.685655518851725</v>
      </c>
      <c r="AA572" s="7">
        <v>0.10553392238705651</v>
      </c>
      <c r="AB572" s="7">
        <v>3.7028302624446904E-3</v>
      </c>
      <c r="AC572" s="6"/>
    </row>
    <row r="573" spans="1:29">
      <c r="A573" s="6"/>
      <c r="C573" s="1" t="s">
        <v>15</v>
      </c>
      <c r="D573" s="5">
        <v>4.6870880794313425</v>
      </c>
      <c r="E573" s="5">
        <v>1.3985444386145709</v>
      </c>
      <c r="F573" s="5">
        <v>57.67012580112852</v>
      </c>
      <c r="G573" s="5">
        <v>13.968641988875447</v>
      </c>
      <c r="H573" s="5">
        <v>0.63050920064159666</v>
      </c>
      <c r="I573" s="5">
        <v>0.21401738471427328</v>
      </c>
      <c r="J573" s="5">
        <v>5.6613858591536736</v>
      </c>
      <c r="K573" s="5">
        <v>1.3113195802358479</v>
      </c>
      <c r="L573" s="11">
        <v>85.54163233279526</v>
      </c>
      <c r="M573" s="9">
        <v>1</v>
      </c>
      <c r="N573" s="5">
        <v>227.00044781179153</v>
      </c>
      <c r="O573" s="5">
        <v>34.500012290175697</v>
      </c>
      <c r="P573" s="9">
        <v>1</v>
      </c>
      <c r="Q573">
        <v>8.8341411907981648E-10</v>
      </c>
      <c r="R573">
        <v>2.0942082085493063</v>
      </c>
      <c r="S573" s="20">
        <v>4.1884043074733883</v>
      </c>
      <c r="T573">
        <v>0.95929860967849134</v>
      </c>
      <c r="U573" s="20">
        <v>4.0701390321508657E-2</v>
      </c>
      <c r="W573" s="1" t="s">
        <v>15</v>
      </c>
      <c r="X573" s="5">
        <v>85.54163233279526</v>
      </c>
      <c r="Y573" s="5">
        <v>57.67012580112852</v>
      </c>
      <c r="Z573" s="5">
        <v>27.871506531666739</v>
      </c>
      <c r="AA573" s="7">
        <v>0.32508704147279782</v>
      </c>
      <c r="AB573" s="7">
        <v>0.53777368681914217</v>
      </c>
      <c r="AC573" s="6"/>
    </row>
    <row r="574" spans="1:29">
      <c r="A574" s="6"/>
      <c r="C574" s="1" t="s">
        <v>16</v>
      </c>
      <c r="D574" s="5">
        <v>1.3985444386145709</v>
      </c>
      <c r="E574" s="5">
        <v>7.8058520750851521</v>
      </c>
      <c r="F574" s="5">
        <v>13.968641988875447</v>
      </c>
      <c r="G574" s="5">
        <v>64.468592065758116</v>
      </c>
      <c r="H574" s="5">
        <v>0.21401738471427323</v>
      </c>
      <c r="I574" s="5">
        <v>1.3023703796951069</v>
      </c>
      <c r="J574" s="5">
        <v>1.3113195802358479</v>
      </c>
      <c r="K574" s="5">
        <v>5.7442872094949839</v>
      </c>
      <c r="L574" s="11">
        <v>96.213625122473488</v>
      </c>
      <c r="M574" s="9">
        <v>2</v>
      </c>
      <c r="N574" s="5">
        <v>34.500012290175697</v>
      </c>
      <c r="O574" s="5">
        <v>143.99952843657059</v>
      </c>
      <c r="P574" s="9">
        <v>2</v>
      </c>
      <c r="Q574">
        <v>2.0941960964964128</v>
      </c>
      <c r="R574">
        <v>1.5442555289961919E-9</v>
      </c>
      <c r="W574" s="1" t="s">
        <v>16</v>
      </c>
      <c r="X574" s="5">
        <v>96.213625122473488</v>
      </c>
      <c r="Y574" s="5">
        <v>64.468592065758116</v>
      </c>
      <c r="Z574" s="5">
        <v>31.745033056715371</v>
      </c>
      <c r="AA574" s="7">
        <v>9.452582399981814E-2</v>
      </c>
      <c r="AB574" s="7">
        <v>0.70925548160860108</v>
      </c>
      <c r="AC574" s="6"/>
    </row>
    <row r="575" spans="1:29">
      <c r="A575" s="6"/>
      <c r="C575" s="1" t="s">
        <v>17</v>
      </c>
      <c r="D575" s="5">
        <v>2.4065691255043529</v>
      </c>
      <c r="E575" s="5">
        <v>1.3904674275668927</v>
      </c>
      <c r="F575" s="5">
        <v>0.63050920064159666</v>
      </c>
      <c r="G575" s="5">
        <v>0.21401738471427323</v>
      </c>
      <c r="H575" s="5">
        <v>16.949697876560347</v>
      </c>
      <c r="I575" s="5">
        <v>8.6208928518859569</v>
      </c>
      <c r="J575" s="5">
        <v>2.3363418535350435</v>
      </c>
      <c r="K575" s="5">
        <v>0.8985682365863723</v>
      </c>
      <c r="L575" s="11">
        <v>33.447063956994832</v>
      </c>
      <c r="M575" s="9" t="s">
        <v>40</v>
      </c>
      <c r="N575" s="9">
        <v>1</v>
      </c>
      <c r="O575" s="9">
        <v>2</v>
      </c>
      <c r="P575" s="9" t="s">
        <v>40</v>
      </c>
      <c r="Q575" s="9">
        <v>1</v>
      </c>
      <c r="R575" s="9">
        <v>2</v>
      </c>
      <c r="S575" s="9" t="s">
        <v>11</v>
      </c>
      <c r="T575" s="9" t="s">
        <v>42</v>
      </c>
      <c r="U575" s="9" t="s">
        <v>43</v>
      </c>
      <c r="W575" s="1" t="s">
        <v>17</v>
      </c>
      <c r="X575" s="5">
        <v>33.447063956994832</v>
      </c>
      <c r="Y575" s="5">
        <v>16.949697876560347</v>
      </c>
      <c r="Z575" s="5">
        <v>16.497366080434485</v>
      </c>
      <c r="AA575" s="7">
        <v>1.4928311058790483E-4</v>
      </c>
      <c r="AB575" s="7">
        <v>0.37964706031393952</v>
      </c>
      <c r="AC575" s="6"/>
    </row>
    <row r="576" spans="1:29">
      <c r="A576" s="6"/>
      <c r="C576" s="1" t="s">
        <v>18</v>
      </c>
      <c r="D576" s="5">
        <v>1.3904674275668927</v>
      </c>
      <c r="E576" s="5">
        <v>10.562367380886704</v>
      </c>
      <c r="F576" s="5">
        <v>0.21401738471427328</v>
      </c>
      <c r="G576" s="5">
        <v>1.3023703796951072</v>
      </c>
      <c r="H576" s="5">
        <v>8.6208928518859569</v>
      </c>
      <c r="I576" s="5">
        <v>62.964115336517111</v>
      </c>
      <c r="J576" s="5">
        <v>0.8985682365863723</v>
      </c>
      <c r="K576" s="5">
        <v>5.8546252872239837</v>
      </c>
      <c r="L576" s="11">
        <v>91.807424285076394</v>
      </c>
      <c r="M576" s="9">
        <v>1</v>
      </c>
      <c r="N576" s="5">
        <v>174.99972954356178</v>
      </c>
      <c r="O576" s="5">
        <v>29.999961345207915</v>
      </c>
      <c r="P576" s="9">
        <v>1</v>
      </c>
      <c r="Q576">
        <v>4.1798170296082276E-10</v>
      </c>
      <c r="R576">
        <v>1.200017008180239</v>
      </c>
      <c r="S576" s="20">
        <v>2.4000030934977148</v>
      </c>
      <c r="T576">
        <v>0.87866498958026695</v>
      </c>
      <c r="U576" s="20">
        <v>0.12133501041973305</v>
      </c>
      <c r="W576" s="1" t="s">
        <v>18</v>
      </c>
      <c r="X576" s="5">
        <v>91.807424285076394</v>
      </c>
      <c r="Y576" s="5">
        <v>62.964115336517111</v>
      </c>
      <c r="Z576" s="5">
        <v>28.843308948559283</v>
      </c>
      <c r="AA576" s="7">
        <v>6.5828390359373087E-2</v>
      </c>
      <c r="AB576" s="7">
        <v>0.3454769496806861</v>
      </c>
      <c r="AC576" s="6"/>
    </row>
    <row r="577" spans="1:29">
      <c r="A577" s="6"/>
      <c r="C577" s="1" t="s">
        <v>19</v>
      </c>
      <c r="D577" s="5">
        <v>0.63050920064159666</v>
      </c>
      <c r="E577" s="5">
        <v>0.21401738471427323</v>
      </c>
      <c r="F577" s="5">
        <v>5.6613858591536719</v>
      </c>
      <c r="G577" s="5">
        <v>1.3113195802358477</v>
      </c>
      <c r="H577" s="5">
        <v>2.3363418535350435</v>
      </c>
      <c r="I577" s="5">
        <v>0.8985682365863723</v>
      </c>
      <c r="J577" s="5">
        <v>12.431140469005827</v>
      </c>
      <c r="K577" s="5">
        <v>2.5443883208659273</v>
      </c>
      <c r="L577" s="11">
        <v>26.02767090473856</v>
      </c>
      <c r="M577" s="9">
        <v>2</v>
      </c>
      <c r="N577" s="5">
        <v>29.999961345207907</v>
      </c>
      <c r="O577" s="5">
        <v>205.00034859473593</v>
      </c>
      <c r="P577" s="9">
        <v>2</v>
      </c>
      <c r="Q577">
        <v>1.1999860843067229</v>
      </c>
      <c r="R577">
        <v>5.9277113794075281E-10</v>
      </c>
      <c r="W577" s="1" t="s">
        <v>19</v>
      </c>
      <c r="X577" s="5">
        <v>26.02767090473856</v>
      </c>
      <c r="Y577" s="5">
        <v>12.431140469005827</v>
      </c>
      <c r="Z577" s="5">
        <v>13.596530435732733</v>
      </c>
      <c r="AA577" s="7">
        <v>0.19799633300966943</v>
      </c>
      <c r="AB577" s="7">
        <v>1.1972737461183455E-2</v>
      </c>
      <c r="AC577" s="6"/>
    </row>
    <row r="578" spans="1:29">
      <c r="A578" s="6"/>
      <c r="C578" s="1" t="s">
        <v>20</v>
      </c>
      <c r="D578" s="5">
        <v>0.21401738471427323</v>
      </c>
      <c r="E578" s="5">
        <v>1.3023703796951069</v>
      </c>
      <c r="F578" s="5">
        <v>1.3113195802358479</v>
      </c>
      <c r="G578" s="5">
        <v>5.7442872094949839</v>
      </c>
      <c r="H578" s="5">
        <v>0.8985682365863723</v>
      </c>
      <c r="I578" s="5">
        <v>5.8546252872239837</v>
      </c>
      <c r="J578" s="5">
        <v>2.5443883208659273</v>
      </c>
      <c r="K578" s="5">
        <v>9.34780518112</v>
      </c>
      <c r="L578" s="11">
        <v>27.217381579936493</v>
      </c>
      <c r="M578" s="9" t="s">
        <v>41</v>
      </c>
      <c r="N578" s="9">
        <v>1</v>
      </c>
      <c r="O578" s="9">
        <v>2</v>
      </c>
      <c r="P578" s="9" t="s">
        <v>41</v>
      </c>
      <c r="Q578" s="9">
        <v>1</v>
      </c>
      <c r="R578" s="9">
        <v>2</v>
      </c>
      <c r="S578" s="9" t="s">
        <v>11</v>
      </c>
      <c r="T578" s="9" t="s">
        <v>42</v>
      </c>
      <c r="U578" s="9" t="s">
        <v>43</v>
      </c>
      <c r="W578" s="1" t="s">
        <v>20</v>
      </c>
      <c r="X578" s="5">
        <v>27.217381579936493</v>
      </c>
      <c r="Y578" s="5">
        <v>9.34780518112</v>
      </c>
      <c r="Z578" s="5">
        <v>17.869576398816491</v>
      </c>
      <c r="AA578" s="7">
        <v>0.29202017657013829</v>
      </c>
      <c r="AB578" s="7">
        <v>0.46080939608562826</v>
      </c>
      <c r="AC578" s="6"/>
    </row>
    <row r="579" spans="1:29">
      <c r="A579" s="6"/>
      <c r="D579" s="11">
        <v>17.983529892975358</v>
      </c>
      <c r="E579" s="11">
        <v>61.761672753723104</v>
      </c>
      <c r="F579" s="11">
        <v>85.54163233279526</v>
      </c>
      <c r="G579" s="11">
        <v>96.213625122473488</v>
      </c>
      <c r="H579" s="11">
        <v>33.447063956994832</v>
      </c>
      <c r="I579" s="11">
        <v>91.807424285076394</v>
      </c>
      <c r="J579" s="11">
        <v>26.027670904738564</v>
      </c>
      <c r="K579" s="11">
        <v>27.217381579936493</v>
      </c>
      <c r="L579" s="1">
        <v>440.0000008287135</v>
      </c>
      <c r="M579" s="9">
        <v>1</v>
      </c>
      <c r="N579" s="5">
        <v>123.00006858872321</v>
      </c>
      <c r="O579" s="5">
        <v>39.999828498780815</v>
      </c>
      <c r="P579" s="9">
        <v>1</v>
      </c>
      <c r="Q579">
        <v>3.8247238440458767E-11</v>
      </c>
      <c r="R579">
        <v>2.5008683021766672E-2</v>
      </c>
      <c r="S579" s="20">
        <v>5.0000216205985382E-2</v>
      </c>
      <c r="T579">
        <v>0.1769371024558512</v>
      </c>
      <c r="U579" s="20">
        <v>0.82306289754414874</v>
      </c>
      <c r="W579" s="1" t="s">
        <v>59</v>
      </c>
      <c r="X579" s="6">
        <v>440.0000008287135</v>
      </c>
      <c r="Y579" s="6">
        <v>262.15179176917462</v>
      </c>
      <c r="Z579" s="6">
        <v>177.8482090595389</v>
      </c>
      <c r="AA579" s="6">
        <v>1.2571685254622857</v>
      </c>
      <c r="AB579" s="6">
        <v>3.9724842053027696</v>
      </c>
      <c r="AC579" s="10">
        <v>5.2296527307650553</v>
      </c>
    </row>
    <row r="580" spans="1:29">
      <c r="A580" s="6"/>
      <c r="M580" s="9">
        <v>2</v>
      </c>
      <c r="N580" s="5">
        <v>39.999828498780815</v>
      </c>
      <c r="O580" s="5">
        <v>237.00027524242876</v>
      </c>
      <c r="P580" s="9">
        <v>2</v>
      </c>
      <c r="Q580">
        <v>2.4991532826316172E-2</v>
      </c>
      <c r="R580">
        <v>3.1965530213095231E-10</v>
      </c>
      <c r="AC580" s="6" t="s">
        <v>51</v>
      </c>
    </row>
    <row r="581" spans="1:29">
      <c r="A581" s="6"/>
      <c r="C581" s="1" t="s">
        <v>35</v>
      </c>
      <c r="L581" s="6"/>
      <c r="M581" s="6"/>
      <c r="N581" s="6"/>
      <c r="O581" s="6"/>
      <c r="P581" s="6"/>
      <c r="Q581" s="6"/>
      <c r="R581" s="6"/>
      <c r="S581" s="6"/>
      <c r="T581" s="6"/>
      <c r="U581" s="6"/>
      <c r="V581" s="6"/>
      <c r="W581" s="6"/>
      <c r="X581" s="6"/>
      <c r="Y581" s="6"/>
      <c r="Z581" s="6"/>
      <c r="AA581" s="6"/>
      <c r="AB581" s="6"/>
      <c r="AC581" s="6"/>
    </row>
    <row r="582" spans="1:29">
      <c r="A582" s="6"/>
      <c r="C582" s="1"/>
      <c r="D582" s="1" t="s">
        <v>13</v>
      </c>
      <c r="E582" s="1" t="s">
        <v>14</v>
      </c>
      <c r="F582" s="1" t="s">
        <v>15</v>
      </c>
      <c r="G582" s="1" t="s">
        <v>16</v>
      </c>
      <c r="H582" s="1" t="s">
        <v>17</v>
      </c>
      <c r="I582" s="1" t="s">
        <v>18</v>
      </c>
      <c r="J582" s="1" t="s">
        <v>19</v>
      </c>
      <c r="K582" s="1" t="s">
        <v>20</v>
      </c>
      <c r="AC582" s="6"/>
    </row>
    <row r="583" spans="1:29">
      <c r="A583" s="6"/>
      <c r="C583" s="1" t="s">
        <v>13</v>
      </c>
      <c r="D583" s="7">
        <v>0.83758171013927785</v>
      </c>
      <c r="E583" s="7">
        <v>-0.87205998666034445</v>
      </c>
      <c r="F583" s="7">
        <v>-1.7033286609744958</v>
      </c>
      <c r="G583" s="7">
        <v>4.2034494082067404</v>
      </c>
      <c r="H583" s="7">
        <v>-0.87820213384645163</v>
      </c>
      <c r="I583" s="7">
        <v>0</v>
      </c>
      <c r="J583" s="7">
        <v>0</v>
      </c>
      <c r="K583" s="7">
        <v>0</v>
      </c>
      <c r="L583" s="12">
        <v>1.5874403368647263</v>
      </c>
      <c r="AC583" s="6"/>
    </row>
    <row r="584" spans="1:29">
      <c r="A584" s="6"/>
      <c r="C584" s="1" t="s">
        <v>14</v>
      </c>
      <c r="D584" s="7">
        <v>-1.3892989508882245</v>
      </c>
      <c r="E584" s="7">
        <v>1.9758105586636621</v>
      </c>
      <c r="F584" s="7">
        <v>2.289540838799712</v>
      </c>
      <c r="G584" s="7">
        <v>3.77323709812647</v>
      </c>
      <c r="H584" s="7">
        <v>0.72701442224258761</v>
      </c>
      <c r="I584" s="7">
        <v>-2.2228471621514938</v>
      </c>
      <c r="J584" s="7">
        <v>0</v>
      </c>
      <c r="K584" s="7">
        <v>0.85792241483104548</v>
      </c>
      <c r="L584" s="12">
        <v>6.0113792196237599</v>
      </c>
      <c r="AC584" s="6"/>
    </row>
    <row r="585" spans="1:29">
      <c r="A585" s="6"/>
      <c r="C585" s="1" t="s">
        <v>15</v>
      </c>
      <c r="D585" s="7">
        <v>-1.7033286609744951</v>
      </c>
      <c r="E585" s="7">
        <v>-0.33543200906820558</v>
      </c>
      <c r="F585" s="7">
        <v>4.4884959534744757</v>
      </c>
      <c r="G585" s="7">
        <v>2.172380204733543</v>
      </c>
      <c r="H585" s="7">
        <v>0.46122753107206105</v>
      </c>
      <c r="I585" s="7">
        <v>0</v>
      </c>
      <c r="J585" s="7">
        <v>-2.0810430662490056</v>
      </c>
      <c r="K585" s="7">
        <v>0.84422647437840925</v>
      </c>
      <c r="L585" s="12">
        <v>3.8465264273667827</v>
      </c>
      <c r="AC585" s="6"/>
    </row>
    <row r="586" spans="1:29">
      <c r="A586" s="6"/>
      <c r="C586" s="1" t="s">
        <v>16</v>
      </c>
      <c r="D586" s="7">
        <v>0</v>
      </c>
      <c r="E586" s="7">
        <v>-0.76274498557546422</v>
      </c>
      <c r="F586" s="7">
        <v>-1.8228997158712139</v>
      </c>
      <c r="G586" s="7">
        <v>-2.4207140775048583</v>
      </c>
      <c r="H586" s="7">
        <v>0</v>
      </c>
      <c r="I586" s="7">
        <v>-0.26418597314442238</v>
      </c>
      <c r="J586" s="7">
        <v>0.84422647437840925</v>
      </c>
      <c r="K586" s="7">
        <v>-0.69383959857404043</v>
      </c>
      <c r="L586" s="12">
        <v>-5.1201578762915902</v>
      </c>
      <c r="AC586" s="6"/>
    </row>
    <row r="587" spans="1:29">
      <c r="A587" s="6"/>
      <c r="C587" s="1" t="s">
        <v>17</v>
      </c>
      <c r="D587" s="7">
        <v>-0.37010990657301257</v>
      </c>
      <c r="E587" s="7">
        <v>-0.32963996943865154</v>
      </c>
      <c r="F587" s="7">
        <v>2.3087494232640129</v>
      </c>
      <c r="G587" s="7">
        <v>1.5416980302772454</v>
      </c>
      <c r="H587" s="7">
        <v>5.0376691265661952E-2</v>
      </c>
      <c r="I587" s="7">
        <v>-0.59797693389536055</v>
      </c>
      <c r="J587" s="7">
        <v>2.150831861800881</v>
      </c>
      <c r="K587" s="7">
        <v>0.10695263063788933</v>
      </c>
      <c r="L587" s="12">
        <v>4.8608818273386651</v>
      </c>
      <c r="AC587" s="6"/>
    </row>
    <row r="588" spans="1:29">
      <c r="A588" s="6"/>
      <c r="C588" s="1" t="s">
        <v>18</v>
      </c>
      <c r="D588" s="7">
        <v>4.2266175667249568</v>
      </c>
      <c r="E588" s="7">
        <v>1.5313105540707328</v>
      </c>
      <c r="F588" s="7">
        <v>0</v>
      </c>
      <c r="G588" s="7">
        <v>0.85792241483104548</v>
      </c>
      <c r="H588" s="7">
        <v>1.4839643457728959</v>
      </c>
      <c r="I588" s="7">
        <v>2.0684497352765119</v>
      </c>
      <c r="J588" s="7">
        <v>0.10695263063788933</v>
      </c>
      <c r="K588" s="7">
        <v>-2.0058591227021307</v>
      </c>
      <c r="L588" s="12">
        <v>8.2693581246119034</v>
      </c>
      <c r="AC588" s="6"/>
    </row>
    <row r="589" spans="1:29">
      <c r="A589" s="6"/>
      <c r="C589" s="1" t="s">
        <v>19</v>
      </c>
      <c r="D589" s="7">
        <v>0.46122753107206105</v>
      </c>
      <c r="E589" s="7">
        <v>1.5416980302772454</v>
      </c>
      <c r="F589" s="7">
        <v>2.7661826239631049</v>
      </c>
      <c r="G589" s="7">
        <v>0</v>
      </c>
      <c r="H589" s="7">
        <v>-0.84858639566967042</v>
      </c>
      <c r="I589" s="7">
        <v>1.6001996223956694</v>
      </c>
      <c r="J589" s="7">
        <v>1.6639374776308502</v>
      </c>
      <c r="K589" s="7">
        <v>-0.9338902756791081</v>
      </c>
      <c r="L589" s="12">
        <v>6.2507686139901528</v>
      </c>
      <c r="AC589" s="6"/>
    </row>
    <row r="590" spans="1:29">
      <c r="A590" s="6"/>
      <c r="C590" s="1" t="s">
        <v>20</v>
      </c>
      <c r="D590" s="7">
        <v>0</v>
      </c>
      <c r="E590" s="7">
        <v>0.85792241483104581</v>
      </c>
      <c r="F590" s="7">
        <v>-0.27103394337074066</v>
      </c>
      <c r="G590" s="7">
        <v>0.26132182247487845</v>
      </c>
      <c r="H590" s="7">
        <v>1.6001996223956694</v>
      </c>
      <c r="I590" s="7">
        <v>-2.0058591227021307</v>
      </c>
      <c r="J590" s="7">
        <v>-0.9338902756791081</v>
      </c>
      <c r="K590" s="7">
        <v>1.7902906674475221</v>
      </c>
      <c r="L590" s="12">
        <v>1.2989511853971361</v>
      </c>
      <c r="AC590" s="6"/>
    </row>
    <row r="591" spans="1:29">
      <c r="A591" s="6"/>
      <c r="D591" s="12">
        <v>2.0626892895005637</v>
      </c>
      <c r="E591" s="12">
        <v>3.6068646071000203</v>
      </c>
      <c r="F591" s="12">
        <v>8.0557065192848558</v>
      </c>
      <c r="G591" s="12">
        <v>10.389294901145066</v>
      </c>
      <c r="H591" s="12">
        <v>2.5959940832327542</v>
      </c>
      <c r="I591" s="12">
        <v>-1.4222198342212262</v>
      </c>
      <c r="J591" s="12">
        <v>1.7510151025199165</v>
      </c>
      <c r="K591" s="12">
        <v>-3.4196809660413052E-2</v>
      </c>
      <c r="L591" s="2">
        <v>54.010295717803075</v>
      </c>
      <c r="M591" t="s">
        <v>53</v>
      </c>
      <c r="AC591" s="6"/>
    </row>
    <row r="592" spans="1:29">
      <c r="A592" s="6"/>
      <c r="AC592" s="6"/>
    </row>
    <row r="593" spans="1:29">
      <c r="A593" s="6"/>
      <c r="AC593" s="6"/>
    </row>
    <row r="594" spans="1:29">
      <c r="A594" s="6"/>
      <c r="C594" t="s">
        <v>52</v>
      </c>
      <c r="AC594" s="6"/>
    </row>
    <row r="595" spans="1:29">
      <c r="A595" s="6"/>
      <c r="C595" s="1"/>
      <c r="D595" s="1" t="s">
        <v>13</v>
      </c>
      <c r="E595" s="1" t="s">
        <v>14</v>
      </c>
      <c r="F595" s="1" t="s">
        <v>15</v>
      </c>
      <c r="G595" s="1" t="s">
        <v>16</v>
      </c>
      <c r="H595" s="1" t="s">
        <v>17</v>
      </c>
      <c r="I595" s="1" t="s">
        <v>18</v>
      </c>
      <c r="J595" s="1" t="s">
        <v>19</v>
      </c>
      <c r="K595" s="1" t="s">
        <v>20</v>
      </c>
      <c r="L595" s="6"/>
      <c r="AC595" s="6"/>
    </row>
    <row r="596" spans="1:29">
      <c r="A596" s="6"/>
      <c r="C596" s="1" t="s">
        <v>13</v>
      </c>
      <c r="D596" s="7">
        <v>0.17602755455284447</v>
      </c>
      <c r="E596" s="7">
        <v>0.25528625115099818</v>
      </c>
      <c r="F596" s="7">
        <v>1.5404964072059937</v>
      </c>
      <c r="G596" s="7">
        <v>4.8390103674984299</v>
      </c>
      <c r="H596" s="7">
        <v>0.822098432101946</v>
      </c>
      <c r="I596" s="7">
        <v>1.3904674275668927</v>
      </c>
      <c r="J596" s="7">
        <v>0.63050920064159666</v>
      </c>
      <c r="K596" s="7">
        <v>0.21401738471427326</v>
      </c>
      <c r="L596" s="13">
        <v>9.8679130254329745</v>
      </c>
      <c r="AC596" s="6"/>
    </row>
    <row r="597" spans="1:29">
      <c r="A597" s="6"/>
      <c r="C597" s="1" t="s">
        <v>14</v>
      </c>
      <c r="D597" s="7">
        <v>2.2612864121625735</v>
      </c>
      <c r="E597" s="7">
        <v>0.10553392238705651</v>
      </c>
      <c r="F597" s="7">
        <v>1.8338065236117409</v>
      </c>
      <c r="G597" s="7">
        <v>1.3070425711502505</v>
      </c>
      <c r="H597" s="7">
        <v>0.26719788575489495</v>
      </c>
      <c r="I597" s="7">
        <v>0.62161505634743375</v>
      </c>
      <c r="J597" s="7">
        <v>0.21401738471427323</v>
      </c>
      <c r="K597" s="7">
        <v>0.37369330162490749</v>
      </c>
      <c r="L597" s="13">
        <v>6.9841930577531306</v>
      </c>
      <c r="AC597" s="6"/>
    </row>
    <row r="598" spans="1:29">
      <c r="A598" s="6"/>
      <c r="C598" s="1" t="s">
        <v>15</v>
      </c>
      <c r="D598" s="7">
        <v>1.540496407205993</v>
      </c>
      <c r="E598" s="7">
        <v>0.11357355916981199</v>
      </c>
      <c r="F598" s="7">
        <v>0.32508704147279782</v>
      </c>
      <c r="G598" s="7">
        <v>0.29540562158054834</v>
      </c>
      <c r="H598" s="7">
        <v>0.21652887962869957</v>
      </c>
      <c r="I598" s="7">
        <v>0.21401738471427328</v>
      </c>
      <c r="J598" s="7">
        <v>2.3679266425437611</v>
      </c>
      <c r="K598" s="7">
        <v>0.36168202451550885</v>
      </c>
      <c r="L598" s="13">
        <v>5.4347175608313938</v>
      </c>
      <c r="AC598" s="6"/>
    </row>
    <row r="599" spans="1:29">
      <c r="A599" s="6"/>
      <c r="C599" s="1" t="s">
        <v>16</v>
      </c>
      <c r="D599" s="7">
        <v>1.3985444386145709</v>
      </c>
      <c r="E599" s="7">
        <v>8.319368092969677E-2</v>
      </c>
      <c r="F599" s="7">
        <v>0.27744653227206661</v>
      </c>
      <c r="G599" s="7">
        <v>9.452582399981814E-2</v>
      </c>
      <c r="H599" s="7">
        <v>0.21401738471427323</v>
      </c>
      <c r="I599" s="7">
        <v>7.0201110177557147E-2</v>
      </c>
      <c r="J599" s="7">
        <v>0.36168202451550885</v>
      </c>
      <c r="K599" s="7">
        <v>9.6437282819382644E-2</v>
      </c>
      <c r="L599" s="13">
        <v>2.5960482780428737</v>
      </c>
      <c r="AC599" s="6"/>
    </row>
    <row r="600" spans="1:29">
      <c r="A600" s="6"/>
      <c r="C600" s="1" t="s">
        <v>17</v>
      </c>
      <c r="D600" s="7">
        <v>6.8686351894725689E-2</v>
      </c>
      <c r="E600" s="7">
        <v>0.10965004211389325</v>
      </c>
      <c r="F600" s="7">
        <v>2.9745879165900084</v>
      </c>
      <c r="G600" s="7">
        <v>2.8865349997438345</v>
      </c>
      <c r="H600" s="7">
        <v>1.4928311058790483E-4</v>
      </c>
      <c r="I600" s="7">
        <v>4.4717866251955653E-2</v>
      </c>
      <c r="J600" s="7">
        <v>1.1846547302619299</v>
      </c>
      <c r="K600" s="7">
        <v>1.1449773328604853E-2</v>
      </c>
      <c r="L600" s="13">
        <v>7.2804309632955402</v>
      </c>
      <c r="AC600" s="6"/>
    </row>
    <row r="601" spans="1:29">
      <c r="A601" s="6"/>
      <c r="C601" s="1" t="s">
        <v>18</v>
      </c>
      <c r="D601" s="7">
        <v>4.897389260318902</v>
      </c>
      <c r="E601" s="7">
        <v>0.19567465067334658</v>
      </c>
      <c r="F601" s="7">
        <v>0.21401738471427328</v>
      </c>
      <c r="G601" s="7">
        <v>0.37369330162490749</v>
      </c>
      <c r="H601" s="7">
        <v>0.22061943683282997</v>
      </c>
      <c r="I601" s="7">
        <v>6.5828390359373087E-2</v>
      </c>
      <c r="J601" s="7">
        <v>1.1449773328604853E-2</v>
      </c>
      <c r="K601" s="7">
        <v>1.3918714060558552</v>
      </c>
      <c r="L601" s="13">
        <v>7.3705436039080912</v>
      </c>
      <c r="AC601" s="6"/>
    </row>
    <row r="602" spans="1:29">
      <c r="A602" s="6"/>
      <c r="C602" s="1" t="s">
        <v>19</v>
      </c>
      <c r="D602" s="7">
        <v>0.21652887962869957</v>
      </c>
      <c r="E602" s="7">
        <v>2.8865349997438345</v>
      </c>
      <c r="F602" s="7">
        <v>0.96603839339507502</v>
      </c>
      <c r="G602" s="7">
        <v>1.3113195802358477</v>
      </c>
      <c r="H602" s="7">
        <v>0.76436140833047395</v>
      </c>
      <c r="I602" s="7">
        <v>1.3500943835553023</v>
      </c>
      <c r="J602" s="7">
        <v>0.19799633300966943</v>
      </c>
      <c r="K602" s="7">
        <v>0.93741009030231259</v>
      </c>
      <c r="L602" s="13">
        <v>8.630284068201215</v>
      </c>
      <c r="AC602" s="6"/>
    </row>
    <row r="603" spans="1:29">
      <c r="A603" s="6"/>
      <c r="C603" s="1" t="s">
        <v>20</v>
      </c>
      <c r="D603" s="7">
        <v>0.21401738471427323</v>
      </c>
      <c r="E603" s="7">
        <v>0.37369330162490777</v>
      </c>
      <c r="F603" s="7">
        <v>7.3910191305763151E-2</v>
      </c>
      <c r="G603" s="7">
        <v>1.1383315082118079E-2</v>
      </c>
      <c r="H603" s="7">
        <v>1.3500943835553023</v>
      </c>
      <c r="I603" s="7">
        <v>1.3918714060558552</v>
      </c>
      <c r="J603" s="7">
        <v>0.93741009030231259</v>
      </c>
      <c r="K603" s="7">
        <v>0.29202017657013829</v>
      </c>
      <c r="L603" s="13">
        <v>4.64440024921067</v>
      </c>
      <c r="N603">
        <v>0.51842857074780069</v>
      </c>
      <c r="AC603" s="6"/>
    </row>
    <row r="604" spans="1:29">
      <c r="A604" s="6"/>
      <c r="B604" s="6"/>
      <c r="C604" s="6"/>
      <c r="D604" s="13">
        <v>10.77297668909258</v>
      </c>
      <c r="E604" s="13">
        <v>4.1231404077935458</v>
      </c>
      <c r="F604" s="13">
        <v>8.2053903905677199</v>
      </c>
      <c r="G604" s="13">
        <v>11.118915580915756</v>
      </c>
      <c r="H604" s="13">
        <v>3.8550670940290077</v>
      </c>
      <c r="I604" s="13">
        <v>5.1488130250286428</v>
      </c>
      <c r="J604" s="13">
        <v>5.9056461793176567</v>
      </c>
      <c r="K604" s="13">
        <v>3.6785814399309835</v>
      </c>
      <c r="L604" s="14">
        <v>52.80853080667589</v>
      </c>
      <c r="M604" t="s">
        <v>11</v>
      </c>
      <c r="N604" s="6">
        <v>0.48157142925219931</v>
      </c>
      <c r="O604" s="6" t="s">
        <v>61</v>
      </c>
      <c r="P604" s="6"/>
      <c r="Q604" s="6"/>
      <c r="R604" s="6"/>
      <c r="S604" s="6"/>
      <c r="T604" s="6"/>
      <c r="U604" s="6"/>
      <c r="V604" s="6"/>
      <c r="W604" s="6"/>
      <c r="X604" s="6"/>
      <c r="Y604" s="6"/>
      <c r="Z604" s="6"/>
      <c r="AA604" s="6"/>
      <c r="AB604" s="6"/>
      <c r="AC604" s="6"/>
    </row>
  </sheetData>
  <pageMargins left="0.75" right="0.75" top="1" bottom="1" header="0.5" footer="0.5"/>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N16" sqref="N16"/>
    </sheetView>
  </sheetViews>
  <sheetFormatPr baseColWidth="10" defaultRowHeight="14" x14ac:dyDescent="0"/>
  <sheetData>
    <row r="1" spans="1:29">
      <c r="A1" s="15" t="s">
        <v>0</v>
      </c>
      <c r="B1" s="15" t="s">
        <v>1</v>
      </c>
      <c r="C1" s="15" t="s">
        <v>2</v>
      </c>
      <c r="D1" s="15" t="s">
        <v>3</v>
      </c>
      <c r="E1" s="15" t="s">
        <v>4</v>
      </c>
      <c r="F1" s="15" t="s">
        <v>5</v>
      </c>
      <c r="G1" s="15" t="s">
        <v>6</v>
      </c>
      <c r="H1" s="21" t="s">
        <v>7</v>
      </c>
      <c r="I1" s="21" t="s">
        <v>8</v>
      </c>
      <c r="J1" s="21" t="s">
        <v>9</v>
      </c>
      <c r="K1" s="15" t="s">
        <v>10</v>
      </c>
      <c r="L1" s="6"/>
      <c r="M1" s="6"/>
      <c r="N1" s="6"/>
      <c r="O1" s="6"/>
      <c r="P1" s="6"/>
      <c r="Q1" s="6"/>
      <c r="R1" s="6"/>
      <c r="S1" s="6"/>
      <c r="T1" s="6"/>
      <c r="U1" s="6"/>
      <c r="V1" s="6"/>
      <c r="W1" s="6"/>
      <c r="X1" s="6"/>
      <c r="Y1" s="6"/>
      <c r="Z1" s="6"/>
      <c r="AA1" s="6"/>
      <c r="AB1" s="6"/>
      <c r="AC1" s="6"/>
    </row>
    <row r="2" spans="1:29">
      <c r="A2" s="28">
        <v>0.3804638822397387</v>
      </c>
      <c r="B2" s="28">
        <v>0.32005582553880851</v>
      </c>
      <c r="C2" s="28">
        <v>0.5</v>
      </c>
      <c r="D2" s="28">
        <v>3.2377963829721976E-3</v>
      </c>
      <c r="E2" s="28">
        <v>0</v>
      </c>
      <c r="F2" s="28">
        <v>0.7271936623960823</v>
      </c>
      <c r="G2" s="28">
        <v>0</v>
      </c>
      <c r="H2" s="28">
        <v>0</v>
      </c>
      <c r="I2" s="28">
        <v>0.24653297359773096</v>
      </c>
      <c r="J2" s="28">
        <v>2.3035576865745099E-2</v>
      </c>
      <c r="K2" s="28">
        <v>0</v>
      </c>
      <c r="L2" s="16">
        <v>1.0000000092425305</v>
      </c>
      <c r="N2" t="s">
        <v>36</v>
      </c>
      <c r="O2" s="4">
        <v>0.40312500000000001</v>
      </c>
      <c r="P2" s="4">
        <v>0.5</v>
      </c>
      <c r="S2" s="4">
        <v>0.45156249999999998</v>
      </c>
      <c r="Y2" t="s">
        <v>84</v>
      </c>
      <c r="AC2" s="6"/>
    </row>
    <row r="3" spans="1:29">
      <c r="A3" t="s">
        <v>94</v>
      </c>
      <c r="B3" s="18">
        <v>107.82704642107325</v>
      </c>
      <c r="C3" s="16" t="s">
        <v>12</v>
      </c>
      <c r="D3" s="1" t="s">
        <v>13</v>
      </c>
      <c r="E3" s="1" t="s">
        <v>14</v>
      </c>
      <c r="F3" s="1" t="s">
        <v>15</v>
      </c>
      <c r="G3" s="1" t="s">
        <v>16</v>
      </c>
      <c r="H3" s="1" t="s">
        <v>17</v>
      </c>
      <c r="I3" s="1" t="s">
        <v>18</v>
      </c>
      <c r="J3" s="1" t="s">
        <v>19</v>
      </c>
      <c r="K3" s="1" t="s">
        <v>20</v>
      </c>
      <c r="L3" s="1"/>
      <c r="N3" t="s">
        <v>37</v>
      </c>
      <c r="O3" s="4">
        <v>0.49687500000000001</v>
      </c>
      <c r="P3" s="4">
        <v>0.6</v>
      </c>
      <c r="Q3" t="s">
        <v>55</v>
      </c>
      <c r="S3" s="4">
        <v>0.54843750000000002</v>
      </c>
      <c r="Y3" s="1" t="s">
        <v>12</v>
      </c>
      <c r="Z3" t="s">
        <v>47</v>
      </c>
      <c r="AA3" t="s">
        <v>48</v>
      </c>
      <c r="AB3" t="s">
        <v>49</v>
      </c>
      <c r="AC3" s="6"/>
    </row>
    <row r="4" spans="1:29">
      <c r="A4" t="s">
        <v>21</v>
      </c>
      <c r="B4">
        <v>1.300177078476192E-5</v>
      </c>
      <c r="C4" s="1" t="s">
        <v>13</v>
      </c>
      <c r="D4" s="31">
        <v>5</v>
      </c>
      <c r="E4" s="31">
        <v>2</v>
      </c>
      <c r="F4" s="31">
        <v>2</v>
      </c>
      <c r="G4" s="31">
        <v>5</v>
      </c>
      <c r="H4" s="31">
        <v>4</v>
      </c>
      <c r="I4" s="31">
        <v>4</v>
      </c>
      <c r="J4" s="31">
        <v>5</v>
      </c>
      <c r="K4" s="31">
        <v>19</v>
      </c>
      <c r="L4" s="16">
        <v>46</v>
      </c>
      <c r="N4" t="s">
        <v>38</v>
      </c>
      <c r="O4" s="4">
        <v>0.54062500000000002</v>
      </c>
      <c r="P4" s="4">
        <v>0.60624999999999996</v>
      </c>
      <c r="Q4" t="s">
        <v>56</v>
      </c>
      <c r="S4" s="4">
        <v>0.57343750000000004</v>
      </c>
      <c r="T4" t="s">
        <v>44</v>
      </c>
      <c r="V4" t="s">
        <v>57</v>
      </c>
      <c r="Y4" s="1" t="s">
        <v>13</v>
      </c>
      <c r="Z4">
        <v>46</v>
      </c>
      <c r="AA4">
        <v>5</v>
      </c>
      <c r="AB4">
        <v>41</v>
      </c>
      <c r="AC4" s="6"/>
    </row>
    <row r="5" spans="1:29">
      <c r="C5" s="1" t="s">
        <v>14</v>
      </c>
      <c r="D5" s="31">
        <v>3</v>
      </c>
      <c r="E5" s="31">
        <v>4</v>
      </c>
      <c r="F5" s="31">
        <v>5</v>
      </c>
      <c r="G5" s="31">
        <v>10</v>
      </c>
      <c r="H5" s="31">
        <v>5</v>
      </c>
      <c r="I5" s="31">
        <v>12</v>
      </c>
      <c r="J5" s="31">
        <v>3</v>
      </c>
      <c r="K5" s="31">
        <v>10</v>
      </c>
      <c r="L5" s="16">
        <v>52</v>
      </c>
      <c r="M5" s="9" t="s">
        <v>39</v>
      </c>
      <c r="N5" s="9">
        <v>1</v>
      </c>
      <c r="O5" s="9">
        <v>2</v>
      </c>
      <c r="P5" s="9" t="s">
        <v>39</v>
      </c>
      <c r="Q5" s="9">
        <v>1</v>
      </c>
      <c r="R5" s="9">
        <v>2</v>
      </c>
      <c r="S5" s="9" t="s">
        <v>39</v>
      </c>
      <c r="T5" s="9">
        <v>1</v>
      </c>
      <c r="U5" s="9">
        <v>2</v>
      </c>
      <c r="V5" s="9" t="s">
        <v>11</v>
      </c>
      <c r="W5" t="s">
        <v>42</v>
      </c>
      <c r="X5" t="s">
        <v>43</v>
      </c>
      <c r="Y5" s="1" t="s">
        <v>14</v>
      </c>
      <c r="Z5">
        <v>52</v>
      </c>
      <c r="AA5">
        <v>4</v>
      </c>
      <c r="AB5">
        <v>48</v>
      </c>
      <c r="AC5" s="6"/>
    </row>
    <row r="6" spans="1:29">
      <c r="A6" t="s">
        <v>22</v>
      </c>
      <c r="B6" s="17">
        <v>0.3565928435912431</v>
      </c>
      <c r="C6" s="1" t="s">
        <v>15</v>
      </c>
      <c r="D6" s="31">
        <v>2</v>
      </c>
      <c r="E6" s="31">
        <v>8</v>
      </c>
      <c r="F6" s="31">
        <v>12</v>
      </c>
      <c r="G6" s="31">
        <v>8</v>
      </c>
      <c r="H6" s="31">
        <v>1</v>
      </c>
      <c r="I6" s="31">
        <v>4</v>
      </c>
      <c r="J6" s="31">
        <v>4</v>
      </c>
      <c r="K6" s="31">
        <v>6</v>
      </c>
      <c r="L6" s="16">
        <v>45</v>
      </c>
      <c r="M6" s="9">
        <v>1</v>
      </c>
      <c r="N6">
        <v>99</v>
      </c>
      <c r="O6">
        <v>92</v>
      </c>
      <c r="P6" s="9">
        <v>1</v>
      </c>
      <c r="Q6">
        <v>95.5</v>
      </c>
      <c r="R6">
        <v>95.5</v>
      </c>
      <c r="S6" s="9">
        <v>1</v>
      </c>
      <c r="T6">
        <v>0.12827225130890052</v>
      </c>
      <c r="U6">
        <v>0.12827225130890052</v>
      </c>
      <c r="V6" s="20">
        <v>0.63638946385811113</v>
      </c>
      <c r="W6">
        <v>0.57497874331976584</v>
      </c>
      <c r="X6" s="20">
        <v>0.42502125668023416</v>
      </c>
      <c r="Y6" s="1" t="s">
        <v>15</v>
      </c>
      <c r="Z6">
        <v>45</v>
      </c>
      <c r="AA6">
        <v>12</v>
      </c>
      <c r="AB6">
        <v>33</v>
      </c>
      <c r="AC6" s="6"/>
    </row>
    <row r="7" spans="1:29">
      <c r="A7" t="s">
        <v>23</v>
      </c>
      <c r="B7" s="17">
        <v>0.37562704910640476</v>
      </c>
      <c r="C7" s="1" t="s">
        <v>16</v>
      </c>
      <c r="D7" s="31">
        <v>5</v>
      </c>
      <c r="E7" s="31">
        <v>6</v>
      </c>
      <c r="F7" s="31">
        <v>11</v>
      </c>
      <c r="G7" s="31">
        <v>11</v>
      </c>
      <c r="H7" s="31">
        <v>6</v>
      </c>
      <c r="I7" s="31">
        <v>3</v>
      </c>
      <c r="J7" s="31">
        <v>5</v>
      </c>
      <c r="K7" s="31">
        <v>1</v>
      </c>
      <c r="L7" s="16">
        <v>48</v>
      </c>
      <c r="M7" s="9">
        <v>2</v>
      </c>
      <c r="N7">
        <v>61</v>
      </c>
      <c r="O7">
        <v>68</v>
      </c>
      <c r="P7" s="9">
        <v>2</v>
      </c>
      <c r="Q7">
        <v>64.5</v>
      </c>
      <c r="R7">
        <v>64.5</v>
      </c>
      <c r="S7" s="9">
        <v>2</v>
      </c>
      <c r="T7">
        <v>0.18992248062015504</v>
      </c>
      <c r="U7">
        <v>0.18992248062015504</v>
      </c>
      <c r="Y7" s="1" t="s">
        <v>16</v>
      </c>
      <c r="Z7">
        <v>48</v>
      </c>
      <c r="AA7">
        <v>11</v>
      </c>
      <c r="AB7">
        <v>37</v>
      </c>
      <c r="AC7" s="6"/>
    </row>
    <row r="8" spans="1:29">
      <c r="A8" t="s">
        <v>24</v>
      </c>
      <c r="B8" s="17">
        <v>0.24304926924140041</v>
      </c>
      <c r="C8" s="1" t="s">
        <v>17</v>
      </c>
      <c r="D8" s="31">
        <v>1</v>
      </c>
      <c r="E8" s="31">
        <v>3</v>
      </c>
      <c r="F8" s="31">
        <v>1</v>
      </c>
      <c r="G8" s="31">
        <v>7</v>
      </c>
      <c r="H8" s="31">
        <v>0</v>
      </c>
      <c r="I8" s="31">
        <v>6</v>
      </c>
      <c r="J8" s="31">
        <v>4</v>
      </c>
      <c r="K8" s="31">
        <v>4</v>
      </c>
      <c r="L8" s="16">
        <v>26</v>
      </c>
      <c r="M8" s="9" t="s">
        <v>40</v>
      </c>
      <c r="N8">
        <v>1</v>
      </c>
      <c r="O8">
        <v>2</v>
      </c>
      <c r="P8" s="9" t="s">
        <v>40</v>
      </c>
      <c r="S8" s="9" t="s">
        <v>40</v>
      </c>
      <c r="Y8" s="1" t="s">
        <v>17</v>
      </c>
      <c r="Z8">
        <v>26</v>
      </c>
      <c r="AA8">
        <v>0</v>
      </c>
      <c r="AB8">
        <v>26</v>
      </c>
      <c r="AC8" s="6"/>
    </row>
    <row r="9" spans="1:29">
      <c r="C9" s="1" t="s">
        <v>18</v>
      </c>
      <c r="D9" s="31">
        <v>0</v>
      </c>
      <c r="E9" s="31">
        <v>2</v>
      </c>
      <c r="F9" s="31">
        <v>5</v>
      </c>
      <c r="G9" s="31">
        <v>4</v>
      </c>
      <c r="H9" s="31">
        <v>3</v>
      </c>
      <c r="I9" s="31">
        <v>11</v>
      </c>
      <c r="J9" s="31">
        <v>3</v>
      </c>
      <c r="K9" s="31">
        <v>9</v>
      </c>
      <c r="L9" s="16">
        <v>37</v>
      </c>
      <c r="M9" s="9">
        <v>1</v>
      </c>
      <c r="N9">
        <v>65</v>
      </c>
      <c r="O9">
        <v>96</v>
      </c>
      <c r="P9" s="9">
        <v>1</v>
      </c>
      <c r="Q9">
        <v>64.400000000000006</v>
      </c>
      <c r="R9">
        <v>96.6</v>
      </c>
      <c r="S9" s="9">
        <v>1</v>
      </c>
      <c r="T9">
        <v>5.5900621118011359E-3</v>
      </c>
      <c r="U9">
        <v>3.7267080745340907E-3</v>
      </c>
      <c r="V9" s="20">
        <v>1.8750732450486127E-2</v>
      </c>
      <c r="W9">
        <v>0.10891649381630644</v>
      </c>
      <c r="X9" s="20">
        <v>0.89108350618369359</v>
      </c>
      <c r="Y9" s="1" t="s">
        <v>18</v>
      </c>
      <c r="Z9">
        <v>37</v>
      </c>
      <c r="AA9">
        <v>11</v>
      </c>
      <c r="AB9">
        <v>26</v>
      </c>
      <c r="AC9" s="6"/>
    </row>
    <row r="10" spans="1:29">
      <c r="A10" s="6"/>
      <c r="C10" s="1" t="s">
        <v>19</v>
      </c>
      <c r="D10" s="31">
        <v>3</v>
      </c>
      <c r="E10" s="31">
        <v>5</v>
      </c>
      <c r="F10" s="31">
        <v>4</v>
      </c>
      <c r="G10" s="31">
        <v>3</v>
      </c>
      <c r="H10" s="31">
        <v>0</v>
      </c>
      <c r="I10" s="31">
        <v>3</v>
      </c>
      <c r="J10" s="31">
        <v>4</v>
      </c>
      <c r="K10" s="31">
        <v>8</v>
      </c>
      <c r="L10" s="16">
        <v>30</v>
      </c>
      <c r="M10" s="9">
        <v>2</v>
      </c>
      <c r="N10">
        <v>63</v>
      </c>
      <c r="O10">
        <v>96</v>
      </c>
      <c r="P10" s="9">
        <v>2</v>
      </c>
      <c r="Q10">
        <v>63.6</v>
      </c>
      <c r="R10">
        <v>95.4</v>
      </c>
      <c r="S10" s="9">
        <v>2</v>
      </c>
      <c r="T10">
        <v>5.6603773584905925E-3</v>
      </c>
      <c r="U10">
        <v>3.7735849056603054E-3</v>
      </c>
      <c r="Y10" s="1" t="s">
        <v>19</v>
      </c>
      <c r="Z10">
        <v>30</v>
      </c>
      <c r="AA10">
        <v>4</v>
      </c>
      <c r="AB10">
        <v>26</v>
      </c>
      <c r="AC10" s="6"/>
    </row>
    <row r="11" spans="1:29">
      <c r="A11" s="6">
        <v>0</v>
      </c>
      <c r="B11">
        <v>0</v>
      </c>
      <c r="C11" s="1" t="s">
        <v>20</v>
      </c>
      <c r="D11" s="31">
        <v>5</v>
      </c>
      <c r="E11" s="31">
        <v>6</v>
      </c>
      <c r="F11" s="31">
        <v>6</v>
      </c>
      <c r="G11" s="31">
        <v>6</v>
      </c>
      <c r="H11" s="31">
        <v>3</v>
      </c>
      <c r="I11" s="31">
        <v>3</v>
      </c>
      <c r="J11" s="31">
        <v>6</v>
      </c>
      <c r="K11" s="31">
        <v>1</v>
      </c>
      <c r="L11" s="16">
        <v>36</v>
      </c>
      <c r="M11" s="9" t="s">
        <v>41</v>
      </c>
      <c r="N11">
        <v>1</v>
      </c>
      <c r="O11">
        <v>2</v>
      </c>
      <c r="P11" s="9" t="s">
        <v>41</v>
      </c>
      <c r="S11" s="9" t="s">
        <v>41</v>
      </c>
      <c r="Y11" s="1" t="s">
        <v>20</v>
      </c>
      <c r="Z11">
        <v>36</v>
      </c>
      <c r="AA11">
        <v>1</v>
      </c>
      <c r="AB11">
        <v>35</v>
      </c>
      <c r="AC11" s="6"/>
    </row>
    <row r="12" spans="1:29">
      <c r="A12" s="6"/>
      <c r="C12" s="1"/>
      <c r="D12" s="15">
        <v>24</v>
      </c>
      <c r="E12" s="15">
        <v>36</v>
      </c>
      <c r="F12" s="15">
        <v>46</v>
      </c>
      <c r="G12" s="15">
        <v>54</v>
      </c>
      <c r="H12" s="15">
        <v>22</v>
      </c>
      <c r="I12" s="15">
        <v>46</v>
      </c>
      <c r="J12" s="15">
        <v>34</v>
      </c>
      <c r="K12" s="15">
        <v>58</v>
      </c>
      <c r="L12" s="16">
        <v>320</v>
      </c>
      <c r="M12" s="9">
        <v>1</v>
      </c>
      <c r="N12">
        <v>52</v>
      </c>
      <c r="O12">
        <v>95</v>
      </c>
      <c r="P12" s="9">
        <v>1</v>
      </c>
      <c r="Q12">
        <v>57.881250000000001</v>
      </c>
      <c r="R12">
        <v>89.118750000000006</v>
      </c>
      <c r="S12" s="9">
        <v>1</v>
      </c>
      <c r="T12">
        <v>0.59758732858222685</v>
      </c>
      <c r="U12">
        <v>0.38812372887299174</v>
      </c>
      <c r="V12" s="20">
        <v>1.8232805687032934</v>
      </c>
      <c r="W12">
        <v>0.82307672259252551</v>
      </c>
      <c r="X12" s="20">
        <v>0.17692327740747449</v>
      </c>
      <c r="Y12" s="1" t="s">
        <v>46</v>
      </c>
      <c r="Z12" s="6">
        <v>320</v>
      </c>
      <c r="AA12" s="6">
        <v>48</v>
      </c>
      <c r="AB12" s="6">
        <v>272</v>
      </c>
      <c r="AC12" s="6"/>
    </row>
    <row r="13" spans="1:29">
      <c r="A13" s="6"/>
      <c r="C13" s="1" t="s">
        <v>25</v>
      </c>
      <c r="D13" s="4">
        <v>6.8196082129782826E-4</v>
      </c>
      <c r="E13" s="4">
        <v>6.8196082129782826E-4</v>
      </c>
      <c r="F13" s="4">
        <v>3.2100507930457752E-4</v>
      </c>
      <c r="G13" s="4">
        <v>3.2100507930457752E-4</v>
      </c>
      <c r="H13" s="4">
        <v>4.1879957304890312E-4</v>
      </c>
      <c r="I13" s="4">
        <v>4.1879957304890312E-4</v>
      </c>
      <c r="J13" s="4">
        <v>1.9713271783478991E-4</v>
      </c>
      <c r="K13" s="4">
        <v>1.9713271783478991E-4</v>
      </c>
      <c r="M13" s="9">
        <v>2</v>
      </c>
      <c r="N13">
        <v>74</v>
      </c>
      <c r="O13">
        <v>99</v>
      </c>
      <c r="P13" s="9">
        <v>2</v>
      </c>
      <c r="Q13">
        <v>68.118750000000006</v>
      </c>
      <c r="R13">
        <v>104.88124999999999</v>
      </c>
      <c r="S13" s="9">
        <v>2</v>
      </c>
      <c r="T13">
        <v>0.50777651619414521</v>
      </c>
      <c r="U13">
        <v>0.32979299505392945</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v>0.21062498706969618</v>
      </c>
      <c r="C15" s="1" t="s">
        <v>13</v>
      </c>
      <c r="D15" s="4">
        <v>1.4363798916789447E-4</v>
      </c>
      <c r="E15" s="4">
        <v>1.4363798916789447E-4</v>
      </c>
      <c r="F15" s="4">
        <v>6.7611690677833435E-5</v>
      </c>
      <c r="G15" s="4">
        <v>6.7611690677833435E-5</v>
      </c>
      <c r="H15" s="4">
        <v>8.8209654658219502E-5</v>
      </c>
      <c r="I15" s="4">
        <v>8.8209654658219502E-5</v>
      </c>
      <c r="J15" s="4">
        <v>4.1521076144966693E-5</v>
      </c>
      <c r="K15" s="4">
        <v>4.1521076144966693E-5</v>
      </c>
      <c r="M15" s="4">
        <f>I2+F2</f>
        <v>0.97372663599381326</v>
      </c>
      <c r="N15" t="s">
        <v>160</v>
      </c>
      <c r="AC15" s="6"/>
    </row>
    <row r="16" spans="1:29">
      <c r="A16" s="6"/>
      <c r="B16" s="4">
        <v>0.21062498706969618</v>
      </c>
      <c r="C16" s="1" t="s">
        <v>14</v>
      </c>
      <c r="D16" s="4">
        <v>1.4363798916789447E-4</v>
      </c>
      <c r="E16" s="4">
        <v>1.4363798916789447E-4</v>
      </c>
      <c r="F16" s="4">
        <v>6.7611690677833435E-5</v>
      </c>
      <c r="G16" s="4">
        <v>6.7611690677833435E-5</v>
      </c>
      <c r="H16" s="4">
        <v>8.8209654658219502E-5</v>
      </c>
      <c r="I16" s="4">
        <v>8.8209654658219502E-5</v>
      </c>
      <c r="J16" s="4">
        <v>4.1521076144966693E-5</v>
      </c>
      <c r="K16" s="4">
        <v>4.1521076144966693E-5</v>
      </c>
      <c r="O16" s="7" t="s">
        <v>11</v>
      </c>
      <c r="P16">
        <v>75.7</v>
      </c>
      <c r="Q16">
        <v>71</v>
      </c>
      <c r="R16" t="s">
        <v>104</v>
      </c>
      <c r="AC16" s="6"/>
    </row>
    <row r="17" spans="1:29">
      <c r="A17" s="6"/>
      <c r="B17" s="4">
        <v>9.9143071810434455E-2</v>
      </c>
      <c r="C17" s="1" t="s">
        <v>15</v>
      </c>
      <c r="D17" s="4">
        <v>6.7611690677833448E-5</v>
      </c>
      <c r="E17" s="4">
        <v>6.7611690677833448E-5</v>
      </c>
      <c r="F17" s="4">
        <v>3.1825429629007935E-5</v>
      </c>
      <c r="G17" s="4">
        <v>3.1825429629007935E-5</v>
      </c>
      <c r="H17" s="4">
        <v>4.1521076144966693E-5</v>
      </c>
      <c r="I17" s="4">
        <v>4.1521076144966693E-5</v>
      </c>
      <c r="J17" s="4">
        <v>1.9544343200480691E-5</v>
      </c>
      <c r="K17" s="4">
        <v>1.9544343200480691E-5</v>
      </c>
      <c r="M17" t="s">
        <v>106</v>
      </c>
      <c r="N17" t="s">
        <v>105</v>
      </c>
      <c r="O17" t="s">
        <v>96</v>
      </c>
      <c r="P17">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v>9.9143071810434455E-2</v>
      </c>
      <c r="C18" s="1" t="s">
        <v>16</v>
      </c>
      <c r="D18" s="4">
        <v>6.7611690677833448E-5</v>
      </c>
      <c r="E18" s="4">
        <v>6.7611690677833448E-5</v>
      </c>
      <c r="F18" s="4">
        <v>3.1825429629007935E-5</v>
      </c>
      <c r="G18" s="4">
        <v>3.1825429629007935E-5</v>
      </c>
      <c r="H18" s="4">
        <v>4.1521076144966693E-5</v>
      </c>
      <c r="I18" s="4">
        <v>4.1521076144966693E-5</v>
      </c>
      <c r="J18" s="4">
        <v>1.9544343200480691E-5</v>
      </c>
      <c r="K18" s="4">
        <v>1.9544343200480691E-5</v>
      </c>
      <c r="M18" t="s">
        <v>107</v>
      </c>
      <c r="N18" t="s">
        <v>108</v>
      </c>
      <c r="P18">
        <v>2.2019397467757388E-2</v>
      </c>
      <c r="Q18">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v>0.12934710016089956</v>
      </c>
      <c r="C19" s="1" t="s">
        <v>17</v>
      </c>
      <c r="D19" s="4">
        <v>8.8209654658219516E-5</v>
      </c>
      <c r="E19" s="4">
        <v>8.8209654658219516E-5</v>
      </c>
      <c r="F19" s="4">
        <v>4.15210761449667E-5</v>
      </c>
      <c r="G19" s="4">
        <v>4.15210761449667E-5</v>
      </c>
      <c r="H19" s="4">
        <v>5.4170510322498443E-5</v>
      </c>
      <c r="I19" s="4">
        <v>5.4170510322498443E-5</v>
      </c>
      <c r="J19" s="4">
        <v>2.5498545398766923E-5</v>
      </c>
      <c r="K19" s="4">
        <v>2.5498545398766923E-5</v>
      </c>
      <c r="AC19" s="6"/>
    </row>
    <row r="20" spans="1:29">
      <c r="A20" s="6"/>
      <c r="B20" s="4">
        <v>0.12934710016089956</v>
      </c>
      <c r="C20" s="1" t="s">
        <v>18</v>
      </c>
      <c r="D20" s="4">
        <v>8.8209654658219516E-5</v>
      </c>
      <c r="E20" s="4">
        <v>8.8209654658219516E-5</v>
      </c>
      <c r="F20" s="4">
        <v>4.15210761449667E-5</v>
      </c>
      <c r="G20" s="4">
        <v>4.15210761449667E-5</v>
      </c>
      <c r="H20" s="4">
        <v>5.4170510322498443E-5</v>
      </c>
      <c r="I20" s="4">
        <v>5.4170510322498443E-5</v>
      </c>
      <c r="J20" s="4">
        <v>2.5498545398766923E-5</v>
      </c>
      <c r="K20" s="4">
        <v>2.5498545398766923E-5</v>
      </c>
      <c r="AC20" s="6"/>
    </row>
    <row r="21" spans="1:29">
      <c r="A21" s="6"/>
      <c r="B21" s="4">
        <v>6.0884840958969802E-2</v>
      </c>
      <c r="C21" s="1" t="s">
        <v>19</v>
      </c>
      <c r="D21" s="4">
        <v>4.15210761449667E-5</v>
      </c>
      <c r="E21" s="4">
        <v>4.15210761449667E-5</v>
      </c>
      <c r="F21" s="4">
        <v>1.9544343200480691E-5</v>
      </c>
      <c r="G21" s="4">
        <v>1.9544343200480691E-5</v>
      </c>
      <c r="H21" s="4">
        <v>2.5498545398766923E-5</v>
      </c>
      <c r="I21" s="4">
        <v>2.5498545398766923E-5</v>
      </c>
      <c r="J21" s="4">
        <v>1.2002394173180654E-5</v>
      </c>
      <c r="K21" s="4">
        <v>1.2002394173180654E-5</v>
      </c>
      <c r="M21" t="s">
        <v>62</v>
      </c>
      <c r="AC21" s="6"/>
    </row>
    <row r="22" spans="1:29">
      <c r="A22" s="6"/>
      <c r="B22" s="4">
        <v>6.0884840958969802E-2</v>
      </c>
      <c r="C22" s="1" t="s">
        <v>20</v>
      </c>
      <c r="D22" s="4">
        <v>4.15210761449667E-5</v>
      </c>
      <c r="E22" s="4">
        <v>4.15210761449667E-5</v>
      </c>
      <c r="F22" s="4">
        <v>1.9544343200480691E-5</v>
      </c>
      <c r="G22" s="4">
        <v>1.9544343200480691E-5</v>
      </c>
      <c r="H22" s="4">
        <v>2.5498545398766923E-5</v>
      </c>
      <c r="I22" s="4">
        <v>2.5498545398766923E-5</v>
      </c>
      <c r="J22" s="4">
        <v>1.2002394173180654E-5</v>
      </c>
      <c r="K22" s="4">
        <v>1.2002394173180654E-5</v>
      </c>
      <c r="AC22" s="6"/>
    </row>
    <row r="23" spans="1:29">
      <c r="A23" s="6"/>
      <c r="AC23" s="6"/>
    </row>
    <row r="24" spans="1:29">
      <c r="A24" s="6"/>
      <c r="C24" s="1" t="s">
        <v>26</v>
      </c>
      <c r="D24" s="4">
        <v>0</v>
      </c>
      <c r="E24" s="4">
        <v>0</v>
      </c>
      <c r="F24" s="4">
        <v>0</v>
      </c>
      <c r="G24" s="4">
        <v>0</v>
      </c>
      <c r="H24" s="4">
        <v>0</v>
      </c>
      <c r="I24" s="4">
        <v>0</v>
      </c>
      <c r="J24" s="4">
        <v>0</v>
      </c>
      <c r="K24" s="4">
        <v>0</v>
      </c>
      <c r="O24">
        <v>7.8750000000000014E-2</v>
      </c>
      <c r="P24">
        <v>0.12125</v>
      </c>
      <c r="Q24">
        <v>0.11812500000000001</v>
      </c>
      <c r="R24">
        <v>0.18187499999999998</v>
      </c>
      <c r="S24">
        <v>7.8750000000000014E-2</v>
      </c>
      <c r="T24">
        <v>0.12125</v>
      </c>
      <c r="U24">
        <v>0.11812500000000001</v>
      </c>
      <c r="V24">
        <v>0.18187499999999998</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v>0.10238449838253813</v>
      </c>
      <c r="C26" s="1" t="s">
        <v>13</v>
      </c>
      <c r="D26" s="4">
        <v>0</v>
      </c>
      <c r="E26" s="4">
        <v>0</v>
      </c>
      <c r="F26" s="4">
        <v>0</v>
      </c>
      <c r="G26" s="4">
        <v>0</v>
      </c>
      <c r="H26" s="4">
        <v>0</v>
      </c>
      <c r="I26" s="4">
        <v>0</v>
      </c>
      <c r="J26" s="4">
        <v>0</v>
      </c>
      <c r="K26" s="4">
        <v>0</v>
      </c>
      <c r="M26" s="4">
        <v>0.13795156860351565</v>
      </c>
      <c r="N26" s="1" t="s">
        <v>13</v>
      </c>
      <c r="O26">
        <v>1.086368602752686E-2</v>
      </c>
      <c r="P26">
        <v>1.6726627693176271E-2</v>
      </c>
      <c r="Q26">
        <v>1.6295529041290287E-2</v>
      </c>
      <c r="R26">
        <v>2.5089941539764408E-2</v>
      </c>
      <c r="S26">
        <v>1.086368602752686E-2</v>
      </c>
      <c r="T26">
        <v>1.6726627693176271E-2</v>
      </c>
      <c r="U26">
        <v>1.6295529041290287E-2</v>
      </c>
      <c r="V26">
        <v>2.5089941539764408E-2</v>
      </c>
      <c r="AC26" s="6"/>
    </row>
    <row r="27" spans="1:29">
      <c r="A27" s="6"/>
      <c r="B27" s="4">
        <v>0.31886547575685426</v>
      </c>
      <c r="C27" s="1" t="s">
        <v>14</v>
      </c>
      <c r="D27" s="4">
        <v>0</v>
      </c>
      <c r="E27" s="4">
        <v>0</v>
      </c>
      <c r="F27" s="4">
        <v>0</v>
      </c>
      <c r="G27" s="4">
        <v>0</v>
      </c>
      <c r="H27" s="4">
        <v>0</v>
      </c>
      <c r="I27" s="4">
        <v>0</v>
      </c>
      <c r="J27" s="4">
        <v>0</v>
      </c>
      <c r="K27" s="4">
        <v>0</v>
      </c>
      <c r="M27" s="4">
        <v>0.1623511657714844</v>
      </c>
      <c r="N27" s="1" t="s">
        <v>14</v>
      </c>
      <c r="O27">
        <v>1.2785154304504399E-2</v>
      </c>
      <c r="P27">
        <v>1.9685078849792481E-2</v>
      </c>
      <c r="Q27">
        <v>1.9177731456756594E-2</v>
      </c>
      <c r="R27">
        <v>2.9527618274688722E-2</v>
      </c>
      <c r="S27">
        <v>1.2785154304504399E-2</v>
      </c>
      <c r="T27">
        <v>1.9685078849792481E-2</v>
      </c>
      <c r="U27">
        <v>1.9177731456756594E-2</v>
      </c>
      <c r="V27">
        <v>2.9527618274688722E-2</v>
      </c>
      <c r="AC27" s="6"/>
    </row>
    <row r="28" spans="1:29">
      <c r="A28" s="6"/>
      <c r="B28" s="4">
        <v>4.8193302307747557E-2</v>
      </c>
      <c r="C28" s="1" t="s">
        <v>15</v>
      </c>
      <c r="D28" s="4">
        <v>0</v>
      </c>
      <c r="E28" s="4">
        <v>0</v>
      </c>
      <c r="F28" s="4">
        <v>0</v>
      </c>
      <c r="G28" s="4">
        <v>0</v>
      </c>
      <c r="H28" s="4">
        <v>0</v>
      </c>
      <c r="I28" s="4">
        <v>0</v>
      </c>
      <c r="J28" s="4">
        <v>0</v>
      </c>
      <c r="K28" s="4">
        <v>0</v>
      </c>
      <c r="M28" s="4">
        <v>0.13623788452148439</v>
      </c>
      <c r="N28" s="1" t="s">
        <v>15</v>
      </c>
      <c r="O28">
        <v>1.0728733406066898E-2</v>
      </c>
      <c r="P28">
        <v>1.651884349822998E-2</v>
      </c>
      <c r="Q28">
        <v>1.6093100109100346E-2</v>
      </c>
      <c r="R28">
        <v>2.4778265247344972E-2</v>
      </c>
      <c r="S28">
        <v>1.0728733406066898E-2</v>
      </c>
      <c r="T28">
        <v>1.651884349822998E-2</v>
      </c>
      <c r="U28">
        <v>1.6093100109100346E-2</v>
      </c>
      <c r="V28">
        <v>2.4778265247344972E-2</v>
      </c>
      <c r="AC28" s="6"/>
    </row>
    <row r="29" spans="1:29">
      <c r="A29" s="6"/>
      <c r="B29" s="4">
        <v>0.15009284131312137</v>
      </c>
      <c r="C29" s="1" t="s">
        <v>16</v>
      </c>
      <c r="D29" s="4">
        <v>0</v>
      </c>
      <c r="E29" s="4">
        <v>0</v>
      </c>
      <c r="F29" s="4">
        <v>0</v>
      </c>
      <c r="G29" s="4">
        <v>0</v>
      </c>
      <c r="H29" s="4">
        <v>0</v>
      </c>
      <c r="I29" s="4">
        <v>0</v>
      </c>
      <c r="J29" s="4">
        <v>0</v>
      </c>
      <c r="K29" s="4">
        <v>0</v>
      </c>
      <c r="M29" s="4">
        <v>0.16033438110351567</v>
      </c>
      <c r="N29" s="1" t="s">
        <v>16</v>
      </c>
      <c r="O29">
        <v>1.2626332511901862E-2</v>
      </c>
      <c r="P29">
        <v>1.9440543708801276E-2</v>
      </c>
      <c r="Q29">
        <v>1.8939498767852791E-2</v>
      </c>
      <c r="R29">
        <v>2.9160815563201908E-2</v>
      </c>
      <c r="S29">
        <v>1.2626332511901862E-2</v>
      </c>
      <c r="T29">
        <v>1.9440543708801276E-2</v>
      </c>
      <c r="U29">
        <v>1.8939498767852791E-2</v>
      </c>
      <c r="V29">
        <v>2.9160815563201908E-2</v>
      </c>
      <c r="AC29" s="6"/>
    </row>
    <row r="30" spans="1:29">
      <c r="A30" s="6"/>
      <c r="B30" s="4">
        <v>6.2875436345201735E-2</v>
      </c>
      <c r="C30" s="1" t="s">
        <v>17</v>
      </c>
      <c r="D30" s="4">
        <v>0</v>
      </c>
      <c r="E30" s="4">
        <v>0</v>
      </c>
      <c r="F30" s="4">
        <v>0</v>
      </c>
      <c r="G30" s="4">
        <v>0</v>
      </c>
      <c r="H30" s="4">
        <v>0</v>
      </c>
      <c r="I30" s="4">
        <v>0</v>
      </c>
      <c r="J30" s="4">
        <v>0</v>
      </c>
      <c r="K30" s="4">
        <v>0</v>
      </c>
      <c r="M30" s="4">
        <v>9.3171478271484379E-2</v>
      </c>
      <c r="N30" s="1" t="s">
        <v>17</v>
      </c>
      <c r="O30">
        <v>7.3372539138793959E-3</v>
      </c>
      <c r="P30">
        <v>1.129704174041748E-2</v>
      </c>
      <c r="Q30">
        <v>1.1005880870819093E-2</v>
      </c>
      <c r="R30">
        <v>1.6945562610626221E-2</v>
      </c>
      <c r="S30">
        <v>7.3372539138793959E-3</v>
      </c>
      <c r="T30">
        <v>1.129704174041748E-2</v>
      </c>
      <c r="U30">
        <v>1.1005880870819093E-2</v>
      </c>
      <c r="V30">
        <v>1.6945562610626221E-2</v>
      </c>
      <c r="AC30" s="6"/>
    </row>
    <row r="31" spans="1:29">
      <c r="A31" s="6"/>
      <c r="B31" s="4">
        <v>0.19581876397659742</v>
      </c>
      <c r="C31" s="1" t="s">
        <v>18</v>
      </c>
      <c r="D31" s="4">
        <v>0</v>
      </c>
      <c r="E31" s="4">
        <v>0</v>
      </c>
      <c r="F31" s="4">
        <v>0</v>
      </c>
      <c r="G31" s="4">
        <v>0</v>
      </c>
      <c r="H31" s="4">
        <v>0</v>
      </c>
      <c r="I31" s="4">
        <v>0</v>
      </c>
      <c r="J31" s="4">
        <v>0</v>
      </c>
      <c r="K31" s="4">
        <v>0</v>
      </c>
      <c r="M31" s="4">
        <v>0.10965078735351565</v>
      </c>
      <c r="N31" s="1" t="s">
        <v>18</v>
      </c>
      <c r="O31">
        <v>8.6349995040893596E-3</v>
      </c>
      <c r="P31">
        <v>1.3295157966613772E-2</v>
      </c>
      <c r="Q31">
        <v>1.2952499256134037E-2</v>
      </c>
      <c r="R31">
        <v>1.9942736949920655E-2</v>
      </c>
      <c r="S31">
        <v>8.6349995040893596E-3</v>
      </c>
      <c r="T31">
        <v>1.3295157966613772E-2</v>
      </c>
      <c r="U31">
        <v>1.2952499256134037E-2</v>
      </c>
      <c r="V31">
        <v>1.9942736949920655E-2</v>
      </c>
      <c r="AC31" s="6"/>
    </row>
    <row r="32" spans="1:29">
      <c r="A32" s="6"/>
      <c r="B32" s="4">
        <v>2.9596032205912989E-2</v>
      </c>
      <c r="C32" s="1" t="s">
        <v>19</v>
      </c>
      <c r="D32" s="4">
        <v>0</v>
      </c>
      <c r="E32" s="4">
        <v>0</v>
      </c>
      <c r="F32" s="4">
        <v>0</v>
      </c>
      <c r="G32" s="4">
        <v>0</v>
      </c>
      <c r="H32" s="4">
        <v>0</v>
      </c>
      <c r="I32" s="4">
        <v>0</v>
      </c>
      <c r="J32" s="4">
        <v>0</v>
      </c>
      <c r="K32" s="4">
        <v>0</v>
      </c>
      <c r="M32" s="4">
        <v>9.2014068603515631E-2</v>
      </c>
      <c r="N32" s="1" t="s">
        <v>19</v>
      </c>
      <c r="O32">
        <v>7.246107902526857E-3</v>
      </c>
      <c r="P32">
        <v>1.1156705818176269E-2</v>
      </c>
      <c r="Q32">
        <v>1.0869161853790285E-2</v>
      </c>
      <c r="R32">
        <v>1.6735058727264402E-2</v>
      </c>
      <c r="S32">
        <v>7.246107902526857E-3</v>
      </c>
      <c r="T32">
        <v>1.1156705818176269E-2</v>
      </c>
      <c r="U32">
        <v>1.0869161853790285E-2</v>
      </c>
      <c r="V32">
        <v>1.6735058727264402E-2</v>
      </c>
      <c r="AC32" s="6"/>
    </row>
    <row r="33" spans="1:29">
      <c r="A33" s="6"/>
      <c r="B33" s="4">
        <v>9.2173649712026615E-2</v>
      </c>
      <c r="C33" s="1" t="s">
        <v>20</v>
      </c>
      <c r="D33" s="4">
        <v>0</v>
      </c>
      <c r="E33" s="4">
        <v>0</v>
      </c>
      <c r="F33" s="4">
        <v>0</v>
      </c>
      <c r="G33" s="4">
        <v>0</v>
      </c>
      <c r="H33" s="4">
        <v>0</v>
      </c>
      <c r="I33" s="4">
        <v>0</v>
      </c>
      <c r="J33" s="4">
        <v>0</v>
      </c>
      <c r="K33" s="4">
        <v>0</v>
      </c>
      <c r="M33" s="4">
        <v>0.10828866577148438</v>
      </c>
      <c r="N33" s="1" t="s">
        <v>20</v>
      </c>
      <c r="O33">
        <v>8.527732429504397E-3</v>
      </c>
      <c r="P33">
        <v>1.3130000724792481E-2</v>
      </c>
      <c r="Q33">
        <v>1.2791598644256594E-2</v>
      </c>
      <c r="R33">
        <v>1.9695001087188722E-2</v>
      </c>
      <c r="S33">
        <v>8.527732429504397E-3</v>
      </c>
      <c r="T33">
        <v>1.3130000724792481E-2</v>
      </c>
      <c r="U33">
        <v>1.2791598644256594E-2</v>
      </c>
      <c r="V33">
        <v>1.9695001087188722E-2</v>
      </c>
      <c r="AC33" s="6"/>
    </row>
    <row r="34" spans="1:29">
      <c r="A34" s="6"/>
      <c r="X34" t="s">
        <v>85</v>
      </c>
      <c r="AC34" s="6"/>
    </row>
    <row r="35" spans="1:29">
      <c r="A35" s="6"/>
      <c r="C35" s="1" t="s">
        <v>27</v>
      </c>
      <c r="D35" s="4">
        <v>8.4614263401671219E-2</v>
      </c>
      <c r="E35" s="4">
        <v>8.4614263401671219E-2</v>
      </c>
      <c r="F35" s="4">
        <v>0.14064710582869625</v>
      </c>
      <c r="G35" s="4">
        <v>0.14064710582869625</v>
      </c>
      <c r="H35" s="4">
        <v>5.196254136568855E-2</v>
      </c>
      <c r="I35" s="4">
        <v>5.196254136568855E-2</v>
      </c>
      <c r="J35" s="4">
        <v>8.6372920601985134E-2</v>
      </c>
      <c r="K35" s="4">
        <v>8.6372920601985134E-2</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v>0.11635726186456252</v>
      </c>
      <c r="C37" s="1" t="s">
        <v>13</v>
      </c>
      <c r="D37" s="4">
        <v>9.845484004105327E-3</v>
      </c>
      <c r="E37" s="4">
        <v>9.845484004105327E-3</v>
      </c>
      <c r="F37" s="4">
        <v>1.6365312123402448E-2</v>
      </c>
      <c r="G37" s="4">
        <v>1.6365312123402448E-2</v>
      </c>
      <c r="H37" s="4">
        <v>6.0462190328355852E-3</v>
      </c>
      <c r="I37" s="4">
        <v>6.0462190328355852E-3</v>
      </c>
      <c r="J37" s="4">
        <v>1.0050116540492251E-2</v>
      </c>
      <c r="K37" s="4">
        <v>1.0050116540492251E-2</v>
      </c>
      <c r="N37" s="1" t="s">
        <v>13</v>
      </c>
      <c r="O37" s="5">
        <v>3.4763795288085952</v>
      </c>
      <c r="P37" s="5">
        <v>5.3525208618164068</v>
      </c>
      <c r="Q37" s="5">
        <v>5.2145692932128913</v>
      </c>
      <c r="R37" s="5">
        <v>8.0287812927246112</v>
      </c>
      <c r="S37" s="5">
        <v>3.4763795288085952</v>
      </c>
      <c r="T37" s="5">
        <v>5.3525208618164068</v>
      </c>
      <c r="U37" s="5">
        <v>5.2145692932128913</v>
      </c>
      <c r="V37" s="5">
        <v>8.0287812927246112</v>
      </c>
      <c r="X37">
        <v>44.144501953125008</v>
      </c>
      <c r="Y37">
        <v>3.4763795288085952</v>
      </c>
      <c r="Z37">
        <v>40.668122424316415</v>
      </c>
      <c r="AA37">
        <v>0.66776924699850071</v>
      </c>
      <c r="AB37">
        <v>2.7083307188963475E-3</v>
      </c>
      <c r="AC37" s="6"/>
    </row>
    <row r="38" spans="1:29">
      <c r="A38" s="6"/>
      <c r="B38" s="4">
        <v>0.11635726186456252</v>
      </c>
      <c r="C38" s="1" t="s">
        <v>14</v>
      </c>
      <c r="D38" s="4">
        <v>9.845484004105327E-3</v>
      </c>
      <c r="E38" s="4">
        <v>9.845484004105327E-3</v>
      </c>
      <c r="F38" s="4">
        <v>1.6365312123402448E-2</v>
      </c>
      <c r="G38" s="4">
        <v>1.6365312123402448E-2</v>
      </c>
      <c r="H38" s="4">
        <v>6.0462190328355852E-3</v>
      </c>
      <c r="I38" s="4">
        <v>6.0462190328355852E-3</v>
      </c>
      <c r="J38" s="4">
        <v>1.0050116540492251E-2</v>
      </c>
      <c r="K38" s="4">
        <v>1.0050116540492251E-2</v>
      </c>
      <c r="N38" s="1" t="s">
        <v>14</v>
      </c>
      <c r="O38" s="5">
        <v>4.0912493774414074</v>
      </c>
      <c r="P38" s="5">
        <v>6.299225231933594</v>
      </c>
      <c r="Q38" s="5">
        <v>6.1368740661621102</v>
      </c>
      <c r="R38" s="5">
        <v>9.4488378479003909</v>
      </c>
      <c r="S38" s="5">
        <v>4.0912493774414074</v>
      </c>
      <c r="T38" s="5">
        <v>6.299225231933594</v>
      </c>
      <c r="U38" s="5">
        <v>6.1368740661621102</v>
      </c>
      <c r="V38" s="5">
        <v>9.4488378479003909</v>
      </c>
      <c r="X38">
        <v>51.95237304687501</v>
      </c>
      <c r="Y38">
        <v>6.299225231933594</v>
      </c>
      <c r="Z38">
        <v>45.65314781494142</v>
      </c>
      <c r="AA38">
        <v>0.83922013779738724</v>
      </c>
      <c r="AB38">
        <v>0.12064261594491103</v>
      </c>
      <c r="AC38" s="6"/>
    </row>
    <row r="39" spans="1:29">
      <c r="A39" s="6"/>
      <c r="B39" s="4">
        <v>0.19341079701556813</v>
      </c>
      <c r="C39" s="1" t="s">
        <v>15</v>
      </c>
      <c r="D39" s="4">
        <v>1.6365312123402448E-2</v>
      </c>
      <c r="E39" s="4">
        <v>1.6365312123402448E-2</v>
      </c>
      <c r="F39" s="4">
        <v>2.7202668836261098E-2</v>
      </c>
      <c r="G39" s="4">
        <v>2.7202668836261098E-2</v>
      </c>
      <c r="H39" s="4">
        <v>1.0050116540492249E-2</v>
      </c>
      <c r="I39" s="4">
        <v>1.0050116540492249E-2</v>
      </c>
      <c r="J39" s="4">
        <v>1.6705455414192331E-2</v>
      </c>
      <c r="K39" s="4">
        <v>1.6705455414192331E-2</v>
      </c>
      <c r="N39" s="1" t="s">
        <v>15</v>
      </c>
      <c r="O39" s="5">
        <v>3.4331946899414074</v>
      </c>
      <c r="P39" s="5">
        <v>5.2860299194335933</v>
      </c>
      <c r="Q39" s="5">
        <v>5.1497920349121102</v>
      </c>
      <c r="R39" s="5">
        <v>7.9290448791503909</v>
      </c>
      <c r="S39" s="5">
        <v>3.4331946899414074</v>
      </c>
      <c r="T39" s="5">
        <v>5.2860299194335933</v>
      </c>
      <c r="U39" s="5">
        <v>5.1497920349121102</v>
      </c>
      <c r="V39" s="5">
        <v>7.9290448791503909</v>
      </c>
      <c r="X39">
        <v>43.596123046875007</v>
      </c>
      <c r="Y39">
        <v>5.1497920349121102</v>
      </c>
      <c r="Z39">
        <v>38.446331011962897</v>
      </c>
      <c r="AA39">
        <v>9.1120862448097721</v>
      </c>
      <c r="AB39">
        <v>0.77153061712544313</v>
      </c>
      <c r="AC39" s="6"/>
    </row>
    <row r="40" spans="1:29">
      <c r="A40" s="6"/>
      <c r="B40" s="4">
        <v>0.19341079701556813</v>
      </c>
      <c r="C40" s="1" t="s">
        <v>16</v>
      </c>
      <c r="D40" s="4">
        <v>1.6365312123402448E-2</v>
      </c>
      <c r="E40" s="4">
        <v>1.6365312123402448E-2</v>
      </c>
      <c r="F40" s="4">
        <v>2.7202668836261098E-2</v>
      </c>
      <c r="G40" s="4">
        <v>2.7202668836261098E-2</v>
      </c>
      <c r="H40" s="4">
        <v>1.0050116540492249E-2</v>
      </c>
      <c r="I40" s="4">
        <v>1.0050116540492249E-2</v>
      </c>
      <c r="J40" s="4">
        <v>1.6705455414192331E-2</v>
      </c>
      <c r="K40" s="4">
        <v>1.6705455414192331E-2</v>
      </c>
      <c r="N40" s="1" t="s">
        <v>16</v>
      </c>
      <c r="O40" s="5">
        <v>4.0404264038085955</v>
      </c>
      <c r="P40" s="5">
        <v>6.220973986816408</v>
      </c>
      <c r="Q40" s="5">
        <v>6.0606396057128933</v>
      </c>
      <c r="R40" s="5">
        <v>9.3314609802246107</v>
      </c>
      <c r="S40" s="5">
        <v>4.0404264038085955</v>
      </c>
      <c r="T40" s="5">
        <v>6.220973986816408</v>
      </c>
      <c r="U40" s="5">
        <v>6.0606396057128933</v>
      </c>
      <c r="V40" s="5">
        <v>9.3314609802246107</v>
      </c>
      <c r="X40">
        <v>51.307001953125017</v>
      </c>
      <c r="Y40">
        <v>9.3314609802246107</v>
      </c>
      <c r="Z40">
        <v>41.975540972900404</v>
      </c>
      <c r="AA40">
        <v>0.29834797213565639</v>
      </c>
      <c r="AB40">
        <v>0.58977221970750282</v>
      </c>
      <c r="AC40" s="6"/>
    </row>
    <row r="41" spans="1:29">
      <c r="A41" s="6"/>
      <c r="B41" s="4">
        <v>7.145626268863986E-2</v>
      </c>
      <c r="C41" s="1" t="s">
        <v>17</v>
      </c>
      <c r="D41" s="4">
        <v>6.0462190328355843E-3</v>
      </c>
      <c r="E41" s="4">
        <v>6.0462190328355843E-3</v>
      </c>
      <c r="F41" s="4">
        <v>1.0050116540492249E-2</v>
      </c>
      <c r="G41" s="4">
        <v>1.0050116540492249E-2</v>
      </c>
      <c r="H41" s="4">
        <v>3.7130490057959561E-3</v>
      </c>
      <c r="I41" s="4">
        <v>3.7130490057959561E-3</v>
      </c>
      <c r="J41" s="4">
        <v>6.1718861037204833E-3</v>
      </c>
      <c r="K41" s="4">
        <v>6.1718861037204833E-3</v>
      </c>
      <c r="N41" s="1" t="s">
        <v>17</v>
      </c>
      <c r="O41" s="5">
        <v>2.3479212524414068</v>
      </c>
      <c r="P41" s="5">
        <v>3.6150533569335934</v>
      </c>
      <c r="Q41" s="5">
        <v>3.5218818786621098</v>
      </c>
      <c r="R41" s="5">
        <v>5.4225800354003901</v>
      </c>
      <c r="S41" s="5">
        <v>2.3479212524414068</v>
      </c>
      <c r="T41" s="5">
        <v>3.6150533569335934</v>
      </c>
      <c r="U41" s="5">
        <v>3.5218818786621098</v>
      </c>
      <c r="V41" s="5">
        <v>5.4225800354003901</v>
      </c>
      <c r="X41">
        <v>29.814873046875</v>
      </c>
      <c r="Y41">
        <v>2.3479212524414068</v>
      </c>
      <c r="Z41">
        <v>27.466951794433594</v>
      </c>
      <c r="AA41">
        <v>2.3479212524414068</v>
      </c>
      <c r="AB41">
        <v>7.8346792294150841E-2</v>
      </c>
      <c r="AC41" s="6"/>
    </row>
    <row r="42" spans="1:29">
      <c r="A42" s="6"/>
      <c r="B42" s="4">
        <v>7.145626268863986E-2</v>
      </c>
      <c r="C42" s="1" t="s">
        <v>18</v>
      </c>
      <c r="D42" s="4">
        <v>6.0462190328355843E-3</v>
      </c>
      <c r="E42" s="4">
        <v>6.0462190328355843E-3</v>
      </c>
      <c r="F42" s="4">
        <v>1.0050116540492249E-2</v>
      </c>
      <c r="G42" s="4">
        <v>1.0050116540492249E-2</v>
      </c>
      <c r="H42" s="4">
        <v>3.7130490057959561E-3</v>
      </c>
      <c r="I42" s="4">
        <v>3.7130490057959561E-3</v>
      </c>
      <c r="J42" s="4">
        <v>6.1718861037204833E-3</v>
      </c>
      <c r="K42" s="4">
        <v>6.1718861037204833E-3</v>
      </c>
      <c r="N42" s="1" t="s">
        <v>18</v>
      </c>
      <c r="O42" s="5">
        <v>2.763199841308595</v>
      </c>
      <c r="P42" s="5">
        <v>4.2544505493164069</v>
      </c>
      <c r="Q42" s="5">
        <v>4.1447997619628918</v>
      </c>
      <c r="R42" s="5">
        <v>6.3816758239746099</v>
      </c>
      <c r="S42" s="5">
        <v>2.763199841308595</v>
      </c>
      <c r="T42" s="5">
        <v>4.2544505493164069</v>
      </c>
      <c r="U42" s="5">
        <v>4.1447997619628918</v>
      </c>
      <c r="V42" s="5">
        <v>6.3816758239746099</v>
      </c>
      <c r="X42">
        <v>35.08825195312501</v>
      </c>
      <c r="Y42">
        <v>4.2544505493164069</v>
      </c>
      <c r="Z42">
        <v>30.833801403808604</v>
      </c>
      <c r="AA42">
        <v>10.69525591240658</v>
      </c>
      <c r="AB42">
        <v>0.75779290738299598</v>
      </c>
      <c r="AC42" s="6"/>
    </row>
    <row r="43" spans="1:29">
      <c r="A43" s="6"/>
      <c r="B43" s="4">
        <v>0.11877567843122949</v>
      </c>
      <c r="C43" s="1" t="s">
        <v>19</v>
      </c>
      <c r="D43" s="4">
        <v>1.0050116540492251E-2</v>
      </c>
      <c r="E43" s="4">
        <v>1.0050116540492251E-2</v>
      </c>
      <c r="F43" s="4">
        <v>1.6705455414192327E-2</v>
      </c>
      <c r="G43" s="4">
        <v>1.6705455414192327E-2</v>
      </c>
      <c r="H43" s="4">
        <v>6.1718861037204841E-3</v>
      </c>
      <c r="I43" s="4">
        <v>6.1718861037204841E-3</v>
      </c>
      <c r="J43" s="4">
        <v>1.0259002242587504E-2</v>
      </c>
      <c r="K43" s="4">
        <v>1.0259002242587504E-2</v>
      </c>
      <c r="N43" s="1" t="s">
        <v>19</v>
      </c>
      <c r="O43" s="5">
        <v>2.3187545288085945</v>
      </c>
      <c r="P43" s="5">
        <v>3.5701458618164059</v>
      </c>
      <c r="Q43" s="5">
        <v>3.4781317932128912</v>
      </c>
      <c r="R43" s="5">
        <v>5.3552187927246084</v>
      </c>
      <c r="S43" s="5">
        <v>2.3187545288085945</v>
      </c>
      <c r="T43" s="5">
        <v>3.5701458618164059</v>
      </c>
      <c r="U43" s="5">
        <v>3.4781317932128912</v>
      </c>
      <c r="V43" s="5">
        <v>5.3552187927246084</v>
      </c>
      <c r="X43">
        <v>29.444501953125005</v>
      </c>
      <c r="Y43">
        <v>3.4781317932128912</v>
      </c>
      <c r="Z43">
        <v>25.966370159912113</v>
      </c>
      <c r="AA43">
        <v>7.8302503023789993E-2</v>
      </c>
      <c r="AB43">
        <v>4.3555034352967125E-5</v>
      </c>
      <c r="AC43" s="6"/>
    </row>
    <row r="44" spans="1:29">
      <c r="A44" s="6"/>
      <c r="B44" s="4">
        <v>0.11877567843122949</v>
      </c>
      <c r="C44" s="1" t="s">
        <v>20</v>
      </c>
      <c r="D44" s="4">
        <v>1.0050116540492251E-2</v>
      </c>
      <c r="E44" s="4">
        <v>1.0050116540492251E-2</v>
      </c>
      <c r="F44" s="4">
        <v>1.6705455414192327E-2</v>
      </c>
      <c r="G44" s="4">
        <v>1.6705455414192327E-2</v>
      </c>
      <c r="H44" s="4">
        <v>6.1718861037204841E-3</v>
      </c>
      <c r="I44" s="4">
        <v>6.1718861037204841E-3</v>
      </c>
      <c r="J44" s="4">
        <v>1.0259002242587504E-2</v>
      </c>
      <c r="K44" s="4">
        <v>1.0259002242587504E-2</v>
      </c>
      <c r="N44" s="1" t="s">
        <v>20</v>
      </c>
      <c r="O44" s="5">
        <v>2.7288743774414073</v>
      </c>
      <c r="P44" s="5">
        <v>4.2016002319335941</v>
      </c>
      <c r="Q44" s="5">
        <v>4.09331156616211</v>
      </c>
      <c r="R44" s="5">
        <v>6.3024003479003907</v>
      </c>
      <c r="S44" s="5">
        <v>2.7288743774414073</v>
      </c>
      <c r="T44" s="5">
        <v>4.2016002319335941</v>
      </c>
      <c r="U44" s="5">
        <v>4.09331156616211</v>
      </c>
      <c r="V44" s="5">
        <v>6.3024003479003907</v>
      </c>
      <c r="X44">
        <v>34.652373046875006</v>
      </c>
      <c r="Y44">
        <v>6.3024003479003907</v>
      </c>
      <c r="Z44">
        <v>28.349972698974614</v>
      </c>
      <c r="AA44">
        <v>4.4610700522667823</v>
      </c>
      <c r="AB44">
        <v>1.5598908532981572</v>
      </c>
      <c r="AC44" s="6"/>
    </row>
    <row r="45" spans="1:29">
      <c r="A45" s="6"/>
      <c r="X45" s="8">
        <v>320.00000000000006</v>
      </c>
      <c r="Y45" s="8">
        <v>40.639761718750002</v>
      </c>
      <c r="Z45" s="8">
        <v>279.36023828125002</v>
      </c>
      <c r="AA45" s="8">
        <v>28.499973321879878</v>
      </c>
      <c r="AB45" s="8">
        <v>3.8807278915064103</v>
      </c>
      <c r="AC45" s="6"/>
    </row>
    <row r="46" spans="1:29">
      <c r="A46" s="6"/>
      <c r="C46" s="1" t="s">
        <v>28</v>
      </c>
      <c r="D46" s="4">
        <v>0</v>
      </c>
      <c r="E46" s="4">
        <v>0</v>
      </c>
      <c r="F46" s="4">
        <v>0</v>
      </c>
      <c r="G46" s="4">
        <v>0</v>
      </c>
      <c r="H46" s="4">
        <v>0</v>
      </c>
      <c r="I46" s="4">
        <v>0</v>
      </c>
      <c r="J46" s="4">
        <v>0</v>
      </c>
      <c r="K46" s="4">
        <v>0</v>
      </c>
      <c r="P46" t="s">
        <v>70</v>
      </c>
      <c r="AB46" s="19">
        <v>32.380701213386288</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v>5.6561094934224378E-2</v>
      </c>
      <c r="C48" s="1" t="s">
        <v>13</v>
      </c>
      <c r="D48" s="4">
        <v>0</v>
      </c>
      <c r="E48" s="4">
        <v>0</v>
      </c>
      <c r="F48" s="4">
        <v>0</v>
      </c>
      <c r="G48" s="4">
        <v>0</v>
      </c>
      <c r="H48" s="4">
        <v>0</v>
      </c>
      <c r="I48" s="4">
        <v>0</v>
      </c>
      <c r="J48" s="4">
        <v>0</v>
      </c>
      <c r="K48" s="4">
        <v>0</v>
      </c>
      <c r="N48" s="1" t="s">
        <v>13</v>
      </c>
      <c r="O48">
        <v>0.66776924699850071</v>
      </c>
      <c r="P48">
        <v>2.0998322882015024</v>
      </c>
      <c r="Q48">
        <v>1.9816508631531482</v>
      </c>
      <c r="R48">
        <v>1.1425789026625091</v>
      </c>
      <c r="S48">
        <v>7.8868948450134729E-2</v>
      </c>
      <c r="T48">
        <v>0.34176656735678912</v>
      </c>
      <c r="U48">
        <v>8.8291053394963653E-3</v>
      </c>
      <c r="V48">
        <v>14.992018780227857</v>
      </c>
      <c r="W48" s="6">
        <v>21.313314702389938</v>
      </c>
      <c r="Z48" t="s">
        <v>67</v>
      </c>
      <c r="AC48" s="6"/>
    </row>
    <row r="49" spans="1:29">
      <c r="A49" s="6"/>
      <c r="B49" s="4">
        <v>0.17615342879490067</v>
      </c>
      <c r="C49" s="1" t="s">
        <v>14</v>
      </c>
      <c r="D49" s="4">
        <v>0</v>
      </c>
      <c r="E49" s="4">
        <v>0</v>
      </c>
      <c r="F49" s="4">
        <v>0</v>
      </c>
      <c r="G49" s="4">
        <v>0</v>
      </c>
      <c r="H49" s="4">
        <v>0</v>
      </c>
      <c r="I49" s="4">
        <v>0</v>
      </c>
      <c r="J49" s="4">
        <v>0</v>
      </c>
      <c r="K49" s="4">
        <v>0</v>
      </c>
      <c r="N49" s="1" t="s">
        <v>14</v>
      </c>
      <c r="O49">
        <v>0.29106639412701346</v>
      </c>
      <c r="P49">
        <v>0.83922013779738724</v>
      </c>
      <c r="Q49">
        <v>0.21060928224656647</v>
      </c>
      <c r="R49">
        <v>3.2149955666196023E-2</v>
      </c>
      <c r="S49">
        <v>0.20185220156809097</v>
      </c>
      <c r="T49">
        <v>5.1591793847077332</v>
      </c>
      <c r="U49">
        <v>1.6034187439525145</v>
      </c>
      <c r="V49">
        <v>3.2149955666196023E-2</v>
      </c>
      <c r="W49" s="6">
        <v>8.3696460557316978</v>
      </c>
      <c r="Z49" t="s">
        <v>69</v>
      </c>
      <c r="AB49">
        <v>12</v>
      </c>
      <c r="AC49" s="6"/>
    </row>
    <row r="50" spans="1:29">
      <c r="A50" s="6"/>
      <c r="B50" s="4">
        <v>9.4016705756061317E-2</v>
      </c>
      <c r="C50" s="1" t="s">
        <v>15</v>
      </c>
      <c r="D50" s="4">
        <v>0</v>
      </c>
      <c r="E50" s="4">
        <v>0</v>
      </c>
      <c r="F50" s="4">
        <v>0</v>
      </c>
      <c r="G50" s="4">
        <v>0</v>
      </c>
      <c r="H50" s="4">
        <v>0</v>
      </c>
      <c r="I50" s="4">
        <v>0</v>
      </c>
      <c r="J50" s="4">
        <v>0</v>
      </c>
      <c r="K50" s="4">
        <v>0</v>
      </c>
      <c r="N50" s="1" t="s">
        <v>15</v>
      </c>
      <c r="O50">
        <v>0.59829028202047652</v>
      </c>
      <c r="P50">
        <v>1.3934150412449551</v>
      </c>
      <c r="Q50">
        <v>9.1120862448097721</v>
      </c>
      <c r="R50">
        <v>6.3496035796458978E-4</v>
      </c>
      <c r="S50">
        <v>1.7244685879611747</v>
      </c>
      <c r="T50">
        <v>0.31287619988643378</v>
      </c>
      <c r="U50">
        <v>0.25671361378962826</v>
      </c>
      <c r="V50">
        <v>0.46931429982965112</v>
      </c>
      <c r="W50" s="6">
        <v>13.867799229900058</v>
      </c>
      <c r="AC50" s="6"/>
    </row>
    <row r="51" spans="1:29">
      <c r="A51" s="6"/>
      <c r="B51" s="4">
        <v>0.29280488827507495</v>
      </c>
      <c r="C51" s="1" t="s">
        <v>16</v>
      </c>
      <c r="D51" s="4">
        <v>0</v>
      </c>
      <c r="E51" s="4">
        <v>0</v>
      </c>
      <c r="F51" s="4">
        <v>0</v>
      </c>
      <c r="G51" s="4">
        <v>0</v>
      </c>
      <c r="H51" s="4">
        <v>0</v>
      </c>
      <c r="I51" s="4">
        <v>0</v>
      </c>
      <c r="J51" s="4">
        <v>0</v>
      </c>
      <c r="K51" s="4">
        <v>0</v>
      </c>
      <c r="N51" s="1" t="s">
        <v>16</v>
      </c>
      <c r="O51">
        <v>0.22789215654064518</v>
      </c>
      <c r="P51">
        <v>7.8491732891052685E-3</v>
      </c>
      <c r="Q51">
        <v>4.0255291011949739</v>
      </c>
      <c r="R51">
        <v>0.29834797213565639</v>
      </c>
      <c r="S51">
        <v>0.9503770877427471</v>
      </c>
      <c r="T51">
        <v>1.6676927834345823</v>
      </c>
      <c r="U51">
        <v>0.1856167742009264</v>
      </c>
      <c r="V51">
        <v>7.438625335529661</v>
      </c>
      <c r="W51" s="6">
        <v>14.801930384068296</v>
      </c>
      <c r="AC51" s="6"/>
    </row>
    <row r="52" spans="1:29">
      <c r="A52" s="6"/>
      <c r="B52" s="4">
        <v>3.4734784858390925E-2</v>
      </c>
      <c r="C52" s="1" t="s">
        <v>17</v>
      </c>
      <c r="D52" s="4">
        <v>0</v>
      </c>
      <c r="E52" s="4">
        <v>0</v>
      </c>
      <c r="F52" s="4">
        <v>0</v>
      </c>
      <c r="G52" s="4">
        <v>0</v>
      </c>
      <c r="H52" s="4">
        <v>0</v>
      </c>
      <c r="I52" s="4">
        <v>0</v>
      </c>
      <c r="J52" s="4">
        <v>0</v>
      </c>
      <c r="K52" s="4">
        <v>0</v>
      </c>
      <c r="N52" s="1" t="s">
        <v>17</v>
      </c>
      <c r="O52">
        <v>0.77382991482102614</v>
      </c>
      <c r="P52">
        <v>0.10464316692580183</v>
      </c>
      <c r="Q52">
        <v>1.8058209869151893</v>
      </c>
      <c r="R52">
        <v>0.45886897537210958</v>
      </c>
      <c r="S52">
        <v>2.3479212524414068</v>
      </c>
      <c r="T52">
        <v>1.5734125969024271</v>
      </c>
      <c r="U52">
        <v>6.4907610711382735E-2</v>
      </c>
      <c r="V52">
        <v>0.3732049953911557</v>
      </c>
      <c r="W52" s="6">
        <v>7.5026094994804993</v>
      </c>
      <c r="AC52" s="6"/>
    </row>
    <row r="53" spans="1:29">
      <c r="A53" s="6"/>
      <c r="B53" s="4">
        <v>0.1081777405188888</v>
      </c>
      <c r="C53" s="1" t="s">
        <v>18</v>
      </c>
      <c r="D53" s="4">
        <v>0</v>
      </c>
      <c r="E53" s="4">
        <v>0</v>
      </c>
      <c r="F53" s="4">
        <v>0</v>
      </c>
      <c r="G53" s="4">
        <v>0</v>
      </c>
      <c r="H53" s="4">
        <v>0</v>
      </c>
      <c r="I53" s="4">
        <v>0</v>
      </c>
      <c r="J53" s="4">
        <v>0</v>
      </c>
      <c r="K53" s="4">
        <v>0</v>
      </c>
      <c r="N53" s="1" t="s">
        <v>18</v>
      </c>
      <c r="O53">
        <v>2.763199841308595</v>
      </c>
      <c r="P53">
        <v>1.1946424621458342</v>
      </c>
      <c r="Q53">
        <v>0.17645422918871381</v>
      </c>
      <c r="R53">
        <v>0.88885425818641595</v>
      </c>
      <c r="S53">
        <v>2.0293253610538336E-2</v>
      </c>
      <c r="T53">
        <v>10.69525591240658</v>
      </c>
      <c r="U53">
        <v>0.31619537016418775</v>
      </c>
      <c r="V53">
        <v>1.0742666471718783</v>
      </c>
      <c r="W53" s="6">
        <v>17.129161974182743</v>
      </c>
      <c r="AC53" s="6"/>
    </row>
    <row r="54" spans="1:29">
      <c r="A54" s="6"/>
      <c r="B54" s="4">
        <v>5.7736683692723785E-2</v>
      </c>
      <c r="C54" s="1" t="s">
        <v>19</v>
      </c>
      <c r="D54" s="4">
        <v>0</v>
      </c>
      <c r="E54" s="4">
        <v>0</v>
      </c>
      <c r="F54" s="4">
        <v>0</v>
      </c>
      <c r="G54" s="4">
        <v>0</v>
      </c>
      <c r="H54" s="4">
        <v>0</v>
      </c>
      <c r="I54" s="4">
        <v>0</v>
      </c>
      <c r="J54" s="4">
        <v>0</v>
      </c>
      <c r="K54" s="4">
        <v>0</v>
      </c>
      <c r="N54" s="1" t="s">
        <v>19</v>
      </c>
      <c r="O54">
        <v>0.20014856521153979</v>
      </c>
      <c r="P54">
        <v>0.57266087594543369</v>
      </c>
      <c r="Q54">
        <v>7.8302503023789993E-2</v>
      </c>
      <c r="R54">
        <v>1.0358223961155753</v>
      </c>
      <c r="S54">
        <v>2.3187545288085945</v>
      </c>
      <c r="T54">
        <v>9.1051266902855948E-2</v>
      </c>
      <c r="U54">
        <v>7.8302503023789993E-2</v>
      </c>
      <c r="V54">
        <v>1.3061777501714837</v>
      </c>
      <c r="W54" s="6">
        <v>5.6812203892030624</v>
      </c>
      <c r="AC54" s="6"/>
    </row>
    <row r="55" spans="1:29">
      <c r="A55" s="6"/>
      <c r="B55" s="4">
        <v>0.17981467316973521</v>
      </c>
      <c r="C55" s="1" t="s">
        <v>20</v>
      </c>
      <c r="D55" s="4">
        <v>0</v>
      </c>
      <c r="E55" s="4">
        <v>0</v>
      </c>
      <c r="F55" s="4">
        <v>0</v>
      </c>
      <c r="G55" s="4">
        <v>0</v>
      </c>
      <c r="H55" s="4">
        <v>0</v>
      </c>
      <c r="I55" s="4">
        <v>0</v>
      </c>
      <c r="J55" s="4">
        <v>0</v>
      </c>
      <c r="K55" s="4">
        <v>0</v>
      </c>
      <c r="N55" s="1" t="s">
        <v>20</v>
      </c>
      <c r="O55">
        <v>1.8901608795485512</v>
      </c>
      <c r="P55">
        <v>0.76976426771875217</v>
      </c>
      <c r="Q55">
        <v>0.88814660818497015</v>
      </c>
      <c r="R55">
        <v>1.4509705090496521E-2</v>
      </c>
      <c r="S55">
        <v>2.6937518199979079E-2</v>
      </c>
      <c r="T55">
        <v>0.34364124087988362</v>
      </c>
      <c r="U55">
        <v>0.88814660818497015</v>
      </c>
      <c r="V55">
        <v>4.4610700522667823</v>
      </c>
      <c r="W55" s="6">
        <v>9.2823768800743842</v>
      </c>
      <c r="AC55" s="6"/>
    </row>
    <row r="56" spans="1:29">
      <c r="A56" s="6"/>
      <c r="O56" s="6">
        <v>7.412357280576348</v>
      </c>
      <c r="P56" s="6">
        <v>6.9820274132687716</v>
      </c>
      <c r="Q56" s="6">
        <v>18.278599818717126</v>
      </c>
      <c r="R56" s="6">
        <v>3.8717671255869233</v>
      </c>
      <c r="S56" s="6">
        <v>7.6694733787826666</v>
      </c>
      <c r="T56" s="6">
        <v>20.184875952477284</v>
      </c>
      <c r="U56" s="6">
        <v>3.4021303293668961</v>
      </c>
      <c r="V56" s="6">
        <v>30.146827816254664</v>
      </c>
      <c r="W56" s="19">
        <v>97.948059115030674</v>
      </c>
      <c r="X56" t="s">
        <v>64</v>
      </c>
      <c r="AC56" s="6"/>
    </row>
    <row r="57" spans="1:29">
      <c r="A57" s="6"/>
      <c r="C57" s="1" t="s">
        <v>29</v>
      </c>
      <c r="D57" s="4">
        <v>0</v>
      </c>
      <c r="E57" s="4">
        <v>0</v>
      </c>
      <c r="F57" s="4">
        <v>0</v>
      </c>
      <c r="G57" s="4">
        <v>0</v>
      </c>
      <c r="H57" s="4">
        <v>0</v>
      </c>
      <c r="I57" s="4">
        <v>0</v>
      </c>
      <c r="J57" s="4">
        <v>0</v>
      </c>
      <c r="K57" s="4">
        <v>0</v>
      </c>
      <c r="X57">
        <v>0.99856324988617606</v>
      </c>
      <c r="AC57" s="6"/>
    </row>
    <row r="58" spans="1:29">
      <c r="A58" s="6"/>
      <c r="C58" s="1"/>
      <c r="D58" s="1" t="s">
        <v>13</v>
      </c>
      <c r="E58" s="1" t="s">
        <v>14</v>
      </c>
      <c r="F58" s="1" t="s">
        <v>15</v>
      </c>
      <c r="G58" s="1" t="s">
        <v>16</v>
      </c>
      <c r="H58" s="1" t="s">
        <v>17</v>
      </c>
      <c r="I58" s="1" t="s">
        <v>18</v>
      </c>
      <c r="J58" s="1" t="s">
        <v>19</v>
      </c>
      <c r="K58" s="1" t="s">
        <v>20</v>
      </c>
      <c r="L58" s="1"/>
      <c r="X58">
        <v>1.4367501138239369E-3</v>
      </c>
      <c r="Y58" t="s">
        <v>65</v>
      </c>
      <c r="AC58" s="6"/>
    </row>
    <row r="59" spans="1:29">
      <c r="A59" s="6"/>
      <c r="B59" s="4">
        <v>0.12123161332720829</v>
      </c>
      <c r="C59" s="1" t="s">
        <v>13</v>
      </c>
      <c r="D59" s="4">
        <v>0</v>
      </c>
      <c r="E59" s="4">
        <v>0</v>
      </c>
      <c r="F59" s="4">
        <v>0</v>
      </c>
      <c r="G59" s="4">
        <v>0</v>
      </c>
      <c r="H59" s="4">
        <v>0</v>
      </c>
      <c r="I59" s="4">
        <v>0</v>
      </c>
      <c r="J59" s="4">
        <v>0</v>
      </c>
      <c r="K59" s="4">
        <v>0</v>
      </c>
      <c r="N59" t="s">
        <v>100</v>
      </c>
      <c r="AC59" s="6"/>
    </row>
    <row r="60" spans="1:29">
      <c r="A60" s="6"/>
      <c r="B60" s="4">
        <v>0.12123161332720829</v>
      </c>
      <c r="C60" s="1" t="s">
        <v>14</v>
      </c>
      <c r="D60" s="4">
        <v>0</v>
      </c>
      <c r="E60" s="4">
        <v>0</v>
      </c>
      <c r="F60" s="4">
        <v>0</v>
      </c>
      <c r="G60" s="4">
        <v>0</v>
      </c>
      <c r="H60" s="4">
        <v>0</v>
      </c>
      <c r="I60" s="4">
        <v>0</v>
      </c>
      <c r="J60" s="4">
        <v>0</v>
      </c>
      <c r="K60" s="4">
        <v>0</v>
      </c>
      <c r="P60" s="1" t="s">
        <v>13</v>
      </c>
      <c r="Q60" s="1" t="s">
        <v>14</v>
      </c>
      <c r="R60" s="1" t="s">
        <v>15</v>
      </c>
      <c r="S60" s="1" t="s">
        <v>16</v>
      </c>
      <c r="T60" s="1" t="s">
        <v>17</v>
      </c>
      <c r="U60" s="1" t="s">
        <v>18</v>
      </c>
      <c r="V60" s="1" t="s">
        <v>19</v>
      </c>
      <c r="W60" s="1" t="s">
        <v>20</v>
      </c>
      <c r="AC60" s="6"/>
    </row>
    <row r="61" spans="1:29">
      <c r="A61" s="6"/>
      <c r="B61" s="4">
        <v>5.7064808468413268E-2</v>
      </c>
      <c r="C61" s="1" t="s">
        <v>15</v>
      </c>
      <c r="D61" s="4">
        <v>0</v>
      </c>
      <c r="E61" s="4">
        <v>0</v>
      </c>
      <c r="F61" s="4">
        <v>0</v>
      </c>
      <c r="G61" s="4">
        <v>0</v>
      </c>
      <c r="H61" s="4">
        <v>0</v>
      </c>
      <c r="I61" s="4">
        <v>0</v>
      </c>
      <c r="J61" s="4">
        <v>0</v>
      </c>
      <c r="K61" s="4">
        <v>0</v>
      </c>
      <c r="P61">
        <v>24</v>
      </c>
      <c r="Q61">
        <v>36</v>
      </c>
      <c r="R61">
        <v>46</v>
      </c>
      <c r="S61">
        <v>54</v>
      </c>
      <c r="T61">
        <v>22</v>
      </c>
      <c r="U61">
        <v>46</v>
      </c>
      <c r="V61">
        <v>34</v>
      </c>
      <c r="W61">
        <v>58</v>
      </c>
      <c r="AC61" s="6"/>
    </row>
    <row r="62" spans="1:29">
      <c r="A62" s="6"/>
      <c r="B62" s="4">
        <v>5.7064808468413268E-2</v>
      </c>
      <c r="C62" s="1" t="s">
        <v>16</v>
      </c>
      <c r="D62" s="4">
        <v>0</v>
      </c>
      <c r="E62" s="4">
        <v>0</v>
      </c>
      <c r="F62" s="4">
        <v>0</v>
      </c>
      <c r="G62" s="4">
        <v>0</v>
      </c>
      <c r="H62" s="4">
        <v>0</v>
      </c>
      <c r="I62" s="4">
        <v>0</v>
      </c>
      <c r="J62" s="4">
        <v>0</v>
      </c>
      <c r="K62" s="4">
        <v>0</v>
      </c>
      <c r="N62" s="1" t="s">
        <v>13</v>
      </c>
      <c r="O62" s="25">
        <v>46</v>
      </c>
      <c r="P62" s="7">
        <v>3.45</v>
      </c>
      <c r="Q62" s="7">
        <v>5.1749999999999998</v>
      </c>
      <c r="R62" s="7">
        <v>6.6124999999999998</v>
      </c>
      <c r="S62" s="7">
        <v>7.7625000000000002</v>
      </c>
      <c r="T62" s="7">
        <v>3.1625000000000001</v>
      </c>
      <c r="U62" s="7">
        <v>6.6124999999999998</v>
      </c>
      <c r="V62" s="7">
        <v>4.8875000000000002</v>
      </c>
      <c r="W62" s="7">
        <v>8.3375000000000004</v>
      </c>
      <c r="AC62" s="6"/>
    </row>
    <row r="63" spans="1:29">
      <c r="A63" s="6"/>
      <c r="B63" s="4">
        <v>0.21874047390338747</v>
      </c>
      <c r="C63" s="1" t="s">
        <v>17</v>
      </c>
      <c r="D63" s="4">
        <v>0</v>
      </c>
      <c r="E63" s="4">
        <v>0</v>
      </c>
      <c r="F63" s="4">
        <v>0</v>
      </c>
      <c r="G63" s="4">
        <v>0</v>
      </c>
      <c r="H63" s="4">
        <v>0</v>
      </c>
      <c r="I63" s="4">
        <v>0</v>
      </c>
      <c r="J63" s="4">
        <v>0</v>
      </c>
      <c r="K63" s="4">
        <v>0</v>
      </c>
      <c r="N63" s="1" t="s">
        <v>14</v>
      </c>
      <c r="O63" s="25">
        <v>52</v>
      </c>
      <c r="P63" s="7">
        <v>3.9</v>
      </c>
      <c r="Q63" s="7">
        <v>5.85</v>
      </c>
      <c r="R63" s="7">
        <v>7.4749999999999996</v>
      </c>
      <c r="S63" s="7">
        <v>8.7750000000000004</v>
      </c>
      <c r="T63" s="7">
        <v>3.5750000000000002</v>
      </c>
      <c r="U63" s="7">
        <v>7.4749999999999996</v>
      </c>
      <c r="V63" s="7">
        <v>5.5250000000000004</v>
      </c>
      <c r="W63" s="7">
        <v>9.4250000000000007</v>
      </c>
      <c r="AC63" s="6"/>
    </row>
    <row r="64" spans="1:29">
      <c r="A64" s="6"/>
      <c r="B64" s="4">
        <v>0.21874047390338747</v>
      </c>
      <c r="C64" s="1" t="s">
        <v>18</v>
      </c>
      <c r="D64" s="4">
        <v>0</v>
      </c>
      <c r="E64" s="4">
        <v>0</v>
      </c>
      <c r="F64" s="4">
        <v>0</v>
      </c>
      <c r="G64" s="4">
        <v>0</v>
      </c>
      <c r="H64" s="4">
        <v>0</v>
      </c>
      <c r="I64" s="4">
        <v>0</v>
      </c>
      <c r="J64" s="4">
        <v>0</v>
      </c>
      <c r="K64" s="4">
        <v>0</v>
      </c>
      <c r="N64" s="1" t="s">
        <v>15</v>
      </c>
      <c r="O64" s="25">
        <v>45</v>
      </c>
      <c r="P64" s="7">
        <v>3.375</v>
      </c>
      <c r="Q64" s="7">
        <v>5.0625</v>
      </c>
      <c r="R64" s="7">
        <v>6.46875</v>
      </c>
      <c r="S64" s="7">
        <v>7.59375</v>
      </c>
      <c r="T64" s="7">
        <v>3.09375</v>
      </c>
      <c r="U64" s="7">
        <v>6.46875</v>
      </c>
      <c r="V64" s="7">
        <v>4.78125</v>
      </c>
      <c r="W64" s="7">
        <v>8.15625</v>
      </c>
      <c r="AC64" s="6"/>
    </row>
    <row r="65" spans="1:29">
      <c r="A65" s="6"/>
      <c r="B65" s="4">
        <v>0.102963104300991</v>
      </c>
      <c r="C65" s="1" t="s">
        <v>19</v>
      </c>
      <c r="D65" s="4">
        <v>0</v>
      </c>
      <c r="E65" s="4">
        <v>0</v>
      </c>
      <c r="F65" s="4">
        <v>0</v>
      </c>
      <c r="G65" s="4">
        <v>0</v>
      </c>
      <c r="H65" s="4">
        <v>0</v>
      </c>
      <c r="I65" s="4">
        <v>0</v>
      </c>
      <c r="J65" s="4">
        <v>0</v>
      </c>
      <c r="K65" s="4">
        <v>0</v>
      </c>
      <c r="N65" s="1" t="s">
        <v>16</v>
      </c>
      <c r="O65" s="25">
        <v>48</v>
      </c>
      <c r="P65" s="7">
        <v>3.6</v>
      </c>
      <c r="Q65" s="7">
        <v>5.4</v>
      </c>
      <c r="R65" s="7">
        <v>6.9</v>
      </c>
      <c r="S65" s="7">
        <v>8.1</v>
      </c>
      <c r="T65" s="7">
        <v>3.3</v>
      </c>
      <c r="U65" s="7">
        <v>6.9</v>
      </c>
      <c r="V65" s="7">
        <v>5.0999999999999996</v>
      </c>
      <c r="W65" s="7">
        <v>8.6999999999999993</v>
      </c>
      <c r="AC65" s="6"/>
    </row>
    <row r="66" spans="1:29">
      <c r="A66" s="6"/>
      <c r="B66" s="4">
        <v>0.102963104300991</v>
      </c>
      <c r="C66" s="1" t="s">
        <v>20</v>
      </c>
      <c r="D66" s="4">
        <v>0</v>
      </c>
      <c r="E66" s="4">
        <v>0</v>
      </c>
      <c r="F66" s="4">
        <v>0</v>
      </c>
      <c r="G66" s="4">
        <v>0</v>
      </c>
      <c r="H66" s="4">
        <v>0</v>
      </c>
      <c r="I66" s="4">
        <v>0</v>
      </c>
      <c r="J66" s="4">
        <v>0</v>
      </c>
      <c r="K66" s="4">
        <v>0</v>
      </c>
      <c r="N66" s="1" t="s">
        <v>17</v>
      </c>
      <c r="O66" s="25">
        <v>26</v>
      </c>
      <c r="P66" s="7">
        <v>1.95</v>
      </c>
      <c r="Q66" s="7">
        <v>2.9249999999999998</v>
      </c>
      <c r="R66" s="7">
        <v>3.7374999999999998</v>
      </c>
      <c r="S66" s="7">
        <v>4.3875000000000002</v>
      </c>
      <c r="T66" s="7">
        <v>1.7875000000000001</v>
      </c>
      <c r="U66" s="7">
        <v>3.7374999999999998</v>
      </c>
      <c r="V66" s="7">
        <v>2.7625000000000002</v>
      </c>
      <c r="W66" s="7">
        <v>4.7125000000000004</v>
      </c>
      <c r="AC66" s="6"/>
    </row>
    <row r="67" spans="1:29">
      <c r="A67" s="6"/>
      <c r="N67" s="1" t="s">
        <v>18</v>
      </c>
      <c r="O67" s="25">
        <v>37</v>
      </c>
      <c r="P67" s="7">
        <v>2.7749999999999999</v>
      </c>
      <c r="Q67" s="7">
        <v>4.1624999999999996</v>
      </c>
      <c r="R67" s="7">
        <v>5.3187499999999996</v>
      </c>
      <c r="S67" s="7">
        <v>6.2437500000000004</v>
      </c>
      <c r="T67" s="7">
        <v>2.5437500000000002</v>
      </c>
      <c r="U67" s="7">
        <v>5.3187499999999996</v>
      </c>
      <c r="V67" s="7">
        <v>3.9312499999999999</v>
      </c>
      <c r="W67" s="7">
        <v>6.7062499999999998</v>
      </c>
      <c r="AC67" s="6"/>
    </row>
    <row r="68" spans="1:29">
      <c r="A68" s="6"/>
      <c r="C68" s="1" t="s">
        <v>30</v>
      </c>
      <c r="D68" s="4">
        <v>1.4528313879802735E-2</v>
      </c>
      <c r="E68" s="4">
        <v>4.5246866375411213E-2</v>
      </c>
      <c r="F68" s="4">
        <v>6.8386077374247593E-3</v>
      </c>
      <c r="G68" s="4">
        <v>2.129810610158105E-2</v>
      </c>
      <c r="H68" s="4">
        <v>2.6213709245193902E-2</v>
      </c>
      <c r="I68" s="4">
        <v>8.1639769709964075E-2</v>
      </c>
      <c r="J68" s="4">
        <v>1.233902821441658E-2</v>
      </c>
      <c r="K68" s="4">
        <v>3.8428572333936692E-2</v>
      </c>
      <c r="N68" s="1" t="s">
        <v>19</v>
      </c>
      <c r="O68" s="25">
        <v>30</v>
      </c>
      <c r="P68" s="7">
        <v>2.25</v>
      </c>
      <c r="Q68" s="7">
        <v>3.375</v>
      </c>
      <c r="R68" s="7">
        <v>4.3125</v>
      </c>
      <c r="S68" s="7">
        <v>5.0625</v>
      </c>
      <c r="T68" s="7">
        <v>2.0625</v>
      </c>
      <c r="U68" s="7">
        <v>4.3125</v>
      </c>
      <c r="V68" s="7">
        <v>3.1875</v>
      </c>
      <c r="W68" s="7">
        <v>5.4375</v>
      </c>
      <c r="AC68" s="6"/>
    </row>
    <row r="69" spans="1:29">
      <c r="A69" s="6"/>
      <c r="C69" s="1"/>
      <c r="D69" s="1" t="s">
        <v>13</v>
      </c>
      <c r="E69" s="1" t="s">
        <v>14</v>
      </c>
      <c r="F69" s="1" t="s">
        <v>15</v>
      </c>
      <c r="G69" s="1" t="s">
        <v>16</v>
      </c>
      <c r="H69" s="1" t="s">
        <v>17</v>
      </c>
      <c r="I69" s="1" t="s">
        <v>18</v>
      </c>
      <c r="J69" s="1" t="s">
        <v>19</v>
      </c>
      <c r="K69" s="1" t="s">
        <v>20</v>
      </c>
      <c r="L69" s="1"/>
      <c r="N69" s="1" t="s">
        <v>20</v>
      </c>
      <c r="O69" s="26">
        <v>36</v>
      </c>
      <c r="P69" s="7">
        <v>2.7</v>
      </c>
      <c r="Q69" s="7">
        <v>4.05</v>
      </c>
      <c r="R69" s="7">
        <v>5.1749999999999998</v>
      </c>
      <c r="S69" s="7">
        <v>6.0750000000000002</v>
      </c>
      <c r="T69" s="7">
        <v>2.4750000000000001</v>
      </c>
      <c r="U69" s="7">
        <v>5.1749999999999998</v>
      </c>
      <c r="V69" s="7">
        <v>3.8250000000000002</v>
      </c>
      <c r="W69" s="7">
        <v>6.5250000000000004</v>
      </c>
      <c r="AC69" s="6"/>
    </row>
    <row r="70" spans="1:29">
      <c r="A70" s="6"/>
      <c r="B70" s="4">
        <v>5.8930510056267989E-2</v>
      </c>
      <c r="C70" s="1" t="s">
        <v>13</v>
      </c>
      <c r="D70" s="4">
        <v>8.5616094719433286E-4</v>
      </c>
      <c r="E70" s="4">
        <v>2.6664209139507845E-3</v>
      </c>
      <c r="F70" s="4">
        <v>4.0300264204118185E-4</v>
      </c>
      <c r="G70" s="4">
        <v>1.2551082557986848E-3</v>
      </c>
      <c r="H70" s="4">
        <v>1.5447872562859843E-3</v>
      </c>
      <c r="I70" s="4">
        <v>4.8110732698844402E-3</v>
      </c>
      <c r="J70" s="4">
        <v>7.2714522627425075E-4</v>
      </c>
      <c r="K70" s="4">
        <v>2.2646153683730779E-3</v>
      </c>
      <c r="O70" s="25">
        <v>320</v>
      </c>
      <c r="AC70" s="6"/>
    </row>
    <row r="71" spans="1:29">
      <c r="A71" s="6"/>
      <c r="B71" s="4">
        <v>0.1835327165981486</v>
      </c>
      <c r="C71" s="1" t="s">
        <v>14</v>
      </c>
      <c r="D71" s="4">
        <v>2.6664209139507841E-3</v>
      </c>
      <c r="E71" s="4">
        <v>8.304280303432646E-3</v>
      </c>
      <c r="F71" s="4">
        <v>1.2551082557986845E-3</v>
      </c>
      <c r="G71" s="4">
        <v>3.9088992712187744E-3</v>
      </c>
      <c r="H71" s="4">
        <v>4.8110732698844402E-3</v>
      </c>
      <c r="I71" s="4">
        <v>1.4983568717316953E-2</v>
      </c>
      <c r="J71" s="4">
        <v>2.2646153683730779E-3</v>
      </c>
      <c r="K71" s="4">
        <v>7.0529002754358564E-3</v>
      </c>
      <c r="N71" s="1" t="s">
        <v>101</v>
      </c>
      <c r="AC71" s="6"/>
    </row>
    <row r="72" spans="1:29">
      <c r="A72" s="6"/>
      <c r="B72" s="4">
        <v>2.7739119995296647E-2</v>
      </c>
      <c r="C72" s="1" t="s">
        <v>15</v>
      </c>
      <c r="D72" s="4">
        <v>4.0300264204118185E-4</v>
      </c>
      <c r="E72" s="4">
        <v>1.2551082557986848E-3</v>
      </c>
      <c r="F72" s="4">
        <v>1.896969606291895E-4</v>
      </c>
      <c r="G72" s="4">
        <v>5.9079072082431636E-4</v>
      </c>
      <c r="H72" s="4">
        <v>7.2714522627425075E-4</v>
      </c>
      <c r="I72" s="4">
        <v>2.2646153683730779E-3</v>
      </c>
      <c r="J72" s="4">
        <v>3.4227378426505246E-4</v>
      </c>
      <c r="K72" s="4">
        <v>1.0659747792190067E-3</v>
      </c>
      <c r="P72" s="1" t="s">
        <v>13</v>
      </c>
      <c r="Q72" s="1" t="s">
        <v>14</v>
      </c>
      <c r="R72" s="1" t="s">
        <v>15</v>
      </c>
      <c r="S72" s="1" t="s">
        <v>16</v>
      </c>
      <c r="T72" s="1" t="s">
        <v>17</v>
      </c>
      <c r="U72" s="1" t="s">
        <v>18</v>
      </c>
      <c r="V72" s="1" t="s">
        <v>19</v>
      </c>
      <c r="W72" s="1" t="s">
        <v>20</v>
      </c>
      <c r="X72" s="1" t="s">
        <v>95</v>
      </c>
      <c r="AC72" s="6"/>
    </row>
    <row r="73" spans="1:29">
      <c r="A73" s="6"/>
      <c r="B73" s="4">
        <v>8.6390496941529893E-2</v>
      </c>
      <c r="C73" s="1" t="s">
        <v>16</v>
      </c>
      <c r="D73" s="4">
        <v>1.2551082557986845E-3</v>
      </c>
      <c r="E73" s="4">
        <v>3.9088992712187744E-3</v>
      </c>
      <c r="F73" s="4">
        <v>5.9079072082431636E-4</v>
      </c>
      <c r="G73" s="4">
        <v>1.8399539700290168E-3</v>
      </c>
      <c r="H73" s="4">
        <v>2.2646153683730775E-3</v>
      </c>
      <c r="I73" s="4">
        <v>7.0529002754358564E-3</v>
      </c>
      <c r="J73" s="4">
        <v>1.0659747792190067E-3</v>
      </c>
      <c r="K73" s="4">
        <v>3.319863460682318E-3</v>
      </c>
      <c r="O73" s="1" t="s">
        <v>13</v>
      </c>
      <c r="P73" s="7">
        <v>0.69637681159420273</v>
      </c>
      <c r="Q73" s="7">
        <v>1.9479468599033816</v>
      </c>
      <c r="R73" s="7">
        <v>3.2174149338374289</v>
      </c>
      <c r="S73" s="7">
        <v>0.98311191626409034</v>
      </c>
      <c r="T73" s="7">
        <v>0.22178853754940708</v>
      </c>
      <c r="U73" s="7">
        <v>1.0321597353497163</v>
      </c>
      <c r="V73" s="7">
        <v>2.5895140664961552E-3</v>
      </c>
      <c r="W73" s="7">
        <v>13.635850824587704</v>
      </c>
      <c r="X73" s="6">
        <v>21.737239133152428</v>
      </c>
      <c r="AC73" s="6"/>
    </row>
    <row r="74" spans="1:29">
      <c r="A74" s="6"/>
      <c r="B74" s="4">
        <v>0.10632942467147188</v>
      </c>
      <c r="C74" s="1" t="s">
        <v>17</v>
      </c>
      <c r="D74" s="4">
        <v>1.5447872562859843E-3</v>
      </c>
      <c r="E74" s="4">
        <v>4.8110732698844402E-3</v>
      </c>
      <c r="F74" s="4">
        <v>7.2714522627425075E-4</v>
      </c>
      <c r="G74" s="4">
        <v>2.2646153683730779E-3</v>
      </c>
      <c r="H74" s="4">
        <v>2.787288622546711E-3</v>
      </c>
      <c r="I74" s="4">
        <v>8.6807097435719367E-3</v>
      </c>
      <c r="J74" s="4">
        <v>1.312001771043974E-3</v>
      </c>
      <c r="K74" s="4">
        <v>4.0860879872135301E-3</v>
      </c>
      <c r="O74" s="1" t="s">
        <v>14</v>
      </c>
      <c r="P74" s="7">
        <v>0.20769230769230765</v>
      </c>
      <c r="Q74" s="7">
        <v>0.58504273504273485</v>
      </c>
      <c r="R74" s="7">
        <v>0.81948160535117043</v>
      </c>
      <c r="S74" s="7">
        <v>0.17101139601139592</v>
      </c>
      <c r="T74" s="7">
        <v>0.56800699300699287</v>
      </c>
      <c r="U74" s="7">
        <v>2.7392140468227431</v>
      </c>
      <c r="V74" s="7">
        <v>1.1539592760180999</v>
      </c>
      <c r="W74" s="7">
        <v>3.5079575596816882E-2</v>
      </c>
      <c r="X74" s="6">
        <v>6.279487935542261</v>
      </c>
      <c r="AC74" s="6"/>
    </row>
    <row r="75" spans="1:29">
      <c r="A75" s="6"/>
      <c r="B75" s="4">
        <v>0.33115152313530305</v>
      </c>
      <c r="C75" s="1" t="s">
        <v>18</v>
      </c>
      <c r="D75" s="4">
        <v>4.8110732698844402E-3</v>
      </c>
      <c r="E75" s="4">
        <v>1.4983568717316952E-2</v>
      </c>
      <c r="F75" s="4">
        <v>2.2646153683730775E-3</v>
      </c>
      <c r="G75" s="4">
        <v>7.0529002754358564E-3</v>
      </c>
      <c r="H75" s="4">
        <v>8.6807097435719349E-3</v>
      </c>
      <c r="I75" s="4">
        <v>2.7035134087869981E-2</v>
      </c>
      <c r="J75" s="4">
        <v>4.0860879872135292E-3</v>
      </c>
      <c r="K75" s="4">
        <v>1.2725680260298303E-2</v>
      </c>
      <c r="O75" s="1" t="s">
        <v>15</v>
      </c>
      <c r="P75" s="7">
        <v>0.56018518518518523</v>
      </c>
      <c r="Q75" s="7">
        <v>1.7044753086419753</v>
      </c>
      <c r="R75" s="7">
        <v>4.7296195652173916</v>
      </c>
      <c r="S75" s="7">
        <v>2.1733539094650207E-2</v>
      </c>
      <c r="T75" s="7">
        <v>1.4169823232323233</v>
      </c>
      <c r="U75" s="7">
        <v>0.94217995169082125</v>
      </c>
      <c r="V75" s="7">
        <v>0.12765522875816993</v>
      </c>
      <c r="W75" s="7">
        <v>0.57004310344827591</v>
      </c>
      <c r="X75" s="6">
        <v>10.072874205268793</v>
      </c>
      <c r="AC75" s="6"/>
    </row>
    <row r="76" spans="1:29">
      <c r="A76" s="6"/>
      <c r="B76" s="4">
        <v>5.005021451836391E-2</v>
      </c>
      <c r="C76" s="1" t="s">
        <v>19</v>
      </c>
      <c r="D76" s="4">
        <v>7.2714522627425075E-4</v>
      </c>
      <c r="E76" s="4">
        <v>2.2646153683730779E-3</v>
      </c>
      <c r="F76" s="4">
        <v>3.4227378426505246E-4</v>
      </c>
      <c r="G76" s="4">
        <v>1.0659747792190069E-3</v>
      </c>
      <c r="H76" s="4">
        <v>1.312001771043974E-3</v>
      </c>
      <c r="I76" s="4">
        <v>4.0860879872135301E-3</v>
      </c>
      <c r="J76" s="4">
        <v>6.175710090796946E-4</v>
      </c>
      <c r="K76" s="4">
        <v>1.923358288947996E-3</v>
      </c>
      <c r="O76" s="1" t="s">
        <v>16</v>
      </c>
      <c r="P76" s="7">
        <v>0.5444444444444444</v>
      </c>
      <c r="Q76" s="7">
        <v>6.6666666666666582E-2</v>
      </c>
      <c r="R76" s="7">
        <v>2.4362318840579706</v>
      </c>
      <c r="S76" s="7">
        <v>1.0382716049382719</v>
      </c>
      <c r="T76" s="7">
        <v>2.2090909090909094</v>
      </c>
      <c r="U76" s="7">
        <v>2.2043478260869569</v>
      </c>
      <c r="V76" s="7">
        <v>1.9607843137254763E-3</v>
      </c>
      <c r="W76" s="7">
        <v>6.8149425287356316</v>
      </c>
      <c r="X76" s="6">
        <v>15.315956648334577</v>
      </c>
      <c r="AC76" s="6"/>
    </row>
    <row r="77" spans="1:29">
      <c r="A77" s="6"/>
      <c r="B77" s="4">
        <v>0.1558759940836181</v>
      </c>
      <c r="C77" s="1" t="s">
        <v>20</v>
      </c>
      <c r="D77" s="4">
        <v>2.2646153683730779E-3</v>
      </c>
      <c r="E77" s="4">
        <v>7.0529002754358572E-3</v>
      </c>
      <c r="F77" s="4">
        <v>1.0659747792190067E-3</v>
      </c>
      <c r="G77" s="4">
        <v>3.3198634606823184E-3</v>
      </c>
      <c r="H77" s="4">
        <v>4.0860879872135301E-3</v>
      </c>
      <c r="I77" s="4">
        <v>1.2725680260298305E-2</v>
      </c>
      <c r="J77" s="4">
        <v>1.9233582889479958E-3</v>
      </c>
      <c r="K77" s="4">
        <v>5.9900919137666061E-3</v>
      </c>
      <c r="O77" s="1" t="s">
        <v>17</v>
      </c>
      <c r="P77" s="7">
        <v>0.46282051282051284</v>
      </c>
      <c r="Q77" s="7">
        <v>1.9230769230769323E-3</v>
      </c>
      <c r="R77" s="7">
        <v>2.0050585284280937</v>
      </c>
      <c r="S77" s="7">
        <v>1.5555911680911678</v>
      </c>
      <c r="T77" s="7">
        <v>1.7875000000000001</v>
      </c>
      <c r="U77" s="7">
        <v>1.3696070234113715</v>
      </c>
      <c r="V77" s="7">
        <v>0.55435520361990931</v>
      </c>
      <c r="W77" s="7">
        <v>0.10772546419098153</v>
      </c>
      <c r="X77" s="6">
        <v>7.8445809774851138</v>
      </c>
      <c r="AC77" s="6"/>
    </row>
    <row r="78" spans="1:29">
      <c r="A78" s="6"/>
      <c r="O78" s="1" t="s">
        <v>18</v>
      </c>
      <c r="P78" s="7">
        <v>2.7749999999999999</v>
      </c>
      <c r="Q78" s="7">
        <v>1.1234609609609607</v>
      </c>
      <c r="R78" s="7">
        <v>1.910252643948292E-2</v>
      </c>
      <c r="S78" s="7">
        <v>0.80631256256256278</v>
      </c>
      <c r="T78" s="7">
        <v>8.1833538083538007E-2</v>
      </c>
      <c r="U78" s="7">
        <v>6.0684562279670988</v>
      </c>
      <c r="V78" s="7">
        <v>0.22059817170111284</v>
      </c>
      <c r="W78" s="7">
        <v>0.78453518173345771</v>
      </c>
      <c r="X78" s="6">
        <v>11.879299169448215</v>
      </c>
      <c r="AC78" s="6"/>
    </row>
    <row r="79" spans="1:29">
      <c r="A79" s="6"/>
      <c r="C79" s="1" t="s">
        <v>31</v>
      </c>
      <c r="D79" s="4">
        <v>1.5427607400256217E-3</v>
      </c>
      <c r="E79" s="4">
        <v>1.5427607400256217E-3</v>
      </c>
      <c r="F79" s="4">
        <v>2.5644001891347279E-3</v>
      </c>
      <c r="G79" s="4">
        <v>2.5644001891347279E-3</v>
      </c>
      <c r="H79" s="4">
        <v>2.7836321412461761E-3</v>
      </c>
      <c r="I79" s="4">
        <v>2.7836321412461761E-3</v>
      </c>
      <c r="J79" s="4">
        <v>4.6269953624660234E-3</v>
      </c>
      <c r="K79" s="4">
        <v>4.6269953624660234E-3</v>
      </c>
      <c r="O79" s="1" t="s">
        <v>19</v>
      </c>
      <c r="P79" s="7">
        <v>0.25</v>
      </c>
      <c r="Q79" s="7">
        <v>0.78240740740740744</v>
      </c>
      <c r="R79" s="7">
        <v>2.2644927536231884E-2</v>
      </c>
      <c r="S79" s="7">
        <v>0.84027777777777779</v>
      </c>
      <c r="T79" s="7">
        <v>2.0625</v>
      </c>
      <c r="U79" s="7">
        <v>0.39945652173913043</v>
      </c>
      <c r="V79" s="7">
        <v>0.20710784313725492</v>
      </c>
      <c r="W79" s="7">
        <v>1.2076149425287357</v>
      </c>
      <c r="X79" s="6">
        <v>5.7720094201265377</v>
      </c>
      <c r="AC79" s="6"/>
    </row>
    <row r="80" spans="1:29">
      <c r="A80" s="6"/>
      <c r="C80" s="1"/>
      <c r="D80" s="1" t="s">
        <v>13</v>
      </c>
      <c r="E80" s="1" t="s">
        <v>14</v>
      </c>
      <c r="F80" s="1" t="s">
        <v>15</v>
      </c>
      <c r="G80" s="1" t="s">
        <v>16</v>
      </c>
      <c r="H80" s="1" t="s">
        <v>17</v>
      </c>
      <c r="I80" s="1" t="s">
        <v>18</v>
      </c>
      <c r="J80" s="1" t="s">
        <v>19</v>
      </c>
      <c r="K80" s="1" t="s">
        <v>20</v>
      </c>
      <c r="L80" s="1"/>
      <c r="O80" s="1" t="s">
        <v>20</v>
      </c>
      <c r="P80" s="7">
        <v>1.9592592592592588</v>
      </c>
      <c r="Q80" s="7">
        <v>0.93888888888888911</v>
      </c>
      <c r="R80" s="7">
        <v>0.13152173913043483</v>
      </c>
      <c r="S80" s="7">
        <v>9.259259259259303E-4</v>
      </c>
      <c r="T80" s="7">
        <v>0.11136363636363632</v>
      </c>
      <c r="U80" s="7">
        <v>0.91413043478260858</v>
      </c>
      <c r="V80" s="7">
        <v>1.2367647058823525</v>
      </c>
      <c r="W80" s="7">
        <v>4.6782567049808437</v>
      </c>
      <c r="X80" s="6">
        <v>9.9711112952139498</v>
      </c>
      <c r="AC80" s="6"/>
    </row>
    <row r="81" spans="1:29">
      <c r="A81" s="6"/>
      <c r="B81" s="4">
        <v>6.6972958785320197E-2</v>
      </c>
      <c r="C81" s="1" t="s">
        <v>13</v>
      </c>
      <c r="D81" s="4">
        <v>1.0332325145734605E-4</v>
      </c>
      <c r="E81" s="4">
        <v>1.0332325145734605E-4</v>
      </c>
      <c r="F81" s="4">
        <v>1.7174546817598746E-4</v>
      </c>
      <c r="G81" s="4">
        <v>1.7174546817598746E-4</v>
      </c>
      <c r="H81" s="4">
        <v>1.8642808066917277E-4</v>
      </c>
      <c r="I81" s="4">
        <v>1.8642808066917277E-4</v>
      </c>
      <c r="J81" s="4">
        <v>3.0988356971030465E-4</v>
      </c>
      <c r="K81" s="4">
        <v>3.0988356971030465E-4</v>
      </c>
      <c r="X81" s="27">
        <v>88.872558784571865</v>
      </c>
      <c r="Y81" t="s">
        <v>51</v>
      </c>
      <c r="AC81" s="6"/>
    </row>
    <row r="82" spans="1:29">
      <c r="A82" s="6"/>
      <c r="B82" s="4">
        <v>6.6972958785320197E-2</v>
      </c>
      <c r="C82" s="1" t="s">
        <v>14</v>
      </c>
      <c r="D82" s="4">
        <v>1.0332325145734605E-4</v>
      </c>
      <c r="E82" s="4">
        <v>1.0332325145734605E-4</v>
      </c>
      <c r="F82" s="4">
        <v>1.7174546817598746E-4</v>
      </c>
      <c r="G82" s="4">
        <v>1.7174546817598746E-4</v>
      </c>
      <c r="H82" s="4">
        <v>1.8642808066917277E-4</v>
      </c>
      <c r="I82" s="4">
        <v>1.8642808066917277E-4</v>
      </c>
      <c r="J82" s="4">
        <v>3.0988356971030465E-4</v>
      </c>
      <c r="K82" s="4">
        <v>3.0988356971030465E-4</v>
      </c>
      <c r="Y82" t="s">
        <v>102</v>
      </c>
      <c r="AC82" s="6"/>
    </row>
    <row r="83" spans="1:29">
      <c r="A83" s="6"/>
      <c r="B83" s="4">
        <v>0.11132346301030135</v>
      </c>
      <c r="C83" s="1" t="s">
        <v>15</v>
      </c>
      <c r="D83" s="4">
        <v>1.7174546817598746E-4</v>
      </c>
      <c r="E83" s="4">
        <v>1.7174546817598746E-4</v>
      </c>
      <c r="F83" s="4">
        <v>2.8547790959874969E-4</v>
      </c>
      <c r="G83" s="4">
        <v>2.8547790959874969E-4</v>
      </c>
      <c r="H83" s="4">
        <v>3.0988356971030465E-4</v>
      </c>
      <c r="I83" s="4">
        <v>3.0988356971030465E-4</v>
      </c>
      <c r="J83" s="4">
        <v>5.1509314708232223E-4</v>
      </c>
      <c r="K83" s="4">
        <v>5.1509314708232223E-4</v>
      </c>
      <c r="U83" t="s">
        <v>103</v>
      </c>
      <c r="W83">
        <v>66.33864886296881</v>
      </c>
      <c r="AC83" s="6"/>
    </row>
    <row r="84" spans="1:29">
      <c r="A84" s="6"/>
      <c r="B84" s="4">
        <v>0.11132346301030135</v>
      </c>
      <c r="C84" s="1" t="s">
        <v>16</v>
      </c>
      <c r="D84" s="4">
        <v>1.7174546817598746E-4</v>
      </c>
      <c r="E84" s="4">
        <v>1.7174546817598746E-4</v>
      </c>
      <c r="F84" s="4">
        <v>2.8547790959874969E-4</v>
      </c>
      <c r="G84" s="4">
        <v>2.8547790959874969E-4</v>
      </c>
      <c r="H84" s="4">
        <v>3.0988356971030465E-4</v>
      </c>
      <c r="I84" s="4">
        <v>3.0988356971030465E-4</v>
      </c>
      <c r="J84" s="4">
        <v>5.1509314708232223E-4</v>
      </c>
      <c r="K84" s="4">
        <v>5.1509314708232223E-4</v>
      </c>
      <c r="AC84" s="6"/>
    </row>
    <row r="85" spans="1:29">
      <c r="A85" s="6"/>
      <c r="B85" s="4">
        <v>0.12084056576788219</v>
      </c>
      <c r="C85" s="1" t="s">
        <v>17</v>
      </c>
      <c r="D85" s="4">
        <v>1.8642808066917274E-4</v>
      </c>
      <c r="E85" s="4">
        <v>1.8642808066917274E-4</v>
      </c>
      <c r="F85" s="4">
        <v>3.0988356971030459E-4</v>
      </c>
      <c r="G85" s="4">
        <v>3.0988356971030459E-4</v>
      </c>
      <c r="H85" s="4">
        <v>3.3637568283784923E-4</v>
      </c>
      <c r="I85" s="4">
        <v>3.3637568283784923E-4</v>
      </c>
      <c r="J85" s="4">
        <v>5.5912873740576133E-4</v>
      </c>
      <c r="K85" s="4">
        <v>5.5912873740576133E-4</v>
      </c>
      <c r="AC85" s="6"/>
    </row>
    <row r="86" spans="1:29">
      <c r="A86" s="6"/>
      <c r="B86" s="4">
        <v>0.12084056576788219</v>
      </c>
      <c r="C86" s="1" t="s">
        <v>18</v>
      </c>
      <c r="D86" s="4">
        <v>1.8642808066917274E-4</v>
      </c>
      <c r="E86" s="4">
        <v>1.8642808066917274E-4</v>
      </c>
      <c r="F86" s="4">
        <v>3.0988356971030459E-4</v>
      </c>
      <c r="G86" s="4">
        <v>3.0988356971030459E-4</v>
      </c>
      <c r="H86" s="4">
        <v>3.3637568283784923E-4</v>
      </c>
      <c r="I86" s="4">
        <v>3.3637568283784923E-4</v>
      </c>
      <c r="J86" s="4">
        <v>5.5912873740576133E-4</v>
      </c>
      <c r="K86" s="4">
        <v>5.5912873740576133E-4</v>
      </c>
      <c r="AC86" s="6"/>
    </row>
    <row r="87" spans="1:29">
      <c r="A87" s="6"/>
      <c r="B87" s="4">
        <v>0.20086301243649626</v>
      </c>
      <c r="C87" s="1" t="s">
        <v>19</v>
      </c>
      <c r="D87" s="4">
        <v>3.0988356971030465E-4</v>
      </c>
      <c r="E87" s="4">
        <v>3.0988356971030465E-4</v>
      </c>
      <c r="F87" s="4">
        <v>5.1509314708232223E-4</v>
      </c>
      <c r="G87" s="4">
        <v>5.1509314708232223E-4</v>
      </c>
      <c r="H87" s="4">
        <v>5.5912873740576133E-4</v>
      </c>
      <c r="I87" s="4">
        <v>5.5912873740576133E-4</v>
      </c>
      <c r="J87" s="4">
        <v>9.2939222703462344E-4</v>
      </c>
      <c r="K87" s="4">
        <v>9.2939222703462344E-4</v>
      </c>
      <c r="AC87" s="6"/>
    </row>
    <row r="88" spans="1:29">
      <c r="A88" s="6"/>
      <c r="B88" s="4">
        <v>0.20086301243649626</v>
      </c>
      <c r="C88" s="1" t="s">
        <v>20</v>
      </c>
      <c r="D88" s="4">
        <v>3.0988356971030465E-4</v>
      </c>
      <c r="E88" s="4">
        <v>3.0988356971030465E-4</v>
      </c>
      <c r="F88" s="4">
        <v>5.1509314708232223E-4</v>
      </c>
      <c r="G88" s="4">
        <v>5.1509314708232223E-4</v>
      </c>
      <c r="H88" s="4">
        <v>5.5912873740576133E-4</v>
      </c>
      <c r="I88" s="4">
        <v>5.5912873740576133E-4</v>
      </c>
      <c r="J88" s="4">
        <v>9.2939222703462344E-4</v>
      </c>
      <c r="K88" s="4">
        <v>9.2939222703462344E-4</v>
      </c>
      <c r="AC88" s="6"/>
    </row>
    <row r="89" spans="1:29">
      <c r="A89" s="6"/>
      <c r="AC89" s="6"/>
    </row>
    <row r="90" spans="1:29">
      <c r="A90" s="6"/>
      <c r="C90" s="1" t="s">
        <v>32</v>
      </c>
      <c r="D90" s="4">
        <v>0</v>
      </c>
      <c r="E90" s="4">
        <v>0</v>
      </c>
      <c r="F90" s="4">
        <v>0</v>
      </c>
      <c r="G90" s="4">
        <v>0</v>
      </c>
      <c r="H90" s="4">
        <v>0</v>
      </c>
      <c r="I90" s="4">
        <v>0</v>
      </c>
      <c r="J90" s="4">
        <v>0</v>
      </c>
      <c r="K90" s="4">
        <v>0</v>
      </c>
      <c r="AC90" s="6"/>
    </row>
    <row r="91" spans="1:29">
      <c r="A91" s="6"/>
      <c r="C91" s="1"/>
      <c r="D91" s="1" t="s">
        <v>13</v>
      </c>
      <c r="E91" s="1" t="s">
        <v>14</v>
      </c>
      <c r="F91" s="1" t="s">
        <v>15</v>
      </c>
      <c r="G91" s="1" t="s">
        <v>16</v>
      </c>
      <c r="H91" s="1" t="s">
        <v>17</v>
      </c>
      <c r="I91" s="1" t="s">
        <v>18</v>
      </c>
      <c r="J91" s="1" t="s">
        <v>19</v>
      </c>
      <c r="K91" s="1" t="s">
        <v>20</v>
      </c>
      <c r="AC91" s="6"/>
    </row>
    <row r="92" spans="1:29">
      <c r="A92" s="6"/>
      <c r="B92" s="4">
        <v>3.2555457383413006E-2</v>
      </c>
      <c r="C92" s="1" t="s">
        <v>13</v>
      </c>
      <c r="D92" s="4">
        <v>0</v>
      </c>
      <c r="E92" s="4">
        <v>0</v>
      </c>
      <c r="F92" s="4">
        <v>0</v>
      </c>
      <c r="G92" s="4">
        <v>0</v>
      </c>
      <c r="H92" s="4">
        <v>0</v>
      </c>
      <c r="I92" s="4">
        <v>0</v>
      </c>
      <c r="J92" s="4">
        <v>0</v>
      </c>
      <c r="K92" s="4">
        <v>0</v>
      </c>
      <c r="AC92" s="6"/>
    </row>
    <row r="93" spans="1:29">
      <c r="A93" s="6"/>
      <c r="B93" s="4">
        <v>0.1013904601872274</v>
      </c>
      <c r="C93" s="1" t="s">
        <v>14</v>
      </c>
      <c r="D93" s="4">
        <v>0</v>
      </c>
      <c r="E93" s="4">
        <v>0</v>
      </c>
      <c r="F93" s="4">
        <v>0</v>
      </c>
      <c r="G93" s="4">
        <v>0</v>
      </c>
      <c r="H93" s="4">
        <v>0</v>
      </c>
      <c r="I93" s="4">
        <v>0</v>
      </c>
      <c r="J93" s="4">
        <v>0</v>
      </c>
      <c r="K93" s="4">
        <v>0</v>
      </c>
      <c r="AC93" s="6"/>
    </row>
    <row r="94" spans="1:29">
      <c r="A94" s="6"/>
      <c r="B94" s="4">
        <v>5.4114172668151626E-2</v>
      </c>
      <c r="C94" s="1" t="s">
        <v>15</v>
      </c>
      <c r="D94" s="4">
        <v>0</v>
      </c>
      <c r="E94" s="4">
        <v>0</v>
      </c>
      <c r="F94" s="4">
        <v>0</v>
      </c>
      <c r="G94" s="4">
        <v>0</v>
      </c>
      <c r="H94" s="4">
        <v>0</v>
      </c>
      <c r="I94" s="4">
        <v>0</v>
      </c>
      <c r="J94" s="4">
        <v>0</v>
      </c>
      <c r="K94" s="4">
        <v>0</v>
      </c>
      <c r="AC94" s="6"/>
    </row>
    <row r="95" spans="1:29">
      <c r="A95" s="6"/>
      <c r="B95" s="4">
        <v>0.1685327533524511</v>
      </c>
      <c r="C95" s="1" t="s">
        <v>16</v>
      </c>
      <c r="D95" s="4">
        <v>0</v>
      </c>
      <c r="E95" s="4">
        <v>0</v>
      </c>
      <c r="F95" s="4">
        <v>0</v>
      </c>
      <c r="G95" s="4">
        <v>0</v>
      </c>
      <c r="H95" s="4">
        <v>0</v>
      </c>
      <c r="I95" s="4">
        <v>0</v>
      </c>
      <c r="J95" s="4">
        <v>0</v>
      </c>
      <c r="K95" s="4">
        <v>0</v>
      </c>
      <c r="AC95" s="6"/>
    </row>
    <row r="96" spans="1:29">
      <c r="A96" s="6"/>
      <c r="B96" s="4">
        <v>5.8740422409202304E-2</v>
      </c>
      <c r="C96" s="1" t="s">
        <v>17</v>
      </c>
      <c r="D96" s="4">
        <v>0</v>
      </c>
      <c r="E96" s="4">
        <v>0</v>
      </c>
      <c r="F96" s="4">
        <v>0</v>
      </c>
      <c r="G96" s="4">
        <v>0</v>
      </c>
      <c r="H96" s="4">
        <v>0</v>
      </c>
      <c r="I96" s="4">
        <v>0</v>
      </c>
      <c r="J96" s="4">
        <v>0</v>
      </c>
      <c r="K96" s="4">
        <v>0</v>
      </c>
      <c r="AC96" s="6"/>
    </row>
    <row r="97" spans="1:29">
      <c r="A97" s="6"/>
      <c r="B97" s="4">
        <v>0.18294070912656207</v>
      </c>
      <c r="C97" s="1" t="s">
        <v>18</v>
      </c>
      <c r="D97" s="4">
        <v>0</v>
      </c>
      <c r="E97" s="4">
        <v>0</v>
      </c>
      <c r="F97" s="4">
        <v>0</v>
      </c>
      <c r="G97" s="4">
        <v>0</v>
      </c>
      <c r="H97" s="4">
        <v>0</v>
      </c>
      <c r="I97" s="4">
        <v>0</v>
      </c>
      <c r="J97" s="4">
        <v>0</v>
      </c>
      <c r="K97" s="4">
        <v>0</v>
      </c>
      <c r="AC97" s="6"/>
    </row>
    <row r="98" spans="1:29">
      <c r="A98" s="6"/>
      <c r="B98" s="4">
        <v>9.7639216780633475E-2</v>
      </c>
      <c r="C98" s="1" t="s">
        <v>19</v>
      </c>
      <c r="D98" s="4">
        <v>0</v>
      </c>
      <c r="E98" s="4">
        <v>0</v>
      </c>
      <c r="F98" s="4">
        <v>0</v>
      </c>
      <c r="G98" s="4">
        <v>0</v>
      </c>
      <c r="H98" s="4">
        <v>0</v>
      </c>
      <c r="I98" s="4">
        <v>0</v>
      </c>
      <c r="J98" s="4">
        <v>0</v>
      </c>
      <c r="K98" s="4">
        <v>0</v>
      </c>
      <c r="AC98" s="6"/>
    </row>
    <row r="99" spans="1:29">
      <c r="A99" s="6"/>
      <c r="B99" s="4">
        <v>0.30408680809235905</v>
      </c>
      <c r="C99" s="1" t="s">
        <v>20</v>
      </c>
      <c r="D99" s="4">
        <v>0</v>
      </c>
      <c r="E99" s="4">
        <v>0</v>
      </c>
      <c r="F99" s="4">
        <v>0</v>
      </c>
      <c r="G99" s="4">
        <v>0</v>
      </c>
      <c r="H99" s="4">
        <v>0</v>
      </c>
      <c r="I99" s="4">
        <v>0</v>
      </c>
      <c r="J99" s="4">
        <v>0</v>
      </c>
      <c r="K99" s="4">
        <v>0</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30">
        <v>1.0948606191924899E-2</v>
      </c>
      <c r="E103" s="30">
        <v>1.275886615868135E-2</v>
      </c>
      <c r="F103" s="30">
        <v>1.700767192429745E-2</v>
      </c>
      <c r="G103" s="30">
        <v>1.7859777538054955E-2</v>
      </c>
      <c r="H103" s="30">
        <v>7.8656440244489617E-3</v>
      </c>
      <c r="I103" s="30">
        <v>1.1131930038047419E-2</v>
      </c>
      <c r="J103" s="30">
        <v>1.1128666412621774E-2</v>
      </c>
      <c r="K103" s="30">
        <v>1.2666136554720601E-2</v>
      </c>
      <c r="L103" s="6">
        <v>0.10136729884279742</v>
      </c>
      <c r="N103" s="30">
        <v>2.8139094969486814E-2</v>
      </c>
      <c r="AC103" s="6"/>
    </row>
    <row r="104" spans="1:29">
      <c r="A104" s="6"/>
      <c r="C104" s="1" t="s">
        <v>14</v>
      </c>
      <c r="D104" s="30">
        <v>1.275886615868135E-2</v>
      </c>
      <c r="E104" s="30">
        <v>1.8396725548163215E-2</v>
      </c>
      <c r="F104" s="30">
        <v>1.7859777538054955E-2</v>
      </c>
      <c r="G104" s="30">
        <v>2.0513568553475043E-2</v>
      </c>
      <c r="H104" s="30">
        <v>1.1131930038047419E-2</v>
      </c>
      <c r="I104" s="30">
        <v>2.1304425485479929E-2</v>
      </c>
      <c r="J104" s="30">
        <v>1.2666136554720601E-2</v>
      </c>
      <c r="K104" s="30">
        <v>1.7454421461783377E-2</v>
      </c>
      <c r="L104" s="6">
        <v>0.13208585133840589</v>
      </c>
      <c r="AC104" s="6"/>
    </row>
    <row r="105" spans="1:29">
      <c r="A105" s="6"/>
      <c r="C105" s="1" t="s">
        <v>15</v>
      </c>
      <c r="D105" s="30">
        <v>1.700767192429745E-2</v>
      </c>
      <c r="E105" s="30">
        <v>1.7859777538054955E-2</v>
      </c>
      <c r="F105" s="30">
        <v>2.7709669136118047E-2</v>
      </c>
      <c r="G105" s="30">
        <v>2.8110762896313174E-2</v>
      </c>
      <c r="H105" s="30">
        <v>1.1128666412621772E-2</v>
      </c>
      <c r="I105" s="30">
        <v>1.2666136554720599E-2</v>
      </c>
      <c r="J105" s="30">
        <v>1.7582366688740188E-2</v>
      </c>
      <c r="K105" s="30">
        <v>1.8306067683694142E-2</v>
      </c>
      <c r="L105" s="6">
        <v>0.15037111883456034</v>
      </c>
      <c r="AC105" s="6"/>
    </row>
    <row r="106" spans="1:29">
      <c r="A106" s="6"/>
      <c r="C106" s="1" t="s">
        <v>16</v>
      </c>
      <c r="D106" s="30">
        <v>1.7859777538054955E-2</v>
      </c>
      <c r="E106" s="30">
        <v>2.0513568553475043E-2</v>
      </c>
      <c r="F106" s="30">
        <v>2.8110762896313174E-2</v>
      </c>
      <c r="G106" s="30">
        <v>2.9359926145517874E-2</v>
      </c>
      <c r="H106" s="30">
        <v>1.2666136554720599E-2</v>
      </c>
      <c r="I106" s="30">
        <v>1.7454421461783377E-2</v>
      </c>
      <c r="J106" s="30">
        <v>1.8306067683694142E-2</v>
      </c>
      <c r="K106" s="30">
        <v>2.0559956365157454E-2</v>
      </c>
      <c r="L106" s="6">
        <v>0.16483061719871661</v>
      </c>
      <c r="AC106" s="6"/>
    </row>
    <row r="107" spans="1:29">
      <c r="A107" s="6"/>
      <c r="C107" s="1" t="s">
        <v>17</v>
      </c>
      <c r="D107" s="30">
        <v>7.8656440244489617E-3</v>
      </c>
      <c r="E107" s="30">
        <v>1.1131930038047418E-2</v>
      </c>
      <c r="F107" s="30">
        <v>1.1128666412621772E-2</v>
      </c>
      <c r="G107" s="30">
        <v>1.2666136554720599E-2</v>
      </c>
      <c r="H107" s="30">
        <v>6.8908838215030145E-3</v>
      </c>
      <c r="I107" s="30">
        <v>1.2784304942528239E-2</v>
      </c>
      <c r="J107" s="30">
        <v>8.068515157568984E-3</v>
      </c>
      <c r="K107" s="30">
        <v>1.084260137373854E-2</v>
      </c>
      <c r="L107" s="6">
        <v>8.1378682325177532E-2</v>
      </c>
      <c r="AC107" s="6"/>
    </row>
    <row r="108" spans="1:29">
      <c r="A108" s="6"/>
      <c r="C108" s="1" t="s">
        <v>18</v>
      </c>
      <c r="D108" s="30">
        <v>1.1131930038047418E-2</v>
      </c>
      <c r="E108" s="30">
        <v>2.1304425485479925E-2</v>
      </c>
      <c r="F108" s="30">
        <v>1.2666136554720599E-2</v>
      </c>
      <c r="G108" s="30">
        <v>1.7454421461783377E-2</v>
      </c>
      <c r="H108" s="30">
        <v>1.2784304942528238E-2</v>
      </c>
      <c r="I108" s="30">
        <v>3.1138729286826285E-2</v>
      </c>
      <c r="J108" s="30">
        <v>1.084260137373854E-2</v>
      </c>
      <c r="K108" s="30">
        <v>1.9482193646823312E-2</v>
      </c>
      <c r="L108" s="6">
        <v>0.1368047427899477</v>
      </c>
      <c r="AC108" s="6"/>
    </row>
    <row r="109" spans="1:29">
      <c r="A109" s="6"/>
      <c r="C109" s="1" t="s">
        <v>19</v>
      </c>
      <c r="D109" s="30">
        <v>1.1128666412621774E-2</v>
      </c>
      <c r="E109" s="30">
        <v>1.2666136554720601E-2</v>
      </c>
      <c r="F109" s="30">
        <v>1.7582366688740185E-2</v>
      </c>
      <c r="G109" s="30">
        <v>1.8306067683694138E-2</v>
      </c>
      <c r="H109" s="30">
        <v>8.0685151575689874E-3</v>
      </c>
      <c r="I109" s="30">
        <v>1.084260137373854E-2</v>
      </c>
      <c r="J109" s="30">
        <v>1.1817967872875002E-2</v>
      </c>
      <c r="K109" s="30">
        <v>1.3123755152743303E-2</v>
      </c>
      <c r="L109" s="6">
        <v>0.10353607689670255</v>
      </c>
      <c r="AC109" s="6"/>
    </row>
    <row r="110" spans="1:29">
      <c r="A110" s="6"/>
      <c r="C110" s="1" t="s">
        <v>20</v>
      </c>
      <c r="D110" s="30">
        <v>1.2666136554720601E-2</v>
      </c>
      <c r="E110" s="30">
        <v>1.745442146178338E-2</v>
      </c>
      <c r="F110" s="30">
        <v>1.8306067683694138E-2</v>
      </c>
      <c r="G110" s="30">
        <v>2.055995636515745E-2</v>
      </c>
      <c r="H110" s="30">
        <v>1.084260137373854E-2</v>
      </c>
      <c r="I110" s="30">
        <v>1.9482193646823315E-2</v>
      </c>
      <c r="J110" s="30">
        <v>1.3123755152743303E-2</v>
      </c>
      <c r="K110" s="30">
        <v>1.7190488777561914E-2</v>
      </c>
      <c r="L110" s="6">
        <v>0.12962562101622266</v>
      </c>
      <c r="AC110" s="6"/>
    </row>
    <row r="111" spans="1:29">
      <c r="A111" s="6"/>
      <c r="D111" s="3">
        <v>0.10136729884279741</v>
      </c>
      <c r="E111" s="3">
        <v>0.13208585133840589</v>
      </c>
      <c r="F111" s="3">
        <v>0.15037111883456034</v>
      </c>
      <c r="G111" s="3">
        <v>0.16483061719871661</v>
      </c>
      <c r="H111" s="3">
        <v>8.1378682325177532E-2</v>
      </c>
      <c r="I111" s="3">
        <v>0.13680474278994773</v>
      </c>
      <c r="J111" s="3">
        <v>0.10353607689670255</v>
      </c>
      <c r="K111" s="3">
        <v>0.12962562101622266</v>
      </c>
      <c r="L111" s="6">
        <v>1.0000000092425307</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v>0.45134512302805041</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v>0.54836343394620213</v>
      </c>
      <c r="R114" t="s">
        <v>58</v>
      </c>
      <c r="W114" s="1" t="s">
        <v>45</v>
      </c>
      <c r="X114" s="6" t="s">
        <v>47</v>
      </c>
      <c r="Y114" s="6" t="s">
        <v>48</v>
      </c>
      <c r="Z114" s="6" t="s">
        <v>49</v>
      </c>
      <c r="AA114" s="6" t="s">
        <v>50</v>
      </c>
      <c r="AB114" s="6"/>
      <c r="AC114" s="6"/>
    </row>
    <row r="115" spans="1:29">
      <c r="A115" s="6"/>
      <c r="C115" s="1" t="s">
        <v>13</v>
      </c>
      <c r="D115" s="5">
        <v>3.5035539814159677</v>
      </c>
      <c r="E115" s="5">
        <v>4.0828371707780322</v>
      </c>
      <c r="F115" s="5">
        <v>5.4424550157751836</v>
      </c>
      <c r="G115" s="5">
        <v>5.7151288121775856</v>
      </c>
      <c r="H115" s="5">
        <v>2.5170060878236677</v>
      </c>
      <c r="I115" s="5">
        <v>3.5622176121751741</v>
      </c>
      <c r="J115" s="5">
        <v>3.5611732520389676</v>
      </c>
      <c r="K115" s="5">
        <v>4.053163697510592</v>
      </c>
      <c r="L115" s="11">
        <v>32.437535629695169</v>
      </c>
      <c r="N115" t="s">
        <v>38</v>
      </c>
      <c r="O115" s="7">
        <v>0.56334683234329286</v>
      </c>
      <c r="W115" s="1" t="s">
        <v>13</v>
      </c>
      <c r="X115" s="5">
        <v>32.437535629695169</v>
      </c>
      <c r="Y115" s="5">
        <v>3.5035539814159677</v>
      </c>
      <c r="Z115" s="5">
        <v>28.9339816482792</v>
      </c>
      <c r="AA115" s="7">
        <v>0.63916545839289851</v>
      </c>
      <c r="AB115" s="7">
        <v>5.0317581808766301</v>
      </c>
      <c r="AC115" s="6"/>
    </row>
    <row r="116" spans="1:29">
      <c r="A116" s="6"/>
      <c r="C116" s="1" t="s">
        <v>14</v>
      </c>
      <c r="D116" s="5">
        <v>4.0828371707780322</v>
      </c>
      <c r="E116" s="5">
        <v>5.8869521754122287</v>
      </c>
      <c r="F116" s="5">
        <v>5.7151288121775856</v>
      </c>
      <c r="G116" s="5">
        <v>6.5643419371120135</v>
      </c>
      <c r="H116" s="5">
        <v>3.5622176121751741</v>
      </c>
      <c r="I116" s="5">
        <v>6.8174161553535768</v>
      </c>
      <c r="J116" s="5">
        <v>4.053163697510592</v>
      </c>
      <c r="K116" s="5">
        <v>5.5854148677706803</v>
      </c>
      <c r="L116" s="11">
        <v>42.267472428289885</v>
      </c>
      <c r="M116" s="9" t="s">
        <v>39</v>
      </c>
      <c r="N116" s="9">
        <v>1</v>
      </c>
      <c r="O116" s="9">
        <v>2</v>
      </c>
      <c r="P116" s="9" t="s">
        <v>39</v>
      </c>
      <c r="Q116" s="9">
        <v>1</v>
      </c>
      <c r="R116" s="9">
        <v>2</v>
      </c>
      <c r="S116" s="9" t="s">
        <v>11</v>
      </c>
      <c r="T116" s="9" t="s">
        <v>42</v>
      </c>
      <c r="U116" s="9" t="s">
        <v>43</v>
      </c>
      <c r="V116" s="9"/>
      <c r="W116" s="1" t="s">
        <v>14</v>
      </c>
      <c r="X116" s="5">
        <v>42.267472428289885</v>
      </c>
      <c r="Y116" s="5">
        <v>5.8869521754122287</v>
      </c>
      <c r="Z116" s="5">
        <v>36.380520252877659</v>
      </c>
      <c r="AA116" s="7">
        <v>0.60482715099407369</v>
      </c>
      <c r="AB116" s="7">
        <v>3.7111154171333469</v>
      </c>
      <c r="AC116" s="6"/>
    </row>
    <row r="117" spans="1:29">
      <c r="A117" s="6"/>
      <c r="C117" s="1" t="s">
        <v>15</v>
      </c>
      <c r="D117" s="5">
        <v>5.4424550157751836</v>
      </c>
      <c r="E117" s="5">
        <v>5.7151288121775856</v>
      </c>
      <c r="F117" s="5">
        <v>8.8670941235577754</v>
      </c>
      <c r="G117" s="5">
        <v>8.9954441268202157</v>
      </c>
      <c r="H117" s="5">
        <v>3.5611732520389672</v>
      </c>
      <c r="I117" s="5">
        <v>4.053163697510592</v>
      </c>
      <c r="J117" s="5">
        <v>5.6263573403968605</v>
      </c>
      <c r="K117" s="5">
        <v>5.8579416587821251</v>
      </c>
      <c r="L117" s="11">
        <v>48.118758027059307</v>
      </c>
      <c r="M117" s="9">
        <v>1</v>
      </c>
      <c r="N117" s="5">
        <v>100.68344839663293</v>
      </c>
      <c r="O117" s="5">
        <v>74.886115192000759</v>
      </c>
      <c r="P117" s="9">
        <v>1</v>
      </c>
      <c r="Q117">
        <v>2.8147610647598201E-2</v>
      </c>
      <c r="R117">
        <v>3.911072866719528</v>
      </c>
      <c r="S117" s="20">
        <v>6.5484134091769217</v>
      </c>
      <c r="T117">
        <v>0.98950222706317603</v>
      </c>
      <c r="U117" s="20">
        <v>1.0497772936823968E-2</v>
      </c>
      <c r="W117" s="1" t="s">
        <v>15</v>
      </c>
      <c r="X117" s="5">
        <v>48.118758027059307</v>
      </c>
      <c r="Y117" s="5">
        <v>8.8670941235577754</v>
      </c>
      <c r="Z117" s="5">
        <v>39.25166390350153</v>
      </c>
      <c r="AA117" s="7">
        <v>1.1069127150201128</v>
      </c>
      <c r="AB117" s="7">
        <v>0.99571069543519353</v>
      </c>
      <c r="AC117" s="6"/>
    </row>
    <row r="118" spans="1:29">
      <c r="A118" s="6"/>
      <c r="C118" s="1" t="s">
        <v>16</v>
      </c>
      <c r="D118" s="5">
        <v>5.7151288121775856</v>
      </c>
      <c r="E118" s="5">
        <v>6.5643419371120135</v>
      </c>
      <c r="F118" s="5">
        <v>8.9954441268202157</v>
      </c>
      <c r="G118" s="5">
        <v>9.3951763665657193</v>
      </c>
      <c r="H118" s="5">
        <v>4.053163697510592</v>
      </c>
      <c r="I118" s="5">
        <v>5.5854148677706803</v>
      </c>
      <c r="J118" s="5">
        <v>5.8579416587821251</v>
      </c>
      <c r="K118" s="5">
        <v>6.5791860368503849</v>
      </c>
      <c r="L118" s="11">
        <v>52.745797503589316</v>
      </c>
      <c r="M118" s="9">
        <v>2</v>
      </c>
      <c r="N118" s="5">
        <v>74.886115192000744</v>
      </c>
      <c r="O118" s="5">
        <v>69.54432417697538</v>
      </c>
      <c r="P118" s="9">
        <v>2</v>
      </c>
      <c r="Q118">
        <v>2.5748991602933513</v>
      </c>
      <c r="R118">
        <v>3.429377151644368E-2</v>
      </c>
      <c r="W118" s="1" t="s">
        <v>16</v>
      </c>
      <c r="X118" s="5">
        <v>52.745797503589316</v>
      </c>
      <c r="Y118" s="5">
        <v>9.3951763665657193</v>
      </c>
      <c r="Z118" s="5">
        <v>43.350621137023595</v>
      </c>
      <c r="AA118" s="7">
        <v>0.27412565703336883</v>
      </c>
      <c r="AB118" s="7">
        <v>0.93033012603288145</v>
      </c>
      <c r="AC118" s="6"/>
    </row>
    <row r="119" spans="1:29">
      <c r="A119" s="6"/>
      <c r="C119" s="1" t="s">
        <v>17</v>
      </c>
      <c r="D119" s="5">
        <v>2.5170060878236677</v>
      </c>
      <c r="E119" s="5">
        <v>3.5622176121751736</v>
      </c>
      <c r="F119" s="5">
        <v>3.5611732520389672</v>
      </c>
      <c r="G119" s="5">
        <v>4.053163697510592</v>
      </c>
      <c r="H119" s="5">
        <v>2.2050828228809647</v>
      </c>
      <c r="I119" s="5">
        <v>4.090977581609037</v>
      </c>
      <c r="J119" s="5">
        <v>2.5819248504220749</v>
      </c>
      <c r="K119" s="5">
        <v>3.4696324395963329</v>
      </c>
      <c r="L119" s="11">
        <v>26.04117834405681</v>
      </c>
      <c r="M119" s="9" t="s">
        <v>40</v>
      </c>
      <c r="N119" s="9">
        <v>1</v>
      </c>
      <c r="O119" s="9">
        <v>2</v>
      </c>
      <c r="P119" s="9" t="s">
        <v>40</v>
      </c>
      <c r="Q119" s="9">
        <v>1</v>
      </c>
      <c r="R119" s="9">
        <v>2</v>
      </c>
      <c r="S119" s="9" t="s">
        <v>11</v>
      </c>
      <c r="T119" s="9" t="s">
        <v>42</v>
      </c>
      <c r="U119" s="9" t="s">
        <v>43</v>
      </c>
      <c r="W119" s="1" t="s">
        <v>17</v>
      </c>
      <c r="X119" s="5">
        <v>26.04117834405681</v>
      </c>
      <c r="Y119" s="5">
        <v>2.2050828228809647</v>
      </c>
      <c r="Z119" s="5">
        <v>23.836095521175846</v>
      </c>
      <c r="AA119" s="7">
        <v>2.2050828228809647</v>
      </c>
      <c r="AB119" s="7">
        <v>0.19644503393248047</v>
      </c>
      <c r="AC119" s="6"/>
    </row>
    <row r="120" spans="1:29">
      <c r="A120" s="6"/>
      <c r="C120" s="1" t="s">
        <v>18</v>
      </c>
      <c r="D120" s="5">
        <v>3.5622176121751736</v>
      </c>
      <c r="E120" s="5">
        <v>6.8174161553535759</v>
      </c>
      <c r="F120" s="5">
        <v>4.053163697510592</v>
      </c>
      <c r="G120" s="5">
        <v>5.5854148677706803</v>
      </c>
      <c r="H120" s="5">
        <v>4.0909775816090361</v>
      </c>
      <c r="I120" s="5">
        <v>9.9643933717844106</v>
      </c>
      <c r="J120" s="5">
        <v>3.4696324395963329</v>
      </c>
      <c r="K120" s="5">
        <v>6.2343019669834598</v>
      </c>
      <c r="L120" s="11">
        <v>43.777517692783263</v>
      </c>
      <c r="M120" s="9">
        <v>1</v>
      </c>
      <c r="N120" s="5">
        <v>70.825326791322908</v>
      </c>
      <c r="O120" s="5">
        <v>73.698377303502241</v>
      </c>
      <c r="P120" s="9">
        <v>1</v>
      </c>
      <c r="Q120">
        <v>0.47912849489120735</v>
      </c>
      <c r="R120">
        <v>6.7486204322887948</v>
      </c>
      <c r="S120" s="20">
        <v>9.1087839328854265</v>
      </c>
      <c r="T120">
        <v>0.99745615066232551</v>
      </c>
      <c r="U120" s="20">
        <v>2.5438493376744864E-3</v>
      </c>
      <c r="W120" s="1" t="s">
        <v>18</v>
      </c>
      <c r="X120" s="5">
        <v>43.777517692783263</v>
      </c>
      <c r="Y120" s="5">
        <v>9.9643933717844106</v>
      </c>
      <c r="Z120" s="5">
        <v>33.813124320998853</v>
      </c>
      <c r="AA120" s="7">
        <v>0.10763134777887672</v>
      </c>
      <c r="AB120" s="7">
        <v>1.8053614648520739</v>
      </c>
      <c r="AC120" s="6"/>
    </row>
    <row r="121" spans="1:29">
      <c r="A121" s="6"/>
      <c r="C121" s="1" t="s">
        <v>19</v>
      </c>
      <c r="D121" s="5">
        <v>3.5611732520389676</v>
      </c>
      <c r="E121" s="5">
        <v>4.053163697510592</v>
      </c>
      <c r="F121" s="5">
        <v>5.6263573403968596</v>
      </c>
      <c r="G121" s="5">
        <v>5.8579416587821243</v>
      </c>
      <c r="H121" s="5">
        <v>2.5819248504220758</v>
      </c>
      <c r="I121" s="5">
        <v>3.4696324395963329</v>
      </c>
      <c r="J121" s="5">
        <v>3.7817497193200005</v>
      </c>
      <c r="K121" s="5">
        <v>4.1996016488778567</v>
      </c>
      <c r="L121" s="11">
        <v>33.131544606944807</v>
      </c>
      <c r="M121" s="9">
        <v>2</v>
      </c>
      <c r="N121" s="5">
        <v>73.698377303502241</v>
      </c>
      <c r="O121" s="5">
        <v>101.77792155928246</v>
      </c>
      <c r="P121" s="9">
        <v>2</v>
      </c>
      <c r="Q121">
        <v>1.5530230259581688</v>
      </c>
      <c r="R121">
        <v>0.32801197974725504</v>
      </c>
      <c r="W121" s="1" t="s">
        <v>19</v>
      </c>
      <c r="X121" s="5">
        <v>33.131544606944807</v>
      </c>
      <c r="Y121" s="5">
        <v>3.7817497193200005</v>
      </c>
      <c r="Z121" s="5">
        <v>29.349794887624807</v>
      </c>
      <c r="AA121" s="7">
        <v>1.2595541363711276E-2</v>
      </c>
      <c r="AB121" s="7">
        <v>0.38232382311770846</v>
      </c>
      <c r="AC121" s="6"/>
    </row>
    <row r="122" spans="1:29">
      <c r="A122" s="6"/>
      <c r="C122" s="1" t="s">
        <v>20</v>
      </c>
      <c r="D122" s="5">
        <v>4.053163697510592</v>
      </c>
      <c r="E122" s="5">
        <v>5.5854148677706821</v>
      </c>
      <c r="F122" s="5">
        <v>5.8579416587821243</v>
      </c>
      <c r="G122" s="5">
        <v>6.5791860368503841</v>
      </c>
      <c r="H122" s="5">
        <v>3.4696324395963329</v>
      </c>
      <c r="I122" s="5">
        <v>6.2343019669834607</v>
      </c>
      <c r="J122" s="5">
        <v>4.1996016488778567</v>
      </c>
      <c r="K122" s="5">
        <v>5.5009564088198122</v>
      </c>
      <c r="L122" s="11">
        <v>41.480198725191244</v>
      </c>
      <c r="M122" s="9" t="s">
        <v>41</v>
      </c>
      <c r="N122" s="9">
        <v>1</v>
      </c>
      <c r="O122" s="9">
        <v>2</v>
      </c>
      <c r="P122" s="9" t="s">
        <v>41</v>
      </c>
      <c r="Q122" s="9">
        <v>1</v>
      </c>
      <c r="R122" s="9">
        <v>2</v>
      </c>
      <c r="S122" s="9" t="s">
        <v>11</v>
      </c>
      <c r="T122" s="9" t="s">
        <v>42</v>
      </c>
      <c r="U122" s="9" t="s">
        <v>43</v>
      </c>
      <c r="W122" s="1" t="s">
        <v>20</v>
      </c>
      <c r="X122" s="5">
        <v>41.480198725191244</v>
      </c>
      <c r="Y122" s="5">
        <v>5.5009564088198122</v>
      </c>
      <c r="Z122" s="5">
        <v>35.979242316371433</v>
      </c>
      <c r="AA122" s="7">
        <v>3.6827429793144772</v>
      </c>
      <c r="AB122" s="7">
        <v>2.6651909613342805E-2</v>
      </c>
      <c r="AC122" s="6"/>
    </row>
    <row r="123" spans="1:29">
      <c r="A123" s="6"/>
      <c r="D123" s="11">
        <v>32.437535629695169</v>
      </c>
      <c r="E123" s="11">
        <v>42.267472428289885</v>
      </c>
      <c r="F123" s="11">
        <v>48.118758027059307</v>
      </c>
      <c r="G123" s="11">
        <v>52.745797503589316</v>
      </c>
      <c r="H123" s="11">
        <v>26.04117834405681</v>
      </c>
      <c r="I123" s="11">
        <v>43.777517692783263</v>
      </c>
      <c r="J123" s="11">
        <v>33.131544606944807</v>
      </c>
      <c r="K123" s="11">
        <v>41.480198725191237</v>
      </c>
      <c r="L123" s="1">
        <v>320.00000295760987</v>
      </c>
      <c r="M123" s="9">
        <v>1</v>
      </c>
      <c r="N123" s="5">
        <v>64.937660244166153</v>
      </c>
      <c r="O123" s="5">
        <v>74.791356363589941</v>
      </c>
      <c r="P123" s="9">
        <v>1</v>
      </c>
      <c r="Q123">
        <v>2.5775959892012694</v>
      </c>
      <c r="R123">
        <v>5.4603806840736686</v>
      </c>
      <c r="S123" s="20">
        <v>8.4443945711638335</v>
      </c>
      <c r="T123">
        <v>0.99633829680809327</v>
      </c>
      <c r="U123" s="20">
        <v>3.6617031919067289E-3</v>
      </c>
      <c r="W123" s="1" t="s">
        <v>59</v>
      </c>
      <c r="X123" s="6">
        <v>320.00000295760987</v>
      </c>
      <c r="Y123" s="6">
        <v>49.104958969756886</v>
      </c>
      <c r="Z123" s="6">
        <v>270.89504398785294</v>
      </c>
      <c r="AA123" s="6">
        <v>8.6330836727784845</v>
      </c>
      <c r="AB123" s="6">
        <v>13.079696650993657</v>
      </c>
      <c r="AC123" s="10">
        <v>21.712780323772144</v>
      </c>
    </row>
    <row r="124" spans="1:29">
      <c r="A124" s="6"/>
      <c r="M124" s="9">
        <v>2</v>
      </c>
      <c r="N124" s="5">
        <v>74.791356363589941</v>
      </c>
      <c r="O124" s="5">
        <v>105.47962998626379</v>
      </c>
      <c r="P124" s="9">
        <v>2</v>
      </c>
      <c r="Q124">
        <v>8.3732255255523635E-3</v>
      </c>
      <c r="R124">
        <v>0.39804467236334151</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v>1.7783001793524869</v>
      </c>
      <c r="E127" s="7">
        <v>-1.4272899023652477</v>
      </c>
      <c r="F127" s="7">
        <v>-2.0021661363438152</v>
      </c>
      <c r="G127" s="7">
        <v>-0.6683946193616519</v>
      </c>
      <c r="H127" s="7">
        <v>1.8528969051488406</v>
      </c>
      <c r="I127" s="7">
        <v>0.4636443416989719</v>
      </c>
      <c r="J127" s="7">
        <v>1.696739283426755</v>
      </c>
      <c r="K127" s="7">
        <v>29.353883619192882</v>
      </c>
      <c r="L127" s="12">
        <v>31.047613670749222</v>
      </c>
      <c r="AC127" s="6"/>
    </row>
    <row r="128" spans="1:29">
      <c r="A128" s="6"/>
      <c r="C128" s="1" t="s">
        <v>14</v>
      </c>
      <c r="D128" s="7">
        <v>-0.92453952922337834</v>
      </c>
      <c r="E128" s="7">
        <v>-1.5457761805243471</v>
      </c>
      <c r="F128" s="7">
        <v>-0.6683946193616519</v>
      </c>
      <c r="G128" s="7">
        <v>4.2093282832712555</v>
      </c>
      <c r="H128" s="7">
        <v>1.6952731836947637</v>
      </c>
      <c r="I128" s="7">
        <v>6.7851133508480812</v>
      </c>
      <c r="J128" s="7">
        <v>-0.90265634214874746</v>
      </c>
      <c r="K128" s="7">
        <v>5.8242638073022537</v>
      </c>
      <c r="L128" s="12">
        <v>14.47261195385823</v>
      </c>
      <c r="AC128" s="6"/>
    </row>
    <row r="129" spans="1:29">
      <c r="A129" s="6"/>
      <c r="C129" s="1" t="s">
        <v>15</v>
      </c>
      <c r="D129" s="7">
        <v>-2.0021661363438152</v>
      </c>
      <c r="E129" s="7">
        <v>2.690597642987242</v>
      </c>
      <c r="F129" s="7">
        <v>3.6307141728802117</v>
      </c>
      <c r="G129" s="7">
        <v>-0.93821359486964662</v>
      </c>
      <c r="H129" s="7">
        <v>-1.2700900557487493</v>
      </c>
      <c r="I129" s="7">
        <v>-5.2813499724539657E-2</v>
      </c>
      <c r="J129" s="7">
        <v>-1.3646714512827043</v>
      </c>
      <c r="K129" s="7">
        <v>0.14376708066235205</v>
      </c>
      <c r="L129" s="12">
        <v>0.83712415856035038</v>
      </c>
      <c r="AC129" s="6"/>
    </row>
    <row r="130" spans="1:29">
      <c r="A130" s="6"/>
      <c r="C130" s="1" t="s">
        <v>16</v>
      </c>
      <c r="D130" s="7">
        <v>-0.6683946193616519</v>
      </c>
      <c r="E130" s="7">
        <v>-0.53935677263319093</v>
      </c>
      <c r="F130" s="7">
        <v>2.2129473493581169</v>
      </c>
      <c r="G130" s="7">
        <v>1.7346875449554287</v>
      </c>
      <c r="H130" s="7">
        <v>2.3535703990621766</v>
      </c>
      <c r="I130" s="7">
        <v>-1.864639270787132</v>
      </c>
      <c r="J130" s="7">
        <v>-0.79180188341781266</v>
      </c>
      <c r="K130" s="7">
        <v>-1.8839110350791028</v>
      </c>
      <c r="L130" s="12">
        <v>0.55310171209683223</v>
      </c>
      <c r="AC130" s="6"/>
    </row>
    <row r="131" spans="1:29">
      <c r="A131" s="6"/>
      <c r="C131" s="1" t="s">
        <v>17</v>
      </c>
      <c r="D131" s="7">
        <v>-0.92307013483268041</v>
      </c>
      <c r="E131" s="7">
        <v>-0.51531296108111324</v>
      </c>
      <c r="F131" s="7">
        <v>-1.2700900557487493</v>
      </c>
      <c r="G131" s="7">
        <v>3.8248868910300144</v>
      </c>
      <c r="H131" s="7">
        <v>0</v>
      </c>
      <c r="I131" s="7">
        <v>2.297853061350938</v>
      </c>
      <c r="J131" s="7">
        <v>1.7510366972009188</v>
      </c>
      <c r="K131" s="7">
        <v>0.56898279183987388</v>
      </c>
      <c r="L131" s="12">
        <v>5.7342862897592024</v>
      </c>
      <c r="AC131" s="6"/>
    </row>
    <row r="132" spans="1:29">
      <c r="A132" s="6"/>
      <c r="C132" s="1" t="s">
        <v>18</v>
      </c>
      <c r="D132" s="7">
        <v>0</v>
      </c>
      <c r="E132" s="7">
        <v>-2.4526667133147626</v>
      </c>
      <c r="F132" s="7">
        <v>1.0497008819153741</v>
      </c>
      <c r="G132" s="7">
        <v>-1.3354574045757188</v>
      </c>
      <c r="H132" s="7">
        <v>-0.93051501100436596</v>
      </c>
      <c r="I132" s="7">
        <v>1.087649165611674</v>
      </c>
      <c r="J132" s="7">
        <v>-0.43630912347543738</v>
      </c>
      <c r="K132" s="7">
        <v>3.3044216259934172</v>
      </c>
      <c r="L132" s="12">
        <v>0.28682342115018056</v>
      </c>
      <c r="AC132" s="6"/>
    </row>
    <row r="133" spans="1:29">
      <c r="A133" s="6"/>
      <c r="C133" s="1" t="s">
        <v>19</v>
      </c>
      <c r="D133" s="7">
        <v>-0.51443330124191911</v>
      </c>
      <c r="E133" s="7">
        <v>1.0497008819153741</v>
      </c>
      <c r="F133" s="7">
        <v>-1.3646714512827038</v>
      </c>
      <c r="G133" s="7">
        <v>-2.0075580013486594</v>
      </c>
      <c r="H133" s="7">
        <v>0</v>
      </c>
      <c r="I133" s="7">
        <v>-0.43630912347543738</v>
      </c>
      <c r="J133" s="7">
        <v>0.22443027951731589</v>
      </c>
      <c r="K133" s="7">
        <v>5.1556149311512387</v>
      </c>
      <c r="L133" s="12">
        <v>2.1067742152352089</v>
      </c>
      <c r="AC133" s="6"/>
    </row>
    <row r="134" spans="1:29">
      <c r="A134" s="6"/>
      <c r="C134" s="1" t="s">
        <v>20</v>
      </c>
      <c r="D134" s="7">
        <v>1.0497008819153741</v>
      </c>
      <c r="E134" s="7">
        <v>0.42960454178540641</v>
      </c>
      <c r="F134" s="7">
        <v>0.14376708066235336</v>
      </c>
      <c r="G134" s="7">
        <v>-0.55290939510628667</v>
      </c>
      <c r="H134" s="7">
        <v>-0.43630912347543738</v>
      </c>
      <c r="I134" s="7">
        <v>-2.1943629906731905</v>
      </c>
      <c r="J134" s="7">
        <v>2.1406187636527432</v>
      </c>
      <c r="K134" s="7">
        <v>-1.704921969633568</v>
      </c>
      <c r="L134" s="12">
        <v>-1.1248122108726053</v>
      </c>
      <c r="AC134" s="6"/>
    </row>
    <row r="135" spans="1:29">
      <c r="A135" s="6"/>
      <c r="D135" s="12">
        <v>-2.2046026597355839</v>
      </c>
      <c r="E135" s="12">
        <v>-2.3104994632306388</v>
      </c>
      <c r="F135" s="12">
        <v>1.7318072220791358</v>
      </c>
      <c r="G135" s="12">
        <v>4.2663697039947355</v>
      </c>
      <c r="H135" s="12">
        <v>3.264826297677228</v>
      </c>
      <c r="I135" s="12">
        <v>6.0861350348493657</v>
      </c>
      <c r="J135" s="12">
        <v>2.3173862234730311</v>
      </c>
      <c r="K135" s="12">
        <v>40.762100851429352</v>
      </c>
      <c r="L135" s="2">
        <v>107.82704642107325</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v>0.63916545839289851</v>
      </c>
      <c r="E140" s="7">
        <v>1.0625480513953343</v>
      </c>
      <c r="F140" s="7">
        <v>2.177417452470725</v>
      </c>
      <c r="G140" s="7">
        <v>8.9483410578049025E-2</v>
      </c>
      <c r="H140" s="7">
        <v>0.87376465007030046</v>
      </c>
      <c r="I140" s="7">
        <v>5.3801715660087984E-2</v>
      </c>
      <c r="J140" s="7">
        <v>0.58133156241775208</v>
      </c>
      <c r="K140" s="7">
        <v>55.119391203131002</v>
      </c>
      <c r="L140" s="13">
        <v>60.596903504116149</v>
      </c>
      <c r="AC140" s="6"/>
    </row>
    <row r="141" spans="1:29">
      <c r="A141" s="6"/>
      <c r="C141" s="1" t="s">
        <v>14</v>
      </c>
      <c r="D141" s="7">
        <v>0.28718665216696182</v>
      </c>
      <c r="E141" s="7">
        <v>0.60482715099407369</v>
      </c>
      <c r="F141" s="7">
        <v>8.9483410578049025E-2</v>
      </c>
      <c r="G141" s="7">
        <v>1.7981614056930584</v>
      </c>
      <c r="H141" s="7">
        <v>0.58031777387035199</v>
      </c>
      <c r="I141" s="7">
        <v>3.9397881388974825</v>
      </c>
      <c r="J141" s="7">
        <v>0.2736513638556991</v>
      </c>
      <c r="K141" s="7">
        <v>3.4891878850672873</v>
      </c>
      <c r="L141" s="13">
        <v>11.062603781122965</v>
      </c>
      <c r="AC141" s="6"/>
    </row>
    <row r="142" spans="1:29">
      <c r="A142" s="6"/>
      <c r="C142" s="1" t="s">
        <v>15</v>
      </c>
      <c r="D142" s="7">
        <v>2.177417452470725</v>
      </c>
      <c r="E142" s="7">
        <v>0.91347658408277188</v>
      </c>
      <c r="F142" s="7">
        <v>1.1069127150201128</v>
      </c>
      <c r="G142" s="7">
        <v>0.11015676331827057</v>
      </c>
      <c r="H142" s="7">
        <v>1.8419795844541185</v>
      </c>
      <c r="I142" s="7">
        <v>6.9732656856017405E-4</v>
      </c>
      <c r="J142" s="7">
        <v>0.47011557187659531</v>
      </c>
      <c r="K142" s="7">
        <v>3.4449937341591301E-3</v>
      </c>
      <c r="L142" s="13">
        <v>6.6242009915253135</v>
      </c>
      <c r="AC142" s="6"/>
    </row>
    <row r="143" spans="1:29">
      <c r="A143" s="6"/>
      <c r="C143" s="1" t="s">
        <v>16</v>
      </c>
      <c r="D143" s="7">
        <v>8.9483410578049025E-2</v>
      </c>
      <c r="E143" s="7">
        <v>4.8516945801189655E-2</v>
      </c>
      <c r="F143" s="7">
        <v>0.44669770519935076</v>
      </c>
      <c r="G143" s="7">
        <v>0.27412565703336883</v>
      </c>
      <c r="H143" s="7">
        <v>0.93511436289102035</v>
      </c>
      <c r="I143" s="7">
        <v>1.196754439327375</v>
      </c>
      <c r="J143" s="7">
        <v>0.12565230805437097</v>
      </c>
      <c r="K143" s="7">
        <v>4.7311805228550288</v>
      </c>
      <c r="L143" s="13">
        <v>7.847525351739753</v>
      </c>
      <c r="AC143" s="6"/>
    </row>
    <row r="144" spans="1:29">
      <c r="A144" s="6"/>
      <c r="C144" s="1" t="s">
        <v>17</v>
      </c>
      <c r="D144" s="7">
        <v>0.91430349796408228</v>
      </c>
      <c r="E144" s="7">
        <v>8.8733670385438029E-2</v>
      </c>
      <c r="F144" s="7">
        <v>1.8419795844541185</v>
      </c>
      <c r="G144" s="7">
        <v>2.1424854365006194</v>
      </c>
      <c r="H144" s="7">
        <v>2.2050828228809647</v>
      </c>
      <c r="I144" s="7">
        <v>0.89083025296997653</v>
      </c>
      <c r="J144" s="7">
        <v>0.77885192108582124</v>
      </c>
      <c r="K144" s="7">
        <v>8.1071915837074515E-2</v>
      </c>
      <c r="L144" s="13">
        <v>8.9433391020780952</v>
      </c>
      <c r="AC144" s="6"/>
    </row>
    <row r="145" spans="1:29">
      <c r="A145" s="6"/>
      <c r="C145" s="1" t="s">
        <v>18</v>
      </c>
      <c r="D145" s="7">
        <v>3.5622176121751736</v>
      </c>
      <c r="E145" s="7">
        <v>3.4041487104520178</v>
      </c>
      <c r="F145" s="7">
        <v>0.22118499291366725</v>
      </c>
      <c r="G145" s="7">
        <v>0.45001855053813733</v>
      </c>
      <c r="H145" s="7">
        <v>0.29094074944927151</v>
      </c>
      <c r="I145" s="7">
        <v>0.10763134777887672</v>
      </c>
      <c r="J145" s="7">
        <v>6.3567144981750076E-2</v>
      </c>
      <c r="K145" s="7">
        <v>1.226935373092404</v>
      </c>
      <c r="L145" s="13">
        <v>9.3266444813812992</v>
      </c>
      <c r="AC145" s="6"/>
    </row>
    <row r="146" spans="1:29">
      <c r="A146" s="6"/>
      <c r="C146" s="1" t="s">
        <v>19</v>
      </c>
      <c r="D146" s="7">
        <v>8.8430243775330014E-2</v>
      </c>
      <c r="E146" s="7">
        <v>0.22118499291366725</v>
      </c>
      <c r="F146" s="7">
        <v>0.47011557187659481</v>
      </c>
      <c r="G146" s="7">
        <v>1.3943174925201329</v>
      </c>
      <c r="H146" s="7">
        <v>2.5819248504220758</v>
      </c>
      <c r="I146" s="7">
        <v>6.3567144981750076E-2</v>
      </c>
      <c r="J146" s="7">
        <v>1.2595541363711276E-2</v>
      </c>
      <c r="K146" s="7">
        <v>3.4391422889052148</v>
      </c>
      <c r="L146" s="13">
        <v>8.2712781267584781</v>
      </c>
      <c r="AC146" s="6"/>
    </row>
    <row r="147" spans="1:29">
      <c r="A147" s="6"/>
      <c r="C147" s="1" t="s">
        <v>20</v>
      </c>
      <c r="D147" s="7">
        <v>0.22118499291366725</v>
      </c>
      <c r="E147" s="7">
        <v>3.0773153997458412E-2</v>
      </c>
      <c r="F147" s="7">
        <v>3.4449937341591739E-3</v>
      </c>
      <c r="G147" s="7">
        <v>5.0987533017541116E-2</v>
      </c>
      <c r="H147" s="7">
        <v>6.3567144981750076E-2</v>
      </c>
      <c r="I147" s="7">
        <v>1.6779279009955652</v>
      </c>
      <c r="J147" s="7">
        <v>0.77184325889324557</v>
      </c>
      <c r="K147" s="7">
        <v>3.6827429793144772</v>
      </c>
      <c r="L147" s="13">
        <v>6.502471957847864</v>
      </c>
      <c r="N147">
        <v>0.99999946809437601</v>
      </c>
      <c r="AC147" s="6"/>
    </row>
    <row r="148" spans="1:29">
      <c r="A148" s="6"/>
      <c r="B148" s="6"/>
      <c r="C148" s="6"/>
      <c r="D148" s="13">
        <v>7.979389320436888</v>
      </c>
      <c r="E148" s="13">
        <v>6.3742092600219511</v>
      </c>
      <c r="F148" s="13">
        <v>6.3572364262467769</v>
      </c>
      <c r="G148" s="13">
        <v>6.3097362491991777</v>
      </c>
      <c r="H148" s="13">
        <v>9.3726919390198518</v>
      </c>
      <c r="I148" s="13">
        <v>7.9309982671796746</v>
      </c>
      <c r="J148" s="13">
        <v>3.0776086725289455</v>
      </c>
      <c r="K148" s="13">
        <v>71.773097161936647</v>
      </c>
      <c r="L148" s="14">
        <v>119.1749672965699</v>
      </c>
      <c r="M148" t="s">
        <v>11</v>
      </c>
      <c r="N148" s="6">
        <v>5.319056239905251E-7</v>
      </c>
      <c r="O148" s="6" t="s">
        <v>61</v>
      </c>
      <c r="P148" s="6"/>
      <c r="Q148" s="6"/>
      <c r="R148" s="6"/>
      <c r="S148" s="6"/>
      <c r="T148" s="6"/>
      <c r="U148" s="6"/>
      <c r="V148" s="6"/>
      <c r="W148" s="6"/>
      <c r="X148" s="6"/>
      <c r="Y148" s="6"/>
      <c r="Z148" s="6"/>
      <c r="AA148" s="6"/>
      <c r="AB148" s="6"/>
      <c r="AC148" s="6"/>
    </row>
  </sheetData>
  <pageMargins left="0.75" right="0.75" top="1" bottom="1" header="0.5" footer="0.5"/>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tabSelected="1" workbookViewId="0">
      <selection activeCell="B3" sqref="B3"/>
    </sheetView>
  </sheetViews>
  <sheetFormatPr baseColWidth="10" defaultRowHeight="14" x14ac:dyDescent="0"/>
  <sheetData>
    <row r="1" spans="1:29">
      <c r="A1" s="15" t="s">
        <v>0</v>
      </c>
      <c r="B1" s="15" t="s">
        <v>1</v>
      </c>
      <c r="C1" s="15" t="s">
        <v>2</v>
      </c>
      <c r="D1" s="15" t="s">
        <v>3</v>
      </c>
      <c r="E1" s="15" t="s">
        <v>4</v>
      </c>
      <c r="F1" s="15" t="s">
        <v>5</v>
      </c>
      <c r="G1" s="15" t="s">
        <v>6</v>
      </c>
      <c r="H1" s="21" t="s">
        <v>7</v>
      </c>
      <c r="I1" s="21" t="s">
        <v>8</v>
      </c>
      <c r="J1" s="21" t="s">
        <v>9</v>
      </c>
      <c r="K1" s="15" t="s">
        <v>10</v>
      </c>
      <c r="L1" s="6"/>
      <c r="M1" s="6"/>
      <c r="N1" s="6"/>
      <c r="O1" s="6"/>
      <c r="P1" s="6"/>
      <c r="Q1" s="6"/>
      <c r="R1" s="6"/>
      <c r="S1" s="6"/>
      <c r="T1" s="6"/>
      <c r="U1" s="6"/>
      <c r="V1" s="6"/>
      <c r="W1" s="6"/>
      <c r="X1" s="6"/>
      <c r="Y1" s="6"/>
      <c r="Z1" s="6"/>
      <c r="AA1" s="6"/>
      <c r="AB1" s="6"/>
      <c r="AC1" s="6"/>
    </row>
    <row r="2" spans="1:29">
      <c r="A2" s="28">
        <v>0.36671479441550592</v>
      </c>
      <c r="B2" s="28">
        <v>0.37115190665648917</v>
      </c>
      <c r="C2" s="28">
        <v>0.38578373188004905</v>
      </c>
      <c r="D2" s="28">
        <v>0</v>
      </c>
      <c r="E2" s="28">
        <v>0</v>
      </c>
      <c r="F2" s="28">
        <v>0.20378354899075143</v>
      </c>
      <c r="G2" s="28">
        <v>0.47005993396175699</v>
      </c>
      <c r="H2" s="28">
        <v>0</v>
      </c>
      <c r="I2" s="28">
        <v>0.32615651867542395</v>
      </c>
      <c r="J2" s="28">
        <v>0</v>
      </c>
      <c r="K2" s="28">
        <v>0</v>
      </c>
      <c r="L2" s="16">
        <v>1.0000000016279325</v>
      </c>
      <c r="N2" t="s">
        <v>36</v>
      </c>
      <c r="O2" s="4">
        <v>0.40312500000000001</v>
      </c>
      <c r="P2" s="4">
        <v>0.5</v>
      </c>
      <c r="S2" s="4">
        <v>0.45156249999999998</v>
      </c>
      <c r="Y2" t="s">
        <v>84</v>
      </c>
      <c r="AC2" s="6"/>
    </row>
    <row r="3" spans="1:29">
      <c r="A3" t="s">
        <v>94</v>
      </c>
      <c r="B3" s="18">
        <v>112.74045451013797</v>
      </c>
      <c r="C3" s="16" t="s">
        <v>12</v>
      </c>
      <c r="D3" s="1" t="s">
        <v>13</v>
      </c>
      <c r="E3" s="1" t="s">
        <v>14</v>
      </c>
      <c r="F3" s="1" t="s">
        <v>15</v>
      </c>
      <c r="G3" s="1" t="s">
        <v>16</v>
      </c>
      <c r="H3" s="1" t="s">
        <v>17</v>
      </c>
      <c r="I3" s="1" t="s">
        <v>18</v>
      </c>
      <c r="J3" s="1" t="s">
        <v>19</v>
      </c>
      <c r="K3" s="1" t="s">
        <v>20</v>
      </c>
      <c r="L3" s="1"/>
      <c r="N3" t="s">
        <v>37</v>
      </c>
      <c r="O3" s="4">
        <v>0.49687500000000001</v>
      </c>
      <c r="P3" s="4">
        <v>0.6</v>
      </c>
      <c r="Q3" t="s">
        <v>55</v>
      </c>
      <c r="S3" s="4">
        <v>0.54843750000000002</v>
      </c>
      <c r="Y3" s="1" t="s">
        <v>12</v>
      </c>
      <c r="Z3" t="s">
        <v>47</v>
      </c>
      <c r="AA3" t="s">
        <v>48</v>
      </c>
      <c r="AB3" t="s">
        <v>49</v>
      </c>
      <c r="AC3" s="6"/>
    </row>
    <row r="4" spans="1:29">
      <c r="A4" t="s">
        <v>21</v>
      </c>
      <c r="B4">
        <v>3.3542334406720586E-6</v>
      </c>
      <c r="C4" s="1" t="s">
        <v>13</v>
      </c>
      <c r="D4" s="31">
        <v>5</v>
      </c>
      <c r="E4" s="31">
        <v>2</v>
      </c>
      <c r="F4" s="31">
        <v>2</v>
      </c>
      <c r="G4" s="31">
        <v>5</v>
      </c>
      <c r="H4" s="31">
        <v>4</v>
      </c>
      <c r="I4" s="31">
        <v>4</v>
      </c>
      <c r="J4" s="31">
        <v>5</v>
      </c>
      <c r="K4" s="31">
        <v>19</v>
      </c>
      <c r="L4" s="16">
        <v>46</v>
      </c>
      <c r="N4" t="s">
        <v>38</v>
      </c>
      <c r="O4" s="4">
        <v>0.54062500000000002</v>
      </c>
      <c r="P4" s="4">
        <v>0.60624999999999996</v>
      </c>
      <c r="Q4" t="s">
        <v>56</v>
      </c>
      <c r="S4" s="4">
        <v>0.57343750000000004</v>
      </c>
      <c r="T4" t="s">
        <v>44</v>
      </c>
      <c r="V4" t="s">
        <v>57</v>
      </c>
      <c r="Y4" s="1" t="s">
        <v>13</v>
      </c>
      <c r="Z4">
        <v>46</v>
      </c>
      <c r="AA4">
        <v>5</v>
      </c>
      <c r="AB4">
        <v>41</v>
      </c>
      <c r="AC4" s="6"/>
    </row>
    <row r="5" spans="1:29">
      <c r="C5" s="1" t="s">
        <v>14</v>
      </c>
      <c r="D5" s="31">
        <v>3</v>
      </c>
      <c r="E5" s="31">
        <v>4</v>
      </c>
      <c r="F5" s="31">
        <v>5</v>
      </c>
      <c r="G5" s="31">
        <v>10</v>
      </c>
      <c r="H5" s="31">
        <v>5</v>
      </c>
      <c r="I5" s="31">
        <v>12</v>
      </c>
      <c r="J5" s="31">
        <v>3</v>
      </c>
      <c r="K5" s="31">
        <v>10</v>
      </c>
      <c r="L5" s="16">
        <v>52</v>
      </c>
      <c r="M5" s="9" t="s">
        <v>39</v>
      </c>
      <c r="N5" s="9">
        <v>1</v>
      </c>
      <c r="O5" s="9">
        <v>2</v>
      </c>
      <c r="P5" s="9" t="s">
        <v>39</v>
      </c>
      <c r="Q5" s="9">
        <v>1</v>
      </c>
      <c r="R5" s="9">
        <v>2</v>
      </c>
      <c r="S5" s="9" t="s">
        <v>39</v>
      </c>
      <c r="T5" s="9">
        <v>1</v>
      </c>
      <c r="U5" s="9">
        <v>2</v>
      </c>
      <c r="V5" s="9" t="s">
        <v>11</v>
      </c>
      <c r="W5" t="s">
        <v>42</v>
      </c>
      <c r="X5" t="s">
        <v>43</v>
      </c>
      <c r="Y5" s="1" t="s">
        <v>14</v>
      </c>
      <c r="Z5">
        <v>52</v>
      </c>
      <c r="AA5">
        <v>4</v>
      </c>
      <c r="AB5">
        <v>48</v>
      </c>
      <c r="AC5" s="6"/>
    </row>
    <row r="6" spans="1:29">
      <c r="A6" t="s">
        <v>22</v>
      </c>
      <c r="B6" s="17">
        <v>0.36671479441550592</v>
      </c>
      <c r="C6" s="1" t="s">
        <v>15</v>
      </c>
      <c r="D6" s="31">
        <v>2</v>
      </c>
      <c r="E6" s="31">
        <v>8</v>
      </c>
      <c r="F6" s="31">
        <v>12</v>
      </c>
      <c r="G6" s="31">
        <v>8</v>
      </c>
      <c r="H6" s="31">
        <v>1</v>
      </c>
      <c r="I6" s="31">
        <v>4</v>
      </c>
      <c r="J6" s="31">
        <v>4</v>
      </c>
      <c r="K6" s="31">
        <v>6</v>
      </c>
      <c r="L6" s="16">
        <v>45</v>
      </c>
      <c r="M6" s="9">
        <v>1</v>
      </c>
      <c r="N6">
        <v>99</v>
      </c>
      <c r="O6">
        <v>92</v>
      </c>
      <c r="P6" s="9">
        <v>1</v>
      </c>
      <c r="Q6">
        <v>95.5</v>
      </c>
      <c r="R6">
        <v>95.5</v>
      </c>
      <c r="S6" s="9">
        <v>1</v>
      </c>
      <c r="T6">
        <v>0.12827225130890052</v>
      </c>
      <c r="U6">
        <v>0.12827225130890052</v>
      </c>
      <c r="V6" s="20">
        <v>0.63638946385811113</v>
      </c>
      <c r="W6">
        <v>0.57497874331976584</v>
      </c>
      <c r="X6" s="20">
        <v>0.42502125668023416</v>
      </c>
      <c r="Y6" s="1" t="s">
        <v>15</v>
      </c>
      <c r="Z6">
        <v>45</v>
      </c>
      <c r="AA6">
        <v>12</v>
      </c>
      <c r="AB6">
        <v>33</v>
      </c>
      <c r="AC6" s="6"/>
    </row>
    <row r="7" spans="1:29">
      <c r="A7" t="s">
        <v>23</v>
      </c>
      <c r="B7" s="17">
        <v>0.37115190665648917</v>
      </c>
      <c r="C7" s="1" t="s">
        <v>16</v>
      </c>
      <c r="D7" s="31">
        <v>5</v>
      </c>
      <c r="E7" s="31">
        <v>6</v>
      </c>
      <c r="F7" s="31">
        <v>11</v>
      </c>
      <c r="G7" s="31">
        <v>11</v>
      </c>
      <c r="H7" s="31">
        <v>6</v>
      </c>
      <c r="I7" s="31">
        <v>3</v>
      </c>
      <c r="J7" s="31">
        <v>5</v>
      </c>
      <c r="K7" s="31">
        <v>1</v>
      </c>
      <c r="L7" s="16">
        <v>48</v>
      </c>
      <c r="M7" s="9">
        <v>2</v>
      </c>
      <c r="N7">
        <v>61</v>
      </c>
      <c r="O7">
        <v>68</v>
      </c>
      <c r="P7" s="9">
        <v>2</v>
      </c>
      <c r="Q7">
        <v>64.5</v>
      </c>
      <c r="R7">
        <v>64.5</v>
      </c>
      <c r="S7" s="9">
        <v>2</v>
      </c>
      <c r="T7">
        <v>0.18992248062015504</v>
      </c>
      <c r="U7">
        <v>0.18992248062015504</v>
      </c>
      <c r="Y7" s="1" t="s">
        <v>16</v>
      </c>
      <c r="Z7">
        <v>48</v>
      </c>
      <c r="AA7">
        <v>11</v>
      </c>
      <c r="AB7">
        <v>37</v>
      </c>
      <c r="AC7" s="6"/>
    </row>
    <row r="8" spans="1:29">
      <c r="A8" t="s">
        <v>24</v>
      </c>
      <c r="B8" s="17">
        <v>0.38578373188004905</v>
      </c>
      <c r="C8" s="1" t="s">
        <v>17</v>
      </c>
      <c r="D8" s="31">
        <v>1</v>
      </c>
      <c r="E8" s="31">
        <v>3</v>
      </c>
      <c r="F8" s="31">
        <v>1</v>
      </c>
      <c r="G8" s="31">
        <v>7</v>
      </c>
      <c r="H8" s="31">
        <v>0</v>
      </c>
      <c r="I8" s="31">
        <v>6</v>
      </c>
      <c r="J8" s="31">
        <v>4</v>
      </c>
      <c r="K8" s="31">
        <v>4</v>
      </c>
      <c r="L8" s="16">
        <v>26</v>
      </c>
      <c r="M8" s="9" t="s">
        <v>40</v>
      </c>
      <c r="N8">
        <v>1</v>
      </c>
      <c r="O8">
        <v>2</v>
      </c>
      <c r="P8" s="9" t="s">
        <v>40</v>
      </c>
      <c r="S8" s="9" t="s">
        <v>40</v>
      </c>
      <c r="Y8" s="1" t="s">
        <v>17</v>
      </c>
      <c r="Z8">
        <v>26</v>
      </c>
      <c r="AA8">
        <v>0</v>
      </c>
      <c r="AB8">
        <v>26</v>
      </c>
      <c r="AC8" s="6"/>
    </row>
    <row r="9" spans="1:29">
      <c r="C9" s="1" t="s">
        <v>18</v>
      </c>
      <c r="D9" s="31">
        <v>0</v>
      </c>
      <c r="E9" s="31">
        <v>2</v>
      </c>
      <c r="F9" s="31">
        <v>5</v>
      </c>
      <c r="G9" s="31">
        <v>4</v>
      </c>
      <c r="H9" s="31">
        <v>3</v>
      </c>
      <c r="I9" s="31">
        <v>11</v>
      </c>
      <c r="J9" s="31">
        <v>3</v>
      </c>
      <c r="K9" s="31">
        <v>9</v>
      </c>
      <c r="L9" s="16">
        <v>37</v>
      </c>
      <c r="M9" s="9">
        <v>1</v>
      </c>
      <c r="N9">
        <v>65</v>
      </c>
      <c r="O9">
        <v>96</v>
      </c>
      <c r="P9" s="9">
        <v>1</v>
      </c>
      <c r="Q9">
        <v>64.400000000000006</v>
      </c>
      <c r="R9">
        <v>96.6</v>
      </c>
      <c r="S9" s="9">
        <v>1</v>
      </c>
      <c r="T9">
        <v>5.5900621118011359E-3</v>
      </c>
      <c r="U9">
        <v>3.7267080745340907E-3</v>
      </c>
      <c r="V9" s="20">
        <v>1.8750732450486127E-2</v>
      </c>
      <c r="W9">
        <v>0.10891649381630644</v>
      </c>
      <c r="X9" s="20">
        <v>0.89108350618369359</v>
      </c>
      <c r="Y9" s="1" t="s">
        <v>18</v>
      </c>
      <c r="Z9">
        <v>37</v>
      </c>
      <c r="AA9">
        <v>11</v>
      </c>
      <c r="AB9">
        <v>26</v>
      </c>
      <c r="AC9" s="6"/>
    </row>
    <row r="10" spans="1:29">
      <c r="A10" s="6"/>
      <c r="C10" s="1" t="s">
        <v>19</v>
      </c>
      <c r="D10" s="31">
        <v>3</v>
      </c>
      <c r="E10" s="31">
        <v>5</v>
      </c>
      <c r="F10" s="31">
        <v>4</v>
      </c>
      <c r="G10" s="31">
        <v>3</v>
      </c>
      <c r="H10" s="31">
        <v>0</v>
      </c>
      <c r="I10" s="31">
        <v>3</v>
      </c>
      <c r="J10" s="31">
        <v>4</v>
      </c>
      <c r="K10" s="31">
        <v>8</v>
      </c>
      <c r="L10" s="16">
        <v>30</v>
      </c>
      <c r="M10" s="9">
        <v>2</v>
      </c>
      <c r="N10">
        <v>63</v>
      </c>
      <c r="O10">
        <v>96</v>
      </c>
      <c r="P10" s="9">
        <v>2</v>
      </c>
      <c r="Q10">
        <v>63.6</v>
      </c>
      <c r="R10">
        <v>95.4</v>
      </c>
      <c r="S10" s="9">
        <v>2</v>
      </c>
      <c r="T10">
        <v>5.6603773584905925E-3</v>
      </c>
      <c r="U10">
        <v>3.7735849056603054E-3</v>
      </c>
      <c r="Y10" s="1" t="s">
        <v>19</v>
      </c>
      <c r="Z10">
        <v>30</v>
      </c>
      <c r="AA10">
        <v>4</v>
      </c>
      <c r="AB10">
        <v>26</v>
      </c>
      <c r="AC10" s="6"/>
    </row>
    <row r="11" spans="1:29">
      <c r="A11" s="6">
        <v>0</v>
      </c>
      <c r="B11">
        <v>0</v>
      </c>
      <c r="C11" s="1" t="s">
        <v>20</v>
      </c>
      <c r="D11" s="31">
        <v>5</v>
      </c>
      <c r="E11" s="31">
        <v>6</v>
      </c>
      <c r="F11" s="31">
        <v>6</v>
      </c>
      <c r="G11" s="31">
        <v>6</v>
      </c>
      <c r="H11" s="31">
        <v>3</v>
      </c>
      <c r="I11" s="31">
        <v>3</v>
      </c>
      <c r="J11" s="31">
        <v>6</v>
      </c>
      <c r="K11" s="31">
        <v>1</v>
      </c>
      <c r="L11" s="16">
        <v>36</v>
      </c>
      <c r="M11" s="9" t="s">
        <v>41</v>
      </c>
      <c r="N11">
        <v>1</v>
      </c>
      <c r="O11">
        <v>2</v>
      </c>
      <c r="P11" s="9" t="s">
        <v>41</v>
      </c>
      <c r="S11" s="9" t="s">
        <v>41</v>
      </c>
      <c r="Y11" s="1" t="s">
        <v>20</v>
      </c>
      <c r="Z11">
        <v>36</v>
      </c>
      <c r="AA11">
        <v>1</v>
      </c>
      <c r="AB11">
        <v>35</v>
      </c>
      <c r="AC11" s="6"/>
    </row>
    <row r="12" spans="1:29">
      <c r="A12" s="6"/>
      <c r="C12" s="1"/>
      <c r="D12" s="15">
        <v>24</v>
      </c>
      <c r="E12" s="15">
        <v>36</v>
      </c>
      <c r="F12" s="15">
        <v>46</v>
      </c>
      <c r="G12" s="15">
        <v>54</v>
      </c>
      <c r="H12" s="15">
        <v>22</v>
      </c>
      <c r="I12" s="15">
        <v>46</v>
      </c>
      <c r="J12" s="15">
        <v>34</v>
      </c>
      <c r="K12" s="15">
        <v>58</v>
      </c>
      <c r="L12" s="16">
        <v>320</v>
      </c>
      <c r="M12" s="9">
        <v>1</v>
      </c>
      <c r="N12">
        <v>52</v>
      </c>
      <c r="O12">
        <v>95</v>
      </c>
      <c r="P12" s="9">
        <v>1</v>
      </c>
      <c r="Q12">
        <v>57.881250000000001</v>
      </c>
      <c r="R12">
        <v>89.118750000000006</v>
      </c>
      <c r="S12" s="9">
        <v>1</v>
      </c>
      <c r="T12">
        <v>0.59758732858222685</v>
      </c>
      <c r="U12">
        <v>0.38812372887299174</v>
      </c>
      <c r="V12" s="20">
        <v>1.8232805687032934</v>
      </c>
      <c r="W12">
        <v>0.82307672259252551</v>
      </c>
      <c r="X12" s="20">
        <v>0.17692327740747449</v>
      </c>
      <c r="Y12" s="1" t="s">
        <v>46</v>
      </c>
      <c r="Z12" s="6">
        <v>320</v>
      </c>
      <c r="AA12" s="6">
        <v>48</v>
      </c>
      <c r="AB12" s="6">
        <v>272</v>
      </c>
      <c r="AC12" s="6"/>
    </row>
    <row r="13" spans="1:29">
      <c r="A13" s="6"/>
      <c r="C13" s="1" t="s">
        <v>25</v>
      </c>
      <c r="D13" s="4">
        <v>0</v>
      </c>
      <c r="E13" s="4">
        <v>0</v>
      </c>
      <c r="F13" s="4">
        <v>0</v>
      </c>
      <c r="G13" s="4">
        <v>0</v>
      </c>
      <c r="H13" s="4">
        <v>0</v>
      </c>
      <c r="I13" s="4">
        <v>0</v>
      </c>
      <c r="J13" s="4">
        <v>0</v>
      </c>
      <c r="K13" s="4">
        <v>0</v>
      </c>
      <c r="M13" s="9">
        <v>2</v>
      </c>
      <c r="N13">
        <v>74</v>
      </c>
      <c r="O13">
        <v>99</v>
      </c>
      <c r="P13" s="9">
        <v>2</v>
      </c>
      <c r="Q13">
        <v>68.118750000000006</v>
      </c>
      <c r="R13">
        <v>104.88124999999999</v>
      </c>
      <c r="S13" s="9">
        <v>2</v>
      </c>
      <c r="T13">
        <v>0.50777651619414521</v>
      </c>
      <c r="U13">
        <v>0.32979299505392945</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v>0.24460560581978127</v>
      </c>
      <c r="C15" s="1" t="s">
        <v>13</v>
      </c>
      <c r="D15" s="4">
        <v>0</v>
      </c>
      <c r="E15" s="4">
        <v>0</v>
      </c>
      <c r="F15" s="4">
        <v>0</v>
      </c>
      <c r="G15" s="4">
        <v>0</v>
      </c>
      <c r="H15" s="4">
        <v>0</v>
      </c>
      <c r="I15" s="4">
        <v>0</v>
      </c>
      <c r="J15" s="4">
        <v>0</v>
      </c>
      <c r="K15" s="4">
        <v>0</v>
      </c>
      <c r="M15" s="4">
        <f>F2+G2+I2</f>
        <v>1.0000000016279325</v>
      </c>
      <c r="AC15" s="6"/>
    </row>
    <row r="16" spans="1:29">
      <c r="A16" s="6"/>
      <c r="B16" s="4">
        <v>0.15363458825468107</v>
      </c>
      <c r="C16" s="1" t="s">
        <v>14</v>
      </c>
      <c r="D16" s="4">
        <v>0</v>
      </c>
      <c r="E16" s="4">
        <v>0</v>
      </c>
      <c r="F16" s="4">
        <v>0</v>
      </c>
      <c r="G16" s="4">
        <v>0</v>
      </c>
      <c r="H16" s="4">
        <v>0</v>
      </c>
      <c r="I16" s="4">
        <v>0</v>
      </c>
      <c r="J16" s="4">
        <v>0</v>
      </c>
      <c r="K16" s="4">
        <v>0</v>
      </c>
      <c r="O16" s="7" t="s">
        <v>11</v>
      </c>
      <c r="P16">
        <v>75.7</v>
      </c>
      <c r="Q16">
        <v>71</v>
      </c>
      <c r="R16" t="s">
        <v>104</v>
      </c>
      <c r="AC16" s="6"/>
    </row>
    <row r="17" spans="1:29">
      <c r="A17" s="6"/>
      <c r="B17" s="4">
        <v>0.14436846980990262</v>
      </c>
      <c r="C17" s="1" t="s">
        <v>15</v>
      </c>
      <c r="D17" s="4">
        <v>0</v>
      </c>
      <c r="E17" s="4">
        <v>0</v>
      </c>
      <c r="F17" s="4">
        <v>0</v>
      </c>
      <c r="G17" s="4">
        <v>0</v>
      </c>
      <c r="H17" s="4">
        <v>0</v>
      </c>
      <c r="I17" s="4">
        <v>0</v>
      </c>
      <c r="J17" s="4">
        <v>0</v>
      </c>
      <c r="K17" s="4">
        <v>0</v>
      </c>
      <c r="M17" t="s">
        <v>106</v>
      </c>
      <c r="N17" t="s">
        <v>105</v>
      </c>
      <c r="O17" t="s">
        <v>96</v>
      </c>
      <c r="P17">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v>9.0676541700129121E-2</v>
      </c>
      <c r="C18" s="1" t="s">
        <v>16</v>
      </c>
      <c r="D18" s="4">
        <v>0</v>
      </c>
      <c r="E18" s="4">
        <v>0</v>
      </c>
      <c r="F18" s="4">
        <v>0</v>
      </c>
      <c r="G18" s="4">
        <v>0</v>
      </c>
      <c r="H18" s="4">
        <v>0</v>
      </c>
      <c r="I18" s="4">
        <v>0</v>
      </c>
      <c r="J18" s="4">
        <v>0</v>
      </c>
      <c r="K18" s="4">
        <v>0</v>
      </c>
      <c r="M18" t="s">
        <v>107</v>
      </c>
      <c r="N18" t="s">
        <v>108</v>
      </c>
      <c r="P18">
        <v>2.2019397467757388E-2</v>
      </c>
      <c r="Q18">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v>0.14164312328801651</v>
      </c>
      <c r="C19" s="1" t="s">
        <v>17</v>
      </c>
      <c r="D19" s="4">
        <v>0</v>
      </c>
      <c r="E19" s="4">
        <v>0</v>
      </c>
      <c r="F19" s="4">
        <v>0</v>
      </c>
      <c r="G19" s="4">
        <v>0</v>
      </c>
      <c r="H19" s="4">
        <v>0</v>
      </c>
      <c r="I19" s="4">
        <v>0</v>
      </c>
      <c r="J19" s="4">
        <v>0</v>
      </c>
      <c r="K19" s="4">
        <v>0</v>
      </c>
      <c r="AC19" s="6"/>
    </row>
    <row r="20" spans="1:29">
      <c r="A20" s="6"/>
      <c r="B20" s="4">
        <v>8.8964775981031932E-2</v>
      </c>
      <c r="C20" s="1" t="s">
        <v>18</v>
      </c>
      <c r="D20" s="4">
        <v>0</v>
      </c>
      <c r="E20" s="4">
        <v>0</v>
      </c>
      <c r="F20" s="4">
        <v>0</v>
      </c>
      <c r="G20" s="4">
        <v>0</v>
      </c>
      <c r="H20" s="4">
        <v>0</v>
      </c>
      <c r="I20" s="4">
        <v>0</v>
      </c>
      <c r="J20" s="4">
        <v>0</v>
      </c>
      <c r="K20" s="4">
        <v>0</v>
      </c>
      <c r="AC20" s="6"/>
    </row>
    <row r="21" spans="1:29">
      <c r="A21" s="6"/>
      <c r="B21" s="4">
        <v>8.3599069202250575E-2</v>
      </c>
      <c r="C21" s="1" t="s">
        <v>19</v>
      </c>
      <c r="D21" s="4">
        <v>0</v>
      </c>
      <c r="E21" s="4">
        <v>0</v>
      </c>
      <c r="F21" s="4">
        <v>0</v>
      </c>
      <c r="G21" s="4">
        <v>0</v>
      </c>
      <c r="H21" s="4">
        <v>0</v>
      </c>
      <c r="I21" s="4">
        <v>0</v>
      </c>
      <c r="J21" s="4">
        <v>0</v>
      </c>
      <c r="K21" s="4">
        <v>0</v>
      </c>
      <c r="M21" t="s">
        <v>62</v>
      </c>
      <c r="AC21" s="6"/>
    </row>
    <row r="22" spans="1:29">
      <c r="A22" s="6"/>
      <c r="B22" s="4">
        <v>5.2507825944206894E-2</v>
      </c>
      <c r="C22" s="1" t="s">
        <v>20</v>
      </c>
      <c r="D22" s="4">
        <v>0</v>
      </c>
      <c r="E22" s="4">
        <v>0</v>
      </c>
      <c r="F22" s="4">
        <v>0</v>
      </c>
      <c r="G22" s="4">
        <v>0</v>
      </c>
      <c r="H22" s="4">
        <v>0</v>
      </c>
      <c r="I22" s="4">
        <v>0</v>
      </c>
      <c r="J22" s="4">
        <v>0</v>
      </c>
      <c r="K22" s="4">
        <v>0</v>
      </c>
      <c r="AC22" s="6"/>
    </row>
    <row r="23" spans="1:29">
      <c r="A23" s="6"/>
      <c r="AC23" s="6"/>
    </row>
    <row r="24" spans="1:29">
      <c r="A24" s="6"/>
      <c r="C24" s="1" t="s">
        <v>26</v>
      </c>
      <c r="D24" s="4">
        <v>0</v>
      </c>
      <c r="E24" s="4">
        <v>0</v>
      </c>
      <c r="F24" s="4">
        <v>0</v>
      </c>
      <c r="G24" s="4">
        <v>0</v>
      </c>
      <c r="H24" s="4">
        <v>0</v>
      </c>
      <c r="I24" s="4">
        <v>0</v>
      </c>
      <c r="J24" s="4">
        <v>0</v>
      </c>
      <c r="K24" s="4">
        <v>0</v>
      </c>
      <c r="O24">
        <v>7.8750000000000014E-2</v>
      </c>
      <c r="P24">
        <v>0.12125</v>
      </c>
      <c r="Q24">
        <v>0.11812500000000001</v>
      </c>
      <c r="R24">
        <v>0.18187499999999998</v>
      </c>
      <c r="S24">
        <v>7.8750000000000014E-2</v>
      </c>
      <c r="T24">
        <v>0.12125</v>
      </c>
      <c r="U24">
        <v>0.11812500000000001</v>
      </c>
      <c r="V24">
        <v>0.18187499999999998</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v>0.15363458825468107</v>
      </c>
      <c r="C26" s="1" t="s">
        <v>13</v>
      </c>
      <c r="D26" s="4">
        <v>0</v>
      </c>
      <c r="E26" s="4">
        <v>0</v>
      </c>
      <c r="F26" s="4">
        <v>0</v>
      </c>
      <c r="G26" s="4">
        <v>0</v>
      </c>
      <c r="H26" s="4">
        <v>0</v>
      </c>
      <c r="I26" s="4">
        <v>0</v>
      </c>
      <c r="J26" s="4">
        <v>0</v>
      </c>
      <c r="K26" s="4">
        <v>0</v>
      </c>
      <c r="M26" s="4">
        <v>0.13795156860351565</v>
      </c>
      <c r="N26" s="1" t="s">
        <v>13</v>
      </c>
      <c r="O26">
        <v>1.086368602752686E-2</v>
      </c>
      <c r="P26">
        <v>1.6726627693176271E-2</v>
      </c>
      <c r="Q26">
        <v>1.6295529041290287E-2</v>
      </c>
      <c r="R26">
        <v>2.5089941539764408E-2</v>
      </c>
      <c r="S26">
        <v>1.086368602752686E-2</v>
      </c>
      <c r="T26">
        <v>1.6726627693176271E-2</v>
      </c>
      <c r="U26">
        <v>1.6295529041290287E-2</v>
      </c>
      <c r="V26">
        <v>2.5089941539764408E-2</v>
      </c>
      <c r="AC26" s="6"/>
    </row>
    <row r="27" spans="1:29">
      <c r="A27" s="6"/>
      <c r="B27" s="4">
        <v>0.24460560581978127</v>
      </c>
      <c r="C27" s="1" t="s">
        <v>14</v>
      </c>
      <c r="D27" s="4">
        <v>0</v>
      </c>
      <c r="E27" s="4">
        <v>0</v>
      </c>
      <c r="F27" s="4">
        <v>0</v>
      </c>
      <c r="G27" s="4">
        <v>0</v>
      </c>
      <c r="H27" s="4">
        <v>0</v>
      </c>
      <c r="I27" s="4">
        <v>0</v>
      </c>
      <c r="J27" s="4">
        <v>0</v>
      </c>
      <c r="K27" s="4">
        <v>0</v>
      </c>
      <c r="M27" s="4">
        <v>0.1623511657714844</v>
      </c>
      <c r="N27" s="1" t="s">
        <v>14</v>
      </c>
      <c r="O27">
        <v>1.2785154304504399E-2</v>
      </c>
      <c r="P27">
        <v>1.9685078849792481E-2</v>
      </c>
      <c r="Q27">
        <v>1.9177731456756594E-2</v>
      </c>
      <c r="R27">
        <v>2.9527618274688722E-2</v>
      </c>
      <c r="S27">
        <v>1.2785154304504399E-2</v>
      </c>
      <c r="T27">
        <v>1.9685078849792481E-2</v>
      </c>
      <c r="U27">
        <v>1.9177731456756594E-2</v>
      </c>
      <c r="V27">
        <v>2.9527618274688722E-2</v>
      </c>
      <c r="AC27" s="6"/>
    </row>
    <row r="28" spans="1:29">
      <c r="A28" s="6"/>
      <c r="B28" s="4">
        <v>9.0676541700129121E-2</v>
      </c>
      <c r="C28" s="1" t="s">
        <v>15</v>
      </c>
      <c r="D28" s="4">
        <v>0</v>
      </c>
      <c r="E28" s="4">
        <v>0</v>
      </c>
      <c r="F28" s="4">
        <v>0</v>
      </c>
      <c r="G28" s="4">
        <v>0</v>
      </c>
      <c r="H28" s="4">
        <v>0</v>
      </c>
      <c r="I28" s="4">
        <v>0</v>
      </c>
      <c r="J28" s="4">
        <v>0</v>
      </c>
      <c r="K28" s="4">
        <v>0</v>
      </c>
      <c r="M28" s="4">
        <v>0.13623788452148439</v>
      </c>
      <c r="N28" s="1" t="s">
        <v>15</v>
      </c>
      <c r="O28">
        <v>1.0728733406066898E-2</v>
      </c>
      <c r="P28">
        <v>1.651884349822998E-2</v>
      </c>
      <c r="Q28">
        <v>1.6093100109100346E-2</v>
      </c>
      <c r="R28">
        <v>2.4778265247344972E-2</v>
      </c>
      <c r="S28">
        <v>1.0728733406066898E-2</v>
      </c>
      <c r="T28">
        <v>1.651884349822998E-2</v>
      </c>
      <c r="U28">
        <v>1.6093100109100346E-2</v>
      </c>
      <c r="V28">
        <v>2.4778265247344972E-2</v>
      </c>
      <c r="AC28" s="6"/>
    </row>
    <row r="29" spans="1:29">
      <c r="A29" s="6"/>
      <c r="B29" s="4">
        <v>0.14436846980990262</v>
      </c>
      <c r="C29" s="1" t="s">
        <v>16</v>
      </c>
      <c r="D29" s="4">
        <v>0</v>
      </c>
      <c r="E29" s="4">
        <v>0</v>
      </c>
      <c r="F29" s="4">
        <v>0</v>
      </c>
      <c r="G29" s="4">
        <v>0</v>
      </c>
      <c r="H29" s="4">
        <v>0</v>
      </c>
      <c r="I29" s="4">
        <v>0</v>
      </c>
      <c r="J29" s="4">
        <v>0</v>
      </c>
      <c r="K29" s="4">
        <v>0</v>
      </c>
      <c r="M29" s="4">
        <v>0.16033438110351567</v>
      </c>
      <c r="N29" s="1" t="s">
        <v>16</v>
      </c>
      <c r="O29">
        <v>1.2626332511901862E-2</v>
      </c>
      <c r="P29">
        <v>1.9440543708801276E-2</v>
      </c>
      <c r="Q29">
        <v>1.8939498767852791E-2</v>
      </c>
      <c r="R29">
        <v>2.9160815563201908E-2</v>
      </c>
      <c r="S29">
        <v>1.2626332511901862E-2</v>
      </c>
      <c r="T29">
        <v>1.9440543708801276E-2</v>
      </c>
      <c r="U29">
        <v>1.8939498767852791E-2</v>
      </c>
      <c r="V29">
        <v>2.9160815563201908E-2</v>
      </c>
      <c r="AC29" s="6"/>
    </row>
    <row r="30" spans="1:29">
      <c r="A30" s="6"/>
      <c r="B30" s="4">
        <v>8.8964775981031932E-2</v>
      </c>
      <c r="C30" s="1" t="s">
        <v>17</v>
      </c>
      <c r="D30" s="4">
        <v>0</v>
      </c>
      <c r="E30" s="4">
        <v>0</v>
      </c>
      <c r="F30" s="4">
        <v>0</v>
      </c>
      <c r="G30" s="4">
        <v>0</v>
      </c>
      <c r="H30" s="4">
        <v>0</v>
      </c>
      <c r="I30" s="4">
        <v>0</v>
      </c>
      <c r="J30" s="4">
        <v>0</v>
      </c>
      <c r="K30" s="4">
        <v>0</v>
      </c>
      <c r="M30" s="4">
        <v>9.3171478271484379E-2</v>
      </c>
      <c r="N30" s="1" t="s">
        <v>17</v>
      </c>
      <c r="O30">
        <v>7.3372539138793959E-3</v>
      </c>
      <c r="P30">
        <v>1.129704174041748E-2</v>
      </c>
      <c r="Q30">
        <v>1.1005880870819093E-2</v>
      </c>
      <c r="R30">
        <v>1.6945562610626221E-2</v>
      </c>
      <c r="S30">
        <v>7.3372539138793959E-3</v>
      </c>
      <c r="T30">
        <v>1.129704174041748E-2</v>
      </c>
      <c r="U30">
        <v>1.1005880870819093E-2</v>
      </c>
      <c r="V30">
        <v>1.6945562610626221E-2</v>
      </c>
      <c r="AC30" s="6"/>
    </row>
    <row r="31" spans="1:29">
      <c r="A31" s="6"/>
      <c r="B31" s="4">
        <v>0.14164312328801651</v>
      </c>
      <c r="C31" s="1" t="s">
        <v>18</v>
      </c>
      <c r="D31" s="4">
        <v>0</v>
      </c>
      <c r="E31" s="4">
        <v>0</v>
      </c>
      <c r="F31" s="4">
        <v>0</v>
      </c>
      <c r="G31" s="4">
        <v>0</v>
      </c>
      <c r="H31" s="4">
        <v>0</v>
      </c>
      <c r="I31" s="4">
        <v>0</v>
      </c>
      <c r="J31" s="4">
        <v>0</v>
      </c>
      <c r="K31" s="4">
        <v>0</v>
      </c>
      <c r="M31" s="4">
        <v>0.10965078735351565</v>
      </c>
      <c r="N31" s="1" t="s">
        <v>18</v>
      </c>
      <c r="O31">
        <v>8.6349995040893596E-3</v>
      </c>
      <c r="P31">
        <v>1.3295157966613772E-2</v>
      </c>
      <c r="Q31">
        <v>1.2952499256134037E-2</v>
      </c>
      <c r="R31">
        <v>1.9942736949920655E-2</v>
      </c>
      <c r="S31">
        <v>8.6349995040893596E-3</v>
      </c>
      <c r="T31">
        <v>1.3295157966613772E-2</v>
      </c>
      <c r="U31">
        <v>1.2952499256134037E-2</v>
      </c>
      <c r="V31">
        <v>1.9942736949920655E-2</v>
      </c>
      <c r="AC31" s="6"/>
    </row>
    <row r="32" spans="1:29">
      <c r="A32" s="6"/>
      <c r="B32" s="4">
        <v>5.2507825944206894E-2</v>
      </c>
      <c r="C32" s="1" t="s">
        <v>19</v>
      </c>
      <c r="D32" s="4">
        <v>0</v>
      </c>
      <c r="E32" s="4">
        <v>0</v>
      </c>
      <c r="F32" s="4">
        <v>0</v>
      </c>
      <c r="G32" s="4">
        <v>0</v>
      </c>
      <c r="H32" s="4">
        <v>0</v>
      </c>
      <c r="I32" s="4">
        <v>0</v>
      </c>
      <c r="J32" s="4">
        <v>0</v>
      </c>
      <c r="K32" s="4">
        <v>0</v>
      </c>
      <c r="M32" s="4">
        <v>9.2014068603515631E-2</v>
      </c>
      <c r="N32" s="1" t="s">
        <v>19</v>
      </c>
      <c r="O32">
        <v>7.246107902526857E-3</v>
      </c>
      <c r="P32">
        <v>1.1156705818176269E-2</v>
      </c>
      <c r="Q32">
        <v>1.0869161853790285E-2</v>
      </c>
      <c r="R32">
        <v>1.6735058727264402E-2</v>
      </c>
      <c r="S32">
        <v>7.246107902526857E-3</v>
      </c>
      <c r="T32">
        <v>1.1156705818176269E-2</v>
      </c>
      <c r="U32">
        <v>1.0869161853790285E-2</v>
      </c>
      <c r="V32">
        <v>1.6735058727264402E-2</v>
      </c>
      <c r="AC32" s="6"/>
    </row>
    <row r="33" spans="1:29">
      <c r="A33" s="6"/>
      <c r="B33" s="4">
        <v>8.3599069202250575E-2</v>
      </c>
      <c r="C33" s="1" t="s">
        <v>20</v>
      </c>
      <c r="D33" s="4">
        <v>0</v>
      </c>
      <c r="E33" s="4">
        <v>0</v>
      </c>
      <c r="F33" s="4">
        <v>0</v>
      </c>
      <c r="G33" s="4">
        <v>0</v>
      </c>
      <c r="H33" s="4">
        <v>0</v>
      </c>
      <c r="I33" s="4">
        <v>0</v>
      </c>
      <c r="J33" s="4">
        <v>0</v>
      </c>
      <c r="K33" s="4">
        <v>0</v>
      </c>
      <c r="M33" s="4">
        <v>0.10828866577148438</v>
      </c>
      <c r="N33" s="1" t="s">
        <v>20</v>
      </c>
      <c r="O33">
        <v>8.527732429504397E-3</v>
      </c>
      <c r="P33">
        <v>1.3130000724792481E-2</v>
      </c>
      <c r="Q33">
        <v>1.2791598644256594E-2</v>
      </c>
      <c r="R33">
        <v>1.9695001087188722E-2</v>
      </c>
      <c r="S33">
        <v>8.527732429504397E-3</v>
      </c>
      <c r="T33">
        <v>1.3130000724792481E-2</v>
      </c>
      <c r="U33">
        <v>1.2791598644256594E-2</v>
      </c>
      <c r="V33">
        <v>1.9695001087188722E-2</v>
      </c>
      <c r="AC33" s="6"/>
    </row>
    <row r="34" spans="1:29">
      <c r="A34" s="6"/>
      <c r="X34" t="s">
        <v>85</v>
      </c>
      <c r="AC34" s="6"/>
    </row>
    <row r="35" spans="1:29">
      <c r="A35" s="6"/>
      <c r="C35" s="1" t="s">
        <v>27</v>
      </c>
      <c r="D35" s="4">
        <v>2.9419919140226108E-2</v>
      </c>
      <c r="E35" s="4">
        <v>1.8478387477860177E-2</v>
      </c>
      <c r="F35" s="4">
        <v>4.9846598456987835E-2</v>
      </c>
      <c r="G35" s="4">
        <v>3.130820164227173E-2</v>
      </c>
      <c r="H35" s="4">
        <v>1.703611501435805E-2</v>
      </c>
      <c r="I35" s="4">
        <v>1.0700231120699136E-2</v>
      </c>
      <c r="J35" s="4">
        <v>2.8864538353766556E-2</v>
      </c>
      <c r="K35" s="4">
        <v>1.8129557784581848E-2</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v>0.14436846980990262</v>
      </c>
      <c r="C37" s="1" t="s">
        <v>13</v>
      </c>
      <c r="D37" s="4">
        <v>4.247308708205509E-3</v>
      </c>
      <c r="E37" s="4">
        <v>2.6676965247331395E-3</v>
      </c>
      <c r="F37" s="4">
        <v>7.1962771444639868E-3</v>
      </c>
      <c r="G37" s="4">
        <v>4.51991716359465E-3</v>
      </c>
      <c r="H37" s="4">
        <v>2.459477856128379E-3</v>
      </c>
      <c r="I37" s="4">
        <v>1.5447759935076336E-3</v>
      </c>
      <c r="J37" s="4">
        <v>4.1671292339025235E-3</v>
      </c>
      <c r="K37" s="4">
        <v>2.6173365156902896E-3</v>
      </c>
      <c r="N37" s="1" t="s">
        <v>13</v>
      </c>
      <c r="O37" s="5">
        <v>3.4763795288085952</v>
      </c>
      <c r="P37" s="5">
        <v>5.3525208618164068</v>
      </c>
      <c r="Q37" s="5">
        <v>5.2145692932128913</v>
      </c>
      <c r="R37" s="5">
        <v>8.0287812927246112</v>
      </c>
      <c r="S37" s="5">
        <v>3.4763795288085952</v>
      </c>
      <c r="T37" s="5">
        <v>5.3525208618164068</v>
      </c>
      <c r="U37" s="5">
        <v>5.2145692932128913</v>
      </c>
      <c r="V37" s="5">
        <v>8.0287812927246112</v>
      </c>
      <c r="X37">
        <v>44.144501953125008</v>
      </c>
      <c r="Y37">
        <v>3.4763795288085952</v>
      </c>
      <c r="Z37">
        <v>40.668122424316415</v>
      </c>
      <c r="AA37">
        <v>0.66776924699850071</v>
      </c>
      <c r="AB37">
        <v>2.7083307188963475E-3</v>
      </c>
      <c r="AC37" s="6"/>
    </row>
    <row r="38" spans="1:29">
      <c r="A38" s="6"/>
      <c r="B38" s="4">
        <v>9.0676541700129121E-2</v>
      </c>
      <c r="C38" s="1" t="s">
        <v>14</v>
      </c>
      <c r="D38" s="4">
        <v>2.6676965247331395E-3</v>
      </c>
      <c r="E38" s="4">
        <v>1.6755562726873321E-3</v>
      </c>
      <c r="F38" s="4">
        <v>4.5199171635946491E-3</v>
      </c>
      <c r="G38" s="4">
        <v>2.8389194517715035E-3</v>
      </c>
      <c r="H38" s="4">
        <v>1.5447759935076336E-3</v>
      </c>
      <c r="I38" s="4">
        <v>9.7025995341709452E-4</v>
      </c>
      <c r="J38" s="4">
        <v>2.6173365156902896E-3</v>
      </c>
      <c r="K38" s="4">
        <v>1.6439256024585365E-3</v>
      </c>
      <c r="N38" s="1" t="s">
        <v>14</v>
      </c>
      <c r="O38" s="5">
        <v>4.0912493774414074</v>
      </c>
      <c r="P38" s="5">
        <v>6.299225231933594</v>
      </c>
      <c r="Q38" s="5">
        <v>6.1368740661621102</v>
      </c>
      <c r="R38" s="5">
        <v>9.4488378479003909</v>
      </c>
      <c r="S38" s="5">
        <v>4.0912493774414074</v>
      </c>
      <c r="T38" s="5">
        <v>6.299225231933594</v>
      </c>
      <c r="U38" s="5">
        <v>6.1368740661621102</v>
      </c>
      <c r="V38" s="5">
        <v>9.4488378479003909</v>
      </c>
      <c r="X38">
        <v>51.95237304687501</v>
      </c>
      <c r="Y38">
        <v>6.299225231933594</v>
      </c>
      <c r="Z38">
        <v>45.65314781494142</v>
      </c>
      <c r="AA38">
        <v>0.83922013779738724</v>
      </c>
      <c r="AB38">
        <v>0.12064261594491103</v>
      </c>
      <c r="AC38" s="6"/>
    </row>
    <row r="39" spans="1:29">
      <c r="A39" s="6"/>
      <c r="B39" s="4">
        <v>0.24460560581978127</v>
      </c>
      <c r="C39" s="1" t="s">
        <v>15</v>
      </c>
      <c r="D39" s="4">
        <v>7.196277144463986E-3</v>
      </c>
      <c r="E39" s="4">
        <v>4.5199171635946491E-3</v>
      </c>
      <c r="F39" s="4">
        <v>1.2192757413626885E-2</v>
      </c>
      <c r="G39" s="4">
        <v>7.6581616298357471E-3</v>
      </c>
      <c r="H39" s="4">
        <v>4.1671292339025227E-3</v>
      </c>
      <c r="I39" s="4">
        <v>2.6173365156902891E-3</v>
      </c>
      <c r="J39" s="4">
        <v>7.0604278907313803E-3</v>
      </c>
      <c r="K39" s="4">
        <v>4.434591465142375E-3</v>
      </c>
      <c r="N39" s="1" t="s">
        <v>15</v>
      </c>
      <c r="O39" s="5">
        <v>3.4331946899414074</v>
      </c>
      <c r="P39" s="5">
        <v>5.2860299194335933</v>
      </c>
      <c r="Q39" s="5">
        <v>5.1497920349121102</v>
      </c>
      <c r="R39" s="5">
        <v>7.9290448791503909</v>
      </c>
      <c r="S39" s="5">
        <v>3.4331946899414074</v>
      </c>
      <c r="T39" s="5">
        <v>5.2860299194335933</v>
      </c>
      <c r="U39" s="5">
        <v>5.1497920349121102</v>
      </c>
      <c r="V39" s="5">
        <v>7.9290448791503909</v>
      </c>
      <c r="X39">
        <v>43.596123046875007</v>
      </c>
      <c r="Y39">
        <v>5.1497920349121102</v>
      </c>
      <c r="Z39">
        <v>38.446331011962897</v>
      </c>
      <c r="AA39">
        <v>9.1120862448097721</v>
      </c>
      <c r="AB39">
        <v>0.77153061712544313</v>
      </c>
      <c r="AC39" s="6"/>
    </row>
    <row r="40" spans="1:29">
      <c r="A40" s="6"/>
      <c r="B40" s="4">
        <v>0.15363458825468107</v>
      </c>
      <c r="C40" s="1" t="s">
        <v>16</v>
      </c>
      <c r="D40" s="4">
        <v>4.5199171635946491E-3</v>
      </c>
      <c r="E40" s="4">
        <v>2.8389194517715031E-3</v>
      </c>
      <c r="F40" s="4">
        <v>7.6581616298357471E-3</v>
      </c>
      <c r="G40" s="4">
        <v>4.8100226683049467E-3</v>
      </c>
      <c r="H40" s="4">
        <v>2.6173365156902891E-3</v>
      </c>
      <c r="I40" s="4">
        <v>1.6439256024585363E-3</v>
      </c>
      <c r="J40" s="4">
        <v>4.434591465142375E-3</v>
      </c>
      <c r="K40" s="4">
        <v>2.7853271454736802E-3</v>
      </c>
      <c r="N40" s="1" t="s">
        <v>16</v>
      </c>
      <c r="O40" s="5">
        <v>4.0404264038085955</v>
      </c>
      <c r="P40" s="5">
        <v>6.220973986816408</v>
      </c>
      <c r="Q40" s="5">
        <v>6.0606396057128933</v>
      </c>
      <c r="R40" s="5">
        <v>9.3314609802246107</v>
      </c>
      <c r="S40" s="5">
        <v>4.0404264038085955</v>
      </c>
      <c r="T40" s="5">
        <v>6.220973986816408</v>
      </c>
      <c r="U40" s="5">
        <v>6.0606396057128933</v>
      </c>
      <c r="V40" s="5">
        <v>9.3314609802246107</v>
      </c>
      <c r="X40">
        <v>51.307001953125017</v>
      </c>
      <c r="Y40">
        <v>9.3314609802246107</v>
      </c>
      <c r="Z40">
        <v>41.975540972900404</v>
      </c>
      <c r="AA40">
        <v>0.29834797213565639</v>
      </c>
      <c r="AB40">
        <v>0.58977221970750282</v>
      </c>
      <c r="AC40" s="6"/>
    </row>
    <row r="41" spans="1:29">
      <c r="A41" s="6"/>
      <c r="B41" s="4">
        <v>8.3599069202250575E-2</v>
      </c>
      <c r="C41" s="1" t="s">
        <v>17</v>
      </c>
      <c r="D41" s="4">
        <v>2.4594778561283785E-3</v>
      </c>
      <c r="E41" s="4">
        <v>1.5447759935076336E-3</v>
      </c>
      <c r="F41" s="4">
        <v>4.1671292339025227E-3</v>
      </c>
      <c r="G41" s="4">
        <v>2.6173365156902896E-3</v>
      </c>
      <c r="H41" s="4">
        <v>1.4242033580228186E-3</v>
      </c>
      <c r="I41" s="4">
        <v>8.945293619394023E-4</v>
      </c>
      <c r="J41" s="4">
        <v>2.4130485393275463E-3</v>
      </c>
      <c r="K41" s="4">
        <v>1.5156141558394585E-3</v>
      </c>
      <c r="N41" s="1" t="s">
        <v>17</v>
      </c>
      <c r="O41" s="5">
        <v>2.3479212524414068</v>
      </c>
      <c r="P41" s="5">
        <v>3.6150533569335934</v>
      </c>
      <c r="Q41" s="5">
        <v>3.5218818786621098</v>
      </c>
      <c r="R41" s="5">
        <v>5.4225800354003901</v>
      </c>
      <c r="S41" s="5">
        <v>2.3479212524414068</v>
      </c>
      <c r="T41" s="5">
        <v>3.6150533569335934</v>
      </c>
      <c r="U41" s="5">
        <v>3.5218818786621098</v>
      </c>
      <c r="V41" s="5">
        <v>5.4225800354003901</v>
      </c>
      <c r="X41">
        <v>29.814873046875</v>
      </c>
      <c r="Y41">
        <v>2.3479212524414068</v>
      </c>
      <c r="Z41">
        <v>27.466951794433594</v>
      </c>
      <c r="AA41">
        <v>2.3479212524414068</v>
      </c>
      <c r="AB41">
        <v>7.8346792294150841E-2</v>
      </c>
      <c r="AC41" s="6"/>
    </row>
    <row r="42" spans="1:29">
      <c r="A42" s="6"/>
      <c r="B42" s="4">
        <v>5.2507825944206894E-2</v>
      </c>
      <c r="C42" s="1" t="s">
        <v>18</v>
      </c>
      <c r="D42" s="4">
        <v>1.5447759935076333E-3</v>
      </c>
      <c r="E42" s="4">
        <v>9.7025995341709441E-4</v>
      </c>
      <c r="F42" s="4">
        <v>2.6173365156902891E-3</v>
      </c>
      <c r="G42" s="4">
        <v>1.6439256024585365E-3</v>
      </c>
      <c r="H42" s="4">
        <v>8.945293619394022E-4</v>
      </c>
      <c r="I42" s="4">
        <v>5.6184587324845613E-4</v>
      </c>
      <c r="J42" s="4">
        <v>1.5156141558394585E-3</v>
      </c>
      <c r="K42" s="4">
        <v>9.5194366459826489E-4</v>
      </c>
      <c r="N42" s="1" t="s">
        <v>18</v>
      </c>
      <c r="O42" s="5">
        <v>2.763199841308595</v>
      </c>
      <c r="P42" s="5">
        <v>4.2544505493164069</v>
      </c>
      <c r="Q42" s="5">
        <v>4.1447997619628918</v>
      </c>
      <c r="R42" s="5">
        <v>6.3816758239746099</v>
      </c>
      <c r="S42" s="5">
        <v>2.763199841308595</v>
      </c>
      <c r="T42" s="5">
        <v>4.2544505493164069</v>
      </c>
      <c r="U42" s="5">
        <v>4.1447997619628918</v>
      </c>
      <c r="V42" s="5">
        <v>6.3816758239746099</v>
      </c>
      <c r="X42">
        <v>35.08825195312501</v>
      </c>
      <c r="Y42">
        <v>4.2544505493164069</v>
      </c>
      <c r="Z42">
        <v>30.833801403808604</v>
      </c>
      <c r="AA42">
        <v>10.69525591240658</v>
      </c>
      <c r="AB42">
        <v>0.75779290738299598</v>
      </c>
      <c r="AC42" s="6"/>
    </row>
    <row r="43" spans="1:29">
      <c r="A43" s="6"/>
      <c r="B43" s="4">
        <v>0.14164312328801651</v>
      </c>
      <c r="C43" s="1" t="s">
        <v>19</v>
      </c>
      <c r="D43" s="4">
        <v>4.1671292339025235E-3</v>
      </c>
      <c r="E43" s="4">
        <v>2.6173365156902896E-3</v>
      </c>
      <c r="F43" s="4">
        <v>7.0604278907313812E-3</v>
      </c>
      <c r="G43" s="4">
        <v>4.4345914651423759E-3</v>
      </c>
      <c r="H43" s="4">
        <v>2.4130485393275463E-3</v>
      </c>
      <c r="I43" s="4">
        <v>1.5156141558394587E-3</v>
      </c>
      <c r="J43" s="4">
        <v>4.0884633646942371E-3</v>
      </c>
      <c r="K43" s="4">
        <v>2.5679271884387462E-3</v>
      </c>
      <c r="N43" s="1" t="s">
        <v>19</v>
      </c>
      <c r="O43" s="5">
        <v>2.3187545288085945</v>
      </c>
      <c r="P43" s="5">
        <v>3.5701458618164059</v>
      </c>
      <c r="Q43" s="5">
        <v>3.4781317932128912</v>
      </c>
      <c r="R43" s="5">
        <v>5.3552187927246084</v>
      </c>
      <c r="S43" s="5">
        <v>2.3187545288085945</v>
      </c>
      <c r="T43" s="5">
        <v>3.5701458618164059</v>
      </c>
      <c r="U43" s="5">
        <v>3.4781317932128912</v>
      </c>
      <c r="V43" s="5">
        <v>5.3552187927246084</v>
      </c>
      <c r="X43">
        <v>29.444501953125005</v>
      </c>
      <c r="Y43">
        <v>3.4781317932128912</v>
      </c>
      <c r="Z43">
        <v>25.966370159912113</v>
      </c>
      <c r="AA43">
        <v>7.8302503023789993E-2</v>
      </c>
      <c r="AB43">
        <v>4.3555034352967125E-5</v>
      </c>
      <c r="AC43" s="6"/>
    </row>
    <row r="44" spans="1:29">
      <c r="A44" s="6"/>
      <c r="B44" s="4">
        <v>8.8964775981031932E-2</v>
      </c>
      <c r="C44" s="1" t="s">
        <v>20</v>
      </c>
      <c r="D44" s="4">
        <v>2.6173365156902891E-3</v>
      </c>
      <c r="E44" s="4">
        <v>1.6439256024585363E-3</v>
      </c>
      <c r="F44" s="4">
        <v>4.434591465142375E-3</v>
      </c>
      <c r="G44" s="4">
        <v>2.7853271454736806E-3</v>
      </c>
      <c r="H44" s="4">
        <v>1.5156141558394585E-3</v>
      </c>
      <c r="I44" s="4">
        <v>9.5194366459826489E-4</v>
      </c>
      <c r="J44" s="4">
        <v>2.5679271884387457E-3</v>
      </c>
      <c r="K44" s="4">
        <v>1.6128920469404978E-3</v>
      </c>
      <c r="N44" s="1" t="s">
        <v>20</v>
      </c>
      <c r="O44" s="5">
        <v>2.7288743774414073</v>
      </c>
      <c r="P44" s="5">
        <v>4.2016002319335941</v>
      </c>
      <c r="Q44" s="5">
        <v>4.09331156616211</v>
      </c>
      <c r="R44" s="5">
        <v>6.3024003479003907</v>
      </c>
      <c r="S44" s="5">
        <v>2.7288743774414073</v>
      </c>
      <c r="T44" s="5">
        <v>4.2016002319335941</v>
      </c>
      <c r="U44" s="5">
        <v>4.09331156616211</v>
      </c>
      <c r="V44" s="5">
        <v>6.3024003479003907</v>
      </c>
      <c r="X44">
        <v>34.652373046875006</v>
      </c>
      <c r="Y44">
        <v>6.3024003479003907</v>
      </c>
      <c r="Z44">
        <v>28.349972698974614</v>
      </c>
      <c r="AA44">
        <v>4.4610700522667823</v>
      </c>
      <c r="AB44">
        <v>1.5598908532981572</v>
      </c>
      <c r="AC44" s="6"/>
    </row>
    <row r="45" spans="1:29">
      <c r="A45" s="6"/>
      <c r="X45" s="8">
        <v>320.00000000000006</v>
      </c>
      <c r="Y45" s="8">
        <v>40.639761718750002</v>
      </c>
      <c r="Z45" s="8">
        <v>279.36023828125002</v>
      </c>
      <c r="AA45" s="8">
        <v>28.499973321879878</v>
      </c>
      <c r="AB45" s="8">
        <v>3.8807278915064103</v>
      </c>
      <c r="AC45" s="6"/>
    </row>
    <row r="46" spans="1:29">
      <c r="A46" s="6"/>
      <c r="C46" s="1" t="s">
        <v>28</v>
      </c>
      <c r="D46" s="4">
        <v>4.2623409203443187E-2</v>
      </c>
      <c r="E46" s="4">
        <v>6.7861833385002721E-2</v>
      </c>
      <c r="F46" s="4">
        <v>7.2217464409237112E-2</v>
      </c>
      <c r="G46" s="4">
        <v>0.11497929491832196</v>
      </c>
      <c r="H46" s="4">
        <v>2.4681825195809325E-2</v>
      </c>
      <c r="I46" s="4">
        <v>3.9296572948474259E-2</v>
      </c>
      <c r="J46" s="4">
        <v>4.1818776722566377E-2</v>
      </c>
      <c r="K46" s="4">
        <v>6.6580757178902036E-2</v>
      </c>
      <c r="P46" t="s">
        <v>70</v>
      </c>
      <c r="AB46" s="19">
        <v>32.380701213386288</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v>9.0676541700129121E-2</v>
      </c>
      <c r="C48" s="1" t="s">
        <v>13</v>
      </c>
      <c r="D48" s="4">
        <v>3.8649433420376834E-3</v>
      </c>
      <c r="E48" s="4">
        <v>6.1534763647824141E-3</v>
      </c>
      <c r="F48" s="4">
        <v>6.5484299229817793E-3</v>
      </c>
      <c r="G48" s="4">
        <v>1.0425924830312665E-2</v>
      </c>
      <c r="H48" s="4">
        <v>2.238062551603102E-3</v>
      </c>
      <c r="I48" s="4">
        <v>3.5632773356344921E-3</v>
      </c>
      <c r="J48" s="4">
        <v>3.7919820513321791E-3</v>
      </c>
      <c r="K48" s="4">
        <v>6.0373128047588815E-3</v>
      </c>
      <c r="N48" s="1" t="s">
        <v>13</v>
      </c>
      <c r="O48">
        <v>0.66776924699850071</v>
      </c>
      <c r="P48">
        <v>2.0998322882015024</v>
      </c>
      <c r="Q48">
        <v>1.9816508631531482</v>
      </c>
      <c r="R48">
        <v>1.1425789026625091</v>
      </c>
      <c r="S48">
        <v>7.8868948450134729E-2</v>
      </c>
      <c r="T48">
        <v>0.34176656735678912</v>
      </c>
      <c r="U48">
        <v>8.8291053394963653E-3</v>
      </c>
      <c r="V48">
        <v>14.992018780227857</v>
      </c>
      <c r="W48" s="6">
        <v>21.313314702389938</v>
      </c>
      <c r="Z48" t="s">
        <v>67</v>
      </c>
      <c r="AC48" s="6"/>
    </row>
    <row r="49" spans="1:29">
      <c r="A49" s="6"/>
      <c r="B49" s="4">
        <v>0.14436846980990262</v>
      </c>
      <c r="C49" s="1" t="s">
        <v>14</v>
      </c>
      <c r="D49" s="4">
        <v>6.1534763647824132E-3</v>
      </c>
      <c r="E49" s="4">
        <v>9.7971090442874071E-3</v>
      </c>
      <c r="F49" s="4">
        <v>1.0425924830312665E-2</v>
      </c>
      <c r="G49" s="4">
        <v>1.6599384867179653E-2</v>
      </c>
      <c r="H49" s="4">
        <v>3.5632773356344921E-3</v>
      </c>
      <c r="I49" s="4">
        <v>5.6731861053444417E-3</v>
      </c>
      <c r="J49" s="4">
        <v>6.0373128047588823E-3</v>
      </c>
      <c r="K49" s="4">
        <v>9.612162032702775E-3</v>
      </c>
      <c r="N49" s="1" t="s">
        <v>14</v>
      </c>
      <c r="O49">
        <v>0.29106639412701346</v>
      </c>
      <c r="P49">
        <v>0.83922013779738724</v>
      </c>
      <c r="Q49">
        <v>0.21060928224656647</v>
      </c>
      <c r="R49">
        <v>3.2149955666196023E-2</v>
      </c>
      <c r="S49">
        <v>0.20185220156809097</v>
      </c>
      <c r="T49">
        <v>5.1591793847077332</v>
      </c>
      <c r="U49">
        <v>1.6034187439525145</v>
      </c>
      <c r="V49">
        <v>3.2149955666196023E-2</v>
      </c>
      <c r="W49" s="6">
        <v>8.3696460557316978</v>
      </c>
      <c r="Z49" t="s">
        <v>69</v>
      </c>
      <c r="AB49">
        <v>12</v>
      </c>
      <c r="AC49" s="6"/>
    </row>
    <row r="50" spans="1:29">
      <c r="A50" s="6"/>
      <c r="B50" s="4">
        <v>0.15363458825468107</v>
      </c>
      <c r="C50" s="1" t="s">
        <v>15</v>
      </c>
      <c r="D50" s="4">
        <v>6.5484299229817775E-3</v>
      </c>
      <c r="E50" s="4">
        <v>1.0425924830312662E-2</v>
      </c>
      <c r="F50" s="4">
        <v>1.1095100409310228E-2</v>
      </c>
      <c r="G50" s="4">
        <v>1.7664796632589939E-2</v>
      </c>
      <c r="H50" s="4">
        <v>3.7919820513321787E-3</v>
      </c>
      <c r="I50" s="4">
        <v>6.0373128047588815E-3</v>
      </c>
      <c r="J50" s="4">
        <v>6.4248105430859265E-3</v>
      </c>
      <c r="K50" s="4">
        <v>1.0229107214865515E-2</v>
      </c>
      <c r="N50" s="1" t="s">
        <v>15</v>
      </c>
      <c r="O50">
        <v>0.59829028202047652</v>
      </c>
      <c r="P50">
        <v>1.3934150412449551</v>
      </c>
      <c r="Q50">
        <v>9.1120862448097721</v>
      </c>
      <c r="R50">
        <v>6.3496035796458978E-4</v>
      </c>
      <c r="S50">
        <v>1.7244685879611747</v>
      </c>
      <c r="T50">
        <v>0.31287619988643378</v>
      </c>
      <c r="U50">
        <v>0.25671361378962826</v>
      </c>
      <c r="V50">
        <v>0.46931429982965112</v>
      </c>
      <c r="W50" s="6">
        <v>13.867799229900058</v>
      </c>
      <c r="AC50" s="6"/>
    </row>
    <row r="51" spans="1:29">
      <c r="A51" s="6"/>
      <c r="B51" s="4">
        <v>0.24460560581978127</v>
      </c>
      <c r="C51" s="1" t="s">
        <v>16</v>
      </c>
      <c r="D51" s="4">
        <v>1.0425924830312662E-2</v>
      </c>
      <c r="E51" s="4">
        <v>1.6599384867179649E-2</v>
      </c>
      <c r="F51" s="4">
        <v>1.7664796632589935E-2</v>
      </c>
      <c r="G51" s="4">
        <v>2.812458009022744E-2</v>
      </c>
      <c r="H51" s="4">
        <v>6.0373128047588815E-3</v>
      </c>
      <c r="I51" s="4">
        <v>9.612162032702775E-3</v>
      </c>
      <c r="J51" s="4">
        <v>1.0229107214865515E-2</v>
      </c>
      <c r="K51" s="4">
        <v>1.6286026445685085E-2</v>
      </c>
      <c r="N51" s="1" t="s">
        <v>16</v>
      </c>
      <c r="O51">
        <v>0.22789215654064518</v>
      </c>
      <c r="P51">
        <v>7.8491732891052685E-3</v>
      </c>
      <c r="Q51">
        <v>4.0255291011949739</v>
      </c>
      <c r="R51">
        <v>0.29834797213565639</v>
      </c>
      <c r="S51">
        <v>0.9503770877427471</v>
      </c>
      <c r="T51">
        <v>1.6676927834345823</v>
      </c>
      <c r="U51">
        <v>0.1856167742009264</v>
      </c>
      <c r="V51">
        <v>7.438625335529661</v>
      </c>
      <c r="W51" s="6">
        <v>14.801930384068296</v>
      </c>
      <c r="AC51" s="6"/>
    </row>
    <row r="52" spans="1:29">
      <c r="A52" s="6"/>
      <c r="B52" s="4">
        <v>5.2507825944206894E-2</v>
      </c>
      <c r="C52" s="1" t="s">
        <v>17</v>
      </c>
      <c r="D52" s="4">
        <v>2.2380625516031012E-3</v>
      </c>
      <c r="E52" s="4">
        <v>3.5632773356344912E-3</v>
      </c>
      <c r="F52" s="4">
        <v>3.7919820513321783E-3</v>
      </c>
      <c r="G52" s="4">
        <v>6.0373128047588815E-3</v>
      </c>
      <c r="H52" s="4">
        <v>1.2959889813668963E-3</v>
      </c>
      <c r="I52" s="4">
        <v>2.0633776125823155E-3</v>
      </c>
      <c r="J52" s="4">
        <v>2.1958130493481662E-3</v>
      </c>
      <c r="K52" s="4">
        <v>3.4960108091832919E-3</v>
      </c>
      <c r="N52" s="1" t="s">
        <v>17</v>
      </c>
      <c r="O52">
        <v>0.77382991482102614</v>
      </c>
      <c r="P52">
        <v>0.10464316692580183</v>
      </c>
      <c r="Q52">
        <v>1.8058209869151893</v>
      </c>
      <c r="R52">
        <v>0.45886897537210958</v>
      </c>
      <c r="S52">
        <v>2.3479212524414068</v>
      </c>
      <c r="T52">
        <v>1.5734125969024271</v>
      </c>
      <c r="U52">
        <v>6.4907610711382735E-2</v>
      </c>
      <c r="V52">
        <v>0.3732049953911557</v>
      </c>
      <c r="W52" s="6">
        <v>7.5026094994804993</v>
      </c>
      <c r="AC52" s="6"/>
    </row>
    <row r="53" spans="1:29">
      <c r="A53" s="6"/>
      <c r="B53" s="4">
        <v>8.3599069202250575E-2</v>
      </c>
      <c r="C53" s="1" t="s">
        <v>18</v>
      </c>
      <c r="D53" s="4">
        <v>3.5632773356344912E-3</v>
      </c>
      <c r="E53" s="4">
        <v>5.6731861053444408E-3</v>
      </c>
      <c r="F53" s="4">
        <v>6.0373128047588815E-3</v>
      </c>
      <c r="G53" s="4">
        <v>9.612162032702775E-3</v>
      </c>
      <c r="H53" s="4">
        <v>2.0633776125823155E-3</v>
      </c>
      <c r="I53" s="4">
        <v>3.2851569213307877E-3</v>
      </c>
      <c r="J53" s="4">
        <v>3.4960108091832919E-3</v>
      </c>
      <c r="K53" s="4">
        <v>5.566089326937273E-3</v>
      </c>
      <c r="N53" s="1" t="s">
        <v>18</v>
      </c>
      <c r="O53">
        <v>2.763199841308595</v>
      </c>
      <c r="P53">
        <v>1.1946424621458342</v>
      </c>
      <c r="Q53">
        <v>0.17645422918871381</v>
      </c>
      <c r="R53">
        <v>0.88885425818641595</v>
      </c>
      <c r="S53">
        <v>2.0293253610538336E-2</v>
      </c>
      <c r="T53">
        <v>10.69525591240658</v>
      </c>
      <c r="U53">
        <v>0.31619537016418775</v>
      </c>
      <c r="V53">
        <v>1.0742666471718783</v>
      </c>
      <c r="W53" s="6">
        <v>17.129161974182743</v>
      </c>
      <c r="AC53" s="6"/>
    </row>
    <row r="54" spans="1:29">
      <c r="A54" s="6"/>
      <c r="B54" s="4">
        <v>8.8964775981031932E-2</v>
      </c>
      <c r="C54" s="1" t="s">
        <v>19</v>
      </c>
      <c r="D54" s="4">
        <v>3.7919820513321778E-3</v>
      </c>
      <c r="E54" s="4">
        <v>6.0373128047588806E-3</v>
      </c>
      <c r="F54" s="4">
        <v>6.4248105430859265E-3</v>
      </c>
      <c r="G54" s="4">
        <v>1.0229107214865515E-2</v>
      </c>
      <c r="H54" s="4">
        <v>2.1958130493481662E-3</v>
      </c>
      <c r="I54" s="4">
        <v>3.4960108091832919E-3</v>
      </c>
      <c r="J54" s="4">
        <v>3.7203981029239105E-3</v>
      </c>
      <c r="K54" s="4">
        <v>5.9233421470685031E-3</v>
      </c>
      <c r="N54" s="1" t="s">
        <v>19</v>
      </c>
      <c r="O54">
        <v>0.20014856521153979</v>
      </c>
      <c r="P54">
        <v>0.57266087594543369</v>
      </c>
      <c r="Q54">
        <v>7.8302503023789993E-2</v>
      </c>
      <c r="R54">
        <v>1.0358223961155753</v>
      </c>
      <c r="S54">
        <v>2.3187545288085945</v>
      </c>
      <c r="T54">
        <v>9.1051266902855948E-2</v>
      </c>
      <c r="U54">
        <v>7.8302503023789993E-2</v>
      </c>
      <c r="V54">
        <v>1.3061777501714837</v>
      </c>
      <c r="W54" s="6">
        <v>5.6812203892030624</v>
      </c>
      <c r="AC54" s="6"/>
    </row>
    <row r="55" spans="1:29">
      <c r="A55" s="6"/>
      <c r="B55" s="4">
        <v>0.14164312328801651</v>
      </c>
      <c r="C55" s="1" t="s">
        <v>20</v>
      </c>
      <c r="D55" s="4">
        <v>6.0373128047588806E-3</v>
      </c>
      <c r="E55" s="4">
        <v>9.612162032702775E-3</v>
      </c>
      <c r="F55" s="4">
        <v>1.0229107214865517E-2</v>
      </c>
      <c r="G55" s="4">
        <v>1.6286026445685088E-2</v>
      </c>
      <c r="H55" s="4">
        <v>3.4960108091832923E-3</v>
      </c>
      <c r="I55" s="4">
        <v>5.5660893269372739E-3</v>
      </c>
      <c r="J55" s="4">
        <v>5.9233421470685039E-3</v>
      </c>
      <c r="K55" s="4">
        <v>9.4307063977007114E-3</v>
      </c>
      <c r="N55" s="1" t="s">
        <v>20</v>
      </c>
      <c r="O55">
        <v>1.8901608795485512</v>
      </c>
      <c r="P55">
        <v>0.76976426771875217</v>
      </c>
      <c r="Q55">
        <v>0.88814660818497015</v>
      </c>
      <c r="R55">
        <v>1.4509705090496521E-2</v>
      </c>
      <c r="S55">
        <v>2.6937518199979079E-2</v>
      </c>
      <c r="T55">
        <v>0.34364124087988362</v>
      </c>
      <c r="U55">
        <v>0.88814660818497015</v>
      </c>
      <c r="V55">
        <v>4.4610700522667823</v>
      </c>
      <c r="W55" s="6">
        <v>9.2823768800743842</v>
      </c>
      <c r="AC55" s="6"/>
    </row>
    <row r="56" spans="1:29">
      <c r="A56" s="6"/>
      <c r="O56" s="6">
        <v>7.412357280576348</v>
      </c>
      <c r="P56" s="6">
        <v>6.9820274132687716</v>
      </c>
      <c r="Q56" s="6">
        <v>18.278599818717126</v>
      </c>
      <c r="R56" s="6">
        <v>3.8717671255869233</v>
      </c>
      <c r="S56" s="6">
        <v>7.6694733787826666</v>
      </c>
      <c r="T56" s="6">
        <v>20.184875952477284</v>
      </c>
      <c r="U56" s="6">
        <v>3.4021303293668961</v>
      </c>
      <c r="V56" s="6">
        <v>30.146827816254664</v>
      </c>
      <c r="W56" s="19">
        <v>97.948059115030674</v>
      </c>
      <c r="X56" t="s">
        <v>64</v>
      </c>
      <c r="AC56" s="6"/>
    </row>
    <row r="57" spans="1:29">
      <c r="A57" s="6"/>
      <c r="C57" s="1" t="s">
        <v>29</v>
      </c>
      <c r="D57" s="4">
        <v>0</v>
      </c>
      <c r="E57" s="4">
        <v>0</v>
      </c>
      <c r="F57" s="4">
        <v>0</v>
      </c>
      <c r="G57" s="4">
        <v>0</v>
      </c>
      <c r="H57" s="4">
        <v>0</v>
      </c>
      <c r="I57" s="4">
        <v>0</v>
      </c>
      <c r="J57" s="4">
        <v>0</v>
      </c>
      <c r="K57" s="4">
        <v>0</v>
      </c>
      <c r="X57">
        <v>0.99856324988617606</v>
      </c>
      <c r="AC57" s="6"/>
    </row>
    <row r="58" spans="1:29">
      <c r="A58" s="6"/>
      <c r="C58" s="1"/>
      <c r="D58" s="1" t="s">
        <v>13</v>
      </c>
      <c r="E58" s="1" t="s">
        <v>14</v>
      </c>
      <c r="F58" s="1" t="s">
        <v>15</v>
      </c>
      <c r="G58" s="1" t="s">
        <v>16</v>
      </c>
      <c r="H58" s="1" t="s">
        <v>17</v>
      </c>
      <c r="I58" s="1" t="s">
        <v>18</v>
      </c>
      <c r="J58" s="1" t="s">
        <v>19</v>
      </c>
      <c r="K58" s="1" t="s">
        <v>20</v>
      </c>
      <c r="L58" s="1"/>
      <c r="X58">
        <v>1.4367501138239369E-3</v>
      </c>
      <c r="Y58" t="s">
        <v>65</v>
      </c>
      <c r="AC58" s="6"/>
    </row>
    <row r="59" spans="1:29">
      <c r="A59" s="6"/>
      <c r="B59" s="4">
        <v>0.14164312328801651</v>
      </c>
      <c r="C59" s="1" t="s">
        <v>13</v>
      </c>
      <c r="D59" s="4">
        <v>0</v>
      </c>
      <c r="E59" s="4">
        <v>0</v>
      </c>
      <c r="F59" s="4">
        <v>0</v>
      </c>
      <c r="G59" s="4">
        <v>0</v>
      </c>
      <c r="H59" s="4">
        <v>0</v>
      </c>
      <c r="I59" s="4">
        <v>0</v>
      </c>
      <c r="J59" s="4">
        <v>0</v>
      </c>
      <c r="K59" s="4">
        <v>0</v>
      </c>
      <c r="N59" t="s">
        <v>100</v>
      </c>
      <c r="AC59" s="6"/>
    </row>
    <row r="60" spans="1:29">
      <c r="A60" s="6"/>
      <c r="B60" s="4">
        <v>8.8964775981031932E-2</v>
      </c>
      <c r="C60" s="1" t="s">
        <v>14</v>
      </c>
      <c r="D60" s="4">
        <v>0</v>
      </c>
      <c r="E60" s="4">
        <v>0</v>
      </c>
      <c r="F60" s="4">
        <v>0</v>
      </c>
      <c r="G60" s="4">
        <v>0</v>
      </c>
      <c r="H60" s="4">
        <v>0</v>
      </c>
      <c r="I60" s="4">
        <v>0</v>
      </c>
      <c r="J60" s="4">
        <v>0</v>
      </c>
      <c r="K60" s="4">
        <v>0</v>
      </c>
      <c r="P60" s="1" t="s">
        <v>13</v>
      </c>
      <c r="Q60" s="1" t="s">
        <v>14</v>
      </c>
      <c r="R60" s="1" t="s">
        <v>15</v>
      </c>
      <c r="S60" s="1" t="s">
        <v>16</v>
      </c>
      <c r="T60" s="1" t="s">
        <v>17</v>
      </c>
      <c r="U60" s="1" t="s">
        <v>18</v>
      </c>
      <c r="V60" s="1" t="s">
        <v>19</v>
      </c>
      <c r="W60" s="1" t="s">
        <v>20</v>
      </c>
      <c r="AC60" s="6"/>
    </row>
    <row r="61" spans="1:29">
      <c r="A61" s="6"/>
      <c r="B61" s="4">
        <v>8.3599069202250575E-2</v>
      </c>
      <c r="C61" s="1" t="s">
        <v>15</v>
      </c>
      <c r="D61" s="4">
        <v>0</v>
      </c>
      <c r="E61" s="4">
        <v>0</v>
      </c>
      <c r="F61" s="4">
        <v>0</v>
      </c>
      <c r="G61" s="4">
        <v>0</v>
      </c>
      <c r="H61" s="4">
        <v>0</v>
      </c>
      <c r="I61" s="4">
        <v>0</v>
      </c>
      <c r="J61" s="4">
        <v>0</v>
      </c>
      <c r="K61" s="4">
        <v>0</v>
      </c>
      <c r="P61">
        <v>24</v>
      </c>
      <c r="Q61">
        <v>36</v>
      </c>
      <c r="R61">
        <v>46</v>
      </c>
      <c r="S61">
        <v>54</v>
      </c>
      <c r="T61">
        <v>22</v>
      </c>
      <c r="U61">
        <v>46</v>
      </c>
      <c r="V61">
        <v>34</v>
      </c>
      <c r="W61">
        <v>58</v>
      </c>
      <c r="AC61" s="6"/>
    </row>
    <row r="62" spans="1:29">
      <c r="A62" s="6"/>
      <c r="B62" s="4">
        <v>5.2507825944206894E-2</v>
      </c>
      <c r="C62" s="1" t="s">
        <v>16</v>
      </c>
      <c r="D62" s="4">
        <v>0</v>
      </c>
      <c r="E62" s="4">
        <v>0</v>
      </c>
      <c r="F62" s="4">
        <v>0</v>
      </c>
      <c r="G62" s="4">
        <v>0</v>
      </c>
      <c r="H62" s="4">
        <v>0</v>
      </c>
      <c r="I62" s="4">
        <v>0</v>
      </c>
      <c r="J62" s="4">
        <v>0</v>
      </c>
      <c r="K62" s="4">
        <v>0</v>
      </c>
      <c r="N62" s="1" t="s">
        <v>13</v>
      </c>
      <c r="O62" s="25">
        <v>46</v>
      </c>
      <c r="P62" s="7">
        <v>3.45</v>
      </c>
      <c r="Q62" s="7">
        <v>5.1749999999999998</v>
      </c>
      <c r="R62" s="7">
        <v>6.6124999999999998</v>
      </c>
      <c r="S62" s="7">
        <v>7.7625000000000002</v>
      </c>
      <c r="T62" s="7">
        <v>3.1625000000000001</v>
      </c>
      <c r="U62" s="7">
        <v>6.6124999999999998</v>
      </c>
      <c r="V62" s="7">
        <v>4.8875000000000002</v>
      </c>
      <c r="W62" s="7">
        <v>8.3375000000000004</v>
      </c>
      <c r="AC62" s="6"/>
    </row>
    <row r="63" spans="1:29">
      <c r="A63" s="6"/>
      <c r="B63" s="4">
        <v>0.24460560581978127</v>
      </c>
      <c r="C63" s="1" t="s">
        <v>17</v>
      </c>
      <c r="D63" s="4">
        <v>0</v>
      </c>
      <c r="E63" s="4">
        <v>0</v>
      </c>
      <c r="F63" s="4">
        <v>0</v>
      </c>
      <c r="G63" s="4">
        <v>0</v>
      </c>
      <c r="H63" s="4">
        <v>0</v>
      </c>
      <c r="I63" s="4">
        <v>0</v>
      </c>
      <c r="J63" s="4">
        <v>0</v>
      </c>
      <c r="K63" s="4">
        <v>0</v>
      </c>
      <c r="N63" s="1" t="s">
        <v>14</v>
      </c>
      <c r="O63" s="25">
        <v>52</v>
      </c>
      <c r="P63" s="7">
        <v>3.9</v>
      </c>
      <c r="Q63" s="7">
        <v>5.85</v>
      </c>
      <c r="R63" s="7">
        <v>7.4749999999999996</v>
      </c>
      <c r="S63" s="7">
        <v>8.7750000000000004</v>
      </c>
      <c r="T63" s="7">
        <v>3.5750000000000002</v>
      </c>
      <c r="U63" s="7">
        <v>7.4749999999999996</v>
      </c>
      <c r="V63" s="7">
        <v>5.5250000000000004</v>
      </c>
      <c r="W63" s="7">
        <v>9.4250000000000007</v>
      </c>
      <c r="AC63" s="6"/>
    </row>
    <row r="64" spans="1:29">
      <c r="A64" s="6"/>
      <c r="B64" s="4">
        <v>0.15363458825468107</v>
      </c>
      <c r="C64" s="1" t="s">
        <v>18</v>
      </c>
      <c r="D64" s="4">
        <v>0</v>
      </c>
      <c r="E64" s="4">
        <v>0</v>
      </c>
      <c r="F64" s="4">
        <v>0</v>
      </c>
      <c r="G64" s="4">
        <v>0</v>
      </c>
      <c r="H64" s="4">
        <v>0</v>
      </c>
      <c r="I64" s="4">
        <v>0</v>
      </c>
      <c r="J64" s="4">
        <v>0</v>
      </c>
      <c r="K64" s="4">
        <v>0</v>
      </c>
      <c r="N64" s="1" t="s">
        <v>15</v>
      </c>
      <c r="O64" s="25">
        <v>45</v>
      </c>
      <c r="P64" s="7">
        <v>3.375</v>
      </c>
      <c r="Q64" s="7">
        <v>5.0625</v>
      </c>
      <c r="R64" s="7">
        <v>6.46875</v>
      </c>
      <c r="S64" s="7">
        <v>7.59375</v>
      </c>
      <c r="T64" s="7">
        <v>3.09375</v>
      </c>
      <c r="U64" s="7">
        <v>6.46875</v>
      </c>
      <c r="V64" s="7">
        <v>4.78125</v>
      </c>
      <c r="W64" s="7">
        <v>8.15625</v>
      </c>
      <c r="AC64" s="6"/>
    </row>
    <row r="65" spans="1:29">
      <c r="A65" s="6"/>
      <c r="B65" s="4">
        <v>0.14436846980990262</v>
      </c>
      <c r="C65" s="1" t="s">
        <v>19</v>
      </c>
      <c r="D65" s="4">
        <v>0</v>
      </c>
      <c r="E65" s="4">
        <v>0</v>
      </c>
      <c r="F65" s="4">
        <v>0</v>
      </c>
      <c r="G65" s="4">
        <v>0</v>
      </c>
      <c r="H65" s="4">
        <v>0</v>
      </c>
      <c r="I65" s="4">
        <v>0</v>
      </c>
      <c r="J65" s="4">
        <v>0</v>
      </c>
      <c r="K65" s="4">
        <v>0</v>
      </c>
      <c r="N65" s="1" t="s">
        <v>16</v>
      </c>
      <c r="O65" s="25">
        <v>48</v>
      </c>
      <c r="P65" s="7">
        <v>3.6</v>
      </c>
      <c r="Q65" s="7">
        <v>5.4</v>
      </c>
      <c r="R65" s="7">
        <v>6.9</v>
      </c>
      <c r="S65" s="7">
        <v>8.1</v>
      </c>
      <c r="T65" s="7">
        <v>3.3</v>
      </c>
      <c r="U65" s="7">
        <v>6.9</v>
      </c>
      <c r="V65" s="7">
        <v>5.0999999999999996</v>
      </c>
      <c r="W65" s="7">
        <v>8.6999999999999993</v>
      </c>
      <c r="AC65" s="6"/>
    </row>
    <row r="66" spans="1:29">
      <c r="A66" s="6"/>
      <c r="B66" s="4">
        <v>9.0676541700129121E-2</v>
      </c>
      <c r="C66" s="1" t="s">
        <v>20</v>
      </c>
      <c r="D66" s="4">
        <v>0</v>
      </c>
      <c r="E66" s="4">
        <v>0</v>
      </c>
      <c r="F66" s="4">
        <v>0</v>
      </c>
      <c r="G66" s="4">
        <v>0</v>
      </c>
      <c r="H66" s="4">
        <v>0</v>
      </c>
      <c r="I66" s="4">
        <v>0</v>
      </c>
      <c r="J66" s="4">
        <v>0</v>
      </c>
      <c r="K66" s="4">
        <v>0</v>
      </c>
      <c r="N66" s="1" t="s">
        <v>17</v>
      </c>
      <c r="O66" s="25">
        <v>26</v>
      </c>
      <c r="P66" s="7">
        <v>1.95</v>
      </c>
      <c r="Q66" s="7">
        <v>2.9249999999999998</v>
      </c>
      <c r="R66" s="7">
        <v>3.7374999999999998</v>
      </c>
      <c r="S66" s="7">
        <v>4.3875000000000002</v>
      </c>
      <c r="T66" s="7">
        <v>1.7875000000000001</v>
      </c>
      <c r="U66" s="7">
        <v>3.7374999999999998</v>
      </c>
      <c r="V66" s="7">
        <v>2.7625000000000002</v>
      </c>
      <c r="W66" s="7">
        <v>4.7125000000000004</v>
      </c>
      <c r="AC66" s="6"/>
    </row>
    <row r="67" spans="1:29">
      <c r="A67" s="6"/>
      <c r="N67" s="1" t="s">
        <v>18</v>
      </c>
      <c r="O67" s="25">
        <v>37</v>
      </c>
      <c r="P67" s="7">
        <v>2.7749999999999999</v>
      </c>
      <c r="Q67" s="7">
        <v>4.1624999999999996</v>
      </c>
      <c r="R67" s="7">
        <v>5.3187499999999996</v>
      </c>
      <c r="S67" s="7">
        <v>6.2437500000000004</v>
      </c>
      <c r="T67" s="7">
        <v>2.5437500000000002</v>
      </c>
      <c r="U67" s="7">
        <v>5.3187499999999996</v>
      </c>
      <c r="V67" s="7">
        <v>3.9312499999999999</v>
      </c>
      <c r="W67" s="7">
        <v>6.7062499999999998</v>
      </c>
      <c r="AC67" s="6"/>
    </row>
    <row r="68" spans="1:29">
      <c r="A68" s="6"/>
      <c r="C68" s="1" t="s">
        <v>30</v>
      </c>
      <c r="D68" s="4">
        <v>2.9016441618712353E-2</v>
      </c>
      <c r="E68" s="4">
        <v>4.6197827985933332E-2</v>
      </c>
      <c r="F68" s="4">
        <v>1.7125769713177627E-2</v>
      </c>
      <c r="G68" s="4">
        <v>2.7266381375511902E-2</v>
      </c>
      <c r="H68" s="4">
        <v>5.0108922453278956E-2</v>
      </c>
      <c r="I68" s="4">
        <v>7.9779712842672879E-2</v>
      </c>
      <c r="J68" s="4">
        <v>2.9574745166441017E-2</v>
      </c>
      <c r="K68" s="4">
        <v>4.708671751969587E-2</v>
      </c>
      <c r="N68" s="1" t="s">
        <v>19</v>
      </c>
      <c r="O68" s="25">
        <v>30</v>
      </c>
      <c r="P68" s="7">
        <v>2.25</v>
      </c>
      <c r="Q68" s="7">
        <v>3.375</v>
      </c>
      <c r="R68" s="7">
        <v>4.3125</v>
      </c>
      <c r="S68" s="7">
        <v>5.0625</v>
      </c>
      <c r="T68" s="7">
        <v>2.0625</v>
      </c>
      <c r="U68" s="7">
        <v>4.3125</v>
      </c>
      <c r="V68" s="7">
        <v>3.1875</v>
      </c>
      <c r="W68" s="7">
        <v>5.4375</v>
      </c>
      <c r="AC68" s="6"/>
    </row>
    <row r="69" spans="1:29">
      <c r="A69" s="6"/>
      <c r="C69" s="1"/>
      <c r="D69" s="1" t="s">
        <v>13</v>
      </c>
      <c r="E69" s="1" t="s">
        <v>14</v>
      </c>
      <c r="F69" s="1" t="s">
        <v>15</v>
      </c>
      <c r="G69" s="1" t="s">
        <v>16</v>
      </c>
      <c r="H69" s="1" t="s">
        <v>17</v>
      </c>
      <c r="I69" s="1" t="s">
        <v>18</v>
      </c>
      <c r="J69" s="1" t="s">
        <v>19</v>
      </c>
      <c r="K69" s="1" t="s">
        <v>20</v>
      </c>
      <c r="L69" s="1"/>
      <c r="N69" s="1" t="s">
        <v>20</v>
      </c>
      <c r="O69" s="26">
        <v>36</v>
      </c>
      <c r="P69" s="7">
        <v>2.7</v>
      </c>
      <c r="Q69" s="7">
        <v>4.05</v>
      </c>
      <c r="R69" s="7">
        <v>5.1749999999999998</v>
      </c>
      <c r="S69" s="7">
        <v>6.0750000000000002</v>
      </c>
      <c r="T69" s="7">
        <v>2.4750000000000001</v>
      </c>
      <c r="U69" s="7">
        <v>5.1749999999999998</v>
      </c>
      <c r="V69" s="7">
        <v>3.8250000000000002</v>
      </c>
      <c r="W69" s="7">
        <v>6.5250000000000004</v>
      </c>
      <c r="AC69" s="6"/>
    </row>
    <row r="70" spans="1:29">
      <c r="A70" s="6"/>
      <c r="B70" s="4">
        <v>8.8964775981031932E-2</v>
      </c>
      <c r="C70" s="1" t="s">
        <v>13</v>
      </c>
      <c r="D70" s="4">
        <v>2.581441228375436E-3</v>
      </c>
      <c r="E70" s="4">
        <v>4.1099794175788063E-3</v>
      </c>
      <c r="F70" s="4">
        <v>1.5235902660355892E-3</v>
      </c>
      <c r="G70" s="4">
        <v>2.4257475108857979E-3</v>
      </c>
      <c r="H70" s="4">
        <v>4.4579290607068634E-3</v>
      </c>
      <c r="I70" s="4">
        <v>7.0975842808794487E-3</v>
      </c>
      <c r="J70" s="4">
        <v>2.6311105784285319E-3</v>
      </c>
      <c r="K70" s="4">
        <v>4.1890592758218742E-3</v>
      </c>
      <c r="O70" s="25">
        <v>320</v>
      </c>
      <c r="AC70" s="6"/>
    </row>
    <row r="71" spans="1:29">
      <c r="A71" s="6"/>
      <c r="B71" s="4">
        <v>0.14164312328801651</v>
      </c>
      <c r="C71" s="1" t="s">
        <v>14</v>
      </c>
      <c r="D71" s="4">
        <v>4.1099794175788072E-3</v>
      </c>
      <c r="E71" s="4">
        <v>6.5436046450501346E-3</v>
      </c>
      <c r="F71" s="4">
        <v>2.4257475108857979E-3</v>
      </c>
      <c r="G71" s="4">
        <v>3.8620954187897094E-3</v>
      </c>
      <c r="H71" s="4">
        <v>7.0975842808794496E-3</v>
      </c>
      <c r="I71" s="4">
        <v>1.1300247702057269E-2</v>
      </c>
      <c r="J71" s="4">
        <v>4.1890592758218751E-3</v>
      </c>
      <c r="K71" s="4">
        <v>6.6695097348702893E-3</v>
      </c>
      <c r="N71" s="1" t="s">
        <v>101</v>
      </c>
      <c r="AC71" s="6"/>
    </row>
    <row r="72" spans="1:29">
      <c r="A72" s="6"/>
      <c r="B72" s="4">
        <v>5.2507825944206894E-2</v>
      </c>
      <c r="C72" s="1" t="s">
        <v>15</v>
      </c>
      <c r="D72" s="4">
        <v>1.5235902660355892E-3</v>
      </c>
      <c r="E72" s="4">
        <v>2.4257475108857974E-3</v>
      </c>
      <c r="F72" s="4">
        <v>8.992369352601009E-4</v>
      </c>
      <c r="G72" s="4">
        <v>1.4316984073937434E-3</v>
      </c>
      <c r="H72" s="4">
        <v>2.6311105784285319E-3</v>
      </c>
      <c r="I72" s="4">
        <v>4.1890592758218751E-3</v>
      </c>
      <c r="J72" s="4">
        <v>1.552905571543759E-3</v>
      </c>
      <c r="K72" s="4">
        <v>2.4724211678082281E-3</v>
      </c>
      <c r="P72" s="1" t="s">
        <v>13</v>
      </c>
      <c r="Q72" s="1" t="s">
        <v>14</v>
      </c>
      <c r="R72" s="1" t="s">
        <v>15</v>
      </c>
      <c r="S72" s="1" t="s">
        <v>16</v>
      </c>
      <c r="T72" s="1" t="s">
        <v>17</v>
      </c>
      <c r="U72" s="1" t="s">
        <v>18</v>
      </c>
      <c r="V72" s="1" t="s">
        <v>19</v>
      </c>
      <c r="W72" s="1" t="s">
        <v>20</v>
      </c>
      <c r="X72" s="1" t="s">
        <v>95</v>
      </c>
      <c r="AC72" s="6"/>
    </row>
    <row r="73" spans="1:29">
      <c r="A73" s="6"/>
      <c r="B73" s="4">
        <v>8.3599069202250575E-2</v>
      </c>
      <c r="C73" s="1" t="s">
        <v>16</v>
      </c>
      <c r="D73" s="4">
        <v>2.4257475108857979E-3</v>
      </c>
      <c r="E73" s="4">
        <v>3.8620954187897089E-3</v>
      </c>
      <c r="F73" s="4">
        <v>1.4316984073937434E-3</v>
      </c>
      <c r="G73" s="4">
        <v>2.2794441035063756E-3</v>
      </c>
      <c r="H73" s="4">
        <v>4.1890592758218751E-3</v>
      </c>
      <c r="I73" s="4">
        <v>6.6695097348702893E-3</v>
      </c>
      <c r="J73" s="4">
        <v>2.4724211678082281E-3</v>
      </c>
      <c r="K73" s="4">
        <v>3.9364057564358797E-3</v>
      </c>
      <c r="O73" s="1" t="s">
        <v>13</v>
      </c>
      <c r="P73" s="7">
        <v>0.69637681159420273</v>
      </c>
      <c r="Q73" s="7">
        <v>1.9479468599033816</v>
      </c>
      <c r="R73" s="7">
        <v>3.2174149338374289</v>
      </c>
      <c r="S73" s="7">
        <v>0.98311191626409034</v>
      </c>
      <c r="T73" s="7">
        <v>0.22178853754940708</v>
      </c>
      <c r="U73" s="7">
        <v>1.0321597353497163</v>
      </c>
      <c r="V73" s="7">
        <v>2.5895140664961552E-3</v>
      </c>
      <c r="W73" s="7">
        <v>13.635850824587704</v>
      </c>
      <c r="X73" s="6">
        <v>21.737239133152428</v>
      </c>
      <c r="AC73" s="6"/>
    </row>
    <row r="74" spans="1:29">
      <c r="A74" s="6"/>
      <c r="B74" s="4">
        <v>0.15363458825468107</v>
      </c>
      <c r="C74" s="1" t="s">
        <v>17</v>
      </c>
      <c r="D74" s="4">
        <v>4.4579290607068634E-3</v>
      </c>
      <c r="E74" s="4">
        <v>7.0975842808794496E-3</v>
      </c>
      <c r="F74" s="4">
        <v>2.6311105784285324E-3</v>
      </c>
      <c r="G74" s="4">
        <v>4.1890592758218759E-3</v>
      </c>
      <c r="H74" s="4">
        <v>7.6984636689952559E-3</v>
      </c>
      <c r="I74" s="4">
        <v>1.2256923333660739E-2</v>
      </c>
      <c r="J74" s="4">
        <v>4.5437037963832845E-3</v>
      </c>
      <c r="K74" s="4">
        <v>7.2341484584029529E-3</v>
      </c>
      <c r="O74" s="1" t="s">
        <v>14</v>
      </c>
      <c r="P74" s="7">
        <v>0.20769230769230765</v>
      </c>
      <c r="Q74" s="7">
        <v>0.58504273504273485</v>
      </c>
      <c r="R74" s="7">
        <v>0.81948160535117043</v>
      </c>
      <c r="S74" s="7">
        <v>0.17101139601139592</v>
      </c>
      <c r="T74" s="7">
        <v>0.56800699300699287</v>
      </c>
      <c r="U74" s="7">
        <v>2.7392140468227431</v>
      </c>
      <c r="V74" s="7">
        <v>1.1539592760180999</v>
      </c>
      <c r="W74" s="7">
        <v>3.5079575596816882E-2</v>
      </c>
      <c r="X74" s="6">
        <v>6.279487935542261</v>
      </c>
      <c r="AC74" s="6"/>
    </row>
    <row r="75" spans="1:29">
      <c r="A75" s="6"/>
      <c r="B75" s="4">
        <v>0.24460560581978127</v>
      </c>
      <c r="C75" s="1" t="s">
        <v>18</v>
      </c>
      <c r="D75" s="4">
        <v>7.0975842808794496E-3</v>
      </c>
      <c r="E75" s="4">
        <v>1.1300247702057268E-2</v>
      </c>
      <c r="F75" s="4">
        <v>4.1890592758218751E-3</v>
      </c>
      <c r="G75" s="4">
        <v>6.6695097348702902E-3</v>
      </c>
      <c r="H75" s="4">
        <v>1.2256923333660739E-2</v>
      </c>
      <c r="I75" s="4">
        <v>1.9514564992010184E-2</v>
      </c>
      <c r="J75" s="4">
        <v>7.2341484584029529E-3</v>
      </c>
      <c r="K75" s="4">
        <v>1.1517675064970118E-2</v>
      </c>
      <c r="O75" s="1" t="s">
        <v>15</v>
      </c>
      <c r="P75" s="7">
        <v>0.56018518518518523</v>
      </c>
      <c r="Q75" s="7">
        <v>1.7044753086419753</v>
      </c>
      <c r="R75" s="7">
        <v>4.7296195652173916</v>
      </c>
      <c r="S75" s="7">
        <v>2.1733539094650207E-2</v>
      </c>
      <c r="T75" s="7">
        <v>1.4169823232323233</v>
      </c>
      <c r="U75" s="7">
        <v>0.94217995169082125</v>
      </c>
      <c r="V75" s="7">
        <v>0.12765522875816993</v>
      </c>
      <c r="W75" s="7">
        <v>0.57004310344827591</v>
      </c>
      <c r="X75" s="6">
        <v>10.072874205268793</v>
      </c>
      <c r="AC75" s="6"/>
    </row>
    <row r="76" spans="1:29">
      <c r="A76" s="6"/>
      <c r="B76" s="4">
        <v>9.0676541700129121E-2</v>
      </c>
      <c r="C76" s="1" t="s">
        <v>19</v>
      </c>
      <c r="D76" s="4">
        <v>2.6311105784285328E-3</v>
      </c>
      <c r="E76" s="4">
        <v>4.1890592758218759E-3</v>
      </c>
      <c r="F76" s="4">
        <v>1.5529055715437594E-3</v>
      </c>
      <c r="G76" s="4">
        <v>2.4724211678082289E-3</v>
      </c>
      <c r="H76" s="4">
        <v>4.5437037963832853E-3</v>
      </c>
      <c r="I76" s="4">
        <v>7.2341484584029538E-3</v>
      </c>
      <c r="J76" s="4">
        <v>2.6817356133554812E-3</v>
      </c>
      <c r="K76" s="4">
        <v>4.269660704696903E-3</v>
      </c>
      <c r="O76" s="1" t="s">
        <v>16</v>
      </c>
      <c r="P76" s="7">
        <v>0.5444444444444444</v>
      </c>
      <c r="Q76" s="7">
        <v>6.6666666666666582E-2</v>
      </c>
      <c r="R76" s="7">
        <v>2.4362318840579706</v>
      </c>
      <c r="S76" s="7">
        <v>1.0382716049382719</v>
      </c>
      <c r="T76" s="7">
        <v>2.2090909090909094</v>
      </c>
      <c r="U76" s="7">
        <v>2.2043478260869569</v>
      </c>
      <c r="V76" s="7">
        <v>1.9607843137254763E-3</v>
      </c>
      <c r="W76" s="7">
        <v>6.8149425287356316</v>
      </c>
      <c r="X76" s="6">
        <v>15.315956648334577</v>
      </c>
      <c r="AC76" s="6"/>
    </row>
    <row r="77" spans="1:29">
      <c r="A77" s="6"/>
      <c r="B77" s="4">
        <v>0.14436846980990262</v>
      </c>
      <c r="C77" s="1" t="s">
        <v>20</v>
      </c>
      <c r="D77" s="4">
        <v>4.1890592758218759E-3</v>
      </c>
      <c r="E77" s="4">
        <v>6.6695097348702902E-3</v>
      </c>
      <c r="F77" s="4">
        <v>2.4724211678082289E-3</v>
      </c>
      <c r="G77" s="4">
        <v>3.9364057564358814E-3</v>
      </c>
      <c r="H77" s="4">
        <v>7.2341484584029546E-3</v>
      </c>
      <c r="I77" s="4">
        <v>1.1517675064970119E-2</v>
      </c>
      <c r="J77" s="4">
        <v>4.269660704696903E-3</v>
      </c>
      <c r="K77" s="4">
        <v>6.7978373566896259E-3</v>
      </c>
      <c r="O77" s="1" t="s">
        <v>17</v>
      </c>
      <c r="P77" s="7">
        <v>0.46282051282051284</v>
      </c>
      <c r="Q77" s="7">
        <v>1.9230769230769323E-3</v>
      </c>
      <c r="R77" s="7">
        <v>2.0050585284280937</v>
      </c>
      <c r="S77" s="7">
        <v>1.5555911680911678</v>
      </c>
      <c r="T77" s="7">
        <v>1.7875000000000001</v>
      </c>
      <c r="U77" s="7">
        <v>1.3696070234113715</v>
      </c>
      <c r="V77" s="7">
        <v>0.55435520361990931</v>
      </c>
      <c r="W77" s="7">
        <v>0.10772546419098153</v>
      </c>
      <c r="X77" s="6">
        <v>7.8445809774851138</v>
      </c>
      <c r="AC77" s="6"/>
    </row>
    <row r="78" spans="1:29">
      <c r="A78" s="6"/>
      <c r="O78" s="1" t="s">
        <v>18</v>
      </c>
      <c r="P78" s="7">
        <v>2.7749999999999999</v>
      </c>
      <c r="Q78" s="7">
        <v>1.1234609609609607</v>
      </c>
      <c r="R78" s="7">
        <v>1.910252643948292E-2</v>
      </c>
      <c r="S78" s="7">
        <v>0.80631256256256278</v>
      </c>
      <c r="T78" s="7">
        <v>8.1833538083538007E-2</v>
      </c>
      <c r="U78" s="7">
        <v>6.0684562279670988</v>
      </c>
      <c r="V78" s="7">
        <v>0.22059817170111284</v>
      </c>
      <c r="W78" s="7">
        <v>0.78453518173345771</v>
      </c>
      <c r="X78" s="6">
        <v>11.879299169448215</v>
      </c>
      <c r="AC78" s="6"/>
    </row>
    <row r="79" spans="1:29">
      <c r="A79" s="6"/>
      <c r="C79" s="1" t="s">
        <v>31</v>
      </c>
      <c r="D79" s="4">
        <v>0</v>
      </c>
      <c r="E79" s="4">
        <v>0</v>
      </c>
      <c r="F79" s="4">
        <v>0</v>
      </c>
      <c r="G79" s="4">
        <v>0</v>
      </c>
      <c r="H79" s="4">
        <v>0</v>
      </c>
      <c r="I79" s="4">
        <v>0</v>
      </c>
      <c r="J79" s="4">
        <v>0</v>
      </c>
      <c r="K79" s="4">
        <v>0</v>
      </c>
      <c r="O79" s="1" t="s">
        <v>19</v>
      </c>
      <c r="P79" s="7">
        <v>0.25</v>
      </c>
      <c r="Q79" s="7">
        <v>0.78240740740740744</v>
      </c>
      <c r="R79" s="7">
        <v>2.2644927536231884E-2</v>
      </c>
      <c r="S79" s="7">
        <v>0.84027777777777779</v>
      </c>
      <c r="T79" s="7">
        <v>2.0625</v>
      </c>
      <c r="U79" s="7">
        <v>0.39945652173913043</v>
      </c>
      <c r="V79" s="7">
        <v>0.20710784313725492</v>
      </c>
      <c r="W79" s="7">
        <v>1.2076149425287357</v>
      </c>
      <c r="X79" s="6">
        <v>5.7720094201265377</v>
      </c>
      <c r="AC79" s="6"/>
    </row>
    <row r="80" spans="1:29">
      <c r="A80" s="6"/>
      <c r="C80" s="1"/>
      <c r="D80" s="1" t="s">
        <v>13</v>
      </c>
      <c r="E80" s="1" t="s">
        <v>14</v>
      </c>
      <c r="F80" s="1" t="s">
        <v>15</v>
      </c>
      <c r="G80" s="1" t="s">
        <v>16</v>
      </c>
      <c r="H80" s="1" t="s">
        <v>17</v>
      </c>
      <c r="I80" s="1" t="s">
        <v>18</v>
      </c>
      <c r="J80" s="1" t="s">
        <v>19</v>
      </c>
      <c r="K80" s="1" t="s">
        <v>20</v>
      </c>
      <c r="L80" s="1"/>
      <c r="O80" s="1" t="s">
        <v>20</v>
      </c>
      <c r="P80" s="7">
        <v>1.9592592592592588</v>
      </c>
      <c r="Q80" s="7">
        <v>0.93888888888888911</v>
      </c>
      <c r="R80" s="7">
        <v>0.13152173913043483</v>
      </c>
      <c r="S80" s="7">
        <v>9.259259259259303E-4</v>
      </c>
      <c r="T80" s="7">
        <v>0.11136363636363632</v>
      </c>
      <c r="U80" s="7">
        <v>0.91413043478260858</v>
      </c>
      <c r="V80" s="7">
        <v>1.2367647058823525</v>
      </c>
      <c r="W80" s="7">
        <v>4.6782567049808437</v>
      </c>
      <c r="X80" s="6">
        <v>9.9711112952139498</v>
      </c>
      <c r="AC80" s="6"/>
    </row>
    <row r="81" spans="1:29">
      <c r="A81" s="6"/>
      <c r="B81" s="4">
        <v>8.3599069202250575E-2</v>
      </c>
      <c r="C81" s="1" t="s">
        <v>13</v>
      </c>
      <c r="D81" s="4">
        <v>0</v>
      </c>
      <c r="E81" s="4">
        <v>0</v>
      </c>
      <c r="F81" s="4">
        <v>0</v>
      </c>
      <c r="G81" s="4">
        <v>0</v>
      </c>
      <c r="H81" s="4">
        <v>0</v>
      </c>
      <c r="I81" s="4">
        <v>0</v>
      </c>
      <c r="J81" s="4">
        <v>0</v>
      </c>
      <c r="K81" s="4">
        <v>0</v>
      </c>
      <c r="X81" s="27">
        <v>88.872558784571865</v>
      </c>
      <c r="Y81" t="s">
        <v>51</v>
      </c>
      <c r="AC81" s="6"/>
    </row>
    <row r="82" spans="1:29">
      <c r="A82" s="6"/>
      <c r="B82" s="4">
        <v>5.2507825944206894E-2</v>
      </c>
      <c r="C82" s="1" t="s">
        <v>14</v>
      </c>
      <c r="D82" s="4">
        <v>0</v>
      </c>
      <c r="E82" s="4">
        <v>0</v>
      </c>
      <c r="F82" s="4">
        <v>0</v>
      </c>
      <c r="G82" s="4">
        <v>0</v>
      </c>
      <c r="H82" s="4">
        <v>0</v>
      </c>
      <c r="I82" s="4">
        <v>0</v>
      </c>
      <c r="J82" s="4">
        <v>0</v>
      </c>
      <c r="K82" s="4">
        <v>0</v>
      </c>
      <c r="Y82" t="s">
        <v>102</v>
      </c>
      <c r="AC82" s="6"/>
    </row>
    <row r="83" spans="1:29">
      <c r="A83" s="6"/>
      <c r="B83" s="4">
        <v>0.14164312328801651</v>
      </c>
      <c r="C83" s="1" t="s">
        <v>15</v>
      </c>
      <c r="D83" s="4">
        <v>0</v>
      </c>
      <c r="E83" s="4">
        <v>0</v>
      </c>
      <c r="F83" s="4">
        <v>0</v>
      </c>
      <c r="G83" s="4">
        <v>0</v>
      </c>
      <c r="H83" s="4">
        <v>0</v>
      </c>
      <c r="I83" s="4">
        <v>0</v>
      </c>
      <c r="J83" s="4">
        <v>0</v>
      </c>
      <c r="K83" s="4">
        <v>0</v>
      </c>
      <c r="U83" t="s">
        <v>103</v>
      </c>
      <c r="W83">
        <v>66.33864886296881</v>
      </c>
      <c r="AC83" s="6"/>
    </row>
    <row r="84" spans="1:29">
      <c r="A84" s="6"/>
      <c r="B84" s="4">
        <v>8.8964775981031932E-2</v>
      </c>
      <c r="C84" s="1" t="s">
        <v>16</v>
      </c>
      <c r="D84" s="4">
        <v>0</v>
      </c>
      <c r="E84" s="4">
        <v>0</v>
      </c>
      <c r="F84" s="4">
        <v>0</v>
      </c>
      <c r="G84" s="4">
        <v>0</v>
      </c>
      <c r="H84" s="4">
        <v>0</v>
      </c>
      <c r="I84" s="4">
        <v>0</v>
      </c>
      <c r="J84" s="4">
        <v>0</v>
      </c>
      <c r="K84" s="4">
        <v>0</v>
      </c>
      <c r="AC84" s="6"/>
    </row>
    <row r="85" spans="1:29">
      <c r="A85" s="6"/>
      <c r="B85" s="4">
        <v>0.14436846980990262</v>
      </c>
      <c r="C85" s="1" t="s">
        <v>17</v>
      </c>
      <c r="D85" s="4">
        <v>0</v>
      </c>
      <c r="E85" s="4">
        <v>0</v>
      </c>
      <c r="F85" s="4">
        <v>0</v>
      </c>
      <c r="G85" s="4">
        <v>0</v>
      </c>
      <c r="H85" s="4">
        <v>0</v>
      </c>
      <c r="I85" s="4">
        <v>0</v>
      </c>
      <c r="J85" s="4">
        <v>0</v>
      </c>
      <c r="K85" s="4">
        <v>0</v>
      </c>
      <c r="AC85" s="6"/>
    </row>
    <row r="86" spans="1:29">
      <c r="A86" s="6"/>
      <c r="B86" s="4">
        <v>9.0676541700129121E-2</v>
      </c>
      <c r="C86" s="1" t="s">
        <v>18</v>
      </c>
      <c r="D86" s="4">
        <v>0</v>
      </c>
      <c r="E86" s="4">
        <v>0</v>
      </c>
      <c r="F86" s="4">
        <v>0</v>
      </c>
      <c r="G86" s="4">
        <v>0</v>
      </c>
      <c r="H86" s="4">
        <v>0</v>
      </c>
      <c r="I86" s="4">
        <v>0</v>
      </c>
      <c r="J86" s="4">
        <v>0</v>
      </c>
      <c r="K86" s="4">
        <v>0</v>
      </c>
      <c r="AC86" s="6"/>
    </row>
    <row r="87" spans="1:29">
      <c r="A87" s="6"/>
      <c r="B87" s="4">
        <v>0.24460560581978127</v>
      </c>
      <c r="C87" s="1" t="s">
        <v>19</v>
      </c>
      <c r="D87" s="4">
        <v>0</v>
      </c>
      <c r="E87" s="4">
        <v>0</v>
      </c>
      <c r="F87" s="4">
        <v>0</v>
      </c>
      <c r="G87" s="4">
        <v>0</v>
      </c>
      <c r="H87" s="4">
        <v>0</v>
      </c>
      <c r="I87" s="4">
        <v>0</v>
      </c>
      <c r="J87" s="4">
        <v>0</v>
      </c>
      <c r="K87" s="4">
        <v>0</v>
      </c>
      <c r="AC87" s="6"/>
    </row>
    <row r="88" spans="1:29">
      <c r="A88" s="6"/>
      <c r="B88" s="4">
        <v>0.15363458825468107</v>
      </c>
      <c r="C88" s="1" t="s">
        <v>20</v>
      </c>
      <c r="D88" s="4">
        <v>0</v>
      </c>
      <c r="E88" s="4">
        <v>0</v>
      </c>
      <c r="F88" s="4">
        <v>0</v>
      </c>
      <c r="G88" s="4">
        <v>0</v>
      </c>
      <c r="H88" s="4">
        <v>0</v>
      </c>
      <c r="I88" s="4">
        <v>0</v>
      </c>
      <c r="J88" s="4">
        <v>0</v>
      </c>
      <c r="K88" s="4">
        <v>0</v>
      </c>
      <c r="AC88" s="6"/>
    </row>
    <row r="89" spans="1:29">
      <c r="A89" s="6"/>
      <c r="AC89" s="6"/>
    </row>
    <row r="90" spans="1:29">
      <c r="A90" s="6"/>
      <c r="C90" s="1" t="s">
        <v>32</v>
      </c>
      <c r="D90" s="4">
        <v>0</v>
      </c>
      <c r="E90" s="4">
        <v>0</v>
      </c>
      <c r="F90" s="4">
        <v>0</v>
      </c>
      <c r="G90" s="4">
        <v>0</v>
      </c>
      <c r="H90" s="4">
        <v>0</v>
      </c>
      <c r="I90" s="4">
        <v>0</v>
      </c>
      <c r="J90" s="4">
        <v>0</v>
      </c>
      <c r="K90" s="4">
        <v>0</v>
      </c>
      <c r="AC90" s="6"/>
    </row>
    <row r="91" spans="1:29">
      <c r="A91" s="6"/>
      <c r="C91" s="1"/>
      <c r="D91" s="1" t="s">
        <v>13</v>
      </c>
      <c r="E91" s="1" t="s">
        <v>14</v>
      </c>
      <c r="F91" s="1" t="s">
        <v>15</v>
      </c>
      <c r="G91" s="1" t="s">
        <v>16</v>
      </c>
      <c r="H91" s="1" t="s">
        <v>17</v>
      </c>
      <c r="I91" s="1" t="s">
        <v>18</v>
      </c>
      <c r="J91" s="1" t="s">
        <v>19</v>
      </c>
      <c r="K91" s="1" t="s">
        <v>20</v>
      </c>
      <c r="AC91" s="6"/>
    </row>
    <row r="92" spans="1:29">
      <c r="A92" s="6"/>
      <c r="B92" s="4">
        <v>5.2507825944206894E-2</v>
      </c>
      <c r="C92" s="1" t="s">
        <v>13</v>
      </c>
      <c r="D92" s="4">
        <v>0</v>
      </c>
      <c r="E92" s="4">
        <v>0</v>
      </c>
      <c r="F92" s="4">
        <v>0</v>
      </c>
      <c r="G92" s="4">
        <v>0</v>
      </c>
      <c r="H92" s="4">
        <v>0</v>
      </c>
      <c r="I92" s="4">
        <v>0</v>
      </c>
      <c r="J92" s="4">
        <v>0</v>
      </c>
      <c r="K92" s="4">
        <v>0</v>
      </c>
      <c r="AC92" s="6"/>
    </row>
    <row r="93" spans="1:29">
      <c r="A93" s="6"/>
      <c r="B93" s="4">
        <v>8.3599069202250575E-2</v>
      </c>
      <c r="C93" s="1" t="s">
        <v>14</v>
      </c>
      <c r="D93" s="4">
        <v>0</v>
      </c>
      <c r="E93" s="4">
        <v>0</v>
      </c>
      <c r="F93" s="4">
        <v>0</v>
      </c>
      <c r="G93" s="4">
        <v>0</v>
      </c>
      <c r="H93" s="4">
        <v>0</v>
      </c>
      <c r="I93" s="4">
        <v>0</v>
      </c>
      <c r="J93" s="4">
        <v>0</v>
      </c>
      <c r="K93" s="4">
        <v>0</v>
      </c>
      <c r="AC93" s="6"/>
    </row>
    <row r="94" spans="1:29">
      <c r="A94" s="6"/>
      <c r="B94" s="4">
        <v>8.8964775981031932E-2</v>
      </c>
      <c r="C94" s="1" t="s">
        <v>15</v>
      </c>
      <c r="D94" s="4">
        <v>0</v>
      </c>
      <c r="E94" s="4">
        <v>0</v>
      </c>
      <c r="F94" s="4">
        <v>0</v>
      </c>
      <c r="G94" s="4">
        <v>0</v>
      </c>
      <c r="H94" s="4">
        <v>0</v>
      </c>
      <c r="I94" s="4">
        <v>0</v>
      </c>
      <c r="J94" s="4">
        <v>0</v>
      </c>
      <c r="K94" s="4">
        <v>0</v>
      </c>
      <c r="AC94" s="6"/>
    </row>
    <row r="95" spans="1:29">
      <c r="A95" s="6"/>
      <c r="B95" s="4">
        <v>0.14164312328801651</v>
      </c>
      <c r="C95" s="1" t="s">
        <v>16</v>
      </c>
      <c r="D95" s="4">
        <v>0</v>
      </c>
      <c r="E95" s="4">
        <v>0</v>
      </c>
      <c r="F95" s="4">
        <v>0</v>
      </c>
      <c r="G95" s="4">
        <v>0</v>
      </c>
      <c r="H95" s="4">
        <v>0</v>
      </c>
      <c r="I95" s="4">
        <v>0</v>
      </c>
      <c r="J95" s="4">
        <v>0</v>
      </c>
      <c r="K95" s="4">
        <v>0</v>
      </c>
      <c r="AC95" s="6"/>
    </row>
    <row r="96" spans="1:29">
      <c r="A96" s="6"/>
      <c r="B96" s="4">
        <v>9.0676541700129121E-2</v>
      </c>
      <c r="C96" s="1" t="s">
        <v>17</v>
      </c>
      <c r="D96" s="4">
        <v>0</v>
      </c>
      <c r="E96" s="4">
        <v>0</v>
      </c>
      <c r="F96" s="4">
        <v>0</v>
      </c>
      <c r="G96" s="4">
        <v>0</v>
      </c>
      <c r="H96" s="4">
        <v>0</v>
      </c>
      <c r="I96" s="4">
        <v>0</v>
      </c>
      <c r="J96" s="4">
        <v>0</v>
      </c>
      <c r="K96" s="4">
        <v>0</v>
      </c>
      <c r="AC96" s="6"/>
    </row>
    <row r="97" spans="1:29">
      <c r="A97" s="6"/>
      <c r="B97" s="4">
        <v>0.14436846980990262</v>
      </c>
      <c r="C97" s="1" t="s">
        <v>18</v>
      </c>
      <c r="D97" s="4">
        <v>0</v>
      </c>
      <c r="E97" s="4">
        <v>0</v>
      </c>
      <c r="F97" s="4">
        <v>0</v>
      </c>
      <c r="G97" s="4">
        <v>0</v>
      </c>
      <c r="H97" s="4">
        <v>0</v>
      </c>
      <c r="I97" s="4">
        <v>0</v>
      </c>
      <c r="J97" s="4">
        <v>0</v>
      </c>
      <c r="K97" s="4">
        <v>0</v>
      </c>
      <c r="AC97" s="6"/>
    </row>
    <row r="98" spans="1:29">
      <c r="A98" s="6"/>
      <c r="B98" s="4">
        <v>0.15363458825468107</v>
      </c>
      <c r="C98" s="1" t="s">
        <v>19</v>
      </c>
      <c r="D98" s="4">
        <v>0</v>
      </c>
      <c r="E98" s="4">
        <v>0</v>
      </c>
      <c r="F98" s="4">
        <v>0</v>
      </c>
      <c r="G98" s="4">
        <v>0</v>
      </c>
      <c r="H98" s="4">
        <v>0</v>
      </c>
      <c r="I98" s="4">
        <v>0</v>
      </c>
      <c r="J98" s="4">
        <v>0</v>
      </c>
      <c r="K98" s="4">
        <v>0</v>
      </c>
      <c r="AC98" s="6"/>
    </row>
    <row r="99" spans="1:29">
      <c r="A99" s="6"/>
      <c r="B99" s="4">
        <v>0.24460560581978127</v>
      </c>
      <c r="C99" s="1" t="s">
        <v>20</v>
      </c>
      <c r="D99" s="4">
        <v>0</v>
      </c>
      <c r="E99" s="4">
        <v>0</v>
      </c>
      <c r="F99" s="4">
        <v>0</v>
      </c>
      <c r="G99" s="4">
        <v>0</v>
      </c>
      <c r="H99" s="4">
        <v>0</v>
      </c>
      <c r="I99" s="4">
        <v>0</v>
      </c>
      <c r="J99" s="4">
        <v>0</v>
      </c>
      <c r="K99" s="4">
        <v>0</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30">
        <v>1.0693693278618629E-2</v>
      </c>
      <c r="E103" s="30">
        <v>1.293115230709436E-2</v>
      </c>
      <c r="F103" s="30">
        <v>1.5268297333481355E-2</v>
      </c>
      <c r="G103" s="30">
        <v>1.7371589504793113E-2</v>
      </c>
      <c r="H103" s="30">
        <v>9.1554694684383431E-3</v>
      </c>
      <c r="I103" s="30">
        <v>1.2205637610021573E-2</v>
      </c>
      <c r="J103" s="30">
        <v>1.0590221863663233E-2</v>
      </c>
      <c r="K103" s="30">
        <v>1.2843708596271045E-2</v>
      </c>
      <c r="L103" s="6">
        <v>0.10105976996238164</v>
      </c>
      <c r="N103" s="30">
        <v>2.8535129079949463E-2</v>
      </c>
      <c r="AC103" s="6"/>
    </row>
    <row r="104" spans="1:29">
      <c r="A104" s="6"/>
      <c r="C104" s="1" t="s">
        <v>14</v>
      </c>
      <c r="D104" s="30">
        <v>1.2931152307094362E-2</v>
      </c>
      <c r="E104" s="30">
        <v>1.8016269962024874E-2</v>
      </c>
      <c r="F104" s="30">
        <v>1.7371589504793113E-2</v>
      </c>
      <c r="G104" s="30">
        <v>2.3300399737740868E-2</v>
      </c>
      <c r="H104" s="30">
        <v>1.2205637610021575E-2</v>
      </c>
      <c r="I104" s="30">
        <v>1.7943693760818807E-2</v>
      </c>
      <c r="J104" s="30">
        <v>1.2843708596271045E-2</v>
      </c>
      <c r="K104" s="30">
        <v>1.7925597370031601E-2</v>
      </c>
      <c r="L104" s="6">
        <v>0.13253804884879625</v>
      </c>
      <c r="AC104" s="6"/>
    </row>
    <row r="105" spans="1:29">
      <c r="A105" s="6"/>
      <c r="C105" s="1" t="s">
        <v>15</v>
      </c>
      <c r="D105" s="30">
        <v>1.5268297333481352E-2</v>
      </c>
      <c r="E105" s="30">
        <v>1.737158950479311E-2</v>
      </c>
      <c r="F105" s="30">
        <v>2.4187094758197213E-2</v>
      </c>
      <c r="G105" s="30">
        <v>2.6754656669819427E-2</v>
      </c>
      <c r="H105" s="30">
        <v>1.0590221863663233E-2</v>
      </c>
      <c r="I105" s="30">
        <v>1.2843708596271045E-2</v>
      </c>
      <c r="J105" s="30">
        <v>1.5038144005361066E-2</v>
      </c>
      <c r="K105" s="30">
        <v>1.7136119847816118E-2</v>
      </c>
      <c r="L105" s="6">
        <v>0.13918983257940257</v>
      </c>
      <c r="AC105" s="6"/>
    </row>
    <row r="106" spans="1:29">
      <c r="A106" s="6"/>
      <c r="C106" s="1" t="s">
        <v>16</v>
      </c>
      <c r="D106" s="30">
        <v>1.737158950479311E-2</v>
      </c>
      <c r="E106" s="30">
        <v>2.3300399737740861E-2</v>
      </c>
      <c r="F106" s="30">
        <v>2.6754656669819424E-2</v>
      </c>
      <c r="G106" s="30">
        <v>3.5214046862038759E-2</v>
      </c>
      <c r="H106" s="30">
        <v>1.2843708596271045E-2</v>
      </c>
      <c r="I106" s="30">
        <v>1.7925597370031601E-2</v>
      </c>
      <c r="J106" s="30">
        <v>1.7136119847816118E-2</v>
      </c>
      <c r="K106" s="30">
        <v>2.3007759347594643E-2</v>
      </c>
      <c r="L106" s="6">
        <v>0.17355387793610555</v>
      </c>
      <c r="AC106" s="6"/>
    </row>
    <row r="107" spans="1:29">
      <c r="A107" s="6"/>
      <c r="C107" s="1" t="s">
        <v>17</v>
      </c>
      <c r="D107" s="30">
        <v>9.1554694684383431E-3</v>
      </c>
      <c r="E107" s="30">
        <v>1.2205637610021573E-2</v>
      </c>
      <c r="F107" s="30">
        <v>1.0590221863663235E-2</v>
      </c>
      <c r="G107" s="30">
        <v>1.2843708596271047E-2</v>
      </c>
      <c r="H107" s="30">
        <v>1.0418656008384972E-2</v>
      </c>
      <c r="I107" s="30">
        <v>1.5214830308182457E-2</v>
      </c>
      <c r="J107" s="30">
        <v>9.1525653850589965E-3</v>
      </c>
      <c r="K107" s="30">
        <v>1.2245773423425702E-2</v>
      </c>
      <c r="L107" s="6">
        <v>9.1826862663446321E-2</v>
      </c>
      <c r="AC107" s="6"/>
    </row>
    <row r="108" spans="1:29">
      <c r="A108" s="6"/>
      <c r="C108" s="1" t="s">
        <v>18</v>
      </c>
      <c r="D108" s="30">
        <v>1.2205637610021573E-2</v>
      </c>
      <c r="E108" s="30">
        <v>1.7943693760818804E-2</v>
      </c>
      <c r="F108" s="30">
        <v>1.2843708596271045E-2</v>
      </c>
      <c r="G108" s="30">
        <v>1.7925597370031604E-2</v>
      </c>
      <c r="H108" s="30">
        <v>1.5214830308182457E-2</v>
      </c>
      <c r="I108" s="30">
        <v>2.3361567786589429E-2</v>
      </c>
      <c r="J108" s="30">
        <v>1.2245773423425702E-2</v>
      </c>
      <c r="K108" s="30">
        <v>1.8035708056505655E-2</v>
      </c>
      <c r="L108" s="6">
        <v>0.12977651691184627</v>
      </c>
      <c r="AC108" s="6"/>
    </row>
    <row r="109" spans="1:29">
      <c r="A109" s="6"/>
      <c r="C109" s="1" t="s">
        <v>19</v>
      </c>
      <c r="D109" s="30">
        <v>1.0590221863663235E-2</v>
      </c>
      <c r="E109" s="30">
        <v>1.2843708596271047E-2</v>
      </c>
      <c r="F109" s="30">
        <v>1.5038144005361067E-2</v>
      </c>
      <c r="G109" s="30">
        <v>1.7136119847816121E-2</v>
      </c>
      <c r="H109" s="30">
        <v>9.1525653850589982E-3</v>
      </c>
      <c r="I109" s="30">
        <v>1.2245773423425704E-2</v>
      </c>
      <c r="J109" s="30">
        <v>1.0490597080973628E-2</v>
      </c>
      <c r="K109" s="30">
        <v>1.2760930040204153E-2</v>
      </c>
      <c r="L109" s="6">
        <v>0.10025806024277395</v>
      </c>
      <c r="AC109" s="6"/>
    </row>
    <row r="110" spans="1:29">
      <c r="A110" s="6"/>
      <c r="C110" s="1" t="s">
        <v>20</v>
      </c>
      <c r="D110" s="30">
        <v>1.2843708596271045E-2</v>
      </c>
      <c r="E110" s="30">
        <v>1.7925597370031601E-2</v>
      </c>
      <c r="F110" s="30">
        <v>1.7136119847816121E-2</v>
      </c>
      <c r="G110" s="30">
        <v>2.300775934759465E-2</v>
      </c>
      <c r="H110" s="30">
        <v>1.2245773423425706E-2</v>
      </c>
      <c r="I110" s="30">
        <v>1.8035708056505659E-2</v>
      </c>
      <c r="J110" s="30">
        <v>1.2760930040204153E-2</v>
      </c>
      <c r="K110" s="30">
        <v>1.7841435801330834E-2</v>
      </c>
      <c r="L110" s="6">
        <v>0.13179703248317975</v>
      </c>
      <c r="AC110" s="6"/>
    </row>
    <row r="111" spans="1:29">
      <c r="A111" s="6"/>
      <c r="D111" s="3">
        <v>0.10105976996238164</v>
      </c>
      <c r="E111" s="3">
        <v>0.13253804884879625</v>
      </c>
      <c r="F111" s="3">
        <v>0.13918983257940257</v>
      </c>
      <c r="G111" s="3">
        <v>0.1735538779361056</v>
      </c>
      <c r="H111" s="3">
        <v>9.1826862663446335E-2</v>
      </c>
      <c r="I111" s="3">
        <v>0.12977651691184627</v>
      </c>
      <c r="J111" s="3">
        <v>0.10025806024277392</v>
      </c>
      <c r="K111" s="3">
        <v>0.13179703248317975</v>
      </c>
      <c r="L111" s="6">
        <v>1.0000000016279322</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v>0.45365847230124634</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v>0.54479880324146179</v>
      </c>
      <c r="R114" t="s">
        <v>58</v>
      </c>
      <c r="W114" s="1" t="s">
        <v>45</v>
      </c>
      <c r="X114" s="6" t="s">
        <v>47</v>
      </c>
      <c r="Y114" s="6" t="s">
        <v>48</v>
      </c>
      <c r="Z114" s="6" t="s">
        <v>49</v>
      </c>
      <c r="AA114" s="6" t="s">
        <v>50</v>
      </c>
      <c r="AB114" s="6"/>
      <c r="AC114" s="6"/>
    </row>
    <row r="115" spans="1:29">
      <c r="A115" s="6"/>
      <c r="C115" s="1" t="s">
        <v>13</v>
      </c>
      <c r="D115" s="5">
        <v>3.4219818491579614</v>
      </c>
      <c r="E115" s="5">
        <v>4.1379687382701951</v>
      </c>
      <c r="F115" s="5">
        <v>4.8858551467140341</v>
      </c>
      <c r="G115" s="5">
        <v>5.5589086415337965</v>
      </c>
      <c r="H115" s="5">
        <v>2.9297502299002698</v>
      </c>
      <c r="I115" s="5">
        <v>3.9058040352069034</v>
      </c>
      <c r="J115" s="5">
        <v>3.3888709963722348</v>
      </c>
      <c r="K115" s="5">
        <v>4.1099867508067343</v>
      </c>
      <c r="L115" s="11">
        <v>32.339126387962132</v>
      </c>
      <c r="N115" t="s">
        <v>38</v>
      </c>
      <c r="O115" s="7">
        <v>0.56766547617992791</v>
      </c>
      <c r="W115" s="1" t="s">
        <v>13</v>
      </c>
      <c r="X115" s="5">
        <v>32.339126387962132</v>
      </c>
      <c r="Y115" s="5">
        <v>3.4219818491579614</v>
      </c>
      <c r="Z115" s="5">
        <v>28.91714453880417</v>
      </c>
      <c r="AA115" s="7">
        <v>0.72768979911441367</v>
      </c>
      <c r="AB115" s="7">
        <v>5.0487487068523453</v>
      </c>
      <c r="AC115" s="6"/>
    </row>
    <row r="116" spans="1:29">
      <c r="A116" s="6"/>
      <c r="C116" s="1" t="s">
        <v>14</v>
      </c>
      <c r="D116" s="5">
        <v>4.137968738270196</v>
      </c>
      <c r="E116" s="5">
        <v>5.76520638784796</v>
      </c>
      <c r="F116" s="5">
        <v>5.5589086415337965</v>
      </c>
      <c r="G116" s="5">
        <v>7.4561279160770777</v>
      </c>
      <c r="H116" s="5">
        <v>3.9058040352069039</v>
      </c>
      <c r="I116" s="5">
        <v>5.7419820034620184</v>
      </c>
      <c r="J116" s="5">
        <v>4.1099867508067343</v>
      </c>
      <c r="K116" s="5">
        <v>5.7361911584101124</v>
      </c>
      <c r="L116" s="11">
        <v>42.412175631614808</v>
      </c>
      <c r="M116" s="9" t="s">
        <v>39</v>
      </c>
      <c r="N116" s="9">
        <v>1</v>
      </c>
      <c r="O116" s="9">
        <v>2</v>
      </c>
      <c r="P116" s="9" t="s">
        <v>39</v>
      </c>
      <c r="Q116" s="9">
        <v>1</v>
      </c>
      <c r="R116" s="9">
        <v>2</v>
      </c>
      <c r="S116" s="9" t="s">
        <v>11</v>
      </c>
      <c r="T116" s="9" t="s">
        <v>42</v>
      </c>
      <c r="U116" s="9" t="s">
        <v>43</v>
      </c>
      <c r="V116" s="9"/>
      <c r="W116" s="1" t="s">
        <v>14</v>
      </c>
      <c r="X116" s="5">
        <v>42.412175631614808</v>
      </c>
      <c r="Y116" s="5">
        <v>5.76520638784796</v>
      </c>
      <c r="Z116" s="5">
        <v>36.646969243766847</v>
      </c>
      <c r="AA116" s="7">
        <v>0.54047563644332386</v>
      </c>
      <c r="AB116" s="7">
        <v>3.5171068716384664</v>
      </c>
      <c r="AC116" s="6"/>
    </row>
    <row r="117" spans="1:29">
      <c r="A117" s="6"/>
      <c r="C117" s="1" t="s">
        <v>15</v>
      </c>
      <c r="D117" s="5">
        <v>4.8858551467140323</v>
      </c>
      <c r="E117" s="5">
        <v>5.5589086415337956</v>
      </c>
      <c r="F117" s="5">
        <v>7.7398703226231085</v>
      </c>
      <c r="G117" s="5">
        <v>8.5614901343422165</v>
      </c>
      <c r="H117" s="5">
        <v>3.3888709963722348</v>
      </c>
      <c r="I117" s="5">
        <v>4.1099867508067343</v>
      </c>
      <c r="J117" s="5">
        <v>4.8122060817155408</v>
      </c>
      <c r="K117" s="5">
        <v>5.4835583513011574</v>
      </c>
      <c r="L117" s="11">
        <v>44.540746425408813</v>
      </c>
      <c r="M117" s="9">
        <v>1</v>
      </c>
      <c r="N117" s="5">
        <v>100.51407199242367</v>
      </c>
      <c r="O117" s="5">
        <v>74.315217392115869</v>
      </c>
      <c r="P117" s="9">
        <v>1</v>
      </c>
      <c r="Q117">
        <v>2.2806896117138341E-2</v>
      </c>
      <c r="R117">
        <v>4.2084454148592858</v>
      </c>
      <c r="S117" s="20">
        <v>6.7320455562684902</v>
      </c>
      <c r="T117">
        <v>0.99053040571932838</v>
      </c>
      <c r="U117" s="20">
        <v>9.4695942806716227E-3</v>
      </c>
      <c r="W117" s="1" t="s">
        <v>15</v>
      </c>
      <c r="X117" s="5">
        <v>44.540746425408813</v>
      </c>
      <c r="Y117" s="5">
        <v>7.7398703226231085</v>
      </c>
      <c r="Z117" s="5">
        <v>36.800876102785708</v>
      </c>
      <c r="AA117" s="7">
        <v>2.3448331963676345</v>
      </c>
      <c r="AB117" s="7">
        <v>0.39256291367568569</v>
      </c>
      <c r="AC117" s="6"/>
    </row>
    <row r="118" spans="1:29">
      <c r="A118" s="6"/>
      <c r="C118" s="1" t="s">
        <v>16</v>
      </c>
      <c r="D118" s="5">
        <v>5.5589086415337956</v>
      </c>
      <c r="E118" s="5">
        <v>7.4561279160770759</v>
      </c>
      <c r="F118" s="5">
        <v>8.5614901343422147</v>
      </c>
      <c r="G118" s="5">
        <v>11.268494995852404</v>
      </c>
      <c r="H118" s="5">
        <v>4.1099867508067343</v>
      </c>
      <c r="I118" s="5">
        <v>5.7361911584101124</v>
      </c>
      <c r="J118" s="5">
        <v>5.4835583513011574</v>
      </c>
      <c r="K118" s="5">
        <v>7.3624829912302854</v>
      </c>
      <c r="L118" s="11">
        <v>55.537240939553776</v>
      </c>
      <c r="M118" s="9">
        <v>2</v>
      </c>
      <c r="N118" s="5">
        <v>74.315217392115883</v>
      </c>
      <c r="O118" s="5">
        <v>70.855493744282938</v>
      </c>
      <c r="P118" s="9">
        <v>2</v>
      </c>
      <c r="Q118">
        <v>2.3857161483337674</v>
      </c>
      <c r="R118">
        <v>0.11507709695829899</v>
      </c>
      <c r="W118" s="1" t="s">
        <v>16</v>
      </c>
      <c r="X118" s="5">
        <v>55.537240939553776</v>
      </c>
      <c r="Y118" s="5">
        <v>11.268494995852404</v>
      </c>
      <c r="Z118" s="5">
        <v>44.268745943701376</v>
      </c>
      <c r="AA118" s="7">
        <v>6.397443742426674E-3</v>
      </c>
      <c r="AB118" s="7">
        <v>1.1934981772753968</v>
      </c>
      <c r="AC118" s="6"/>
    </row>
    <row r="119" spans="1:29">
      <c r="A119" s="6"/>
      <c r="C119" s="1" t="s">
        <v>17</v>
      </c>
      <c r="D119" s="5">
        <v>2.9297502299002698</v>
      </c>
      <c r="E119" s="5">
        <v>3.9058040352069034</v>
      </c>
      <c r="F119" s="5">
        <v>3.3888709963722352</v>
      </c>
      <c r="G119" s="5">
        <v>4.1099867508067351</v>
      </c>
      <c r="H119" s="5">
        <v>3.3339699226831909</v>
      </c>
      <c r="I119" s="5">
        <v>4.8687456986183868</v>
      </c>
      <c r="J119" s="5">
        <v>2.9288209232188791</v>
      </c>
      <c r="K119" s="5">
        <v>3.9186474954962245</v>
      </c>
      <c r="L119" s="11">
        <v>29.384596052302825</v>
      </c>
      <c r="M119" s="9" t="s">
        <v>40</v>
      </c>
      <c r="N119" s="9">
        <v>1</v>
      </c>
      <c r="O119" s="9">
        <v>2</v>
      </c>
      <c r="P119" s="9" t="s">
        <v>40</v>
      </c>
      <c r="Q119" s="9">
        <v>1</v>
      </c>
      <c r="R119" s="9">
        <v>2</v>
      </c>
      <c r="S119" s="9" t="s">
        <v>11</v>
      </c>
      <c r="T119" s="9" t="s">
        <v>42</v>
      </c>
      <c r="U119" s="9" t="s">
        <v>43</v>
      </c>
      <c r="W119" s="1" t="s">
        <v>17</v>
      </c>
      <c r="X119" s="5">
        <v>29.384596052302825</v>
      </c>
      <c r="Y119" s="5">
        <v>3.3339699226831909</v>
      </c>
      <c r="Z119" s="5">
        <v>26.050626129619634</v>
      </c>
      <c r="AA119" s="7">
        <v>3.3339699226831909</v>
      </c>
      <c r="AB119" s="7">
        <v>9.8385543115594911E-5</v>
      </c>
      <c r="AC119" s="6"/>
    </row>
    <row r="120" spans="1:29">
      <c r="A120" s="6"/>
      <c r="C120" s="1" t="s">
        <v>18</v>
      </c>
      <c r="D120" s="5">
        <v>3.9058040352069034</v>
      </c>
      <c r="E120" s="5">
        <v>5.7419820034620175</v>
      </c>
      <c r="F120" s="5">
        <v>4.1099867508067343</v>
      </c>
      <c r="G120" s="5">
        <v>5.7361911584101133</v>
      </c>
      <c r="H120" s="5">
        <v>4.8687456986183868</v>
      </c>
      <c r="I120" s="5">
        <v>7.4757016917086174</v>
      </c>
      <c r="J120" s="5">
        <v>3.9186474954962245</v>
      </c>
      <c r="K120" s="5">
        <v>5.7714265780818099</v>
      </c>
      <c r="L120" s="11">
        <v>41.528485411790804</v>
      </c>
      <c r="M120" s="9">
        <v>1</v>
      </c>
      <c r="N120" s="5">
        <v>70.976969332727094</v>
      </c>
      <c r="O120" s="5">
        <v>74.687414150943482</v>
      </c>
      <c r="P120" s="9">
        <v>1</v>
      </c>
      <c r="Q120">
        <v>0.50332048184379086</v>
      </c>
      <c r="R120">
        <v>6.0816982451074209</v>
      </c>
      <c r="S120" s="20">
        <v>8.5474802714631686</v>
      </c>
      <c r="T120">
        <v>0.99653999167990148</v>
      </c>
      <c r="U120" s="20">
        <v>3.4600083200985177E-3</v>
      </c>
      <c r="W120" s="1" t="s">
        <v>18</v>
      </c>
      <c r="X120" s="5">
        <v>41.528485411790804</v>
      </c>
      <c r="Y120" s="5">
        <v>7.4757016917086174</v>
      </c>
      <c r="Z120" s="5">
        <v>34.052783720082189</v>
      </c>
      <c r="AA120" s="7">
        <v>1.6614732740876232</v>
      </c>
      <c r="AB120" s="7">
        <v>1.9043179017455147</v>
      </c>
      <c r="AC120" s="6"/>
    </row>
    <row r="121" spans="1:29">
      <c r="A121" s="6"/>
      <c r="C121" s="1" t="s">
        <v>19</v>
      </c>
      <c r="D121" s="5">
        <v>3.3888709963722352</v>
      </c>
      <c r="E121" s="5">
        <v>4.1099867508067351</v>
      </c>
      <c r="F121" s="5">
        <v>4.8122060817155417</v>
      </c>
      <c r="G121" s="5">
        <v>5.4835583513011592</v>
      </c>
      <c r="H121" s="5">
        <v>2.9288209232188795</v>
      </c>
      <c r="I121" s="5">
        <v>3.9186474954962254</v>
      </c>
      <c r="J121" s="5">
        <v>3.3569910659115609</v>
      </c>
      <c r="K121" s="5">
        <v>4.0834976128653286</v>
      </c>
      <c r="L121" s="11">
        <v>32.082579277687664</v>
      </c>
      <c r="M121" s="9">
        <v>2</v>
      </c>
      <c r="N121" s="5">
        <v>74.687414150943482</v>
      </c>
      <c r="O121" s="5">
        <v>99.648202886324313</v>
      </c>
      <c r="P121" s="9">
        <v>2</v>
      </c>
      <c r="Q121">
        <v>1.8288978282152564</v>
      </c>
      <c r="R121">
        <v>0.13356371629670025</v>
      </c>
      <c r="W121" s="1" t="s">
        <v>19</v>
      </c>
      <c r="X121" s="5">
        <v>32.082579277687664</v>
      </c>
      <c r="Y121" s="5">
        <v>3.3569910659115609</v>
      </c>
      <c r="Z121" s="5">
        <v>28.725588211776103</v>
      </c>
      <c r="AA121" s="7">
        <v>0.12316401241457552</v>
      </c>
      <c r="AB121" s="7">
        <v>0.2586137155975588</v>
      </c>
      <c r="AC121" s="6"/>
    </row>
    <row r="122" spans="1:29">
      <c r="A122" s="6"/>
      <c r="C122" s="1" t="s">
        <v>20</v>
      </c>
      <c r="D122" s="5">
        <v>4.1099867508067343</v>
      </c>
      <c r="E122" s="5">
        <v>5.7361911584101124</v>
      </c>
      <c r="F122" s="5">
        <v>5.4835583513011592</v>
      </c>
      <c r="G122" s="5">
        <v>7.362482991230288</v>
      </c>
      <c r="H122" s="5">
        <v>3.9186474954962258</v>
      </c>
      <c r="I122" s="5">
        <v>5.7714265780818108</v>
      </c>
      <c r="J122" s="5">
        <v>4.0834976128653286</v>
      </c>
      <c r="K122" s="5">
        <v>5.7092594564258672</v>
      </c>
      <c r="L122" s="11">
        <v>42.175050394617529</v>
      </c>
      <c r="M122" s="9" t="s">
        <v>41</v>
      </c>
      <c r="N122" s="9">
        <v>1</v>
      </c>
      <c r="O122" s="9">
        <v>2</v>
      </c>
      <c r="P122" s="9" t="s">
        <v>41</v>
      </c>
      <c r="Q122" s="9">
        <v>1</v>
      </c>
      <c r="R122" s="9">
        <v>2</v>
      </c>
      <c r="S122" s="9" t="s">
        <v>11</v>
      </c>
      <c r="T122" s="9" t="s">
        <v>42</v>
      </c>
      <c r="U122" s="9" t="s">
        <v>43</v>
      </c>
      <c r="W122" s="1" t="s">
        <v>20</v>
      </c>
      <c r="X122" s="5">
        <v>42.175050394617529</v>
      </c>
      <c r="Y122" s="5">
        <v>5.7092594564258672</v>
      </c>
      <c r="Z122" s="5">
        <v>36.46579093819166</v>
      </c>
      <c r="AA122" s="7">
        <v>3.8844135210873501</v>
      </c>
      <c r="AB122" s="7">
        <v>5.891941513421433E-2</v>
      </c>
      <c r="AC122" s="6"/>
    </row>
    <row r="123" spans="1:29">
      <c r="A123" s="6"/>
      <c r="D123" s="11">
        <v>32.339126387962132</v>
      </c>
      <c r="E123" s="11">
        <v>42.412175631614794</v>
      </c>
      <c r="F123" s="11">
        <v>44.540746425408827</v>
      </c>
      <c r="G123" s="11">
        <v>55.53724093955379</v>
      </c>
      <c r="H123" s="11">
        <v>29.384596052302829</v>
      </c>
      <c r="I123" s="11">
        <v>41.528485411790804</v>
      </c>
      <c r="J123" s="11">
        <v>32.082579277687657</v>
      </c>
      <c r="K123" s="11">
        <v>42.175050394617521</v>
      </c>
      <c r="L123" s="1">
        <v>320.00000052093839</v>
      </c>
      <c r="M123" s="9">
        <v>1</v>
      </c>
      <c r="N123" s="5">
        <v>62.521561908962198</v>
      </c>
      <c r="O123" s="5">
        <v>75.825486234399222</v>
      </c>
      <c r="P123" s="9">
        <v>1</v>
      </c>
      <c r="Q123">
        <v>1.7706413855322352</v>
      </c>
      <c r="R123">
        <v>4.8487915660792567</v>
      </c>
      <c r="S123" s="20">
        <v>7.1038556759343896</v>
      </c>
      <c r="T123">
        <v>0.99230816855988768</v>
      </c>
      <c r="U123" s="20">
        <v>7.6918314401123178E-3</v>
      </c>
      <c r="W123" s="1" t="s">
        <v>59</v>
      </c>
      <c r="X123" s="6">
        <v>320.00000052093833</v>
      </c>
      <c r="Y123" s="6">
        <v>48.071475692210669</v>
      </c>
      <c r="Z123" s="6">
        <v>271.92852482872769</v>
      </c>
      <c r="AA123" s="6">
        <v>12.622416805940537</v>
      </c>
      <c r="AB123" s="6">
        <v>12.373866087462297</v>
      </c>
      <c r="AC123" s="10">
        <v>24.996282893402835</v>
      </c>
    </row>
    <row r="124" spans="1:29">
      <c r="A124" s="6"/>
      <c r="M124" s="9">
        <v>2</v>
      </c>
      <c r="N124" s="5">
        <v>75.825486234399236</v>
      </c>
      <c r="O124" s="5">
        <v>105.8274661431777</v>
      </c>
      <c r="P124" s="9">
        <v>2</v>
      </c>
      <c r="Q124">
        <v>4.3948283848515748E-2</v>
      </c>
      <c r="R124">
        <v>0.44047444047438206</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v>1.8960902057003535</v>
      </c>
      <c r="E127" s="7">
        <v>-1.4541156878854908</v>
      </c>
      <c r="F127" s="7">
        <v>-1.7863942904729373</v>
      </c>
      <c r="G127" s="7">
        <v>-0.52981944533778835</v>
      </c>
      <c r="H127" s="7">
        <v>1.2455087499694706</v>
      </c>
      <c r="I127" s="7">
        <v>9.5322800487581197E-2</v>
      </c>
      <c r="J127" s="7">
        <v>1.9447054296495225</v>
      </c>
      <c r="K127" s="7">
        <v>29.089364311918303</v>
      </c>
      <c r="L127" s="12">
        <v>30.500662074029012</v>
      </c>
      <c r="AC127" s="6"/>
    </row>
    <row r="128" spans="1:29">
      <c r="A128" s="6"/>
      <c r="C128" s="1" t="s">
        <v>14</v>
      </c>
      <c r="D128" s="7">
        <v>-0.96477820750374377</v>
      </c>
      <c r="E128" s="7">
        <v>-1.4621863684296372</v>
      </c>
      <c r="F128" s="7">
        <v>-0.52981944533778835</v>
      </c>
      <c r="G128" s="7">
        <v>2.9354885963170285</v>
      </c>
      <c r="H128" s="7">
        <v>1.2348712571805252</v>
      </c>
      <c r="I128" s="7">
        <v>8.8452264274481891</v>
      </c>
      <c r="J128" s="7">
        <v>-0.9444225485605231</v>
      </c>
      <c r="K128" s="7">
        <v>5.5578966416937252</v>
      </c>
      <c r="L128" s="12">
        <v>14.672276352807776</v>
      </c>
      <c r="AC128" s="6"/>
    </row>
    <row r="129" spans="1:29">
      <c r="A129" s="6"/>
      <c r="C129" s="1" t="s">
        <v>15</v>
      </c>
      <c r="D129" s="7">
        <v>-1.7863942904729369</v>
      </c>
      <c r="E129" s="7">
        <v>2.9123179214254238</v>
      </c>
      <c r="F129" s="7">
        <v>5.2622605981173409</v>
      </c>
      <c r="G129" s="7">
        <v>-0.54266171550560538</v>
      </c>
      <c r="H129" s="7">
        <v>-1.2204968265041958</v>
      </c>
      <c r="I129" s="7">
        <v>-0.1085017749402406</v>
      </c>
      <c r="J129" s="7">
        <v>-0.73944505079874123</v>
      </c>
      <c r="K129" s="7">
        <v>0.54003146889185594</v>
      </c>
      <c r="L129" s="12">
        <v>4.317110330212901</v>
      </c>
      <c r="AC129" s="6"/>
    </row>
    <row r="130" spans="1:29">
      <c r="A130" s="6"/>
      <c r="C130" s="1" t="s">
        <v>16</v>
      </c>
      <c r="D130" s="7">
        <v>-0.5298194453377878</v>
      </c>
      <c r="E130" s="7">
        <v>-1.3036605848057263</v>
      </c>
      <c r="F130" s="7">
        <v>2.7568311834836745</v>
      </c>
      <c r="G130" s="7">
        <v>-0.2652705615479039</v>
      </c>
      <c r="H130" s="7">
        <v>2.2700379862386253</v>
      </c>
      <c r="I130" s="7">
        <v>-1.9445494204696909</v>
      </c>
      <c r="J130" s="7">
        <v>-0.46158155989322652</v>
      </c>
      <c r="K130" s="7">
        <v>-1.9963972387856017</v>
      </c>
      <c r="L130" s="12">
        <v>-1.4744096411176373</v>
      </c>
      <c r="AC130" s="6"/>
    </row>
    <row r="131" spans="1:29">
      <c r="A131" s="6"/>
      <c r="C131" s="1" t="s">
        <v>17</v>
      </c>
      <c r="D131" s="7">
        <v>-1.0749171736275229</v>
      </c>
      <c r="E131" s="7">
        <v>-0.79155411698965716</v>
      </c>
      <c r="F131" s="7">
        <v>-1.220496826504196</v>
      </c>
      <c r="G131" s="7">
        <v>3.7274324094025362</v>
      </c>
      <c r="H131" s="7">
        <v>0</v>
      </c>
      <c r="I131" s="7">
        <v>1.2535387323531852</v>
      </c>
      <c r="J131" s="7">
        <v>1.2467777374613305</v>
      </c>
      <c r="K131" s="7">
        <v>8.2191174048152571E-2</v>
      </c>
      <c r="L131" s="12">
        <v>3.2229719361438285</v>
      </c>
      <c r="AC131" s="6"/>
    </row>
    <row r="132" spans="1:29">
      <c r="A132" s="6"/>
      <c r="C132" s="1" t="s">
        <v>18</v>
      </c>
      <c r="D132" s="7">
        <v>0</v>
      </c>
      <c r="E132" s="7">
        <v>-2.1093145338814119</v>
      </c>
      <c r="F132" s="7">
        <v>0.98009053789574851</v>
      </c>
      <c r="G132" s="7">
        <v>-1.442004270819131</v>
      </c>
      <c r="H132" s="7">
        <v>-1.4526721755032435</v>
      </c>
      <c r="I132" s="7">
        <v>4.2486101473950013</v>
      </c>
      <c r="J132" s="7">
        <v>-0.8014028368192283</v>
      </c>
      <c r="K132" s="7">
        <v>3.9987475812571724</v>
      </c>
      <c r="L132" s="12">
        <v>3.4220544495249081</v>
      </c>
      <c r="AC132" s="6"/>
    </row>
    <row r="133" spans="1:29">
      <c r="A133" s="6"/>
      <c r="C133" s="1" t="s">
        <v>19</v>
      </c>
      <c r="D133" s="7">
        <v>-0.36565361350825915</v>
      </c>
      <c r="E133" s="7">
        <v>0.98009053789574674</v>
      </c>
      <c r="F133" s="7">
        <v>-0.73944505079874223</v>
      </c>
      <c r="G133" s="7">
        <v>-1.8094258072339091</v>
      </c>
      <c r="H133" s="7">
        <v>0</v>
      </c>
      <c r="I133" s="7">
        <v>-0.80140283681922886</v>
      </c>
      <c r="J133" s="7">
        <v>0.70099721782646063</v>
      </c>
      <c r="K133" s="7">
        <v>5.3799012995548985</v>
      </c>
      <c r="L133" s="12">
        <v>3.3450617469169663</v>
      </c>
      <c r="AC133" s="6"/>
    </row>
    <row r="134" spans="1:29">
      <c r="A134" s="6"/>
      <c r="C134" s="1" t="s">
        <v>20</v>
      </c>
      <c r="D134" s="7">
        <v>0.98009053789574851</v>
      </c>
      <c r="E134" s="7">
        <v>0.26978424242029025</v>
      </c>
      <c r="F134" s="7">
        <v>0.54003146889185349</v>
      </c>
      <c r="G134" s="7">
        <v>-1.2278266173452825</v>
      </c>
      <c r="H134" s="7">
        <v>-0.80140283681922919</v>
      </c>
      <c r="I134" s="7">
        <v>-1.9629210055852722</v>
      </c>
      <c r="J134" s="7">
        <v>2.3088335399554882</v>
      </c>
      <c r="K134" s="7">
        <v>-1.7420893228623637</v>
      </c>
      <c r="L134" s="12">
        <v>-1.6354999934487673</v>
      </c>
      <c r="AC134" s="6"/>
    </row>
    <row r="135" spans="1:29">
      <c r="A135" s="6"/>
      <c r="D135" s="12">
        <v>-1.8453819868541488</v>
      </c>
      <c r="E135" s="12">
        <v>-2.9586385902504633</v>
      </c>
      <c r="F135" s="12">
        <v>5.2630581752749528</v>
      </c>
      <c r="G135" s="12">
        <v>0.84591258792994473</v>
      </c>
      <c r="H135" s="12">
        <v>1.2758461545619524</v>
      </c>
      <c r="I135" s="12">
        <v>9.6253230698695234</v>
      </c>
      <c r="J135" s="12">
        <v>3.2544619288210828</v>
      </c>
      <c r="K135" s="12">
        <v>40.909645915716133</v>
      </c>
      <c r="L135" s="2">
        <v>112.74045451013797</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v>0.72768979911441367</v>
      </c>
      <c r="E140" s="7">
        <v>1.1046265969934415</v>
      </c>
      <c r="F140" s="7">
        <v>1.7045449931967294</v>
      </c>
      <c r="G140" s="7">
        <v>5.6194280159093113E-2</v>
      </c>
      <c r="H140" s="7">
        <v>0.39096662872777266</v>
      </c>
      <c r="I140" s="7">
        <v>2.2717165795626661E-3</v>
      </c>
      <c r="J140" s="7">
        <v>0.76595912594764315</v>
      </c>
      <c r="K140" s="7">
        <v>53.944819777735752</v>
      </c>
      <c r="L140" s="13">
        <v>58.69707291845441</v>
      </c>
      <c r="AC140" s="6"/>
    </row>
    <row r="141" spans="1:29">
      <c r="A141" s="6"/>
      <c r="C141" s="1" t="s">
        <v>14</v>
      </c>
      <c r="D141" s="7">
        <v>0.31294892039749966</v>
      </c>
      <c r="E141" s="7">
        <v>0.54047563644332386</v>
      </c>
      <c r="F141" s="7">
        <v>5.6194280159093113E-2</v>
      </c>
      <c r="G141" s="7">
        <v>0.86791498914722409</v>
      </c>
      <c r="H141" s="7">
        <v>0.30653478735168321</v>
      </c>
      <c r="I141" s="7">
        <v>6.8204305101236473</v>
      </c>
      <c r="J141" s="7">
        <v>0.29977483181050463</v>
      </c>
      <c r="K141" s="7">
        <v>3.1693619224954537</v>
      </c>
      <c r="L141" s="13">
        <v>12.373635877928429</v>
      </c>
      <c r="AC141" s="6"/>
    </row>
    <row r="142" spans="1:29">
      <c r="A142" s="6"/>
      <c r="C142" s="1" t="s">
        <v>15</v>
      </c>
      <c r="D142" s="7">
        <v>1.7045449931967283</v>
      </c>
      <c r="E142" s="7">
        <v>1.0719598764145568</v>
      </c>
      <c r="F142" s="7">
        <v>2.3448331963676345</v>
      </c>
      <c r="G142" s="7">
        <v>3.6824333850366896E-2</v>
      </c>
      <c r="H142" s="7">
        <v>1.6839545215552512</v>
      </c>
      <c r="I142" s="7">
        <v>2.9433392578815895E-3</v>
      </c>
      <c r="J142" s="7">
        <v>0.13708446977826386</v>
      </c>
      <c r="K142" s="7">
        <v>4.8638486074921113E-2</v>
      </c>
      <c r="L142" s="13">
        <v>7.030783216495605</v>
      </c>
      <c r="AC142" s="6"/>
    </row>
    <row r="143" spans="1:29">
      <c r="A143" s="6"/>
      <c r="C143" s="1" t="s">
        <v>16</v>
      </c>
      <c r="D143" s="7">
        <v>5.6194280159092939E-2</v>
      </c>
      <c r="E143" s="7">
        <v>0.28437126238232979</v>
      </c>
      <c r="F143" s="7">
        <v>0.69454385528731444</v>
      </c>
      <c r="G143" s="7">
        <v>6.397443742426674E-3</v>
      </c>
      <c r="H143" s="7">
        <v>0.86913907482181574</v>
      </c>
      <c r="I143" s="7">
        <v>1.3051765271777931</v>
      </c>
      <c r="J143" s="7">
        <v>4.2641778227382209E-2</v>
      </c>
      <c r="K143" s="7">
        <v>5.4983067345504582</v>
      </c>
      <c r="L143" s="13">
        <v>8.7567709563486122</v>
      </c>
      <c r="AC143" s="6"/>
    </row>
    <row r="144" spans="1:29">
      <c r="A144" s="6"/>
      <c r="C144" s="1" t="s">
        <v>17</v>
      </c>
      <c r="D144" s="7">
        <v>1.2710762548269887</v>
      </c>
      <c r="E144" s="7">
        <v>0.21006710597902425</v>
      </c>
      <c r="F144" s="7">
        <v>1.6839545215552514</v>
      </c>
      <c r="G144" s="7">
        <v>2.0321663029383714</v>
      </c>
      <c r="H144" s="7">
        <v>3.3339699226831909</v>
      </c>
      <c r="I144" s="7">
        <v>0.26284722464711086</v>
      </c>
      <c r="J144" s="7">
        <v>0.39177015072420124</v>
      </c>
      <c r="K144" s="7">
        <v>1.6889066946295301E-3</v>
      </c>
      <c r="L144" s="13">
        <v>9.1875403900487669</v>
      </c>
      <c r="AC144" s="6"/>
    </row>
    <row r="145" spans="1:29">
      <c r="A145" s="6"/>
      <c r="C145" s="1" t="s">
        <v>18</v>
      </c>
      <c r="D145" s="7">
        <v>3.9058040352069034</v>
      </c>
      <c r="E145" s="7">
        <v>2.4386055730915075</v>
      </c>
      <c r="F145" s="7">
        <v>0.19273142026165196</v>
      </c>
      <c r="G145" s="7">
        <v>0.52549848066376748</v>
      </c>
      <c r="H145" s="7">
        <v>0.71727108012556784</v>
      </c>
      <c r="I145" s="7">
        <v>1.6614732740876232</v>
      </c>
      <c r="J145" s="7">
        <v>0.21535828929532733</v>
      </c>
      <c r="K145" s="7">
        <v>1.8060848907448017</v>
      </c>
      <c r="L145" s="13">
        <v>11.462827043477152</v>
      </c>
      <c r="AC145" s="6"/>
    </row>
    <row r="146" spans="1:29">
      <c r="A146" s="6"/>
      <c r="C146" s="1" t="s">
        <v>19</v>
      </c>
      <c r="D146" s="7">
        <v>4.4622723019381888E-2</v>
      </c>
      <c r="E146" s="7">
        <v>0.19273142026165155</v>
      </c>
      <c r="F146" s="7">
        <v>0.13708446977826413</v>
      </c>
      <c r="G146" s="7">
        <v>1.1248283849945997</v>
      </c>
      <c r="H146" s="7">
        <v>2.9288209232188795</v>
      </c>
      <c r="I146" s="7">
        <v>0.21535828929532772</v>
      </c>
      <c r="J146" s="7">
        <v>0.12316401241457552</v>
      </c>
      <c r="K146" s="7">
        <v>3.756336455323269</v>
      </c>
      <c r="L146" s="13">
        <v>8.5229466783059493</v>
      </c>
      <c r="AC146" s="6"/>
    </row>
    <row r="147" spans="1:29">
      <c r="A147" s="6"/>
      <c r="C147" s="1" t="s">
        <v>20</v>
      </c>
      <c r="D147" s="7">
        <v>0.19273142026165196</v>
      </c>
      <c r="E147" s="7">
        <v>1.2132633480835379E-2</v>
      </c>
      <c r="F147" s="7">
        <v>4.8638486074920759E-2</v>
      </c>
      <c r="G147" s="7">
        <v>0.25213775075650546</v>
      </c>
      <c r="H147" s="7">
        <v>0.21535828929532788</v>
      </c>
      <c r="I147" s="7">
        <v>1.3308330572665876</v>
      </c>
      <c r="J147" s="7">
        <v>0.89946946174792008</v>
      </c>
      <c r="K147" s="7">
        <v>3.8844135210873501</v>
      </c>
      <c r="L147" s="13">
        <v>6.8357146199710996</v>
      </c>
      <c r="N147">
        <v>0.99999982089051564</v>
      </c>
      <c r="AC147" s="6"/>
    </row>
    <row r="148" spans="1:29">
      <c r="A148" s="6"/>
      <c r="B148" s="6"/>
      <c r="C148" s="6"/>
      <c r="D148" s="13">
        <v>8.2156124261826591</v>
      </c>
      <c r="E148" s="13">
        <v>5.8549701050466698</v>
      </c>
      <c r="F148" s="13">
        <v>6.8625252226808602</v>
      </c>
      <c r="G148" s="13">
        <v>4.9019619662523546</v>
      </c>
      <c r="H148" s="13">
        <v>10.446015227779489</v>
      </c>
      <c r="I148" s="13">
        <v>11.601333938435532</v>
      </c>
      <c r="J148" s="13">
        <v>2.8752221199458181</v>
      </c>
      <c r="K148" s="13">
        <v>72.109650694706644</v>
      </c>
      <c r="L148" s="14">
        <v>122.86729170103001</v>
      </c>
      <c r="M148" t="s">
        <v>11</v>
      </c>
      <c r="N148" s="6">
        <v>1.7910948435506668E-7</v>
      </c>
      <c r="O148" s="6" t="s">
        <v>61</v>
      </c>
      <c r="P148" s="6"/>
      <c r="Q148" s="6"/>
      <c r="R148" s="6"/>
      <c r="S148" s="6"/>
      <c r="T148" s="6"/>
      <c r="U148" s="6"/>
      <c r="V148" s="6"/>
      <c r="W148" s="6"/>
      <c r="X148" s="6"/>
      <c r="Y148" s="6"/>
      <c r="Z148" s="6"/>
      <c r="AA148" s="6"/>
      <c r="AB148" s="6"/>
      <c r="AC148" s="6"/>
    </row>
  </sheetData>
  <pageMargins left="0.75" right="0.75" top="1" bottom="1" header="0.5" footer="0.5"/>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B3" sqref="B3"/>
    </sheetView>
  </sheetViews>
  <sheetFormatPr baseColWidth="10" defaultRowHeight="14" x14ac:dyDescent="0"/>
  <sheetData>
    <row r="1" spans="1:29">
      <c r="A1" s="15" t="s">
        <v>0</v>
      </c>
      <c r="B1" s="15" t="s">
        <v>1</v>
      </c>
      <c r="C1" s="15" t="s">
        <v>2</v>
      </c>
      <c r="D1" s="15" t="s">
        <v>3</v>
      </c>
      <c r="E1" s="15" t="s">
        <v>4</v>
      </c>
      <c r="F1" s="15" t="s">
        <v>5</v>
      </c>
      <c r="G1" s="15" t="s">
        <v>6</v>
      </c>
      <c r="H1" s="21" t="s">
        <v>7</v>
      </c>
      <c r="I1" s="21" t="s">
        <v>8</v>
      </c>
      <c r="J1" s="21" t="s">
        <v>9</v>
      </c>
      <c r="K1" s="15" t="s">
        <v>10</v>
      </c>
      <c r="L1" s="6"/>
      <c r="M1" s="6"/>
      <c r="N1" s="6"/>
      <c r="O1" s="6"/>
      <c r="P1" s="6"/>
      <c r="Q1" s="6"/>
      <c r="R1" s="6"/>
      <c r="S1" s="6"/>
      <c r="T1" s="6"/>
      <c r="U1" s="6"/>
      <c r="V1" s="6"/>
      <c r="W1" s="6"/>
      <c r="X1" s="6"/>
      <c r="Y1" s="6"/>
      <c r="Z1" s="6"/>
      <c r="AA1" s="6"/>
      <c r="AB1" s="6"/>
      <c r="AC1" s="6"/>
    </row>
    <row r="2" spans="1:29">
      <c r="A2" s="28">
        <v>0.11802762439735866</v>
      </c>
      <c r="B2" s="28">
        <v>0.10868745011394131</v>
      </c>
      <c r="C2" s="28">
        <v>0.13244114282158598</v>
      </c>
      <c r="D2" s="28">
        <v>8.241374782563312E-3</v>
      </c>
      <c r="E2" s="28">
        <v>0.19318651340445361</v>
      </c>
      <c r="F2" s="28">
        <v>0.22170966790800317</v>
      </c>
      <c r="G2" s="28">
        <v>0.14711153620889289</v>
      </c>
      <c r="H2" s="28">
        <v>5.0187495506546449E-2</v>
      </c>
      <c r="I2" s="28">
        <v>0.32239252093025661</v>
      </c>
      <c r="J2" s="28">
        <v>3.7714018615201794E-2</v>
      </c>
      <c r="K2" s="28">
        <v>1.9456873144322134E-2</v>
      </c>
      <c r="L2" s="16">
        <v>1.0000000005002398</v>
      </c>
      <c r="N2" t="s">
        <v>36</v>
      </c>
      <c r="O2" s="4">
        <v>0.44278846153846152</v>
      </c>
      <c r="P2" s="4">
        <v>0.44326923076923075</v>
      </c>
      <c r="S2" s="4">
        <v>0.44302884615384613</v>
      </c>
      <c r="Y2" t="s">
        <v>84</v>
      </c>
      <c r="AC2" s="6"/>
    </row>
    <row r="3" spans="1:29">
      <c r="A3" t="s">
        <v>94</v>
      </c>
      <c r="B3" s="18">
        <v>208.64244248786054</v>
      </c>
      <c r="C3" s="16" t="s">
        <v>12</v>
      </c>
      <c r="D3" s="1" t="s">
        <v>13</v>
      </c>
      <c r="E3" s="1" t="s">
        <v>14</v>
      </c>
      <c r="F3" s="1" t="s">
        <v>15</v>
      </c>
      <c r="G3" s="1" t="s">
        <v>16</v>
      </c>
      <c r="H3" s="1" t="s">
        <v>17</v>
      </c>
      <c r="I3" s="1" t="s">
        <v>18</v>
      </c>
      <c r="J3" s="1" t="s">
        <v>19</v>
      </c>
      <c r="K3" s="1" t="s">
        <v>20</v>
      </c>
      <c r="L3" s="1"/>
      <c r="N3" t="s">
        <v>37</v>
      </c>
      <c r="O3" s="4">
        <v>0.43701923076923077</v>
      </c>
      <c r="P3" s="4">
        <v>0.45288461538461539</v>
      </c>
      <c r="Q3" t="s">
        <v>55</v>
      </c>
      <c r="S3" s="4">
        <v>0.44495192307692311</v>
      </c>
      <c r="Y3" s="1" t="s">
        <v>12</v>
      </c>
      <c r="Z3" t="s">
        <v>47</v>
      </c>
      <c r="AA3" t="s">
        <v>48</v>
      </c>
      <c r="AB3" t="s">
        <v>49</v>
      </c>
      <c r="AC3" s="6"/>
    </row>
    <row r="4" spans="1:29">
      <c r="A4" t="s">
        <v>21</v>
      </c>
      <c r="B4">
        <v>2.4340788574593746E-20</v>
      </c>
      <c r="C4" s="1" t="s">
        <v>13</v>
      </c>
      <c r="D4" s="31">
        <v>20</v>
      </c>
      <c r="E4" s="31">
        <v>25</v>
      </c>
      <c r="F4" s="31">
        <v>9</v>
      </c>
      <c r="G4" s="31">
        <v>16</v>
      </c>
      <c r="H4" s="31">
        <v>10</v>
      </c>
      <c r="I4" s="31">
        <v>9</v>
      </c>
      <c r="J4" s="31">
        <v>8</v>
      </c>
      <c r="K4" s="31">
        <v>20</v>
      </c>
      <c r="L4" s="16">
        <v>117</v>
      </c>
      <c r="N4" t="s">
        <v>38</v>
      </c>
      <c r="O4" s="4">
        <v>0.63557692307692304</v>
      </c>
      <c r="P4" s="4">
        <v>0.64519230769230773</v>
      </c>
      <c r="Q4" t="s">
        <v>56</v>
      </c>
      <c r="S4" s="4">
        <v>0.64038461538461533</v>
      </c>
      <c r="T4" t="s">
        <v>44</v>
      </c>
      <c r="V4" t="s">
        <v>57</v>
      </c>
      <c r="Y4" s="1" t="s">
        <v>13</v>
      </c>
      <c r="Z4">
        <v>117</v>
      </c>
      <c r="AA4">
        <v>20</v>
      </c>
      <c r="AB4">
        <v>97</v>
      </c>
      <c r="AC4" s="6"/>
    </row>
    <row r="5" spans="1:29">
      <c r="C5" s="1" t="s">
        <v>14</v>
      </c>
      <c r="D5" s="31">
        <v>18</v>
      </c>
      <c r="E5" s="31">
        <v>204</v>
      </c>
      <c r="F5" s="31">
        <v>11</v>
      </c>
      <c r="G5" s="31">
        <v>43</v>
      </c>
      <c r="H5" s="31">
        <v>9</v>
      </c>
      <c r="I5" s="31">
        <v>56</v>
      </c>
      <c r="J5" s="31">
        <v>4</v>
      </c>
      <c r="K5" s="31">
        <v>20</v>
      </c>
      <c r="L5" s="16">
        <v>365</v>
      </c>
      <c r="M5" s="9" t="s">
        <v>39</v>
      </c>
      <c r="N5" s="9">
        <v>1</v>
      </c>
      <c r="O5" s="9">
        <v>2</v>
      </c>
      <c r="P5" s="9" t="s">
        <v>39</v>
      </c>
      <c r="Q5" s="9">
        <v>1</v>
      </c>
      <c r="R5" s="9">
        <v>2</v>
      </c>
      <c r="S5" s="9" t="s">
        <v>39</v>
      </c>
      <c r="T5" s="9">
        <v>1</v>
      </c>
      <c r="U5" s="9">
        <v>2</v>
      </c>
      <c r="V5" s="9" t="s">
        <v>11</v>
      </c>
      <c r="W5" t="s">
        <v>42</v>
      </c>
      <c r="X5" t="s">
        <v>43</v>
      </c>
      <c r="Y5" s="1" t="s">
        <v>14</v>
      </c>
      <c r="Z5">
        <v>365</v>
      </c>
      <c r="AA5">
        <v>204</v>
      </c>
      <c r="AB5">
        <v>161</v>
      </c>
      <c r="AC5" s="6"/>
    </row>
    <row r="6" spans="1:29">
      <c r="A6" t="s">
        <v>22</v>
      </c>
      <c r="B6" s="17">
        <v>0.11802762439735866</v>
      </c>
      <c r="C6" s="1" t="s">
        <v>15</v>
      </c>
      <c r="D6" s="31">
        <v>12</v>
      </c>
      <c r="E6" s="31">
        <v>12</v>
      </c>
      <c r="F6" s="31">
        <v>260</v>
      </c>
      <c r="G6" s="31">
        <v>52</v>
      </c>
      <c r="H6" s="31">
        <v>3</v>
      </c>
      <c r="I6" s="31">
        <v>6</v>
      </c>
      <c r="J6" s="31">
        <v>19</v>
      </c>
      <c r="K6" s="31">
        <v>11</v>
      </c>
      <c r="L6" s="16">
        <v>375</v>
      </c>
      <c r="M6" s="9">
        <v>1</v>
      </c>
      <c r="N6">
        <v>942</v>
      </c>
      <c r="O6">
        <v>217</v>
      </c>
      <c r="P6" s="9">
        <v>1</v>
      </c>
      <c r="Q6">
        <v>645.25096153846152</v>
      </c>
      <c r="R6">
        <v>513.74903846153848</v>
      </c>
      <c r="S6" s="9">
        <v>1</v>
      </c>
      <c r="T6">
        <v>136.47401875680683</v>
      </c>
      <c r="U6">
        <v>171.40663093316951</v>
      </c>
      <c r="V6" s="20">
        <v>695.32220559734071</v>
      </c>
      <c r="W6">
        <v>1</v>
      </c>
      <c r="X6" s="20">
        <v>0</v>
      </c>
      <c r="Y6" s="1" t="s">
        <v>15</v>
      </c>
      <c r="Z6">
        <v>375</v>
      </c>
      <c r="AA6">
        <v>260</v>
      </c>
      <c r="AB6">
        <v>115</v>
      </c>
      <c r="AC6" s="6"/>
    </row>
    <row r="7" spans="1:29">
      <c r="A7" t="s">
        <v>23</v>
      </c>
      <c r="B7" s="17">
        <v>0.10868745011394131</v>
      </c>
      <c r="C7" s="1" t="s">
        <v>16</v>
      </c>
      <c r="D7" s="31">
        <v>10</v>
      </c>
      <c r="E7" s="31">
        <v>44</v>
      </c>
      <c r="F7" s="31">
        <v>52</v>
      </c>
      <c r="G7" s="31">
        <v>154</v>
      </c>
      <c r="H7" s="31">
        <v>7</v>
      </c>
      <c r="I7" s="31">
        <v>11</v>
      </c>
      <c r="J7" s="31">
        <v>9</v>
      </c>
      <c r="K7" s="31">
        <v>15</v>
      </c>
      <c r="L7" s="16">
        <v>302</v>
      </c>
      <c r="M7" s="9">
        <v>2</v>
      </c>
      <c r="N7">
        <v>216</v>
      </c>
      <c r="O7">
        <v>705</v>
      </c>
      <c r="P7" s="9">
        <v>2</v>
      </c>
      <c r="Q7">
        <v>512.74903846153848</v>
      </c>
      <c r="R7">
        <v>408.25096153846152</v>
      </c>
      <c r="S7" s="9">
        <v>2</v>
      </c>
      <c r="T7">
        <v>171.74092045509133</v>
      </c>
      <c r="U7">
        <v>215.70063545227305</v>
      </c>
      <c r="Y7" s="1" t="s">
        <v>16</v>
      </c>
      <c r="Z7">
        <v>302</v>
      </c>
      <c r="AA7">
        <v>154</v>
      </c>
      <c r="AB7">
        <v>148</v>
      </c>
      <c r="AC7" s="6"/>
    </row>
    <row r="8" spans="1:29">
      <c r="A8" t="s">
        <v>24</v>
      </c>
      <c r="B8" s="17">
        <v>0.13244114282158598</v>
      </c>
      <c r="C8" s="1" t="s">
        <v>17</v>
      </c>
      <c r="D8" s="31">
        <v>9</v>
      </c>
      <c r="E8" s="31">
        <v>8</v>
      </c>
      <c r="F8" s="31">
        <v>6</v>
      </c>
      <c r="G8" s="31">
        <v>8</v>
      </c>
      <c r="H8" s="31">
        <v>61</v>
      </c>
      <c r="I8" s="31">
        <v>41</v>
      </c>
      <c r="J8" s="31">
        <v>14</v>
      </c>
      <c r="K8" s="31">
        <v>7</v>
      </c>
      <c r="L8" s="16">
        <v>154</v>
      </c>
      <c r="M8" s="9" t="s">
        <v>40</v>
      </c>
      <c r="N8">
        <v>1</v>
      </c>
      <c r="O8">
        <v>2</v>
      </c>
      <c r="P8" s="9" t="s">
        <v>40</v>
      </c>
      <c r="S8" s="9" t="s">
        <v>40</v>
      </c>
      <c r="Y8" s="1" t="s">
        <v>17</v>
      </c>
      <c r="Z8">
        <v>154</v>
      </c>
      <c r="AA8">
        <v>61</v>
      </c>
      <c r="AB8">
        <v>93</v>
      </c>
      <c r="AC8" s="6"/>
    </row>
    <row r="9" spans="1:29">
      <c r="C9" s="1" t="s">
        <v>18</v>
      </c>
      <c r="D9" s="31">
        <v>9</v>
      </c>
      <c r="E9" s="31">
        <v>64</v>
      </c>
      <c r="F9" s="31">
        <v>5</v>
      </c>
      <c r="G9" s="31">
        <v>13</v>
      </c>
      <c r="H9" s="31">
        <v>47</v>
      </c>
      <c r="I9" s="31">
        <v>363</v>
      </c>
      <c r="J9" s="31">
        <v>8</v>
      </c>
      <c r="K9" s="31">
        <v>26</v>
      </c>
      <c r="L9" s="16">
        <v>535</v>
      </c>
      <c r="M9" s="9">
        <v>1</v>
      </c>
      <c r="N9">
        <v>953</v>
      </c>
      <c r="O9">
        <v>218</v>
      </c>
      <c r="P9" s="9">
        <v>1</v>
      </c>
      <c r="Q9">
        <v>640.67211538461538</v>
      </c>
      <c r="R9">
        <v>530.32788461538462</v>
      </c>
      <c r="S9" s="9">
        <v>1</v>
      </c>
      <c r="T9">
        <v>152.25995507820642</v>
      </c>
      <c r="U9">
        <v>183.94037035987142</v>
      </c>
      <c r="V9" s="20">
        <v>769.30327492981507</v>
      </c>
      <c r="W9">
        <v>1</v>
      </c>
      <c r="X9" s="20">
        <v>0</v>
      </c>
      <c r="Y9" s="1" t="s">
        <v>18</v>
      </c>
      <c r="Z9">
        <v>535</v>
      </c>
      <c r="AA9">
        <v>363</v>
      </c>
      <c r="AB9">
        <v>172</v>
      </c>
      <c r="AC9" s="6"/>
    </row>
    <row r="10" spans="1:29">
      <c r="A10" s="6"/>
      <c r="C10" s="1" t="s">
        <v>19</v>
      </c>
      <c r="D10" s="31">
        <v>6</v>
      </c>
      <c r="E10" s="31">
        <v>6</v>
      </c>
      <c r="F10" s="31">
        <v>27</v>
      </c>
      <c r="G10" s="31">
        <v>6</v>
      </c>
      <c r="H10" s="31">
        <v>6</v>
      </c>
      <c r="I10" s="31">
        <v>8</v>
      </c>
      <c r="J10" s="31">
        <v>39</v>
      </c>
      <c r="K10" s="31">
        <v>14</v>
      </c>
      <c r="L10" s="16">
        <v>112</v>
      </c>
      <c r="M10" s="9">
        <v>2</v>
      </c>
      <c r="N10">
        <v>185</v>
      </c>
      <c r="O10">
        <v>724</v>
      </c>
      <c r="P10" s="9">
        <v>2</v>
      </c>
      <c r="Q10">
        <v>497.32788461538462</v>
      </c>
      <c r="R10">
        <v>411.67211538461538</v>
      </c>
      <c r="S10" s="9">
        <v>2</v>
      </c>
      <c r="T10">
        <v>196.14566270250791</v>
      </c>
      <c r="U10">
        <v>236.9572867892293</v>
      </c>
      <c r="Y10" s="1" t="s">
        <v>19</v>
      </c>
      <c r="Z10">
        <v>112</v>
      </c>
      <c r="AA10">
        <v>39</v>
      </c>
      <c r="AB10">
        <v>73</v>
      </c>
      <c r="AC10" s="6"/>
    </row>
    <row r="11" spans="1:29">
      <c r="A11" s="6">
        <v>0</v>
      </c>
      <c r="B11">
        <v>0</v>
      </c>
      <c r="C11" s="1" t="s">
        <v>20</v>
      </c>
      <c r="D11" s="31">
        <v>7</v>
      </c>
      <c r="E11" s="31">
        <v>19</v>
      </c>
      <c r="F11" s="31">
        <v>10</v>
      </c>
      <c r="G11" s="31">
        <v>13</v>
      </c>
      <c r="H11" s="31">
        <v>7</v>
      </c>
      <c r="I11" s="31">
        <v>21</v>
      </c>
      <c r="J11" s="31">
        <v>16</v>
      </c>
      <c r="K11" s="31">
        <v>27</v>
      </c>
      <c r="L11" s="16">
        <v>120</v>
      </c>
      <c r="M11" s="9" t="s">
        <v>41</v>
      </c>
      <c r="N11">
        <v>1</v>
      </c>
      <c r="O11">
        <v>2</v>
      </c>
      <c r="P11" s="9" t="s">
        <v>41</v>
      </c>
      <c r="S11" s="9" t="s">
        <v>41</v>
      </c>
      <c r="Y11" s="1" t="s">
        <v>20</v>
      </c>
      <c r="Z11">
        <v>120</v>
      </c>
      <c r="AA11">
        <v>27</v>
      </c>
      <c r="AB11">
        <v>93</v>
      </c>
      <c r="AC11" s="6"/>
    </row>
    <row r="12" spans="1:29">
      <c r="A12" s="6"/>
      <c r="C12" s="1"/>
      <c r="D12" s="15">
        <v>91</v>
      </c>
      <c r="E12" s="15">
        <v>382</v>
      </c>
      <c r="F12" s="15">
        <v>380</v>
      </c>
      <c r="G12" s="15">
        <v>305</v>
      </c>
      <c r="H12" s="15">
        <v>150</v>
      </c>
      <c r="I12" s="15">
        <v>515</v>
      </c>
      <c r="J12" s="15">
        <v>117</v>
      </c>
      <c r="K12" s="15">
        <v>140</v>
      </c>
      <c r="L12" s="16">
        <v>2080</v>
      </c>
      <c r="M12" s="9">
        <v>1</v>
      </c>
      <c r="N12">
        <v>509</v>
      </c>
      <c r="O12">
        <v>249</v>
      </c>
      <c r="P12" s="9">
        <v>1</v>
      </c>
      <c r="Q12">
        <v>268.94423076923078</v>
      </c>
      <c r="R12">
        <v>489.05576923076922</v>
      </c>
      <c r="S12" s="9">
        <v>1</v>
      </c>
      <c r="T12">
        <v>214.27034213060819</v>
      </c>
      <c r="U12">
        <v>117.83272167838216</v>
      </c>
      <c r="V12" s="20">
        <v>522.52221839841138</v>
      </c>
      <c r="W12">
        <v>1</v>
      </c>
      <c r="X12" s="20">
        <v>0</v>
      </c>
      <c r="Y12" s="1" t="s">
        <v>46</v>
      </c>
      <c r="Z12" s="6">
        <v>2080</v>
      </c>
      <c r="AA12" s="6">
        <v>1128</v>
      </c>
      <c r="AB12" s="6">
        <v>952</v>
      </c>
      <c r="AC12" s="6"/>
    </row>
    <row r="13" spans="1:29">
      <c r="A13" s="6"/>
      <c r="C13" s="1" t="s">
        <v>25</v>
      </c>
      <c r="D13" s="4">
        <v>5.6206121351398356E-3</v>
      </c>
      <c r="E13" s="4">
        <v>8.5804010687623911E-4</v>
      </c>
      <c r="F13" s="4">
        <v>6.8538247456059872E-4</v>
      </c>
      <c r="G13" s="4">
        <v>1.0463017863239309E-4</v>
      </c>
      <c r="H13" s="4">
        <v>7.5216357827107201E-4</v>
      </c>
      <c r="I13" s="4">
        <v>1.1482495172602199E-4</v>
      </c>
      <c r="J13" s="4">
        <v>9.1719499968121571E-5</v>
      </c>
      <c r="K13" s="4">
        <v>1.4001857389030508E-5</v>
      </c>
      <c r="M13" s="9">
        <v>2</v>
      </c>
      <c r="N13">
        <v>229</v>
      </c>
      <c r="O13">
        <v>1093</v>
      </c>
      <c r="P13" s="9">
        <v>2</v>
      </c>
      <c r="Q13">
        <v>469.05576923076922</v>
      </c>
      <c r="R13">
        <v>852.94423076923078</v>
      </c>
      <c r="S13" s="9">
        <v>2</v>
      </c>
      <c r="T13">
        <v>122.85697377836688</v>
      </c>
      <c r="U13">
        <v>67.562180811054219</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v>0.6819993366921796</v>
      </c>
      <c r="C15" s="1" t="s">
        <v>13</v>
      </c>
      <c r="D15" s="4">
        <v>3.8332537479693831E-3</v>
      </c>
      <c r="E15" s="4">
        <v>5.8518278374488199E-4</v>
      </c>
      <c r="F15" s="4">
        <v>4.6743039303077298E-4</v>
      </c>
      <c r="G15" s="4">
        <v>7.1357712425276353E-5</v>
      </c>
      <c r="H15" s="4">
        <v>5.1297506146488747E-4</v>
      </c>
      <c r="I15" s="4">
        <v>7.8310540912858545E-5</v>
      </c>
      <c r="J15" s="4">
        <v>6.2552638139997299E-5</v>
      </c>
      <c r="K15" s="4">
        <v>9.5492574517773002E-6</v>
      </c>
      <c r="AC15" s="6"/>
    </row>
    <row r="16" spans="1:29">
      <c r="A16" s="6"/>
      <c r="B16" s="4">
        <v>0.10411371033527529</v>
      </c>
      <c r="C16" s="1" t="s">
        <v>14</v>
      </c>
      <c r="D16" s="4">
        <v>5.8518278374488199E-4</v>
      </c>
      <c r="E16" s="4">
        <v>8.9333739143361405E-5</v>
      </c>
      <c r="F16" s="4">
        <v>7.1357712425276367E-5</v>
      </c>
      <c r="G16" s="4">
        <v>1.0893436110461084E-5</v>
      </c>
      <c r="H16" s="4">
        <v>7.8310540912858559E-5</v>
      </c>
      <c r="I16" s="4">
        <v>1.1954851763265021E-5</v>
      </c>
      <c r="J16" s="4">
        <v>9.5492574517773002E-6</v>
      </c>
      <c r="K16" s="4">
        <v>1.4577853243573562E-6</v>
      </c>
      <c r="O16" s="7" t="s">
        <v>11</v>
      </c>
      <c r="P16">
        <v>75.7</v>
      </c>
      <c r="Q16">
        <v>71</v>
      </c>
      <c r="R16" t="s">
        <v>104</v>
      </c>
      <c r="AC16" s="6"/>
    </row>
    <row r="17" spans="1:29">
      <c r="A17" s="6"/>
      <c r="B17" s="4">
        <v>8.3163609548578793E-2</v>
      </c>
      <c r="C17" s="1" t="s">
        <v>15</v>
      </c>
      <c r="D17" s="4">
        <v>4.6743039303077309E-4</v>
      </c>
      <c r="E17" s="4">
        <v>7.1357712425276367E-5</v>
      </c>
      <c r="F17" s="4">
        <v>5.6998880505796373E-5</v>
      </c>
      <c r="G17" s="4">
        <v>8.7014233227823916E-6</v>
      </c>
      <c r="H17" s="4">
        <v>6.2552638139997313E-5</v>
      </c>
      <c r="I17" s="4">
        <v>9.5492574517773019E-6</v>
      </c>
      <c r="J17" s="4">
        <v>7.6277246833397471E-6</v>
      </c>
      <c r="K17" s="4">
        <v>1.1644450008562161E-6</v>
      </c>
      <c r="M17" t="s">
        <v>106</v>
      </c>
      <c r="N17" t="s">
        <v>105</v>
      </c>
      <c r="O17" t="s">
        <v>96</v>
      </c>
      <c r="P17">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v>1.2695719026607597E-2</v>
      </c>
      <c r="C18" s="1" t="s">
        <v>16</v>
      </c>
      <c r="D18" s="4">
        <v>7.1357712425276367E-5</v>
      </c>
      <c r="E18" s="4">
        <v>1.0893436110461085E-5</v>
      </c>
      <c r="F18" s="4">
        <v>8.7014233227823916E-6</v>
      </c>
      <c r="G18" s="4">
        <v>1.3283553496206246E-6</v>
      </c>
      <c r="H18" s="4">
        <v>9.5492574517773019E-6</v>
      </c>
      <c r="I18" s="4">
        <v>1.4577853243573562E-6</v>
      </c>
      <c r="J18" s="4">
        <v>1.1644450008562161E-6</v>
      </c>
      <c r="K18" s="4">
        <v>1.7776364726176078E-7</v>
      </c>
      <c r="M18" t="s">
        <v>107</v>
      </c>
      <c r="N18" t="s">
        <v>108</v>
      </c>
      <c r="P18">
        <v>2.2019397467757388E-2</v>
      </c>
      <c r="Q18">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v>9.1266760475747555E-2</v>
      </c>
      <c r="C19" s="1" t="s">
        <v>17</v>
      </c>
      <c r="D19" s="4">
        <v>5.1297506146488747E-4</v>
      </c>
      <c r="E19" s="4">
        <v>7.8310540912858545E-5</v>
      </c>
      <c r="F19" s="4">
        <v>6.2552638139997299E-5</v>
      </c>
      <c r="G19" s="4">
        <v>9.5492574517773002E-6</v>
      </c>
      <c r="H19" s="4">
        <v>6.8647533136647129E-5</v>
      </c>
      <c r="I19" s="4">
        <v>1.0479701365818124E-5</v>
      </c>
      <c r="J19" s="4">
        <v>8.3709416345458863E-6</v>
      </c>
      <c r="K19" s="4">
        <v>1.2779041645402234E-6</v>
      </c>
      <c r="AC19" s="6"/>
    </row>
    <row r="20" spans="1:29">
      <c r="A20" s="6"/>
      <c r="B20" s="4">
        <v>1.3932742382856179E-2</v>
      </c>
      <c r="C20" s="1" t="s">
        <v>18</v>
      </c>
      <c r="D20" s="4">
        <v>7.8310540912858545E-5</v>
      </c>
      <c r="E20" s="4">
        <v>1.1954851763265021E-5</v>
      </c>
      <c r="F20" s="4">
        <v>9.5492574517773002E-6</v>
      </c>
      <c r="G20" s="4">
        <v>1.4577853243573562E-6</v>
      </c>
      <c r="H20" s="4">
        <v>1.0479701365818126E-5</v>
      </c>
      <c r="I20" s="4">
        <v>1.5998264715225614E-6</v>
      </c>
      <c r="J20" s="4">
        <v>1.2779041645402234E-6</v>
      </c>
      <c r="K20" s="4">
        <v>1.9508427188285331E-7</v>
      </c>
      <c r="AC20" s="6"/>
    </row>
    <row r="21" spans="1:29">
      <c r="A21" s="6"/>
      <c r="B21" s="4">
        <v>1.1129150461908018E-2</v>
      </c>
      <c r="C21" s="1" t="s">
        <v>19</v>
      </c>
      <c r="D21" s="4">
        <v>6.2552638139997313E-5</v>
      </c>
      <c r="E21" s="4">
        <v>9.5492574517773019E-6</v>
      </c>
      <c r="F21" s="4">
        <v>7.627724683339748E-6</v>
      </c>
      <c r="G21" s="4">
        <v>1.1644450008562161E-6</v>
      </c>
      <c r="H21" s="4">
        <v>8.370941634545888E-6</v>
      </c>
      <c r="I21" s="4">
        <v>1.2779041645402236E-6</v>
      </c>
      <c r="J21" s="4">
        <v>1.0207601154361926E-6</v>
      </c>
      <c r="K21" s="4">
        <v>1.5582877762869906E-7</v>
      </c>
      <c r="M21" t="s">
        <v>62</v>
      </c>
      <c r="AC21" s="6"/>
    </row>
    <row r="22" spans="1:29">
      <c r="A22" s="6"/>
      <c r="B22" s="4">
        <v>1.6989710768469037E-3</v>
      </c>
      <c r="C22" s="1" t="s">
        <v>20</v>
      </c>
      <c r="D22" s="4">
        <v>9.5492574517773019E-6</v>
      </c>
      <c r="E22" s="4">
        <v>1.4577853243573564E-6</v>
      </c>
      <c r="F22" s="4">
        <v>1.1644450008562161E-6</v>
      </c>
      <c r="G22" s="4">
        <v>1.7776364726176078E-7</v>
      </c>
      <c r="H22" s="4">
        <v>1.2779041645402236E-6</v>
      </c>
      <c r="I22" s="4">
        <v>1.9508427188285331E-7</v>
      </c>
      <c r="J22" s="4">
        <v>1.5582877762869906E-7</v>
      </c>
      <c r="K22" s="4">
        <v>2.3788750726097936E-8</v>
      </c>
      <c r="AC22" s="6"/>
    </row>
    <row r="23" spans="1:29">
      <c r="A23" s="6"/>
      <c r="AC23" s="6"/>
    </row>
    <row r="24" spans="1:29">
      <c r="A24" s="6"/>
      <c r="C24" s="1" t="s">
        <v>26</v>
      </c>
      <c r="D24" s="4">
        <v>2.0113364697273057E-2</v>
      </c>
      <c r="E24" s="4">
        <v>0.13175307399971223</v>
      </c>
      <c r="F24" s="4">
        <v>2.4526416939129052E-3</v>
      </c>
      <c r="G24" s="4">
        <v>1.6066087770819262E-2</v>
      </c>
      <c r="H24" s="4">
        <v>2.691617923106444E-3</v>
      </c>
      <c r="I24" s="4">
        <v>1.7631507246029063E-2</v>
      </c>
      <c r="J24" s="4">
        <v>3.2821829871106334E-4</v>
      </c>
      <c r="K24" s="4">
        <v>2.1500017748895743E-3</v>
      </c>
      <c r="O24">
        <v>0.1080729928240214</v>
      </c>
      <c r="P24">
        <v>0.1965229761108899</v>
      </c>
      <c r="Q24">
        <v>8.9459366643434221E-2</v>
      </c>
      <c r="R24">
        <v>0.16267543365242376</v>
      </c>
      <c r="S24">
        <v>8.6047754217398728E-2</v>
      </c>
      <c r="T24">
        <v>0.15647166146307467</v>
      </c>
      <c r="U24">
        <v>7.1227578622837948E-2</v>
      </c>
      <c r="V24">
        <v>0.12952223646591943</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v>0.10411371033527529</v>
      </c>
      <c r="C26" s="1" t="s">
        <v>13</v>
      </c>
      <c r="D26" s="4">
        <v>2.0940770259596391E-3</v>
      </c>
      <c r="E26" s="4">
        <v>1.371730138218813E-2</v>
      </c>
      <c r="F26" s="4">
        <v>2.5535362687626714E-4</v>
      </c>
      <c r="G26" s="4">
        <v>1.6727000083921854E-3</v>
      </c>
      <c r="H26" s="4">
        <v>2.8023432877953959E-4</v>
      </c>
      <c r="I26" s="4">
        <v>1.8356816381873773E-3</v>
      </c>
      <c r="J26" s="4">
        <v>3.4172024878740511E-5</v>
      </c>
      <c r="K26" s="4">
        <v>2.2384466201118088E-4</v>
      </c>
      <c r="M26" s="4">
        <v>0.1143192934879239</v>
      </c>
      <c r="N26" s="1" t="s">
        <v>13</v>
      </c>
      <c r="O26">
        <v>1.2354828184767595E-2</v>
      </c>
      <c r="P26">
        <v>2.2466367783141081E-2</v>
      </c>
      <c r="Q26">
        <v>1.0226931590554546E-2</v>
      </c>
      <c r="R26">
        <v>1.8596940642986722E-2</v>
      </c>
      <c r="S26">
        <v>9.8369184683555471E-3</v>
      </c>
      <c r="T26">
        <v>1.7887729789340306E-2</v>
      </c>
      <c r="U26">
        <v>8.1426864650183863E-3</v>
      </c>
      <c r="V26">
        <v>1.4806890563759723E-2</v>
      </c>
      <c r="AC26" s="6"/>
    </row>
    <row r="27" spans="1:29">
      <c r="A27" s="6"/>
      <c r="B27" s="4">
        <v>0.6819993366921796</v>
      </c>
      <c r="C27" s="1" t="s">
        <v>14</v>
      </c>
      <c r="D27" s="4">
        <v>1.3717301382188126E-2</v>
      </c>
      <c r="E27" s="4">
        <v>8.98555090749594E-2</v>
      </c>
      <c r="F27" s="4">
        <v>1.6727000083921852E-3</v>
      </c>
      <c r="G27" s="4">
        <v>1.0957061202937076E-2</v>
      </c>
      <c r="H27" s="4">
        <v>1.8356816381873769E-3</v>
      </c>
      <c r="I27" s="4">
        <v>1.2024676246675178E-2</v>
      </c>
      <c r="J27" s="4">
        <v>2.2384466201118085E-4</v>
      </c>
      <c r="K27" s="4">
        <v>1.4662997843616985E-3</v>
      </c>
      <c r="M27" s="4">
        <v>0.1993800870594134</v>
      </c>
      <c r="N27" s="1" t="s">
        <v>14</v>
      </c>
      <c r="O27">
        <v>2.1547602718024746E-2</v>
      </c>
      <c r="P27">
        <v>3.9182768086164249E-2</v>
      </c>
      <c r="Q27">
        <v>1.7836416309647898E-2</v>
      </c>
      <c r="R27">
        <v>3.2434242124048079E-2</v>
      </c>
      <c r="S27">
        <v>1.7156208727131965E-2</v>
      </c>
      <c r="T27">
        <v>3.1197333484838888E-2</v>
      </c>
      <c r="U27">
        <v>1.4201360826852643E-2</v>
      </c>
      <c r="V27">
        <v>2.5824154782704944E-2</v>
      </c>
      <c r="AC27" s="6"/>
    </row>
    <row r="28" spans="1:29">
      <c r="A28" s="6"/>
      <c r="B28" s="4">
        <v>1.2695719026607597E-2</v>
      </c>
      <c r="C28" s="1" t="s">
        <v>15</v>
      </c>
      <c r="D28" s="4">
        <v>2.5535362687626709E-4</v>
      </c>
      <c r="E28" s="4">
        <v>1.6727000083921852E-3</v>
      </c>
      <c r="F28" s="4">
        <v>3.113804981886116E-5</v>
      </c>
      <c r="G28" s="4">
        <v>2.0397053619513776E-4</v>
      </c>
      <c r="H28" s="4">
        <v>3.4172024878740504E-5</v>
      </c>
      <c r="I28" s="4">
        <v>2.2384466201118091E-4</v>
      </c>
      <c r="J28" s="4">
        <v>4.1669672998268229E-6</v>
      </c>
      <c r="K28" s="4">
        <v>2.7295818440705672E-5</v>
      </c>
      <c r="M28" s="4">
        <v>8.8741449855271409E-2</v>
      </c>
      <c r="N28" s="1" t="s">
        <v>15</v>
      </c>
      <c r="O28">
        <v>9.5905540734020026E-3</v>
      </c>
      <c r="P28">
        <v>1.7439733829953237E-2</v>
      </c>
      <c r="Q28">
        <v>7.9387538990726581E-3</v>
      </c>
      <c r="R28">
        <v>1.4436053838151094E-2</v>
      </c>
      <c r="S28">
        <v>7.6360024660420082E-3</v>
      </c>
      <c r="T28">
        <v>1.3885522099496445E-2</v>
      </c>
      <c r="U28">
        <v>6.3208385966709753E-3</v>
      </c>
      <c r="V28">
        <v>1.1493991052482994E-2</v>
      </c>
      <c r="AC28" s="6"/>
    </row>
    <row r="29" spans="1:29">
      <c r="A29" s="6"/>
      <c r="B29" s="4">
        <v>8.3163609548578793E-2</v>
      </c>
      <c r="C29" s="1" t="s">
        <v>16</v>
      </c>
      <c r="D29" s="4">
        <v>1.6727000083921852E-3</v>
      </c>
      <c r="E29" s="4">
        <v>1.0957061202937076E-2</v>
      </c>
      <c r="F29" s="4">
        <v>2.0397053619513776E-4</v>
      </c>
      <c r="G29" s="4">
        <v>1.3361138503456098E-3</v>
      </c>
      <c r="H29" s="4">
        <v>2.2384466201118088E-4</v>
      </c>
      <c r="I29" s="4">
        <v>1.4662997843616988E-3</v>
      </c>
      <c r="J29" s="4">
        <v>2.7295818440705672E-5</v>
      </c>
      <c r="K29" s="4">
        <v>1.7880190813566795E-4</v>
      </c>
      <c r="M29" s="4">
        <v>0.15477070805892978</v>
      </c>
      <c r="N29" s="1" t="s">
        <v>16</v>
      </c>
      <c r="O29">
        <v>1.672653362142143E-2</v>
      </c>
      <c r="P29">
        <v>3.0416000162530571E-2</v>
      </c>
      <c r="Q29">
        <v>1.384568951790772E-2</v>
      </c>
      <c r="R29">
        <v>2.5177392050179079E-2</v>
      </c>
      <c r="S29">
        <v>1.3317671847107563E-2</v>
      </c>
      <c r="T29">
        <v>2.4217229835797223E-2</v>
      </c>
      <c r="U29">
        <v>1.1023942776779721E-2</v>
      </c>
      <c r="V29">
        <v>2.0046248247206484E-2</v>
      </c>
      <c r="AC29" s="6"/>
    </row>
    <row r="30" spans="1:29">
      <c r="A30" s="6"/>
      <c r="B30" s="4">
        <v>1.3932742382856179E-2</v>
      </c>
      <c r="C30" s="1" t="s">
        <v>17</v>
      </c>
      <c r="D30" s="4">
        <v>2.8023432877953954E-4</v>
      </c>
      <c r="E30" s="4">
        <v>1.8356816381873769E-3</v>
      </c>
      <c r="F30" s="4">
        <v>3.4172024878740504E-5</v>
      </c>
      <c r="G30" s="4">
        <v>2.2384466201118088E-4</v>
      </c>
      <c r="H30" s="4">
        <v>3.7501619115720475E-5</v>
      </c>
      <c r="I30" s="4">
        <v>2.4565524828038497E-4</v>
      </c>
      <c r="J30" s="4">
        <v>4.5729810012805815E-6</v>
      </c>
      <c r="K30" s="4">
        <v>2.995542085221998E-5</v>
      </c>
      <c r="M30" s="4">
        <v>9.0843890683673767E-2</v>
      </c>
      <c r="N30" s="1" t="s">
        <v>17</v>
      </c>
      <c r="O30">
        <v>9.8177711459628593E-3</v>
      </c>
      <c r="P30">
        <v>1.7852911758647914E-2</v>
      </c>
      <c r="Q30">
        <v>8.1268369239868299E-3</v>
      </c>
      <c r="R30">
        <v>1.4778069311640009E-2</v>
      </c>
      <c r="S30">
        <v>7.8169127777009979E-3</v>
      </c>
      <c r="T30">
        <v>1.4214494509044365E-2</v>
      </c>
      <c r="U30">
        <v>6.4705903660758693E-3</v>
      </c>
      <c r="V30">
        <v>1.1766303890614928E-2</v>
      </c>
      <c r="AC30" s="6"/>
    </row>
    <row r="31" spans="1:29">
      <c r="A31" s="6"/>
      <c r="B31" s="4">
        <v>9.1266760475747555E-2</v>
      </c>
      <c r="C31" s="1" t="s">
        <v>18</v>
      </c>
      <c r="D31" s="4">
        <v>1.8356816381873769E-3</v>
      </c>
      <c r="E31" s="4">
        <v>1.2024676246675178E-2</v>
      </c>
      <c r="F31" s="4">
        <v>2.2384466201118088E-4</v>
      </c>
      <c r="G31" s="4">
        <v>1.4662997843616985E-3</v>
      </c>
      <c r="H31" s="4">
        <v>2.4565524828038492E-4</v>
      </c>
      <c r="I31" s="4">
        <v>1.6091705486497418E-3</v>
      </c>
      <c r="J31" s="4">
        <v>2.995542085221998E-5</v>
      </c>
      <c r="K31" s="4">
        <v>1.9622369701127889E-4</v>
      </c>
      <c r="M31" s="4">
        <v>0.15843749799975818</v>
      </c>
      <c r="N31" s="1" t="s">
        <v>18</v>
      </c>
      <c r="O31">
        <v>1.7122814584383771E-2</v>
      </c>
      <c r="P31">
        <v>3.1136608634475642E-2</v>
      </c>
      <c r="Q31">
        <v>1.4173718223628742E-2</v>
      </c>
      <c r="R31">
        <v>2.5773888693915684E-2</v>
      </c>
      <c r="S31">
        <v>1.3633190886702794E-2</v>
      </c>
      <c r="T31">
        <v>2.4790978550074731E-2</v>
      </c>
      <c r="U31">
        <v>1.1285119345583506E-2</v>
      </c>
      <c r="V31">
        <v>2.0521179080993313E-2</v>
      </c>
      <c r="AC31" s="6"/>
    </row>
    <row r="32" spans="1:29">
      <c r="A32" s="6"/>
      <c r="B32" s="4">
        <v>1.6989710768469037E-3</v>
      </c>
      <c r="C32" s="1" t="s">
        <v>19</v>
      </c>
      <c r="D32" s="4">
        <v>3.4172024878740504E-5</v>
      </c>
      <c r="E32" s="4">
        <v>2.2384466201118088E-4</v>
      </c>
      <c r="F32" s="4">
        <v>4.1669672998268229E-6</v>
      </c>
      <c r="G32" s="4">
        <v>2.7295818440705672E-5</v>
      </c>
      <c r="H32" s="4">
        <v>4.5729810012805815E-6</v>
      </c>
      <c r="I32" s="4">
        <v>2.9955420852219983E-5</v>
      </c>
      <c r="J32" s="4">
        <v>5.5763339640199398E-7</v>
      </c>
      <c r="K32" s="4">
        <v>3.6527908307068943E-6</v>
      </c>
      <c r="M32" s="4">
        <v>7.05184428962079E-2</v>
      </c>
      <c r="N32" s="1" t="s">
        <v>19</v>
      </c>
      <c r="O32">
        <v>7.6211391730830391E-3</v>
      </c>
      <c r="P32">
        <v>1.3858494268668619E-2</v>
      </c>
      <c r="Q32">
        <v>6.3085352381759422E-3</v>
      </c>
      <c r="R32">
        <v>1.1471618278634303E-2</v>
      </c>
      <c r="S32">
        <v>6.0679536421265647E-3</v>
      </c>
      <c r="T32">
        <v>1.1034137923758605E-2</v>
      </c>
      <c r="U32">
        <v>5.0228579357497567E-3</v>
      </c>
      <c r="V32">
        <v>9.1337064360110763E-3</v>
      </c>
      <c r="AC32" s="6"/>
    </row>
    <row r="33" spans="1:29">
      <c r="A33" s="6"/>
      <c r="B33" s="4">
        <v>1.1129150461908018E-2</v>
      </c>
      <c r="C33" s="1" t="s">
        <v>20</v>
      </c>
      <c r="D33" s="4">
        <v>2.2384466201118085E-4</v>
      </c>
      <c r="E33" s="4">
        <v>1.4662997843616985E-3</v>
      </c>
      <c r="F33" s="4">
        <v>2.7295818440705672E-5</v>
      </c>
      <c r="G33" s="4">
        <v>1.7880190813566795E-4</v>
      </c>
      <c r="H33" s="4">
        <v>2.995542085221998E-5</v>
      </c>
      <c r="I33" s="4">
        <v>1.9622369701127892E-4</v>
      </c>
      <c r="J33" s="4">
        <v>3.6527908307068943E-6</v>
      </c>
      <c r="K33" s="4">
        <v>2.3927693246115362E-5</v>
      </c>
      <c r="M33" s="4">
        <v>0.12298862995882168</v>
      </c>
      <c r="N33" s="1" t="s">
        <v>20</v>
      </c>
      <c r="O33">
        <v>1.3291749322975959E-2</v>
      </c>
      <c r="P33">
        <v>2.4170091587308588E-2</v>
      </c>
      <c r="Q33">
        <v>1.1002484940459887E-2</v>
      </c>
      <c r="R33">
        <v>2.0007228712868794E-2</v>
      </c>
      <c r="S33">
        <v>1.058289540223129E-2</v>
      </c>
      <c r="T33">
        <v>1.9244235270724108E-2</v>
      </c>
      <c r="U33">
        <v>8.7601823101070928E-3</v>
      </c>
      <c r="V33">
        <v>1.5929762412145963E-2</v>
      </c>
      <c r="AC33" s="6"/>
    </row>
    <row r="34" spans="1:29">
      <c r="A34" s="6"/>
      <c r="X34" t="s">
        <v>85</v>
      </c>
      <c r="AC34" s="6"/>
    </row>
    <row r="35" spans="1:29">
      <c r="A35" s="6"/>
      <c r="C35" s="1" t="s">
        <v>27</v>
      </c>
      <c r="D35" s="4">
        <v>1.8438176255046245E-2</v>
      </c>
      <c r="E35" s="4">
        <v>2.814763649242488E-3</v>
      </c>
      <c r="F35" s="4">
        <v>0.15120584645150162</v>
      </c>
      <c r="G35" s="4">
        <v>2.3083016143103922E-2</v>
      </c>
      <c r="H35" s="4">
        <v>2.4674402530078269E-3</v>
      </c>
      <c r="I35" s="4">
        <v>3.766783132330296E-4</v>
      </c>
      <c r="J35" s="4">
        <v>2.0234723156117265E-2</v>
      </c>
      <c r="K35" s="4">
        <v>3.0890236867508044E-3</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v>8.3163609548578793E-2</v>
      </c>
      <c r="C37" s="1" t="s">
        <v>13</v>
      </c>
      <c r="D37" s="4">
        <v>1.5333852908625428E-3</v>
      </c>
      <c r="E37" s="4">
        <v>2.3408590509713505E-4</v>
      </c>
      <c r="F37" s="4">
        <v>1.2574823975755038E-2</v>
      </c>
      <c r="G37" s="4">
        <v>1.9196669417286358E-3</v>
      </c>
      <c r="H37" s="4">
        <v>2.0520123778558938E-4</v>
      </c>
      <c r="I37" s="4">
        <v>3.1325928167128932E-5</v>
      </c>
      <c r="J37" s="4">
        <v>1.6827926158789221E-3</v>
      </c>
      <c r="K37" s="4">
        <v>2.5689435977125529E-4</v>
      </c>
      <c r="N37" s="1" t="s">
        <v>13</v>
      </c>
      <c r="O37" s="5">
        <v>25.698042624316599</v>
      </c>
      <c r="P37" s="5">
        <v>46.73004498893345</v>
      </c>
      <c r="Q37" s="5">
        <v>21.272017708353456</v>
      </c>
      <c r="R37" s="5">
        <v>38.681636537412381</v>
      </c>
      <c r="S37" s="5">
        <v>20.460790414179538</v>
      </c>
      <c r="T37" s="5">
        <v>37.206477961827837</v>
      </c>
      <c r="U37" s="5">
        <v>16.936787847238243</v>
      </c>
      <c r="V37" s="5">
        <v>30.798332372620223</v>
      </c>
      <c r="X37">
        <v>237.78413045488173</v>
      </c>
      <c r="Y37">
        <v>25.698042624316599</v>
      </c>
      <c r="Z37">
        <v>212.08608783056513</v>
      </c>
      <c r="AA37">
        <v>1.263430457454626</v>
      </c>
      <c r="AB37">
        <v>62.450148180986695</v>
      </c>
      <c r="AC37" s="6"/>
    </row>
    <row r="38" spans="1:29">
      <c r="A38" s="6"/>
      <c r="B38" s="4">
        <v>1.2695719026607597E-2</v>
      </c>
      <c r="C38" s="1" t="s">
        <v>14</v>
      </c>
      <c r="D38" s="4">
        <v>2.3408590509713502E-4</v>
      </c>
      <c r="E38" s="4">
        <v>3.573544841709129E-5</v>
      </c>
      <c r="F38" s="4">
        <v>1.919666941728636E-3</v>
      </c>
      <c r="G38" s="4">
        <v>2.9305548723949481E-4</v>
      </c>
      <c r="H38" s="4">
        <v>3.1325928167128932E-5</v>
      </c>
      <c r="I38" s="4">
        <v>4.7822020282230304E-6</v>
      </c>
      <c r="J38" s="4">
        <v>2.5689435977125529E-4</v>
      </c>
      <c r="K38" s="4">
        <v>3.9217376793523737E-5</v>
      </c>
      <c r="N38" s="1" t="s">
        <v>14</v>
      </c>
      <c r="O38" s="5">
        <v>44.819013653491474</v>
      </c>
      <c r="P38" s="5">
        <v>81.500157619221639</v>
      </c>
      <c r="Q38" s="5">
        <v>37.099745924067626</v>
      </c>
      <c r="R38" s="5">
        <v>67.46322361802001</v>
      </c>
      <c r="S38" s="5">
        <v>35.684914152434487</v>
      </c>
      <c r="T38" s="5">
        <v>64.890453648464884</v>
      </c>
      <c r="U38" s="5">
        <v>29.538830519853498</v>
      </c>
      <c r="V38" s="5">
        <v>53.714241948026284</v>
      </c>
      <c r="X38">
        <v>414.71058108357988</v>
      </c>
      <c r="Y38">
        <v>81.500157619221639</v>
      </c>
      <c r="Z38">
        <v>333.21042346435826</v>
      </c>
      <c r="AA38">
        <v>184.12493695320606</v>
      </c>
      <c r="AB38">
        <v>89.002107561457436</v>
      </c>
      <c r="AC38" s="6"/>
    </row>
    <row r="39" spans="1:29">
      <c r="A39" s="6"/>
      <c r="B39" s="4">
        <v>0.6819993366921796</v>
      </c>
      <c r="C39" s="1" t="s">
        <v>15</v>
      </c>
      <c r="D39" s="4">
        <v>1.2574823975755035E-2</v>
      </c>
      <c r="E39" s="4">
        <v>1.9196669417286356E-3</v>
      </c>
      <c r="F39" s="4">
        <v>0.10312228698390366</v>
      </c>
      <c r="G39" s="4">
        <v>1.574260169845175E-2</v>
      </c>
      <c r="H39" s="4">
        <v>1.6827926158789219E-3</v>
      </c>
      <c r="I39" s="4">
        <v>2.5689435977125524E-4</v>
      </c>
      <c r="J39" s="4">
        <v>1.3800067770621861E-2</v>
      </c>
      <c r="K39" s="4">
        <v>2.1067121053904799E-3</v>
      </c>
      <c r="N39" s="1" t="s">
        <v>15</v>
      </c>
      <c r="O39" s="5">
        <v>19.948352472676167</v>
      </c>
      <c r="P39" s="5">
        <v>36.274646366302733</v>
      </c>
      <c r="Q39" s="5">
        <v>16.512608110071127</v>
      </c>
      <c r="R39" s="5">
        <v>30.026991983354275</v>
      </c>
      <c r="S39" s="5">
        <v>15.882885129367377</v>
      </c>
      <c r="T39" s="5">
        <v>28.881885966952606</v>
      </c>
      <c r="U39" s="5">
        <v>13.147344281075629</v>
      </c>
      <c r="V39" s="5">
        <v>23.907501389164626</v>
      </c>
      <c r="X39">
        <v>184.58221569896452</v>
      </c>
      <c r="Y39">
        <v>16.512608110071127</v>
      </c>
      <c r="Z39">
        <v>168.0696075888934</v>
      </c>
      <c r="AA39">
        <v>3590.3540866570243</v>
      </c>
      <c r="AB39">
        <v>16.757242966427015</v>
      </c>
      <c r="AC39" s="6"/>
    </row>
    <row r="40" spans="1:29">
      <c r="A40" s="6"/>
      <c r="B40" s="4">
        <v>0.10411371033527529</v>
      </c>
      <c r="C40" s="1" t="s">
        <v>16</v>
      </c>
      <c r="D40" s="4">
        <v>1.9196669417286358E-3</v>
      </c>
      <c r="E40" s="4">
        <v>2.9305548723949481E-4</v>
      </c>
      <c r="F40" s="4">
        <v>1.5742601698451753E-2</v>
      </c>
      <c r="G40" s="4">
        <v>2.4032584563876054E-3</v>
      </c>
      <c r="H40" s="4">
        <v>2.5689435977125529E-4</v>
      </c>
      <c r="I40" s="4">
        <v>3.9217376793523737E-5</v>
      </c>
      <c r="J40" s="4">
        <v>2.1067121053904804E-3</v>
      </c>
      <c r="K40" s="4">
        <v>3.2160971734117739E-4</v>
      </c>
      <c r="N40" s="1" t="s">
        <v>16</v>
      </c>
      <c r="O40" s="5">
        <v>34.791189932556577</v>
      </c>
      <c r="P40" s="5">
        <v>63.26528033806359</v>
      </c>
      <c r="Q40" s="5">
        <v>28.799034197248059</v>
      </c>
      <c r="R40" s="5">
        <v>52.368975464372483</v>
      </c>
      <c r="S40" s="5">
        <v>27.700757441983729</v>
      </c>
      <c r="T40" s="5">
        <v>50.371838058458223</v>
      </c>
      <c r="U40" s="5">
        <v>22.92980097570182</v>
      </c>
      <c r="V40" s="5">
        <v>41.696196354189489</v>
      </c>
      <c r="X40">
        <v>321.92307276257401</v>
      </c>
      <c r="Y40">
        <v>52.368975464372483</v>
      </c>
      <c r="Z40">
        <v>269.55409729820155</v>
      </c>
      <c r="AA40">
        <v>197.23252281664796</v>
      </c>
      <c r="AB40">
        <v>54.814223631091622</v>
      </c>
      <c r="AC40" s="6"/>
    </row>
    <row r="41" spans="1:29">
      <c r="A41" s="6"/>
      <c r="B41" s="4">
        <v>1.1129150461908018E-2</v>
      </c>
      <c r="C41" s="1" t="s">
        <v>17</v>
      </c>
      <c r="D41" s="4">
        <v>2.0520123778558936E-4</v>
      </c>
      <c r="E41" s="4">
        <v>3.1325928167128932E-5</v>
      </c>
      <c r="F41" s="4">
        <v>1.6827926158789221E-3</v>
      </c>
      <c r="G41" s="4">
        <v>2.5689435977125524E-4</v>
      </c>
      <c r="H41" s="4">
        <v>2.7460513831492493E-5</v>
      </c>
      <c r="I41" s="4">
        <v>4.1921096237081042E-6</v>
      </c>
      <c r="J41" s="4">
        <v>2.2519527855948332E-4</v>
      </c>
      <c r="K41" s="4">
        <v>3.437820939024752E-5</v>
      </c>
      <c r="N41" s="1" t="s">
        <v>17</v>
      </c>
      <c r="O41" s="5">
        <v>20.420963983602746</v>
      </c>
      <c r="P41" s="5">
        <v>37.134056457987661</v>
      </c>
      <c r="Q41" s="5">
        <v>16.903820801892607</v>
      </c>
      <c r="R41" s="5">
        <v>30.738384168211219</v>
      </c>
      <c r="S41" s="5">
        <v>16.259178577618076</v>
      </c>
      <c r="T41" s="5">
        <v>29.566148578812278</v>
      </c>
      <c r="U41" s="5">
        <v>13.458827961437809</v>
      </c>
      <c r="V41" s="5">
        <v>24.473912092479051</v>
      </c>
      <c r="X41">
        <v>188.95529262204144</v>
      </c>
      <c r="Y41">
        <v>16.259178577618076</v>
      </c>
      <c r="Z41">
        <v>172.69611404442335</v>
      </c>
      <c r="AA41">
        <v>123.11452832586571</v>
      </c>
      <c r="AB41">
        <v>36.778306384751183</v>
      </c>
      <c r="AC41" s="6"/>
    </row>
    <row r="42" spans="1:29">
      <c r="A42" s="6"/>
      <c r="B42" s="4">
        <v>1.6989710768469037E-3</v>
      </c>
      <c r="C42" s="1" t="s">
        <v>18</v>
      </c>
      <c r="D42" s="4">
        <v>3.1325928167128932E-5</v>
      </c>
      <c r="E42" s="4">
        <v>4.7822020282230304E-6</v>
      </c>
      <c r="F42" s="4">
        <v>2.5689435977125529E-4</v>
      </c>
      <c r="G42" s="4">
        <v>3.9217376793523731E-5</v>
      </c>
      <c r="H42" s="4">
        <v>4.1921096237081042E-6</v>
      </c>
      <c r="I42" s="4">
        <v>6.3996555945839561E-7</v>
      </c>
      <c r="J42" s="4">
        <v>3.4378209390247527E-5</v>
      </c>
      <c r="K42" s="4">
        <v>5.248161899484607E-6</v>
      </c>
      <c r="N42" s="1" t="s">
        <v>18</v>
      </c>
      <c r="O42" s="5">
        <v>35.615454335518244</v>
      </c>
      <c r="P42" s="5">
        <v>64.764145959709339</v>
      </c>
      <c r="Q42" s="5">
        <v>29.481333905147785</v>
      </c>
      <c r="R42" s="5">
        <v>53.60968848334462</v>
      </c>
      <c r="S42" s="5">
        <v>28.357037044341812</v>
      </c>
      <c r="T42" s="5">
        <v>51.565235384155443</v>
      </c>
      <c r="U42" s="5">
        <v>23.473048238813693</v>
      </c>
      <c r="V42" s="5">
        <v>42.684052488466094</v>
      </c>
      <c r="X42">
        <v>329.54999583949706</v>
      </c>
      <c r="Y42">
        <v>51.565235384155443</v>
      </c>
      <c r="Z42">
        <v>277.98476045534164</v>
      </c>
      <c r="AA42">
        <v>1880.9496725603876</v>
      </c>
      <c r="AB42">
        <v>40.407860597742001</v>
      </c>
      <c r="AC42" s="6"/>
    </row>
    <row r="43" spans="1:29">
      <c r="A43" s="6"/>
      <c r="B43" s="4">
        <v>9.1266760475747555E-2</v>
      </c>
      <c r="C43" s="1" t="s">
        <v>19</v>
      </c>
      <c r="D43" s="4">
        <v>1.6827926158789217E-3</v>
      </c>
      <c r="E43" s="4">
        <v>2.5689435977125524E-4</v>
      </c>
      <c r="F43" s="4">
        <v>1.3800067770621862E-2</v>
      </c>
      <c r="G43" s="4">
        <v>2.1067121053904799E-3</v>
      </c>
      <c r="H43" s="4">
        <v>2.2519527855948329E-4</v>
      </c>
      <c r="I43" s="4">
        <v>3.437820939024752E-5</v>
      </c>
      <c r="J43" s="4">
        <v>1.8467576315824169E-3</v>
      </c>
      <c r="K43" s="4">
        <v>2.8192518492259631E-4</v>
      </c>
      <c r="N43" s="1" t="s">
        <v>19</v>
      </c>
      <c r="O43" s="5">
        <v>15.851969480012722</v>
      </c>
      <c r="P43" s="5">
        <v>28.825668078830727</v>
      </c>
      <c r="Q43" s="5">
        <v>13.121753295405959</v>
      </c>
      <c r="R43" s="5">
        <v>23.860966019559349</v>
      </c>
      <c r="S43" s="5">
        <v>12.621343575623255</v>
      </c>
      <c r="T43" s="5">
        <v>22.9510068814179</v>
      </c>
      <c r="U43" s="5">
        <v>10.447544506359494</v>
      </c>
      <c r="V43" s="5">
        <v>18.998109386903039</v>
      </c>
      <c r="X43">
        <v>146.67836122411245</v>
      </c>
      <c r="Y43">
        <v>10.447544506359494</v>
      </c>
      <c r="Z43">
        <v>136.23081671775296</v>
      </c>
      <c r="AA43">
        <v>78.031992514612213</v>
      </c>
      <c r="AB43">
        <v>29.348250851916447</v>
      </c>
      <c r="AC43" s="6"/>
    </row>
    <row r="44" spans="1:29">
      <c r="A44" s="6"/>
      <c r="B44" s="4">
        <v>1.3932742382856179E-2</v>
      </c>
      <c r="C44" s="1" t="s">
        <v>20</v>
      </c>
      <c r="D44" s="4">
        <v>2.5689435977125524E-4</v>
      </c>
      <c r="E44" s="4">
        <v>3.9217376793523737E-5</v>
      </c>
      <c r="F44" s="4">
        <v>2.1067121053904799E-3</v>
      </c>
      <c r="G44" s="4">
        <v>3.2160971734117739E-4</v>
      </c>
      <c r="H44" s="4">
        <v>3.437820939024752E-5</v>
      </c>
      <c r="I44" s="4">
        <v>5.248161899484607E-6</v>
      </c>
      <c r="J44" s="4">
        <v>2.8192518492259637E-4</v>
      </c>
      <c r="K44" s="4">
        <v>4.3038571242039582E-5</v>
      </c>
      <c r="N44" s="1" t="s">
        <v>20</v>
      </c>
      <c r="O44" s="5">
        <v>27.646838591789994</v>
      </c>
      <c r="P44" s="5">
        <v>50.273790501601866</v>
      </c>
      <c r="Q44" s="5">
        <v>22.885168676156564</v>
      </c>
      <c r="R44" s="5">
        <v>41.61503572276709</v>
      </c>
      <c r="S44" s="5">
        <v>22.012422436641085</v>
      </c>
      <c r="T44" s="5">
        <v>40.028009363106143</v>
      </c>
      <c r="U44" s="5">
        <v>18.221179205022754</v>
      </c>
      <c r="V44" s="5">
        <v>33.133905817263603</v>
      </c>
      <c r="X44">
        <v>255.81635031434914</v>
      </c>
      <c r="Y44">
        <v>33.133905817263603</v>
      </c>
      <c r="Z44">
        <v>222.68244449708553</v>
      </c>
      <c r="AA44">
        <v>1.1355377413868544</v>
      </c>
      <c r="AB44">
        <v>75.522506719023269</v>
      </c>
      <c r="AC44" s="6"/>
    </row>
    <row r="45" spans="1:29">
      <c r="A45" s="6"/>
      <c r="X45" s="8">
        <v>2080.0000000000005</v>
      </c>
      <c r="Y45" s="8">
        <v>287.48564810337848</v>
      </c>
      <c r="Z45" s="8">
        <v>1792.5143518966217</v>
      </c>
      <c r="AA45" s="8">
        <v>6056.2067080265851</v>
      </c>
      <c r="AB45" s="8">
        <v>405.08064689339568</v>
      </c>
      <c r="AC45" s="6"/>
    </row>
    <row r="46" spans="1:29">
      <c r="A46" s="6"/>
      <c r="C46" s="1" t="s">
        <v>28</v>
      </c>
      <c r="D46" s="4">
        <v>1.8676867292807139E-3</v>
      </c>
      <c r="E46" s="4">
        <v>1.2234326357367979E-2</v>
      </c>
      <c r="F46" s="4">
        <v>1.5316327867830035E-2</v>
      </c>
      <c r="G46" s="4">
        <v>0.1003299701142325</v>
      </c>
      <c r="H46" s="4">
        <v>2.49938245089425E-4</v>
      </c>
      <c r="I46" s="4">
        <v>1.6372264211511982E-3</v>
      </c>
      <c r="J46" s="4">
        <v>2.0496671355447233E-3</v>
      </c>
      <c r="K46" s="4">
        <v>1.342639333839629E-2</v>
      </c>
      <c r="P46" t="s">
        <v>70</v>
      </c>
      <c r="AB46" s="19">
        <v>6461.2873549199812</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v>1.2695719026607597E-2</v>
      </c>
      <c r="C48" s="1" t="s">
        <v>13</v>
      </c>
      <c r="D48" s="4">
        <v>2.3711625944671672E-5</v>
      </c>
      <c r="E48" s="4">
        <v>1.5532356991296346E-4</v>
      </c>
      <c r="F48" s="4">
        <v>1.9445179512936995E-4</v>
      </c>
      <c r="G48" s="4">
        <v>1.2737611105182332E-3</v>
      </c>
      <c r="H48" s="4">
        <v>3.173145733658726E-6</v>
      </c>
      <c r="I48" s="4">
        <v>2.0785766625873929E-5</v>
      </c>
      <c r="J48" s="4">
        <v>2.6021998050947436E-5</v>
      </c>
      <c r="K48" s="4">
        <v>1.7045771736499528E-4</v>
      </c>
      <c r="N48" s="1" t="s">
        <v>13</v>
      </c>
      <c r="O48">
        <v>1.263430457454626</v>
      </c>
      <c r="P48">
        <v>10.104737869028295</v>
      </c>
      <c r="Q48">
        <v>7.079837028106633</v>
      </c>
      <c r="R48">
        <v>13.299763972439596</v>
      </c>
      <c r="S48">
        <v>5.3481871361897966</v>
      </c>
      <c r="T48">
        <v>21.383518209579915</v>
      </c>
      <c r="U48">
        <v>4.7155445145147956</v>
      </c>
      <c r="V48">
        <v>3.7860485632410104</v>
      </c>
      <c r="W48" s="6">
        <v>66.981067750554672</v>
      </c>
      <c r="Z48" t="s">
        <v>67</v>
      </c>
      <c r="AC48" s="6"/>
    </row>
    <row r="49" spans="1:29">
      <c r="A49" s="6"/>
      <c r="B49" s="4">
        <v>8.3163609548578793E-2</v>
      </c>
      <c r="C49" s="1" t="s">
        <v>14</v>
      </c>
      <c r="D49" s="4">
        <v>1.5532356991296346E-4</v>
      </c>
      <c r="E49" s="4">
        <v>1.0174507402740368E-3</v>
      </c>
      <c r="F49" s="4">
        <v>1.2737611105182332E-3</v>
      </c>
      <c r="G49" s="4">
        <v>8.3438024606006106E-3</v>
      </c>
      <c r="H49" s="4">
        <v>2.0785766625873933E-5</v>
      </c>
      <c r="I49" s="4">
        <v>1.3615765883123526E-4</v>
      </c>
      <c r="J49" s="4">
        <v>1.7045771736499528E-4</v>
      </c>
      <c r="K49" s="4">
        <v>1.1165873332400285E-3</v>
      </c>
      <c r="N49" s="1" t="s">
        <v>14</v>
      </c>
      <c r="O49">
        <v>16.048088405223766</v>
      </c>
      <c r="P49">
        <v>184.12493695320606</v>
      </c>
      <c r="Q49">
        <v>18.361223785604786</v>
      </c>
      <c r="R49">
        <v>8.8707487975033708</v>
      </c>
      <c r="S49">
        <v>19.954780899317889</v>
      </c>
      <c r="T49">
        <v>1.2180553784335029</v>
      </c>
      <c r="U49">
        <v>22.080490420344351</v>
      </c>
      <c r="V49">
        <v>21.161056526309611</v>
      </c>
      <c r="W49" s="6">
        <v>291.8193811659433</v>
      </c>
      <c r="Z49" t="s">
        <v>69</v>
      </c>
      <c r="AB49">
        <v>12</v>
      </c>
      <c r="AC49" s="6"/>
    </row>
    <row r="50" spans="1:29">
      <c r="A50" s="6"/>
      <c r="B50" s="4">
        <v>0.10411371033527529</v>
      </c>
      <c r="C50" s="1" t="s">
        <v>15</v>
      </c>
      <c r="D50" s="4">
        <v>1.9445179512936995E-4</v>
      </c>
      <c r="E50" s="4">
        <v>1.2737611105182334E-3</v>
      </c>
      <c r="F50" s="4">
        <v>1.5946397230313608E-3</v>
      </c>
      <c r="G50" s="4">
        <v>1.0445725446420029E-2</v>
      </c>
      <c r="H50" s="4">
        <v>2.6021998050947436E-5</v>
      </c>
      <c r="I50" s="4">
        <v>1.7045771736499528E-4</v>
      </c>
      <c r="J50" s="4">
        <v>2.1339845043383675E-4</v>
      </c>
      <c r="K50" s="4">
        <v>1.3978716268812611E-3</v>
      </c>
      <c r="N50" s="1" t="s">
        <v>15</v>
      </c>
      <c r="O50">
        <v>3.1669937212324548</v>
      </c>
      <c r="P50">
        <v>16.244361151276308</v>
      </c>
      <c r="Q50">
        <v>3590.3540866570243</v>
      </c>
      <c r="R50">
        <v>16.07930230131706</v>
      </c>
      <c r="S50">
        <v>10.449532808721241</v>
      </c>
      <c r="T50">
        <v>18.128341965054396</v>
      </c>
      <c r="U50">
        <v>2.6053610700347267</v>
      </c>
      <c r="V50">
        <v>6.9686743670668543</v>
      </c>
      <c r="W50" s="6">
        <v>3663.9966540417272</v>
      </c>
      <c r="AC50" s="6"/>
    </row>
    <row r="51" spans="1:29">
      <c r="A51" s="6"/>
      <c r="B51" s="4">
        <v>0.6819993366921796</v>
      </c>
      <c r="C51" s="1" t="s">
        <v>16</v>
      </c>
      <c r="D51" s="4">
        <v>1.2737611105182332E-3</v>
      </c>
      <c r="E51" s="4">
        <v>8.3438024606006123E-3</v>
      </c>
      <c r="F51" s="4">
        <v>1.0445725446420029E-2</v>
      </c>
      <c r="G51" s="4">
        <v>6.8424973068252765E-2</v>
      </c>
      <c r="H51" s="4">
        <v>1.7045771736499526E-4</v>
      </c>
      <c r="I51" s="4">
        <v>1.1165873332400283E-3</v>
      </c>
      <c r="J51" s="4">
        <v>1.3978716268812611E-3</v>
      </c>
      <c r="K51" s="4">
        <v>9.1567913509545684E-3</v>
      </c>
      <c r="N51" s="1" t="s">
        <v>16</v>
      </c>
      <c r="O51">
        <v>17.665480814640578</v>
      </c>
      <c r="P51">
        <v>5.8665831325001871</v>
      </c>
      <c r="Q51">
        <v>18.691071738506484</v>
      </c>
      <c r="R51">
        <v>197.23252281664796</v>
      </c>
      <c r="S51">
        <v>15.469662140803797</v>
      </c>
      <c r="T51">
        <v>30.773973947555131</v>
      </c>
      <c r="U51">
        <v>8.4623218242619025</v>
      </c>
      <c r="V51">
        <v>17.092372017042074</v>
      </c>
      <c r="W51" s="6">
        <v>311.25398843195808</v>
      </c>
      <c r="AC51" s="6"/>
    </row>
    <row r="52" spans="1:29">
      <c r="A52" s="6"/>
      <c r="B52" s="4">
        <v>1.6989710768469037E-3</v>
      </c>
      <c r="C52" s="1" t="s">
        <v>17</v>
      </c>
      <c r="D52" s="4">
        <v>3.173145733658726E-6</v>
      </c>
      <c r="E52" s="4">
        <v>2.0785766625873933E-5</v>
      </c>
      <c r="F52" s="4">
        <v>2.6021998050947433E-5</v>
      </c>
      <c r="G52" s="4">
        <v>1.7045771736499526E-4</v>
      </c>
      <c r="H52" s="4">
        <v>4.2463784940480573E-7</v>
      </c>
      <c r="I52" s="4">
        <v>2.7816003357854535E-6</v>
      </c>
      <c r="J52" s="4">
        <v>3.4823251804541269E-6</v>
      </c>
      <c r="K52" s="4">
        <v>2.281105394830524E-5</v>
      </c>
      <c r="N52" s="1" t="s">
        <v>17</v>
      </c>
      <c r="O52">
        <v>6.3874760476287102</v>
      </c>
      <c r="P52">
        <v>22.857541746281107</v>
      </c>
      <c r="Q52">
        <v>7.0335168287204191</v>
      </c>
      <c r="R52">
        <v>16.820471491011585</v>
      </c>
      <c r="S52">
        <v>123.11452832586571</v>
      </c>
      <c r="T52">
        <v>4.4217107944685923</v>
      </c>
      <c r="U52">
        <v>2.1760228762911591E-2</v>
      </c>
      <c r="V52">
        <v>12.476043987651542</v>
      </c>
      <c r="W52" s="6">
        <v>193.13304945039056</v>
      </c>
      <c r="AC52" s="6"/>
    </row>
    <row r="53" spans="1:29">
      <c r="A53" s="6"/>
      <c r="B53" s="4">
        <v>1.1129150461908018E-2</v>
      </c>
      <c r="C53" s="1" t="s">
        <v>18</v>
      </c>
      <c r="D53" s="4">
        <v>2.0785766625873933E-5</v>
      </c>
      <c r="E53" s="4">
        <v>1.3615765883123529E-4</v>
      </c>
      <c r="F53" s="4">
        <v>1.7045771736499528E-4</v>
      </c>
      <c r="G53" s="4">
        <v>1.1165873332400283E-3</v>
      </c>
      <c r="H53" s="4">
        <v>2.7816003357854535E-6</v>
      </c>
      <c r="I53" s="4">
        <v>1.8220939181202869E-5</v>
      </c>
      <c r="J53" s="4">
        <v>2.281105394830524E-5</v>
      </c>
      <c r="K53" s="4">
        <v>1.4942435162377182E-4</v>
      </c>
      <c r="N53" s="1" t="s">
        <v>18</v>
      </c>
      <c r="O53">
        <v>19.889747939551285</v>
      </c>
      <c r="P53">
        <v>9.0160850434647961E-3</v>
      </c>
      <c r="Q53">
        <v>20.329328099726432</v>
      </c>
      <c r="R53">
        <v>30.762103742248886</v>
      </c>
      <c r="S53">
        <v>12.256572053792674</v>
      </c>
      <c r="T53">
        <v>1880.9496725603876</v>
      </c>
      <c r="U53">
        <v>10.199579507733988</v>
      </c>
      <c r="V53">
        <v>6.5213491036988183</v>
      </c>
      <c r="W53" s="6">
        <v>1980.9173690921832</v>
      </c>
      <c r="AC53" s="6"/>
    </row>
    <row r="54" spans="1:29">
      <c r="A54" s="6"/>
      <c r="B54" s="4">
        <v>1.3932742382856179E-2</v>
      </c>
      <c r="C54" s="1" t="s">
        <v>19</v>
      </c>
      <c r="D54" s="4">
        <v>2.6021998050947436E-5</v>
      </c>
      <c r="E54" s="4">
        <v>1.7045771736499528E-4</v>
      </c>
      <c r="F54" s="4">
        <v>2.1339845043383672E-4</v>
      </c>
      <c r="G54" s="4">
        <v>1.3978716268812611E-3</v>
      </c>
      <c r="H54" s="4">
        <v>3.4823251804541269E-6</v>
      </c>
      <c r="I54" s="4">
        <v>2.281105394830524E-5</v>
      </c>
      <c r="J54" s="4">
        <v>2.8557484170151387E-5</v>
      </c>
      <c r="K54" s="4">
        <v>1.8706647951477186E-4</v>
      </c>
      <c r="N54" s="1" t="s">
        <v>19</v>
      </c>
      <c r="O54">
        <v>6.1229806654298606</v>
      </c>
      <c r="P54">
        <v>18.074555004939409</v>
      </c>
      <c r="Q54">
        <v>14.678353361589895</v>
      </c>
      <c r="R54">
        <v>13.369706276365802</v>
      </c>
      <c r="S54">
        <v>3.4736548041623521</v>
      </c>
      <c r="T54">
        <v>9.7395555638644673</v>
      </c>
      <c r="U54">
        <v>78.031992514612213</v>
      </c>
      <c r="V54">
        <v>1.3149254451956045</v>
      </c>
      <c r="W54" s="6">
        <v>144.8057236361596</v>
      </c>
      <c r="AC54" s="6"/>
    </row>
    <row r="55" spans="1:29">
      <c r="A55" s="6"/>
      <c r="B55" s="4">
        <v>9.1266760475747555E-2</v>
      </c>
      <c r="C55" s="1" t="s">
        <v>20</v>
      </c>
      <c r="D55" s="4">
        <v>1.7045771736499528E-4</v>
      </c>
      <c r="E55" s="4">
        <v>1.1165873332400285E-3</v>
      </c>
      <c r="F55" s="4">
        <v>1.3978716268812611E-3</v>
      </c>
      <c r="G55" s="4">
        <v>9.1567913509545684E-3</v>
      </c>
      <c r="H55" s="4">
        <v>2.2811053948305237E-5</v>
      </c>
      <c r="I55" s="4">
        <v>1.4942435162377179E-4</v>
      </c>
      <c r="J55" s="4">
        <v>1.8706647951477186E-4</v>
      </c>
      <c r="K55" s="4">
        <v>1.2253834248685867E-3</v>
      </c>
      <c r="N55" s="1" t="s">
        <v>20</v>
      </c>
      <c r="O55">
        <v>15.419193135594906</v>
      </c>
      <c r="P55">
        <v>19.454470462236571</v>
      </c>
      <c r="Q55">
        <v>7.2548109285288298</v>
      </c>
      <c r="R55">
        <v>19.676067920981499</v>
      </c>
      <c r="S55">
        <v>10.238438230270248</v>
      </c>
      <c r="T55">
        <v>9.0452946844808846</v>
      </c>
      <c r="U55">
        <v>0.27076387347452968</v>
      </c>
      <c r="V55">
        <v>1.1355377413868544</v>
      </c>
      <c r="W55" s="6">
        <v>82.49457697695432</v>
      </c>
      <c r="AC55" s="6"/>
    </row>
    <row r="56" spans="1:29">
      <c r="A56" s="6"/>
      <c r="O56" s="6">
        <v>85.963391186756184</v>
      </c>
      <c r="P56" s="6">
        <v>276.73620240451135</v>
      </c>
      <c r="Q56" s="6">
        <v>3683.7822284278081</v>
      </c>
      <c r="R56" s="6">
        <v>316.11068731851572</v>
      </c>
      <c r="S56" s="6">
        <v>200.3053563991237</v>
      </c>
      <c r="T56" s="6">
        <v>1975.6601231038246</v>
      </c>
      <c r="U56" s="6">
        <v>126.38781395373942</v>
      </c>
      <c r="V56" s="6">
        <v>70.456007751592367</v>
      </c>
      <c r="W56" s="19">
        <v>6735.4018105458708</v>
      </c>
      <c r="X56" t="s">
        <v>64</v>
      </c>
      <c r="AC56" s="6"/>
    </row>
    <row r="57" spans="1:29">
      <c r="A57" s="6"/>
      <c r="C57" s="1" t="s">
        <v>29</v>
      </c>
      <c r="D57" s="4">
        <v>4.5804501312736315E-3</v>
      </c>
      <c r="E57" s="4">
        <v>6.992494457334638E-4</v>
      </c>
      <c r="F57" s="4">
        <v>5.5854418879868807E-4</v>
      </c>
      <c r="G57" s="4">
        <v>8.526710328500637E-5</v>
      </c>
      <c r="H57" s="4">
        <v>3.4227838645706429E-2</v>
      </c>
      <c r="I57" s="4">
        <v>5.2252063696215075E-3</v>
      </c>
      <c r="J57" s="4">
        <v>4.1737732805274819E-3</v>
      </c>
      <c r="K57" s="4">
        <v>6.3716634160024504E-4</v>
      </c>
      <c r="X57">
        <v>1</v>
      </c>
      <c r="AC57" s="6"/>
    </row>
    <row r="58" spans="1:29">
      <c r="A58" s="6"/>
      <c r="C58" s="1"/>
      <c r="D58" s="1" t="s">
        <v>13</v>
      </c>
      <c r="E58" s="1" t="s">
        <v>14</v>
      </c>
      <c r="F58" s="1" t="s">
        <v>15</v>
      </c>
      <c r="G58" s="1" t="s">
        <v>16</v>
      </c>
      <c r="H58" s="1" t="s">
        <v>17</v>
      </c>
      <c r="I58" s="1" t="s">
        <v>18</v>
      </c>
      <c r="J58" s="1" t="s">
        <v>19</v>
      </c>
      <c r="K58" s="1" t="s">
        <v>20</v>
      </c>
      <c r="L58" s="1"/>
      <c r="X58">
        <v>0</v>
      </c>
      <c r="Y58" t="s">
        <v>65</v>
      </c>
      <c r="AC58" s="6"/>
    </row>
    <row r="59" spans="1:29">
      <c r="A59" s="6"/>
      <c r="B59" s="4">
        <v>9.1266760475747555E-2</v>
      </c>
      <c r="C59" s="1" t="s">
        <v>13</v>
      </c>
      <c r="D59" s="4">
        <v>4.1804284500205697E-4</v>
      </c>
      <c r="E59" s="4">
        <v>6.3818231676555278E-5</v>
      </c>
      <c r="F59" s="4">
        <v>5.0976518694210583E-5</v>
      </c>
      <c r="G59" s="4">
        <v>7.7820522919735037E-6</v>
      </c>
      <c r="H59" s="4">
        <v>3.1238639512802245E-3</v>
      </c>
      <c r="I59" s="4">
        <v>4.7688765817259656E-4</v>
      </c>
      <c r="J59" s="4">
        <v>3.809267662739768E-4</v>
      </c>
      <c r="K59" s="4">
        <v>5.8152107882037906E-5</v>
      </c>
      <c r="N59" t="s">
        <v>100</v>
      </c>
      <c r="AC59" s="6"/>
    </row>
    <row r="60" spans="1:29">
      <c r="A60" s="6"/>
      <c r="B60" s="4">
        <v>1.3932742382856179E-2</v>
      </c>
      <c r="C60" s="1" t="s">
        <v>14</v>
      </c>
      <c r="D60" s="4">
        <v>6.3818231676555278E-5</v>
      </c>
      <c r="E60" s="4">
        <v>9.7424623887593234E-6</v>
      </c>
      <c r="F60" s="4">
        <v>7.7820522919735054E-6</v>
      </c>
      <c r="G60" s="4">
        <v>1.1880045838023836E-6</v>
      </c>
      <c r="H60" s="4">
        <v>4.7688765817259661E-4</v>
      </c>
      <c r="I60" s="4">
        <v>7.280145424519564E-5</v>
      </c>
      <c r="J60" s="4">
        <v>5.815210788203792E-5</v>
      </c>
      <c r="K60" s="4">
        <v>8.8774744925431518E-6</v>
      </c>
      <c r="P60" s="1" t="s">
        <v>13</v>
      </c>
      <c r="Q60" s="1" t="s">
        <v>14</v>
      </c>
      <c r="R60" s="1" t="s">
        <v>15</v>
      </c>
      <c r="S60" s="1" t="s">
        <v>16</v>
      </c>
      <c r="T60" s="1" t="s">
        <v>17</v>
      </c>
      <c r="U60" s="1" t="s">
        <v>18</v>
      </c>
      <c r="V60" s="1" t="s">
        <v>19</v>
      </c>
      <c r="W60" s="1" t="s">
        <v>20</v>
      </c>
      <c r="AC60" s="6"/>
    </row>
    <row r="61" spans="1:29">
      <c r="A61" s="6"/>
      <c r="B61" s="4">
        <v>1.1129150461908018E-2</v>
      </c>
      <c r="C61" s="1" t="s">
        <v>15</v>
      </c>
      <c r="D61" s="4">
        <v>5.0976518694210577E-5</v>
      </c>
      <c r="E61" s="4">
        <v>7.7820522919735037E-6</v>
      </c>
      <c r="F61" s="4">
        <v>6.2161223167649586E-6</v>
      </c>
      <c r="G61" s="4">
        <v>9.4895042190988732E-7</v>
      </c>
      <c r="H61" s="4">
        <v>3.809267662739768E-4</v>
      </c>
      <c r="I61" s="4">
        <v>5.815210788203792E-5</v>
      </c>
      <c r="J61" s="4">
        <v>4.6450550832881766E-5</v>
      </c>
      <c r="K61" s="4">
        <v>7.0911200849326089E-6</v>
      </c>
      <c r="P61">
        <v>91</v>
      </c>
      <c r="Q61">
        <v>382</v>
      </c>
      <c r="R61">
        <v>380</v>
      </c>
      <c r="S61">
        <v>305</v>
      </c>
      <c r="T61">
        <v>150</v>
      </c>
      <c r="U61">
        <v>515</v>
      </c>
      <c r="V61">
        <v>117</v>
      </c>
      <c r="W61">
        <v>140</v>
      </c>
      <c r="AC61" s="6"/>
    </row>
    <row r="62" spans="1:29">
      <c r="A62" s="6"/>
      <c r="B62" s="4">
        <v>1.6989710768469037E-3</v>
      </c>
      <c r="C62" s="1" t="s">
        <v>16</v>
      </c>
      <c r="D62" s="4">
        <v>7.7820522919735037E-6</v>
      </c>
      <c r="E62" s="4">
        <v>1.1880045838023836E-6</v>
      </c>
      <c r="F62" s="4">
        <v>9.4895042190988732E-7</v>
      </c>
      <c r="G62" s="4">
        <v>1.4486634228774344E-7</v>
      </c>
      <c r="H62" s="4">
        <v>5.815210788203792E-5</v>
      </c>
      <c r="I62" s="4">
        <v>8.8774744925431535E-6</v>
      </c>
      <c r="J62" s="4">
        <v>7.0911200849326097E-6</v>
      </c>
      <c r="K62" s="4">
        <v>1.0825271855191705E-6</v>
      </c>
      <c r="N62" s="1" t="s">
        <v>13</v>
      </c>
      <c r="O62" s="25">
        <v>117</v>
      </c>
      <c r="P62" s="7">
        <v>5.1187500000000004</v>
      </c>
      <c r="Q62" s="7">
        <v>21.487500000000001</v>
      </c>
      <c r="R62" s="7">
        <v>21.375</v>
      </c>
      <c r="S62" s="7">
        <v>17.15625</v>
      </c>
      <c r="T62" s="7">
        <v>8.4375</v>
      </c>
      <c r="U62" s="7">
        <v>28.96875</v>
      </c>
      <c r="V62" s="7">
        <v>6.5812499999999998</v>
      </c>
      <c r="W62" s="7">
        <v>7.875</v>
      </c>
      <c r="AC62" s="6"/>
    </row>
    <row r="63" spans="1:29">
      <c r="A63" s="6"/>
      <c r="B63" s="4">
        <v>0.6819993366921796</v>
      </c>
      <c r="C63" s="1" t="s">
        <v>17</v>
      </c>
      <c r="D63" s="4">
        <v>3.1238639512802236E-3</v>
      </c>
      <c r="E63" s="4">
        <v>4.7688765817259656E-4</v>
      </c>
      <c r="F63" s="4">
        <v>3.809267662739768E-4</v>
      </c>
      <c r="G63" s="4">
        <v>5.8152107882037913E-5</v>
      </c>
      <c r="H63" s="4">
        <v>2.3343363252778734E-2</v>
      </c>
      <c r="I63" s="4">
        <v>3.56358727816162E-3</v>
      </c>
      <c r="J63" s="4">
        <v>2.8465106088232852E-3</v>
      </c>
      <c r="K63" s="4">
        <v>4.3454702233394982E-4</v>
      </c>
      <c r="N63" s="1" t="s">
        <v>14</v>
      </c>
      <c r="O63" s="25">
        <v>365</v>
      </c>
      <c r="P63" s="7">
        <v>15.96875</v>
      </c>
      <c r="Q63" s="7">
        <v>67.03365384615384</v>
      </c>
      <c r="R63" s="7">
        <v>66.682692307692307</v>
      </c>
      <c r="S63" s="7">
        <v>53.521634615384613</v>
      </c>
      <c r="T63" s="7">
        <v>26.322115384615383</v>
      </c>
      <c r="U63" s="7">
        <v>90.37259615384616</v>
      </c>
      <c r="V63" s="7">
        <v>20.53125</v>
      </c>
      <c r="W63" s="7">
        <v>24.567307692307693</v>
      </c>
      <c r="AC63" s="6"/>
    </row>
    <row r="64" spans="1:29">
      <c r="A64" s="6"/>
      <c r="B64" s="4">
        <v>0.10411371033527529</v>
      </c>
      <c r="C64" s="1" t="s">
        <v>18</v>
      </c>
      <c r="D64" s="4">
        <v>4.7688765817259656E-4</v>
      </c>
      <c r="E64" s="4">
        <v>7.2801454245195654E-5</v>
      </c>
      <c r="F64" s="4">
        <v>5.8152107882037926E-5</v>
      </c>
      <c r="G64" s="4">
        <v>8.8774744925431535E-6</v>
      </c>
      <c r="H64" s="4">
        <v>3.5635872781616205E-3</v>
      </c>
      <c r="I64" s="4">
        <v>5.4401562240880908E-4</v>
      </c>
      <c r="J64" s="4">
        <v>4.3454702233394993E-4</v>
      </c>
      <c r="K64" s="4">
        <v>6.6337751924754976E-5</v>
      </c>
      <c r="N64" s="1" t="s">
        <v>15</v>
      </c>
      <c r="O64" s="25">
        <v>375</v>
      </c>
      <c r="P64" s="7">
        <v>16.40625</v>
      </c>
      <c r="Q64" s="7">
        <v>68.870192307692307</v>
      </c>
      <c r="R64" s="7">
        <v>68.509615384615387</v>
      </c>
      <c r="S64" s="7">
        <v>54.987980769230766</v>
      </c>
      <c r="T64" s="7">
        <v>27.04326923076923</v>
      </c>
      <c r="U64" s="7">
        <v>92.848557692307693</v>
      </c>
      <c r="V64" s="7">
        <v>21.09375</v>
      </c>
      <c r="W64" s="7">
        <v>25.240384615384617</v>
      </c>
      <c r="AC64" s="6"/>
    </row>
    <row r="65" spans="1:29">
      <c r="A65" s="6"/>
      <c r="B65" s="4">
        <v>8.3163609548578793E-2</v>
      </c>
      <c r="C65" s="1" t="s">
        <v>19</v>
      </c>
      <c r="D65" s="4">
        <v>3.8092676627397674E-4</v>
      </c>
      <c r="E65" s="4">
        <v>5.815210788203792E-5</v>
      </c>
      <c r="F65" s="4">
        <v>4.6450550832881773E-5</v>
      </c>
      <c r="G65" s="4">
        <v>7.0911200849326097E-6</v>
      </c>
      <c r="H65" s="4">
        <v>2.8465106088232856E-3</v>
      </c>
      <c r="I65" s="4">
        <v>4.3454702233394993E-4</v>
      </c>
      <c r="J65" s="4">
        <v>3.4710605144607832E-4</v>
      </c>
      <c r="K65" s="4">
        <v>5.2989052850339153E-5</v>
      </c>
      <c r="N65" s="1" t="s">
        <v>16</v>
      </c>
      <c r="O65" s="25">
        <v>302</v>
      </c>
      <c r="P65" s="7">
        <v>13.2125</v>
      </c>
      <c r="Q65" s="7">
        <v>55.463461538461537</v>
      </c>
      <c r="R65" s="7">
        <v>55.17307692307692</v>
      </c>
      <c r="S65" s="7">
        <v>44.283653846153847</v>
      </c>
      <c r="T65" s="7">
        <v>21.778846153846153</v>
      </c>
      <c r="U65" s="7">
        <v>74.774038461538467</v>
      </c>
      <c r="V65" s="7">
        <v>16.987500000000001</v>
      </c>
      <c r="W65" s="7">
        <v>20.326923076923077</v>
      </c>
      <c r="AC65" s="6"/>
    </row>
    <row r="66" spans="1:29">
      <c r="A66" s="6"/>
      <c r="B66" s="4">
        <v>1.2695719026607597E-2</v>
      </c>
      <c r="C66" s="1" t="s">
        <v>20</v>
      </c>
      <c r="D66" s="4">
        <v>5.8152107882037913E-5</v>
      </c>
      <c r="E66" s="4">
        <v>8.8774744925431535E-6</v>
      </c>
      <c r="F66" s="4">
        <v>7.0911200849326106E-6</v>
      </c>
      <c r="G66" s="4">
        <v>1.0825271855191705E-6</v>
      </c>
      <c r="H66" s="4">
        <v>4.3454702233394993E-4</v>
      </c>
      <c r="I66" s="4">
        <v>6.6337751924754989E-5</v>
      </c>
      <c r="J66" s="4">
        <v>5.298905285033916E-5</v>
      </c>
      <c r="K66" s="4">
        <v>8.0892848461681878E-6</v>
      </c>
      <c r="N66" s="1" t="s">
        <v>17</v>
      </c>
      <c r="O66" s="25">
        <v>154</v>
      </c>
      <c r="P66" s="7">
        <v>6.7374999999999998</v>
      </c>
      <c r="Q66" s="7">
        <v>28.282692307692308</v>
      </c>
      <c r="R66" s="7">
        <v>28.134615384615383</v>
      </c>
      <c r="S66" s="7">
        <v>22.58173076923077</v>
      </c>
      <c r="T66" s="7">
        <v>11.10576923076923</v>
      </c>
      <c r="U66" s="7">
        <v>38.129807692307693</v>
      </c>
      <c r="V66" s="7">
        <v>8.6624999999999996</v>
      </c>
      <c r="W66" s="7">
        <v>10.365384615384615</v>
      </c>
      <c r="AC66" s="6"/>
    </row>
    <row r="67" spans="1:29">
      <c r="A67" s="6"/>
      <c r="N67" s="1" t="s">
        <v>18</v>
      </c>
      <c r="O67" s="25">
        <v>535</v>
      </c>
      <c r="P67" s="7">
        <v>23.40625</v>
      </c>
      <c r="Q67" s="7">
        <v>98.254807692307693</v>
      </c>
      <c r="R67" s="7">
        <v>97.740384615384613</v>
      </c>
      <c r="S67" s="7">
        <v>78.449519230769226</v>
      </c>
      <c r="T67" s="7">
        <v>38.581730769230766</v>
      </c>
      <c r="U67" s="7">
        <v>132.46394230769232</v>
      </c>
      <c r="V67" s="7">
        <v>30.09375</v>
      </c>
      <c r="W67" s="7">
        <v>36.009615384615387</v>
      </c>
      <c r="AC67" s="6"/>
    </row>
    <row r="68" spans="1:29">
      <c r="A68" s="6"/>
      <c r="C68" s="1" t="s">
        <v>30</v>
      </c>
      <c r="D68" s="4">
        <v>4.491811940280835E-3</v>
      </c>
      <c r="E68" s="4">
        <v>2.9423720986914165E-2</v>
      </c>
      <c r="F68" s="4">
        <v>5.4773556845226609E-4</v>
      </c>
      <c r="G68" s="4">
        <v>3.5879548732266559E-3</v>
      </c>
      <c r="H68" s="4">
        <v>3.3565481538391909E-2</v>
      </c>
      <c r="I68" s="4">
        <v>0.21987148542895463</v>
      </c>
      <c r="J68" s="4">
        <v>4.0930048620102469E-3</v>
      </c>
      <c r="K68" s="4">
        <v>2.6811325732025874E-2</v>
      </c>
      <c r="N68" s="1" t="s">
        <v>19</v>
      </c>
      <c r="O68" s="25">
        <v>112</v>
      </c>
      <c r="P68" s="7">
        <v>4.9000000000000004</v>
      </c>
      <c r="Q68" s="7">
        <v>20.569230769230771</v>
      </c>
      <c r="R68" s="7">
        <v>20.46153846153846</v>
      </c>
      <c r="S68" s="7">
        <v>16.423076923076923</v>
      </c>
      <c r="T68" s="7">
        <v>8.0769230769230766</v>
      </c>
      <c r="U68" s="7">
        <v>27.73076923076923</v>
      </c>
      <c r="V68" s="7">
        <v>6.3</v>
      </c>
      <c r="W68" s="7">
        <v>7.5384615384615383</v>
      </c>
      <c r="AC68" s="6"/>
    </row>
    <row r="69" spans="1:29">
      <c r="A69" s="6"/>
      <c r="C69" s="1"/>
      <c r="D69" s="1" t="s">
        <v>13</v>
      </c>
      <c r="E69" s="1" t="s">
        <v>14</v>
      </c>
      <c r="F69" s="1" t="s">
        <v>15</v>
      </c>
      <c r="G69" s="1" t="s">
        <v>16</v>
      </c>
      <c r="H69" s="1" t="s">
        <v>17</v>
      </c>
      <c r="I69" s="1" t="s">
        <v>18</v>
      </c>
      <c r="J69" s="1" t="s">
        <v>19</v>
      </c>
      <c r="K69" s="1" t="s">
        <v>20</v>
      </c>
      <c r="L69" s="1"/>
      <c r="N69" s="1" t="s">
        <v>20</v>
      </c>
      <c r="O69" s="26">
        <v>120</v>
      </c>
      <c r="P69" s="7">
        <v>5.25</v>
      </c>
      <c r="Q69" s="7">
        <v>22.03846153846154</v>
      </c>
      <c r="R69" s="7">
        <v>21.923076923076923</v>
      </c>
      <c r="S69" s="7">
        <v>17.596153846153847</v>
      </c>
      <c r="T69" s="7">
        <v>8.6538461538461533</v>
      </c>
      <c r="U69" s="7">
        <v>29.71153846153846</v>
      </c>
      <c r="V69" s="7">
        <v>6.75</v>
      </c>
      <c r="W69" s="7">
        <v>8.0769230769230766</v>
      </c>
      <c r="AC69" s="6"/>
    </row>
    <row r="70" spans="1:29">
      <c r="A70" s="6"/>
      <c r="B70" s="4">
        <v>1.3932742382856179E-2</v>
      </c>
      <c r="C70" s="1" t="s">
        <v>13</v>
      </c>
      <c r="D70" s="4">
        <v>6.2583258596170241E-5</v>
      </c>
      <c r="E70" s="4">
        <v>4.0995312445571381E-4</v>
      </c>
      <c r="F70" s="4">
        <v>7.6314585691727097E-6</v>
      </c>
      <c r="G70" s="4">
        <v>4.9990050929980394E-5</v>
      </c>
      <c r="H70" s="4">
        <v>4.6765920723092956E-4</v>
      </c>
      <c r="I70" s="4">
        <v>3.0634127638175411E-3</v>
      </c>
      <c r="J70" s="4">
        <v>5.7026782314166572E-5</v>
      </c>
      <c r="K70" s="4">
        <v>3.7355529436715936E-4</v>
      </c>
      <c r="O70" s="25">
        <v>2080</v>
      </c>
      <c r="AC70" s="6"/>
    </row>
    <row r="71" spans="1:29">
      <c r="A71" s="6"/>
      <c r="B71" s="4">
        <v>9.1266760475747555E-2</v>
      </c>
      <c r="C71" s="1" t="s">
        <v>14</v>
      </c>
      <c r="D71" s="4">
        <v>4.0995312445571387E-4</v>
      </c>
      <c r="E71" s="4">
        <v>2.6854076956179217E-3</v>
      </c>
      <c r="F71" s="4">
        <v>4.9990050929980401E-5</v>
      </c>
      <c r="G71" s="4">
        <v>3.2746101801256841E-4</v>
      </c>
      <c r="H71" s="4">
        <v>3.0634127638175411E-3</v>
      </c>
      <c r="I71" s="4">
        <v>2.0066958196091219E-2</v>
      </c>
      <c r="J71" s="4">
        <v>3.7355529436715936E-4</v>
      </c>
      <c r="K71" s="4">
        <v>2.4469828436220523E-3</v>
      </c>
      <c r="N71" s="1" t="s">
        <v>101</v>
      </c>
      <c r="AC71" s="6"/>
    </row>
    <row r="72" spans="1:29">
      <c r="A72" s="6"/>
      <c r="B72" s="4">
        <v>1.6989710768469037E-3</v>
      </c>
      <c r="C72" s="1" t="s">
        <v>15</v>
      </c>
      <c r="D72" s="4">
        <v>7.6314585691727097E-6</v>
      </c>
      <c r="E72" s="4">
        <v>4.9990050929980401E-5</v>
      </c>
      <c r="F72" s="4">
        <v>9.3058688856069749E-7</v>
      </c>
      <c r="G72" s="4">
        <v>6.0958315546439873E-6</v>
      </c>
      <c r="H72" s="4">
        <v>5.7026782314166565E-5</v>
      </c>
      <c r="I72" s="4">
        <v>3.7355529436715936E-4</v>
      </c>
      <c r="J72" s="4">
        <v>6.9538968779491614E-6</v>
      </c>
      <c r="K72" s="4">
        <v>4.55516669506331E-5</v>
      </c>
      <c r="P72" s="1" t="s">
        <v>13</v>
      </c>
      <c r="Q72" s="1" t="s">
        <v>14</v>
      </c>
      <c r="R72" s="1" t="s">
        <v>15</v>
      </c>
      <c r="S72" s="1" t="s">
        <v>16</v>
      </c>
      <c r="T72" s="1" t="s">
        <v>17</v>
      </c>
      <c r="U72" s="1" t="s">
        <v>18</v>
      </c>
      <c r="V72" s="1" t="s">
        <v>19</v>
      </c>
      <c r="W72" s="1" t="s">
        <v>20</v>
      </c>
      <c r="X72" s="1" t="s">
        <v>95</v>
      </c>
      <c r="AC72" s="6"/>
    </row>
    <row r="73" spans="1:29">
      <c r="A73" s="6"/>
      <c r="B73" s="4">
        <v>1.1129150461908018E-2</v>
      </c>
      <c r="C73" s="1" t="s">
        <v>16</v>
      </c>
      <c r="D73" s="4">
        <v>4.9990050929980408E-5</v>
      </c>
      <c r="E73" s="4">
        <v>3.2746101801256841E-4</v>
      </c>
      <c r="F73" s="4">
        <v>6.0958315546439882E-6</v>
      </c>
      <c r="G73" s="4">
        <v>3.9930889634675564E-5</v>
      </c>
      <c r="H73" s="4">
        <v>3.7355529436715936E-4</v>
      </c>
      <c r="I73" s="4">
        <v>2.4469828436220523E-3</v>
      </c>
      <c r="J73" s="4">
        <v>4.55516669506331E-5</v>
      </c>
      <c r="K73" s="4">
        <v>2.9838727815494206E-4</v>
      </c>
      <c r="O73" s="1" t="s">
        <v>13</v>
      </c>
      <c r="P73" s="7">
        <v>43.262828144078142</v>
      </c>
      <c r="Q73" s="7">
        <v>0.57417830133798697</v>
      </c>
      <c r="R73" s="7">
        <v>7.1644736842105265</v>
      </c>
      <c r="S73" s="7">
        <v>7.7925774134790529E-2</v>
      </c>
      <c r="T73" s="7">
        <v>0.28935185185185186</v>
      </c>
      <c r="U73" s="7">
        <v>13.764866504854369</v>
      </c>
      <c r="V73" s="7">
        <v>0.30584639126305796</v>
      </c>
      <c r="W73" s="7">
        <v>18.668650793650794</v>
      </c>
      <c r="X73" s="6">
        <v>84.108121445381528</v>
      </c>
      <c r="AC73" s="6"/>
    </row>
    <row r="74" spans="1:29">
      <c r="A74" s="6"/>
      <c r="B74" s="4">
        <v>0.10411371033527529</v>
      </c>
      <c r="C74" s="1" t="s">
        <v>17</v>
      </c>
      <c r="D74" s="4">
        <v>4.6765920723092973E-4</v>
      </c>
      <c r="E74" s="4">
        <v>3.0634127638175419E-3</v>
      </c>
      <c r="F74" s="4">
        <v>5.7026782314166585E-5</v>
      </c>
      <c r="G74" s="4">
        <v>3.7355529436715942E-4</v>
      </c>
      <c r="H74" s="4">
        <v>3.4946268221521656E-3</v>
      </c>
      <c r="I74" s="4">
        <v>2.2891636144936885E-2</v>
      </c>
      <c r="J74" s="4">
        <v>4.2613792260420824E-4</v>
      </c>
      <c r="K74" s="4">
        <v>2.7914266009688546E-3</v>
      </c>
      <c r="O74" s="1" t="s">
        <v>14</v>
      </c>
      <c r="P74" s="7">
        <v>0.25837818003913893</v>
      </c>
      <c r="Q74" s="7">
        <v>279.85614541898616</v>
      </c>
      <c r="R74" s="7">
        <v>46.497256114469529</v>
      </c>
      <c r="S74" s="7">
        <v>2.0684120687868153</v>
      </c>
      <c r="T74" s="7">
        <v>11.399375658587985</v>
      </c>
      <c r="U74" s="7">
        <v>13.073380832659831</v>
      </c>
      <c r="V74" s="7">
        <v>13.310549847792998</v>
      </c>
      <c r="W74" s="7">
        <v>0.8491080836971252</v>
      </c>
      <c r="X74" s="6">
        <v>367.31260620501956</v>
      </c>
      <c r="AC74" s="6"/>
    </row>
    <row r="75" spans="1:29">
      <c r="A75" s="6"/>
      <c r="B75" s="4">
        <v>0.6819993366921796</v>
      </c>
      <c r="C75" s="1" t="s">
        <v>18</v>
      </c>
      <c r="D75" s="4">
        <v>3.0634127638175419E-3</v>
      </c>
      <c r="E75" s="4">
        <v>2.0066958196091226E-2</v>
      </c>
      <c r="F75" s="4">
        <v>3.7355529436715942E-4</v>
      </c>
      <c r="G75" s="4">
        <v>2.4469828436220527E-3</v>
      </c>
      <c r="H75" s="4">
        <v>2.2891636144936882E-2</v>
      </c>
      <c r="I75" s="4">
        <v>0.1499522072200713</v>
      </c>
      <c r="J75" s="4">
        <v>2.7914266009688546E-3</v>
      </c>
      <c r="K75" s="4">
        <v>1.8285306365079614E-2</v>
      </c>
      <c r="O75" s="1" t="s">
        <v>15</v>
      </c>
      <c r="P75" s="7">
        <v>1.1833928571428571</v>
      </c>
      <c r="Q75" s="7">
        <v>46.96108236004833</v>
      </c>
      <c r="R75" s="7">
        <v>535.23242240215916</v>
      </c>
      <c r="S75" s="7">
        <v>0.16236328289197113</v>
      </c>
      <c r="T75" s="7">
        <v>21.376069230769232</v>
      </c>
      <c r="U75" s="7">
        <v>81.236285847647508</v>
      </c>
      <c r="V75" s="7">
        <v>0.20782407407407408</v>
      </c>
      <c r="W75" s="7">
        <v>8.0342893772893795</v>
      </c>
      <c r="X75" s="6">
        <v>694.3937294320225</v>
      </c>
      <c r="AC75" s="6"/>
    </row>
    <row r="76" spans="1:29">
      <c r="A76" s="6"/>
      <c r="B76" s="4">
        <v>1.2695719026607597E-2</v>
      </c>
      <c r="C76" s="1" t="s">
        <v>19</v>
      </c>
      <c r="D76" s="4">
        <v>5.7026782314166585E-5</v>
      </c>
      <c r="E76" s="4">
        <v>3.7355529436715947E-4</v>
      </c>
      <c r="F76" s="4">
        <v>6.9538968779491631E-6</v>
      </c>
      <c r="G76" s="4">
        <v>4.5551666950633107E-5</v>
      </c>
      <c r="H76" s="4">
        <v>4.2613792260420819E-4</v>
      </c>
      <c r="I76" s="4">
        <v>2.7914266009688546E-3</v>
      </c>
      <c r="J76" s="4">
        <v>5.1963639702620896E-5</v>
      </c>
      <c r="K76" s="4">
        <v>3.4038905822465478E-4</v>
      </c>
      <c r="O76" s="1" t="s">
        <v>16</v>
      </c>
      <c r="P76" s="7">
        <v>0.78109035004730376</v>
      </c>
      <c r="Q76" s="7">
        <v>2.3693247193498568</v>
      </c>
      <c r="R76" s="7">
        <v>0.18248786765691574</v>
      </c>
      <c r="S76" s="7">
        <v>271.83115140342238</v>
      </c>
      <c r="T76" s="7">
        <v>10.028735778570214</v>
      </c>
      <c r="U76" s="7">
        <v>54.392247167254403</v>
      </c>
      <c r="V76" s="7">
        <v>3.755711920529802</v>
      </c>
      <c r="W76" s="7">
        <v>1.3959864638672583</v>
      </c>
      <c r="X76" s="6">
        <v>344.73673567069812</v>
      </c>
      <c r="AC76" s="6"/>
    </row>
    <row r="77" spans="1:29">
      <c r="A77" s="6"/>
      <c r="B77" s="4">
        <v>8.3163609548578793E-2</v>
      </c>
      <c r="C77" s="1" t="s">
        <v>20</v>
      </c>
      <c r="D77" s="4">
        <v>3.7355529436715947E-4</v>
      </c>
      <c r="E77" s="4">
        <v>2.4469828436220532E-3</v>
      </c>
      <c r="F77" s="4">
        <v>4.5551666950633107E-5</v>
      </c>
      <c r="G77" s="4">
        <v>2.9838727815494211E-4</v>
      </c>
      <c r="H77" s="4">
        <v>2.7914266009688546E-3</v>
      </c>
      <c r="I77" s="4">
        <v>1.8285306365079614E-2</v>
      </c>
      <c r="J77" s="4">
        <v>3.4038905822465478E-4</v>
      </c>
      <c r="K77" s="4">
        <v>2.2297266246579634E-3</v>
      </c>
      <c r="O77" s="1" t="s">
        <v>17</v>
      </c>
      <c r="P77" s="7">
        <v>0.75976345083487962</v>
      </c>
      <c r="Q77" s="7">
        <v>14.545560329722635</v>
      </c>
      <c r="R77" s="7">
        <v>17.414177927335821</v>
      </c>
      <c r="S77" s="7">
        <v>9.4158802263310459</v>
      </c>
      <c r="T77" s="7">
        <v>224.15685148185156</v>
      </c>
      <c r="U77" s="7">
        <v>0.21605154554183661</v>
      </c>
      <c r="V77" s="7">
        <v>3.2887626262626268</v>
      </c>
      <c r="W77" s="7">
        <v>1.0926573426573425</v>
      </c>
      <c r="X77" s="6">
        <v>270.88970493053773</v>
      </c>
      <c r="AC77" s="6"/>
    </row>
    <row r="78" spans="1:29">
      <c r="A78" s="6"/>
      <c r="O78" s="1" t="s">
        <v>18</v>
      </c>
      <c r="P78" s="7">
        <v>8.8668641522029379</v>
      </c>
      <c r="Q78" s="7">
        <v>11.942335215916833</v>
      </c>
      <c r="R78" s="7">
        <v>87.99616425139051</v>
      </c>
      <c r="S78" s="7">
        <v>54.603770801169112</v>
      </c>
      <c r="T78" s="7">
        <v>1.8368086508507084</v>
      </c>
      <c r="U78" s="7">
        <v>401.21766701506903</v>
      </c>
      <c r="V78" s="7">
        <v>16.220437435098649</v>
      </c>
      <c r="W78" s="7">
        <v>2.782379069528603</v>
      </c>
      <c r="X78" s="6">
        <v>585.46642659122642</v>
      </c>
      <c r="AC78" s="6"/>
    </row>
    <row r="79" spans="1:29">
      <c r="A79" s="6"/>
      <c r="C79" s="1" t="s">
        <v>31</v>
      </c>
      <c r="D79" s="4">
        <v>4.1972498769178064E-4</v>
      </c>
      <c r="E79" s="4">
        <v>6.4075026818893568E-5</v>
      </c>
      <c r="F79" s="4">
        <v>3.4420363035315067E-3</v>
      </c>
      <c r="G79" s="4">
        <v>5.2545970558784893E-4</v>
      </c>
      <c r="H79" s="4">
        <v>3.1364339186224742E-3</v>
      </c>
      <c r="I79" s="4">
        <v>4.7880658370285056E-4</v>
      </c>
      <c r="J79" s="4">
        <v>2.5720935679564141E-2</v>
      </c>
      <c r="K79" s="4">
        <v>3.9265464096822997E-3</v>
      </c>
      <c r="O79" s="1" t="s">
        <v>19</v>
      </c>
      <c r="P79" s="7">
        <v>0.24693877551020393</v>
      </c>
      <c r="Q79" s="7">
        <v>10.319417755019851</v>
      </c>
      <c r="R79" s="7">
        <v>2.0893580104106433</v>
      </c>
      <c r="S79" s="7">
        <v>6.6151143938029184</v>
      </c>
      <c r="T79" s="7">
        <v>0.53406593406593394</v>
      </c>
      <c r="U79" s="7">
        <v>14.038674917315692</v>
      </c>
      <c r="V79" s="7">
        <v>169.72857142857146</v>
      </c>
      <c r="W79" s="7">
        <v>5.5384615384615392</v>
      </c>
      <c r="X79" s="6">
        <v>209.11060275315825</v>
      </c>
      <c r="AC79" s="6"/>
    </row>
    <row r="80" spans="1:29">
      <c r="A80" s="6"/>
      <c r="C80" s="1"/>
      <c r="D80" s="1" t="s">
        <v>13</v>
      </c>
      <c r="E80" s="1" t="s">
        <v>14</v>
      </c>
      <c r="F80" s="1" t="s">
        <v>15</v>
      </c>
      <c r="G80" s="1" t="s">
        <v>16</v>
      </c>
      <c r="H80" s="1" t="s">
        <v>17</v>
      </c>
      <c r="I80" s="1" t="s">
        <v>18</v>
      </c>
      <c r="J80" s="1" t="s">
        <v>19</v>
      </c>
      <c r="K80" s="1" t="s">
        <v>20</v>
      </c>
      <c r="L80" s="1"/>
      <c r="O80" s="1" t="s">
        <v>20</v>
      </c>
      <c r="P80" s="7">
        <v>0.58333333333333337</v>
      </c>
      <c r="Q80" s="7">
        <v>0.41891529064303973</v>
      </c>
      <c r="R80" s="7">
        <v>6.4844804318488523</v>
      </c>
      <c r="S80" s="7">
        <v>1.2005254308533</v>
      </c>
      <c r="T80" s="7">
        <v>0.31606837606837584</v>
      </c>
      <c r="U80" s="7">
        <v>2.5542569081404025</v>
      </c>
      <c r="V80" s="7">
        <v>12.675925925925926</v>
      </c>
      <c r="W80" s="7">
        <v>44.33406593406594</v>
      </c>
      <c r="X80" s="6">
        <v>68.567571630879172</v>
      </c>
      <c r="AC80" s="6"/>
    </row>
    <row r="81" spans="1:29">
      <c r="A81" s="6"/>
      <c r="B81" s="4">
        <v>1.1129150461908018E-2</v>
      </c>
      <c r="C81" s="1" t="s">
        <v>13</v>
      </c>
      <c r="D81" s="4">
        <v>4.6711825406443177E-6</v>
      </c>
      <c r="E81" s="4">
        <v>7.1310061431825802E-7</v>
      </c>
      <c r="F81" s="4">
        <v>3.8306939917351831E-5</v>
      </c>
      <c r="G81" s="4">
        <v>5.8479201251570598E-6</v>
      </c>
      <c r="H81" s="4">
        <v>3.490584499418128E-5</v>
      </c>
      <c r="I81" s="4">
        <v>5.328710512181179E-6</v>
      </c>
      <c r="J81" s="4">
        <v>2.862521631989277E-4</v>
      </c>
      <c r="K81" s="4">
        <v>4.3699125789019035E-5</v>
      </c>
      <c r="X81" s="27">
        <v>2624.5854986589234</v>
      </c>
      <c r="Y81" t="s">
        <v>51</v>
      </c>
      <c r="AC81" s="6"/>
    </row>
    <row r="82" spans="1:29">
      <c r="A82" s="6"/>
      <c r="B82" s="4">
        <v>1.6989710768469037E-3</v>
      </c>
      <c r="C82" s="1" t="s">
        <v>14</v>
      </c>
      <c r="D82" s="4">
        <v>7.1310061431825792E-7</v>
      </c>
      <c r="E82" s="4">
        <v>1.0886161731348984E-7</v>
      </c>
      <c r="F82" s="4">
        <v>5.8479201251570598E-6</v>
      </c>
      <c r="G82" s="4">
        <v>8.9274084184224464E-7</v>
      </c>
      <c r="H82" s="4">
        <v>5.328710512181179E-6</v>
      </c>
      <c r="I82" s="4">
        <v>8.1347853711501912E-7</v>
      </c>
      <c r="J82" s="4">
        <v>4.3699125789019035E-5</v>
      </c>
      <c r="K82" s="4">
        <v>6.6710887819472804E-6</v>
      </c>
      <c r="Y82" t="s">
        <v>102</v>
      </c>
      <c r="AC82" s="6"/>
    </row>
    <row r="83" spans="1:29">
      <c r="A83" s="6"/>
      <c r="B83" s="4">
        <v>9.1266760475747555E-2</v>
      </c>
      <c r="C83" s="1" t="s">
        <v>15</v>
      </c>
      <c r="D83" s="4">
        <v>3.8306939917351831E-5</v>
      </c>
      <c r="E83" s="4">
        <v>5.8479201251570598E-6</v>
      </c>
      <c r="F83" s="4">
        <v>3.141435028632375E-4</v>
      </c>
      <c r="G83" s="4">
        <v>4.795700508954304E-5</v>
      </c>
      <c r="H83" s="4">
        <v>2.8625216319892765E-4</v>
      </c>
      <c r="I83" s="4">
        <v>4.3699125789019035E-5</v>
      </c>
      <c r="J83" s="4">
        <v>2.3474664758788896E-3</v>
      </c>
      <c r="K83" s="4">
        <v>3.5836317066938097E-4</v>
      </c>
      <c r="U83" t="s">
        <v>103</v>
      </c>
      <c r="W83">
        <v>66.33864886296881</v>
      </c>
      <c r="AC83" s="6"/>
    </row>
    <row r="84" spans="1:29">
      <c r="A84" s="6"/>
      <c r="B84" s="4">
        <v>1.3932742382856179E-2</v>
      </c>
      <c r="C84" s="1" t="s">
        <v>16</v>
      </c>
      <c r="D84" s="4">
        <v>5.8479201251570598E-6</v>
      </c>
      <c r="E84" s="4">
        <v>8.9274084184224474E-7</v>
      </c>
      <c r="F84" s="4">
        <v>4.795700508954304E-5</v>
      </c>
      <c r="G84" s="4">
        <v>7.3210947105269525E-6</v>
      </c>
      <c r="H84" s="4">
        <v>4.3699125789019035E-5</v>
      </c>
      <c r="I84" s="4">
        <v>6.6710887819472804E-6</v>
      </c>
      <c r="J84" s="4">
        <v>3.5836317066938102E-4</v>
      </c>
      <c r="K84" s="4">
        <v>5.4707559580432342E-5</v>
      </c>
      <c r="AC84" s="6"/>
    </row>
    <row r="85" spans="1:29">
      <c r="A85" s="6"/>
      <c r="B85" s="4">
        <v>8.3163609548578793E-2</v>
      </c>
      <c r="C85" s="1" t="s">
        <v>17</v>
      </c>
      <c r="D85" s="4">
        <v>3.4905844994181287E-5</v>
      </c>
      <c r="E85" s="4">
        <v>5.328710512181179E-6</v>
      </c>
      <c r="F85" s="4">
        <v>2.8625216319892765E-4</v>
      </c>
      <c r="G85" s="4">
        <v>4.3699125789019035E-5</v>
      </c>
      <c r="H85" s="4">
        <v>2.6083716578323841E-4</v>
      </c>
      <c r="I85" s="4">
        <v>3.9819283776352771E-5</v>
      </c>
      <c r="J85" s="4">
        <v>2.1390458520793815E-3</v>
      </c>
      <c r="K85" s="4">
        <v>3.265457724891927E-4</v>
      </c>
      <c r="AC85" s="6"/>
    </row>
    <row r="86" spans="1:29">
      <c r="A86" s="6"/>
      <c r="B86" s="4">
        <v>1.2695719026607597E-2</v>
      </c>
      <c r="C86" s="1" t="s">
        <v>18</v>
      </c>
      <c r="D86" s="4">
        <v>5.328710512181179E-6</v>
      </c>
      <c r="E86" s="4">
        <v>8.1347853711501912E-7</v>
      </c>
      <c r="F86" s="4">
        <v>4.3699125789019035E-5</v>
      </c>
      <c r="G86" s="4">
        <v>6.6710887819472804E-6</v>
      </c>
      <c r="H86" s="4">
        <v>3.9819283776352771E-5</v>
      </c>
      <c r="I86" s="4">
        <v>6.0787938547812635E-6</v>
      </c>
      <c r="J86" s="4">
        <v>3.265457724891927E-4</v>
      </c>
      <c r="K86" s="4">
        <v>4.9850329962261323E-5</v>
      </c>
      <c r="AC86" s="6"/>
    </row>
    <row r="87" spans="1:29">
      <c r="A87" s="6"/>
      <c r="B87" s="4">
        <v>0.6819993366921796</v>
      </c>
      <c r="C87" s="1" t="s">
        <v>19</v>
      </c>
      <c r="D87" s="4">
        <v>2.8625216319892765E-4</v>
      </c>
      <c r="E87" s="4">
        <v>4.3699125789019029E-5</v>
      </c>
      <c r="F87" s="4">
        <v>2.3474664758788891E-3</v>
      </c>
      <c r="G87" s="4">
        <v>3.5836317066938097E-4</v>
      </c>
      <c r="H87" s="4">
        <v>2.139045852079381E-3</v>
      </c>
      <c r="I87" s="4">
        <v>3.2654577248919265E-4</v>
      </c>
      <c r="J87" s="4">
        <v>1.7541661072564961E-2</v>
      </c>
      <c r="K87" s="4">
        <v>2.6779020468943879E-3</v>
      </c>
      <c r="AC87" s="6"/>
    </row>
    <row r="88" spans="1:29">
      <c r="A88" s="6"/>
      <c r="B88" s="4">
        <v>0.10411371033527529</v>
      </c>
      <c r="C88" s="1" t="s">
        <v>20</v>
      </c>
      <c r="D88" s="4">
        <v>4.3699125789019035E-5</v>
      </c>
      <c r="E88" s="4">
        <v>6.6710887819472804E-6</v>
      </c>
      <c r="F88" s="4">
        <v>3.5836317066938097E-4</v>
      </c>
      <c r="G88" s="4">
        <v>5.4707559580432342E-5</v>
      </c>
      <c r="H88" s="4">
        <v>3.265457724891927E-4</v>
      </c>
      <c r="I88" s="4">
        <v>4.9850329962261329E-5</v>
      </c>
      <c r="J88" s="4">
        <v>2.6779020468943883E-3</v>
      </c>
      <c r="K88" s="4">
        <v>4.0880731551567816E-4</v>
      </c>
      <c r="AC88" s="6"/>
    </row>
    <row r="89" spans="1:29">
      <c r="A89" s="6"/>
      <c r="AC89" s="6"/>
    </row>
    <row r="90" spans="1:29">
      <c r="A90" s="6"/>
      <c r="C90" s="1" t="s">
        <v>32</v>
      </c>
      <c r="D90" s="4">
        <v>3.3056664718082582E-5</v>
      </c>
      <c r="E90" s="4">
        <v>2.1653846874141841E-4</v>
      </c>
      <c r="F90" s="4">
        <v>2.7108760109575318E-4</v>
      </c>
      <c r="G90" s="4">
        <v>1.7757657808698537E-3</v>
      </c>
      <c r="H90" s="4">
        <v>2.4701899457666088E-4</v>
      </c>
      <c r="I90" s="4">
        <v>1.6181038012106344E-3</v>
      </c>
      <c r="J90" s="4">
        <v>2.0257272545781517E-3</v>
      </c>
      <c r="K90" s="4">
        <v>1.326957457853158E-2</v>
      </c>
      <c r="AC90" s="6"/>
    </row>
    <row r="91" spans="1:29">
      <c r="A91" s="6"/>
      <c r="C91" s="1"/>
      <c r="D91" s="1" t="s">
        <v>13</v>
      </c>
      <c r="E91" s="1" t="s">
        <v>14</v>
      </c>
      <c r="F91" s="1" t="s">
        <v>15</v>
      </c>
      <c r="G91" s="1" t="s">
        <v>16</v>
      </c>
      <c r="H91" s="1" t="s">
        <v>17</v>
      </c>
      <c r="I91" s="1" t="s">
        <v>18</v>
      </c>
      <c r="J91" s="1" t="s">
        <v>19</v>
      </c>
      <c r="K91" s="1" t="s">
        <v>20</v>
      </c>
      <c r="AC91" s="6"/>
    </row>
    <row r="92" spans="1:29">
      <c r="A92" s="6"/>
      <c r="B92" s="4">
        <v>1.6989710768469037E-3</v>
      </c>
      <c r="C92" s="1" t="s">
        <v>13</v>
      </c>
      <c r="D92" s="4">
        <v>5.6162317253047813E-8</v>
      </c>
      <c r="E92" s="4">
        <v>3.6789259541638725E-7</v>
      </c>
      <c r="F92" s="4">
        <v>4.6056999355349567E-7</v>
      </c>
      <c r="G92" s="4">
        <v>3.016974700952338E-6</v>
      </c>
      <c r="H92" s="4">
        <v>4.1967812721754902E-7</v>
      </c>
      <c r="I92" s="4">
        <v>2.7491115575928997E-6</v>
      </c>
      <c r="J92" s="4">
        <v>3.4416520151087642E-6</v>
      </c>
      <c r="K92" s="4">
        <v>2.2544623410988095E-5</v>
      </c>
      <c r="AC92" s="6"/>
    </row>
    <row r="93" spans="1:29">
      <c r="A93" s="6"/>
      <c r="B93" s="4">
        <v>1.1129150461908018E-2</v>
      </c>
      <c r="C93" s="1" t="s">
        <v>14</v>
      </c>
      <c r="D93" s="4">
        <v>3.6789259541638725E-7</v>
      </c>
      <c r="E93" s="4">
        <v>2.4098891994144116E-6</v>
      </c>
      <c r="F93" s="4">
        <v>3.016974700952338E-6</v>
      </c>
      <c r="G93" s="4">
        <v>1.9762764560408184E-5</v>
      </c>
      <c r="H93" s="4">
        <v>2.7491115575928997E-6</v>
      </c>
      <c r="I93" s="4">
        <v>1.8008120666658453E-5</v>
      </c>
      <c r="J93" s="4">
        <v>2.2544623410988098E-5</v>
      </c>
      <c r="K93" s="4">
        <v>1.4767909204998762E-4</v>
      </c>
      <c r="AC93" s="6"/>
    </row>
    <row r="94" spans="1:29">
      <c r="A94" s="6"/>
      <c r="B94" s="4">
        <v>1.3932742382856179E-2</v>
      </c>
      <c r="C94" s="1" t="s">
        <v>15</v>
      </c>
      <c r="D94" s="4">
        <v>4.6056999355349567E-7</v>
      </c>
      <c r="E94" s="4">
        <v>3.016974700952338E-6</v>
      </c>
      <c r="F94" s="4">
        <v>3.7769937092536097E-6</v>
      </c>
      <c r="G94" s="4">
        <v>2.4741287157151108E-5</v>
      </c>
      <c r="H94" s="4">
        <v>3.4416520151087638E-6</v>
      </c>
      <c r="I94" s="4">
        <v>2.2544623410988095E-5</v>
      </c>
      <c r="J94" s="4">
        <v>2.8223935975967901E-5</v>
      </c>
      <c r="K94" s="4">
        <v>1.8488156413277787E-4</v>
      </c>
      <c r="AC94" s="6"/>
    </row>
    <row r="95" spans="1:29">
      <c r="A95" s="6"/>
      <c r="B95" s="4">
        <v>9.1266760475747555E-2</v>
      </c>
      <c r="C95" s="1" t="s">
        <v>16</v>
      </c>
      <c r="D95" s="4">
        <v>3.016974700952338E-6</v>
      </c>
      <c r="E95" s="4">
        <v>1.9762764560408184E-5</v>
      </c>
      <c r="F95" s="4">
        <v>2.4741287157151108E-5</v>
      </c>
      <c r="G95" s="4">
        <v>1.6206839018367776E-4</v>
      </c>
      <c r="H95" s="4">
        <v>2.2544623410988095E-5</v>
      </c>
      <c r="I95" s="4">
        <v>1.4767909204998759E-4</v>
      </c>
      <c r="J95" s="4">
        <v>1.8488156413277787E-4</v>
      </c>
      <c r="K95" s="4">
        <v>1.2110710846739104E-3</v>
      </c>
      <c r="AC95" s="6"/>
    </row>
    <row r="96" spans="1:29">
      <c r="A96" s="6"/>
      <c r="B96" s="4">
        <v>1.2695719026607597E-2</v>
      </c>
      <c r="C96" s="1" t="s">
        <v>17</v>
      </c>
      <c r="D96" s="4">
        <v>4.1967812721754913E-7</v>
      </c>
      <c r="E96" s="4">
        <v>2.7491115575929002E-6</v>
      </c>
      <c r="F96" s="4">
        <v>3.4416520151087642E-6</v>
      </c>
      <c r="G96" s="4">
        <v>2.2544623410988098E-5</v>
      </c>
      <c r="H96" s="4">
        <v>3.1360837493803925E-6</v>
      </c>
      <c r="I96" s="4">
        <v>2.0542991216055928E-5</v>
      </c>
      <c r="J96" s="4">
        <v>2.5718064048665412E-5</v>
      </c>
      <c r="K96" s="4">
        <v>1.6846679045165187E-4</v>
      </c>
      <c r="AC96" s="6"/>
    </row>
    <row r="97" spans="1:29">
      <c r="A97" s="6"/>
      <c r="B97" s="4">
        <v>8.3163609548578793E-2</v>
      </c>
      <c r="C97" s="1" t="s">
        <v>18</v>
      </c>
      <c r="D97" s="4">
        <v>2.7491115575929002E-6</v>
      </c>
      <c r="E97" s="4">
        <v>1.8008120666658453E-5</v>
      </c>
      <c r="F97" s="4">
        <v>2.2544623410988098E-5</v>
      </c>
      <c r="G97" s="4">
        <v>1.4767909204998765E-4</v>
      </c>
      <c r="H97" s="4">
        <v>2.0542991216055928E-5</v>
      </c>
      <c r="I97" s="4">
        <v>1.3456735273295234E-4</v>
      </c>
      <c r="J97" s="4">
        <v>1.6846679045165187E-4</v>
      </c>
      <c r="K97" s="4">
        <v>1.1035457191247472E-3</v>
      </c>
      <c r="AC97" s="6"/>
    </row>
    <row r="98" spans="1:29">
      <c r="A98" s="6"/>
      <c r="B98" s="4">
        <v>0.10411371033527529</v>
      </c>
      <c r="C98" s="1" t="s">
        <v>19</v>
      </c>
      <c r="D98" s="4">
        <v>3.4416520151087647E-6</v>
      </c>
      <c r="E98" s="4">
        <v>2.2544623410988098E-5</v>
      </c>
      <c r="F98" s="4">
        <v>2.8223935975967904E-5</v>
      </c>
      <c r="G98" s="4">
        <v>1.8488156413277789E-4</v>
      </c>
      <c r="H98" s="4">
        <v>2.5718064048665409E-5</v>
      </c>
      <c r="I98" s="4">
        <v>1.6846679045165187E-4</v>
      </c>
      <c r="J98" s="4">
        <v>2.1090598060142217E-4</v>
      </c>
      <c r="K98" s="4">
        <v>1.3815446439415695E-3</v>
      </c>
      <c r="AC98" s="6"/>
    </row>
    <row r="99" spans="1:29">
      <c r="A99" s="6"/>
      <c r="B99" s="4">
        <v>0.6819993366921796</v>
      </c>
      <c r="C99" s="1" t="s">
        <v>20</v>
      </c>
      <c r="D99" s="4">
        <v>2.2544623410988098E-5</v>
      </c>
      <c r="E99" s="4">
        <v>1.4767909204998762E-4</v>
      </c>
      <c r="F99" s="4">
        <v>1.8488156413277784E-4</v>
      </c>
      <c r="G99" s="4">
        <v>1.2110710846739107E-3</v>
      </c>
      <c r="H99" s="4">
        <v>1.6846679045165184E-4</v>
      </c>
      <c r="I99" s="4">
        <v>1.103545719124747E-3</v>
      </c>
      <c r="J99" s="4">
        <v>1.3815446439415695E-3</v>
      </c>
      <c r="K99" s="4">
        <v>9.0498410607459459E-3</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30">
        <v>7.9697811391923612E-3</v>
      </c>
      <c r="E103" s="30">
        <v>1.5166745990285113E-2</v>
      </c>
      <c r="F103" s="30">
        <v>1.3589435277965738E-2</v>
      </c>
      <c r="G103" s="30">
        <v>5.0041227711123942E-3</v>
      </c>
      <c r="H103" s="30">
        <v>4.6284324553962277E-3</v>
      </c>
      <c r="I103" s="30">
        <v>5.5144821179531501E-3</v>
      </c>
      <c r="J103" s="30">
        <v>2.5331866407507873E-3</v>
      </c>
      <c r="K103" s="30">
        <v>1.1586971480484131E-3</v>
      </c>
      <c r="L103" s="6">
        <v>5.5564883540704185E-2</v>
      </c>
      <c r="N103" s="30">
        <v>2.0958618903065586E-2</v>
      </c>
      <c r="AC103" s="6"/>
    </row>
    <row r="104" spans="1:29">
      <c r="A104" s="6"/>
      <c r="C104" s="1" t="s">
        <v>14</v>
      </c>
      <c r="D104" s="30">
        <v>1.516674599028511E-2</v>
      </c>
      <c r="E104" s="30">
        <v>9.3695697911617304E-2</v>
      </c>
      <c r="F104" s="30">
        <v>5.0041227711123942E-3</v>
      </c>
      <c r="G104" s="30">
        <v>1.9954117114886261E-2</v>
      </c>
      <c r="H104" s="30">
        <v>5.5144821179531501E-3</v>
      </c>
      <c r="I104" s="30">
        <v>3.2336152208838093E-2</v>
      </c>
      <c r="J104" s="30">
        <v>1.1586971480484131E-3</v>
      </c>
      <c r="K104" s="30">
        <v>5.2337727786661396E-3</v>
      </c>
      <c r="L104" s="6">
        <v>0.17806378804140688</v>
      </c>
      <c r="AC104" s="6"/>
    </row>
    <row r="105" spans="1:29">
      <c r="A105" s="6"/>
      <c r="C105" s="1" t="s">
        <v>15</v>
      </c>
      <c r="D105" s="30">
        <v>1.3589435277965734E-2</v>
      </c>
      <c r="E105" s="30">
        <v>5.0041227711123942E-3</v>
      </c>
      <c r="F105" s="30">
        <v>0.1051301308430375</v>
      </c>
      <c r="G105" s="30">
        <v>2.6480742178612949E-2</v>
      </c>
      <c r="H105" s="30">
        <v>2.5331866407507873E-3</v>
      </c>
      <c r="I105" s="30">
        <v>1.1586971480484131E-3</v>
      </c>
      <c r="J105" s="30">
        <v>1.645435577260455E-2</v>
      </c>
      <c r="K105" s="30">
        <v>4.1289315175510287E-3</v>
      </c>
      <c r="L105" s="6">
        <v>0.17447960214968336</v>
      </c>
      <c r="AC105" s="6"/>
    </row>
    <row r="106" spans="1:29">
      <c r="A106" s="6"/>
      <c r="C106" s="1" t="s">
        <v>16</v>
      </c>
      <c r="D106" s="30">
        <v>5.0041227711123942E-3</v>
      </c>
      <c r="E106" s="30">
        <v>1.9954117114886261E-2</v>
      </c>
      <c r="F106" s="30">
        <v>2.6480742178612952E-2</v>
      </c>
      <c r="G106" s="30">
        <v>7.2375138971206759E-2</v>
      </c>
      <c r="H106" s="30">
        <v>1.1586971480484131E-3</v>
      </c>
      <c r="I106" s="30">
        <v>5.2337727786661396E-3</v>
      </c>
      <c r="J106" s="30">
        <v>4.1289315175510287E-3</v>
      </c>
      <c r="K106" s="30">
        <v>1.122262918967348E-2</v>
      </c>
      <c r="L106" s="6">
        <v>0.14555815166975744</v>
      </c>
      <c r="AC106" s="6"/>
    </row>
    <row r="107" spans="1:29">
      <c r="A107" s="6"/>
      <c r="C107" s="1" t="s">
        <v>17</v>
      </c>
      <c r="D107" s="30">
        <v>4.6284324553962277E-3</v>
      </c>
      <c r="E107" s="30">
        <v>5.514482117953151E-3</v>
      </c>
      <c r="F107" s="30">
        <v>2.5331866407507873E-3</v>
      </c>
      <c r="G107" s="30">
        <v>1.1586971480484134E-3</v>
      </c>
      <c r="H107" s="30">
        <v>2.7235997628396784E-2</v>
      </c>
      <c r="I107" s="30">
        <v>2.6778694357696611E-2</v>
      </c>
      <c r="J107" s="30">
        <v>5.6790339739313045E-3</v>
      </c>
      <c r="K107" s="30">
        <v>3.809408774598962E-3</v>
      </c>
      <c r="L107" s="6">
        <v>7.7337933096772254E-2</v>
      </c>
      <c r="AC107" s="6"/>
    </row>
    <row r="108" spans="1:29">
      <c r="A108" s="6"/>
      <c r="C108" s="1" t="s">
        <v>18</v>
      </c>
      <c r="D108" s="30">
        <v>5.514482117953151E-3</v>
      </c>
      <c r="E108" s="30">
        <v>3.2336152208838093E-2</v>
      </c>
      <c r="F108" s="30">
        <v>1.1586971480484134E-3</v>
      </c>
      <c r="G108" s="30">
        <v>5.2337727786661396E-3</v>
      </c>
      <c r="H108" s="30">
        <v>2.6778694357696607E-2</v>
      </c>
      <c r="I108" s="30">
        <v>0.15226650026892977</v>
      </c>
      <c r="J108" s="30">
        <v>3.809408774598962E-3</v>
      </c>
      <c r="K108" s="30">
        <v>1.9856131460897795E-2</v>
      </c>
      <c r="L108" s="6">
        <v>0.2469538391156289</v>
      </c>
      <c r="AC108" s="6"/>
    </row>
    <row r="109" spans="1:29">
      <c r="A109" s="6"/>
      <c r="C109" s="1" t="s">
        <v>19</v>
      </c>
      <c r="D109" s="30">
        <v>2.5331866407507868E-3</v>
      </c>
      <c r="E109" s="30">
        <v>1.1586971480484134E-3</v>
      </c>
      <c r="F109" s="30">
        <v>1.645435577260455E-2</v>
      </c>
      <c r="G109" s="30">
        <v>4.1289315175510287E-3</v>
      </c>
      <c r="H109" s="30">
        <v>5.6790339739313045E-3</v>
      </c>
      <c r="I109" s="30">
        <v>3.809408774598962E-3</v>
      </c>
      <c r="J109" s="30">
        <v>2.002853025357949E-2</v>
      </c>
      <c r="K109" s="30">
        <v>4.9256250859566553E-3</v>
      </c>
      <c r="L109" s="6">
        <v>5.8717769167021185E-2</v>
      </c>
      <c r="AC109" s="6"/>
    </row>
    <row r="110" spans="1:29">
      <c r="A110" s="6"/>
      <c r="C110" s="1" t="s">
        <v>20</v>
      </c>
      <c r="D110" s="30">
        <v>1.1586971480484134E-3</v>
      </c>
      <c r="E110" s="30">
        <v>5.2337727786661396E-3</v>
      </c>
      <c r="F110" s="30">
        <v>4.1289315175510287E-3</v>
      </c>
      <c r="G110" s="30">
        <v>1.122262918967348E-2</v>
      </c>
      <c r="H110" s="30">
        <v>3.809408774598962E-3</v>
      </c>
      <c r="I110" s="30">
        <v>1.9856131460897795E-2</v>
      </c>
      <c r="J110" s="30">
        <v>4.9256250859566562E-3</v>
      </c>
      <c r="K110" s="30">
        <v>1.2988837763873225E-2</v>
      </c>
      <c r="L110" s="6">
        <v>6.3324033719265704E-2</v>
      </c>
      <c r="AC110" s="6"/>
    </row>
    <row r="111" spans="1:29">
      <c r="A111" s="6"/>
      <c r="D111" s="3">
        <v>5.5564883540704178E-2</v>
      </c>
      <c r="E111" s="3">
        <v>0.17806378804140688</v>
      </c>
      <c r="F111" s="3">
        <v>0.17447960214968336</v>
      </c>
      <c r="G111" s="3">
        <v>0.14555815166975741</v>
      </c>
      <c r="H111" s="3">
        <v>7.7337933096772254E-2</v>
      </c>
      <c r="I111" s="3">
        <v>0.24695383911562893</v>
      </c>
      <c r="J111" s="3">
        <v>5.8717769167021185E-2</v>
      </c>
      <c r="K111" s="3">
        <v>6.3324033719265704E-2</v>
      </c>
      <c r="L111" s="6">
        <v>1.0000000005002401</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v>0.4463335750986881</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v>0.44207955670572768</v>
      </c>
      <c r="R114" t="s">
        <v>58</v>
      </c>
      <c r="W114" s="1" t="s">
        <v>45</v>
      </c>
      <c r="X114" s="6" t="s">
        <v>47</v>
      </c>
      <c r="Y114" s="6" t="s">
        <v>48</v>
      </c>
      <c r="Z114" s="6" t="s">
        <v>49</v>
      </c>
      <c r="AA114" s="6" t="s">
        <v>50</v>
      </c>
      <c r="AB114" s="6"/>
      <c r="AC114" s="6"/>
    </row>
    <row r="115" spans="1:29">
      <c r="A115" s="6"/>
      <c r="C115" s="1" t="s">
        <v>13</v>
      </c>
      <c r="D115" s="5">
        <v>16.57714476952011</v>
      </c>
      <c r="E115" s="5">
        <v>31.546831659793035</v>
      </c>
      <c r="F115" s="5">
        <v>28.266025378168735</v>
      </c>
      <c r="G115" s="5">
        <v>10.40857536391378</v>
      </c>
      <c r="H115" s="5">
        <v>9.6271395072241539</v>
      </c>
      <c r="I115" s="5">
        <v>11.470122805342552</v>
      </c>
      <c r="J115" s="5">
        <v>5.2690282127616372</v>
      </c>
      <c r="K115" s="5">
        <v>2.4100900679406991</v>
      </c>
      <c r="L115" s="11">
        <v>115.57495776466472</v>
      </c>
      <c r="N115" t="s">
        <v>38</v>
      </c>
      <c r="O115" s="7">
        <v>0.63389981254605887</v>
      </c>
      <c r="W115" s="1" t="s">
        <v>13</v>
      </c>
      <c r="X115" s="5">
        <v>115.57495776466472</v>
      </c>
      <c r="Y115" s="5">
        <v>16.57714476952011</v>
      </c>
      <c r="Z115" s="5">
        <v>98.997812995144614</v>
      </c>
      <c r="AA115" s="7">
        <v>0.7067524650182988</v>
      </c>
      <c r="AB115" s="7">
        <v>4.0316615517197785E-2</v>
      </c>
      <c r="AC115" s="6"/>
    </row>
    <row r="116" spans="1:29">
      <c r="A116" s="6"/>
      <c r="C116" s="1" t="s">
        <v>14</v>
      </c>
      <c r="D116" s="5">
        <v>31.546831659793028</v>
      </c>
      <c r="E116" s="5">
        <v>194.887051656164</v>
      </c>
      <c r="F116" s="5">
        <v>10.40857536391378</v>
      </c>
      <c r="G116" s="5">
        <v>41.504563598963422</v>
      </c>
      <c r="H116" s="5">
        <v>11.470122805342552</v>
      </c>
      <c r="I116" s="5">
        <v>67.259196594383226</v>
      </c>
      <c r="J116" s="5">
        <v>2.4100900679406991</v>
      </c>
      <c r="K116" s="5">
        <v>10.886247379625571</v>
      </c>
      <c r="L116" s="11">
        <v>370.37267912612629</v>
      </c>
      <c r="M116" s="9" t="s">
        <v>39</v>
      </c>
      <c r="N116" s="9">
        <v>1</v>
      </c>
      <c r="O116" s="9">
        <v>2</v>
      </c>
      <c r="P116" s="9" t="s">
        <v>39</v>
      </c>
      <c r="Q116" s="9">
        <v>1</v>
      </c>
      <c r="R116" s="9">
        <v>2</v>
      </c>
      <c r="S116" s="9" t="s">
        <v>11</v>
      </c>
      <c r="T116" s="9" t="s">
        <v>42</v>
      </c>
      <c r="U116" s="9" t="s">
        <v>43</v>
      </c>
      <c r="V116" s="9"/>
      <c r="W116" s="1" t="s">
        <v>14</v>
      </c>
      <c r="X116" s="5">
        <v>370.37267912612629</v>
      </c>
      <c r="Y116" s="5">
        <v>194.887051656164</v>
      </c>
      <c r="Z116" s="5">
        <v>175.48562746996228</v>
      </c>
      <c r="AA116" s="7">
        <v>0.42612285840282299</v>
      </c>
      <c r="AB116" s="7">
        <v>1.1957298510639729</v>
      </c>
      <c r="AC116" s="6"/>
    </row>
    <row r="117" spans="1:29">
      <c r="A117" s="6"/>
      <c r="C117" s="1" t="s">
        <v>15</v>
      </c>
      <c r="D117" s="5">
        <v>28.266025378168727</v>
      </c>
      <c r="E117" s="5">
        <v>10.40857536391378</v>
      </c>
      <c r="F117" s="5">
        <v>218.67067215351801</v>
      </c>
      <c r="G117" s="5">
        <v>55.079943731514931</v>
      </c>
      <c r="H117" s="5">
        <v>5.2690282127616372</v>
      </c>
      <c r="I117" s="5">
        <v>2.4100900679406991</v>
      </c>
      <c r="J117" s="5">
        <v>34.225060007017461</v>
      </c>
      <c r="K117" s="5">
        <v>8.5881775565061389</v>
      </c>
      <c r="L117" s="11">
        <v>362.91757247134137</v>
      </c>
      <c r="M117" s="9">
        <v>1</v>
      </c>
      <c r="N117" s="5">
        <v>935.10418783184764</v>
      </c>
      <c r="O117" s="5">
        <v>216.52197700338024</v>
      </c>
      <c r="P117" s="9">
        <v>1</v>
      </c>
      <c r="Q117">
        <v>5.0852328625213154E-2</v>
      </c>
      <c r="R117">
        <v>1.0553477686644464E-3</v>
      </c>
      <c r="S117" s="20">
        <v>0.11911791297902721</v>
      </c>
      <c r="T117">
        <v>0.27000684000565245</v>
      </c>
      <c r="U117" s="20">
        <v>0.72999315999434755</v>
      </c>
      <c r="W117" s="1" t="s">
        <v>15</v>
      </c>
      <c r="X117" s="5">
        <v>362.91757247134137</v>
      </c>
      <c r="Y117" s="5">
        <v>218.67067215351801</v>
      </c>
      <c r="Z117" s="5">
        <v>144.24690031782336</v>
      </c>
      <c r="AA117" s="7">
        <v>7.8113508474643929</v>
      </c>
      <c r="AB117" s="7">
        <v>5.929979613537693</v>
      </c>
      <c r="AC117" s="6"/>
    </row>
    <row r="118" spans="1:29">
      <c r="A118" s="6"/>
      <c r="C118" s="1" t="s">
        <v>16</v>
      </c>
      <c r="D118" s="5">
        <v>10.40857536391378</v>
      </c>
      <c r="E118" s="5">
        <v>41.504563598963422</v>
      </c>
      <c r="F118" s="5">
        <v>55.079943731514938</v>
      </c>
      <c r="G118" s="5">
        <v>150.54028906011007</v>
      </c>
      <c r="H118" s="5">
        <v>2.4100900679406991</v>
      </c>
      <c r="I118" s="5">
        <v>10.886247379625571</v>
      </c>
      <c r="J118" s="5">
        <v>8.5881775565061389</v>
      </c>
      <c r="K118" s="5">
        <v>23.343068714520836</v>
      </c>
      <c r="L118" s="11">
        <v>302.76095547309546</v>
      </c>
      <c r="M118" s="9">
        <v>2</v>
      </c>
      <c r="N118" s="5">
        <v>216.52197700338024</v>
      </c>
      <c r="O118" s="5">
        <v>711.85185920189087</v>
      </c>
      <c r="P118" s="9">
        <v>2</v>
      </c>
      <c r="Q118">
        <v>1.258347978475945E-3</v>
      </c>
      <c r="R118">
        <v>6.595188860667367E-2</v>
      </c>
      <c r="W118" s="1" t="s">
        <v>16</v>
      </c>
      <c r="X118" s="5">
        <v>302.76095547309546</v>
      </c>
      <c r="Y118" s="5">
        <v>150.54028906011007</v>
      </c>
      <c r="Z118" s="5">
        <v>152.22066641298539</v>
      </c>
      <c r="AA118" s="7">
        <v>7.9510939312828474E-2</v>
      </c>
      <c r="AB118" s="7">
        <v>0.11702763750470185</v>
      </c>
      <c r="AC118" s="6"/>
    </row>
    <row r="119" spans="1:29">
      <c r="A119" s="6"/>
      <c r="C119" s="1" t="s">
        <v>17</v>
      </c>
      <c r="D119" s="5">
        <v>9.6271395072241539</v>
      </c>
      <c r="E119" s="5">
        <v>11.470122805342553</v>
      </c>
      <c r="F119" s="5">
        <v>5.2690282127616372</v>
      </c>
      <c r="G119" s="5">
        <v>2.4100900679406996</v>
      </c>
      <c r="H119" s="5">
        <v>56.650875067065307</v>
      </c>
      <c r="I119" s="5">
        <v>55.699684264008951</v>
      </c>
      <c r="J119" s="5">
        <v>11.812390665777114</v>
      </c>
      <c r="K119" s="5">
        <v>7.9235702511658408</v>
      </c>
      <c r="L119" s="11">
        <v>160.86290084128626</v>
      </c>
      <c r="M119" s="9" t="s">
        <v>40</v>
      </c>
      <c r="N119" s="9">
        <v>1</v>
      </c>
      <c r="O119" s="9">
        <v>2</v>
      </c>
      <c r="P119" s="9" t="s">
        <v>40</v>
      </c>
      <c r="Q119" s="9">
        <v>1</v>
      </c>
      <c r="R119" s="9">
        <v>2</v>
      </c>
      <c r="S119" s="9" t="s">
        <v>11</v>
      </c>
      <c r="T119" s="9" t="s">
        <v>42</v>
      </c>
      <c r="U119" s="9" t="s">
        <v>43</v>
      </c>
      <c r="W119" s="1" t="s">
        <v>17</v>
      </c>
      <c r="X119" s="5">
        <v>160.86290084128626</v>
      </c>
      <c r="Y119" s="5">
        <v>56.650875067065307</v>
      </c>
      <c r="Z119" s="5">
        <v>104.21202577422096</v>
      </c>
      <c r="AA119" s="7">
        <v>0.33388518111824544</v>
      </c>
      <c r="AB119" s="7">
        <v>1.2062861366321511</v>
      </c>
      <c r="AC119" s="6"/>
    </row>
    <row r="120" spans="1:29">
      <c r="A120" s="6"/>
      <c r="C120" s="1" t="s">
        <v>18</v>
      </c>
      <c r="D120" s="5">
        <v>11.470122805342553</v>
      </c>
      <c r="E120" s="5">
        <v>67.259196594383226</v>
      </c>
      <c r="F120" s="5">
        <v>2.4100900679406996</v>
      </c>
      <c r="G120" s="5">
        <v>10.886247379625571</v>
      </c>
      <c r="H120" s="5">
        <v>55.699684264008944</v>
      </c>
      <c r="I120" s="5">
        <v>316.7143205593739</v>
      </c>
      <c r="J120" s="5">
        <v>7.9235702511658408</v>
      </c>
      <c r="K120" s="5">
        <v>41.300753438667414</v>
      </c>
      <c r="L120" s="11">
        <v>513.66398536050815</v>
      </c>
      <c r="M120" s="9">
        <v>1</v>
      </c>
      <c r="N120" s="5">
        <v>958.9755873243123</v>
      </c>
      <c r="O120" s="5">
        <v>201.49893576827313</v>
      </c>
      <c r="P120" s="9">
        <v>1</v>
      </c>
      <c r="Q120">
        <v>3.7235195913705783E-2</v>
      </c>
      <c r="R120">
        <v>1.3512980589272592</v>
      </c>
      <c r="S120" s="20">
        <v>2.7891775478214398</v>
      </c>
      <c r="T120">
        <v>0.90509707589161215</v>
      </c>
      <c r="U120" s="20">
        <v>9.4902924108387854E-2</v>
      </c>
      <c r="W120" s="1" t="s">
        <v>18</v>
      </c>
      <c r="X120" s="5">
        <v>513.66398536050815</v>
      </c>
      <c r="Y120" s="5">
        <v>316.7143205593739</v>
      </c>
      <c r="Z120" s="5">
        <v>196.94966480113425</v>
      </c>
      <c r="AA120" s="7">
        <v>6.7643424443094355</v>
      </c>
      <c r="AB120" s="7">
        <v>3.1606338315807698</v>
      </c>
      <c r="AC120" s="6"/>
    </row>
    <row r="121" spans="1:29">
      <c r="A121" s="6"/>
      <c r="C121" s="1" t="s">
        <v>19</v>
      </c>
      <c r="D121" s="5">
        <v>5.2690282127616364</v>
      </c>
      <c r="E121" s="5">
        <v>2.4100900679406996</v>
      </c>
      <c r="F121" s="5">
        <v>34.225060007017461</v>
      </c>
      <c r="G121" s="5">
        <v>8.5881775565061389</v>
      </c>
      <c r="H121" s="5">
        <v>11.812390665777114</v>
      </c>
      <c r="I121" s="5">
        <v>7.9235702511658408</v>
      </c>
      <c r="J121" s="5">
        <v>41.659342927445337</v>
      </c>
      <c r="K121" s="5">
        <v>10.245300178789844</v>
      </c>
      <c r="L121" s="11">
        <v>122.13295986740407</v>
      </c>
      <c r="M121" s="9">
        <v>2</v>
      </c>
      <c r="N121" s="5">
        <v>201.49893576827313</v>
      </c>
      <c r="O121" s="5">
        <v>718.02654217964061</v>
      </c>
      <c r="P121" s="9">
        <v>2</v>
      </c>
      <c r="Q121">
        <v>1.3509494749821096</v>
      </c>
      <c r="R121">
        <v>4.9694817998365157E-2</v>
      </c>
      <c r="W121" s="1" t="s">
        <v>19</v>
      </c>
      <c r="X121" s="5">
        <v>122.13295986740407</v>
      </c>
      <c r="Y121" s="5">
        <v>41.659342927445337</v>
      </c>
      <c r="Z121" s="5">
        <v>80.473616939958731</v>
      </c>
      <c r="AA121" s="7">
        <v>0.16976035407160503</v>
      </c>
      <c r="AB121" s="7">
        <v>0.69407778958054567</v>
      </c>
      <c r="AC121" s="6"/>
    </row>
    <row r="122" spans="1:29">
      <c r="A122" s="6"/>
      <c r="C122" s="1" t="s">
        <v>20</v>
      </c>
      <c r="D122" s="5">
        <v>2.4100900679406996</v>
      </c>
      <c r="E122" s="5">
        <v>10.886247379625571</v>
      </c>
      <c r="F122" s="5">
        <v>8.5881775565061389</v>
      </c>
      <c r="G122" s="5">
        <v>23.343068714520836</v>
      </c>
      <c r="H122" s="5">
        <v>7.9235702511658408</v>
      </c>
      <c r="I122" s="5">
        <v>41.300753438667414</v>
      </c>
      <c r="J122" s="5">
        <v>10.245300178789845</v>
      </c>
      <c r="K122" s="5">
        <v>27.016782548856309</v>
      </c>
      <c r="L122" s="11">
        <v>131.71399013607265</v>
      </c>
      <c r="M122" s="9" t="s">
        <v>41</v>
      </c>
      <c r="N122" s="9">
        <v>1</v>
      </c>
      <c r="O122" s="9">
        <v>2</v>
      </c>
      <c r="P122" s="9" t="s">
        <v>41</v>
      </c>
      <c r="Q122" s="9">
        <v>1</v>
      </c>
      <c r="R122" s="9">
        <v>2</v>
      </c>
      <c r="S122" s="9" t="s">
        <v>11</v>
      </c>
      <c r="T122" s="9" t="s">
        <v>42</v>
      </c>
      <c r="U122" s="9" t="s">
        <v>43</v>
      </c>
      <c r="W122" s="1" t="s">
        <v>20</v>
      </c>
      <c r="X122" s="5">
        <v>131.71399013607265</v>
      </c>
      <c r="Y122" s="5">
        <v>27.016782548856309</v>
      </c>
      <c r="Z122" s="5">
        <v>104.69720758721634</v>
      </c>
      <c r="AA122" s="7">
        <v>1.0425147613527319E-5</v>
      </c>
      <c r="AB122" s="7">
        <v>1.306860693724347</v>
      </c>
      <c r="AC122" s="6"/>
    </row>
    <row r="123" spans="1:29">
      <c r="A123" s="6"/>
      <c r="D123" s="11">
        <v>115.5749577646647</v>
      </c>
      <c r="E123" s="11">
        <v>370.37267912612629</v>
      </c>
      <c r="F123" s="11">
        <v>362.91757247134143</v>
      </c>
      <c r="G123" s="11">
        <v>302.76095547309541</v>
      </c>
      <c r="H123" s="11">
        <v>160.86290084128626</v>
      </c>
      <c r="I123" s="11">
        <v>513.66398536050815</v>
      </c>
      <c r="J123" s="11">
        <v>122.13295986740408</v>
      </c>
      <c r="K123" s="11">
        <v>131.71399013607265</v>
      </c>
      <c r="L123" s="1">
        <v>2080.0000010404992</v>
      </c>
      <c r="M123" s="9">
        <v>1</v>
      </c>
      <c r="N123" s="5">
        <v>522.49537888497025</v>
      </c>
      <c r="O123" s="5">
        <v>238.99301205972623</v>
      </c>
      <c r="P123" s="9">
        <v>1</v>
      </c>
      <c r="Q123">
        <v>0.3485681569807656</v>
      </c>
      <c r="R123">
        <v>0.4190072620690643</v>
      </c>
      <c r="S123" s="20">
        <v>1.353773531935883</v>
      </c>
      <c r="T123">
        <v>0.75538049531779694</v>
      </c>
      <c r="U123" s="20">
        <v>0.24461950468220306</v>
      </c>
      <c r="W123" s="1" t="s">
        <v>59</v>
      </c>
      <c r="X123" s="6">
        <v>2080.0000010404992</v>
      </c>
      <c r="Y123" s="6">
        <v>1022.7164787420529</v>
      </c>
      <c r="Z123" s="6">
        <v>1057.2835222984459</v>
      </c>
      <c r="AA123" s="6">
        <v>16.291735514845247</v>
      </c>
      <c r="AB123" s="6">
        <v>13.650912169141378</v>
      </c>
      <c r="AC123" s="10">
        <v>29.942647683986625</v>
      </c>
    </row>
    <row r="124" spans="1:29">
      <c r="A124" s="6"/>
      <c r="M124" s="9">
        <v>2</v>
      </c>
      <c r="N124" s="5">
        <v>238.9930120597262</v>
      </c>
      <c r="O124" s="5">
        <v>1079.5185980360766</v>
      </c>
      <c r="P124" s="9">
        <v>2</v>
      </c>
      <c r="Q124">
        <v>0.41783769812013316</v>
      </c>
      <c r="R124">
        <v>0.16836041476591984</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v>3.7541469598762447</v>
      </c>
      <c r="E127" s="7">
        <v>-5.8149334062208151</v>
      </c>
      <c r="F127" s="7">
        <v>-10.299923904987766</v>
      </c>
      <c r="G127" s="7">
        <v>6.8793392260488835</v>
      </c>
      <c r="H127" s="7">
        <v>0.37998951057326391</v>
      </c>
      <c r="I127" s="7">
        <v>-2.1826895436323097</v>
      </c>
      <c r="J127" s="7">
        <v>3.340764767886284</v>
      </c>
      <c r="K127" s="7">
        <v>42.32136308320527</v>
      </c>
      <c r="L127" s="12">
        <v>38.378056692749055</v>
      </c>
      <c r="AC127" s="6"/>
    </row>
    <row r="128" spans="1:29">
      <c r="A128" s="6"/>
      <c r="C128" s="1" t="s">
        <v>14</v>
      </c>
      <c r="D128" s="7">
        <v>-10.099825257975629</v>
      </c>
      <c r="E128" s="7">
        <v>9.3227643755979912</v>
      </c>
      <c r="F128" s="7">
        <v>0.60791777405308844</v>
      </c>
      <c r="G128" s="7">
        <v>1.5220593152948589</v>
      </c>
      <c r="H128" s="7">
        <v>-2.1826895436323097</v>
      </c>
      <c r="I128" s="7">
        <v>-10.259315960873694</v>
      </c>
      <c r="J128" s="7">
        <v>2.026520966904652</v>
      </c>
      <c r="K128" s="7">
        <v>12.164639784683459</v>
      </c>
      <c r="L128" s="12">
        <v>3.1020714540524157</v>
      </c>
      <c r="AC128" s="6"/>
    </row>
    <row r="129" spans="1:29">
      <c r="A129" s="6"/>
      <c r="C129" s="1" t="s">
        <v>15</v>
      </c>
      <c r="D129" s="7">
        <v>-10.281047003895647</v>
      </c>
      <c r="E129" s="7">
        <v>1.7073195501152911</v>
      </c>
      <c r="F129" s="7">
        <v>45.00985141434132</v>
      </c>
      <c r="G129" s="7">
        <v>-2.9921805524556815</v>
      </c>
      <c r="H129" s="7">
        <v>-1.6897009710778224</v>
      </c>
      <c r="I129" s="7">
        <v>5.4725720990059648</v>
      </c>
      <c r="J129" s="7">
        <v>-11.181863761004568</v>
      </c>
      <c r="K129" s="7">
        <v>2.7225958984556375</v>
      </c>
      <c r="L129" s="12">
        <v>28.767546673484492</v>
      </c>
      <c r="AC129" s="6"/>
    </row>
    <row r="130" spans="1:29">
      <c r="A130" s="6"/>
      <c r="C130" s="1" t="s">
        <v>16</v>
      </c>
      <c r="D130" s="7">
        <v>-0.40044927617680354</v>
      </c>
      <c r="E130" s="7">
        <v>2.5689948454442741</v>
      </c>
      <c r="F130" s="7">
        <v>-2.9921805524556877</v>
      </c>
      <c r="G130" s="7">
        <v>3.4991653087535259</v>
      </c>
      <c r="H130" s="7">
        <v>7.4637222076311014</v>
      </c>
      <c r="I130" s="7">
        <v>0.11434487326407945</v>
      </c>
      <c r="J130" s="7">
        <v>0.42154220321343394</v>
      </c>
      <c r="K130" s="7">
        <v>-6.6337484382730167</v>
      </c>
      <c r="L130" s="12">
        <v>4.0413911714009068</v>
      </c>
      <c r="AC130" s="6"/>
    </row>
    <row r="131" spans="1:29">
      <c r="A131" s="6"/>
      <c r="C131" s="1" t="s">
        <v>17</v>
      </c>
      <c r="D131" s="7">
        <v>-0.60625408140449955</v>
      </c>
      <c r="E131" s="7">
        <v>-2.8824327684797884</v>
      </c>
      <c r="F131" s="7">
        <v>0.77948114120402745</v>
      </c>
      <c r="G131" s="7">
        <v>9.5982193782888654</v>
      </c>
      <c r="H131" s="7">
        <v>4.5119522248403303</v>
      </c>
      <c r="I131" s="7">
        <v>-12.562498879829185</v>
      </c>
      <c r="J131" s="7">
        <v>2.3787160970364551</v>
      </c>
      <c r="K131" s="7">
        <v>-0.86752221139269581</v>
      </c>
      <c r="L131" s="12">
        <v>0.34966090026350971</v>
      </c>
      <c r="AC131" s="6"/>
    </row>
    <row r="132" spans="1:29">
      <c r="A132" s="6"/>
      <c r="C132" s="1" t="s">
        <v>18</v>
      </c>
      <c r="D132" s="7">
        <v>-2.1826895436323115</v>
      </c>
      <c r="E132" s="7">
        <v>-3.178923398743347</v>
      </c>
      <c r="F132" s="7">
        <v>3.6488689652018635</v>
      </c>
      <c r="G132" s="7">
        <v>2.3068379508423433</v>
      </c>
      <c r="H132" s="7">
        <v>-7.9818632047777953</v>
      </c>
      <c r="I132" s="7">
        <v>49.514166917031567</v>
      </c>
      <c r="J132" s="7">
        <v>7.6797185118814851E-2</v>
      </c>
      <c r="K132" s="7">
        <v>-12.03238932599886</v>
      </c>
      <c r="L132" s="12">
        <v>30.170805545042274</v>
      </c>
      <c r="AC132" s="6"/>
    </row>
    <row r="133" spans="1:29">
      <c r="A133" s="6"/>
      <c r="C133" s="1" t="s">
        <v>19</v>
      </c>
      <c r="D133" s="7">
        <v>0.77948114120402856</v>
      </c>
      <c r="E133" s="7">
        <v>5.4725720990059639</v>
      </c>
      <c r="F133" s="7">
        <v>-6.4022739789098164</v>
      </c>
      <c r="G133" s="7">
        <v>-2.1517625131733635</v>
      </c>
      <c r="H133" s="7">
        <v>-4.0643374064504547</v>
      </c>
      <c r="I133" s="7">
        <v>7.6797185118814851E-2</v>
      </c>
      <c r="J133" s="7">
        <v>-2.5725966752429494</v>
      </c>
      <c r="K133" s="7">
        <v>4.3713354765547852</v>
      </c>
      <c r="L133" s="12">
        <v>-4.4907846718929925</v>
      </c>
      <c r="AC133" s="6"/>
    </row>
    <row r="134" spans="1:29">
      <c r="A134" s="6"/>
      <c r="C134" s="1" t="s">
        <v>20</v>
      </c>
      <c r="D134" s="7">
        <v>7.4637222076310996</v>
      </c>
      <c r="E134" s="7">
        <v>10.581835202085827</v>
      </c>
      <c r="F134" s="7">
        <v>1.5219853823709673</v>
      </c>
      <c r="G134" s="7">
        <v>-7.6095596138320349</v>
      </c>
      <c r="H134" s="7">
        <v>-0.86752221139269581</v>
      </c>
      <c r="I134" s="7">
        <v>-14.203524408027546</v>
      </c>
      <c r="J134" s="7">
        <v>7.1323142551978265</v>
      </c>
      <c r="K134" s="7">
        <v>-1.6777335202835753E-2</v>
      </c>
      <c r="L134" s="12">
        <v>4.0024734788306091</v>
      </c>
      <c r="AC134" s="6"/>
    </row>
    <row r="135" spans="1:29">
      <c r="A135" s="6"/>
      <c r="D135" s="12">
        <v>-11.572914854373515</v>
      </c>
      <c r="E135" s="12">
        <v>17.777196498805395</v>
      </c>
      <c r="F135" s="12">
        <v>31.873726240817998</v>
      </c>
      <c r="G135" s="12">
        <v>11.052118499767397</v>
      </c>
      <c r="H135" s="12">
        <v>-4.4304493942863825</v>
      </c>
      <c r="I135" s="12">
        <v>15.969852282057689</v>
      </c>
      <c r="J135" s="12">
        <v>1.6221950391099504</v>
      </c>
      <c r="K135" s="12">
        <v>42.029496932031734</v>
      </c>
      <c r="L135" s="2">
        <v>208.64244248786054</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v>0.7067524650182988</v>
      </c>
      <c r="E140" s="7">
        <v>1.3586468918302022</v>
      </c>
      <c r="F140" s="7">
        <v>13.131656428742982</v>
      </c>
      <c r="G140" s="7">
        <v>3.0036799819332982</v>
      </c>
      <c r="H140" s="7">
        <v>1.4440940319678883E-2</v>
      </c>
      <c r="I140" s="7">
        <v>0.53194780710032141</v>
      </c>
      <c r="J140" s="7">
        <v>1.4154805405345994</v>
      </c>
      <c r="K140" s="7">
        <v>128.37899111477162</v>
      </c>
      <c r="L140" s="13">
        <v>148.54159617025101</v>
      </c>
      <c r="AC140" s="6"/>
    </row>
    <row r="141" spans="1:29">
      <c r="A141" s="6"/>
      <c r="C141" s="1" t="s">
        <v>14</v>
      </c>
      <c r="D141" s="7">
        <v>5.8172766760810974</v>
      </c>
      <c r="E141" s="7">
        <v>0.42612285840282299</v>
      </c>
      <c r="F141" s="7">
        <v>3.3605281024568015E-2</v>
      </c>
      <c r="G141" s="7">
        <v>5.3881545440489467E-2</v>
      </c>
      <c r="H141" s="7">
        <v>0.53194780710032141</v>
      </c>
      <c r="I141" s="7">
        <v>1.884790695843032</v>
      </c>
      <c r="J141" s="7">
        <v>1.0488461098139374</v>
      </c>
      <c r="K141" s="7">
        <v>7.6298548001798769</v>
      </c>
      <c r="L141" s="13">
        <v>17.426325773886145</v>
      </c>
      <c r="AC141" s="6"/>
    </row>
    <row r="142" spans="1:29">
      <c r="A142" s="6"/>
      <c r="C142" s="1" t="s">
        <v>15</v>
      </c>
      <c r="D142" s="7">
        <v>9.3604805791896126</v>
      </c>
      <c r="E142" s="7">
        <v>0.24332171154975912</v>
      </c>
      <c r="F142" s="7">
        <v>7.8113508474643929</v>
      </c>
      <c r="G142" s="7">
        <v>0.17222336746634159</v>
      </c>
      <c r="H142" s="7">
        <v>0.97712307135470999</v>
      </c>
      <c r="I142" s="7">
        <v>5.3472911621554857</v>
      </c>
      <c r="J142" s="7">
        <v>6.7728866558525844</v>
      </c>
      <c r="K142" s="7">
        <v>0.67731337186129836</v>
      </c>
      <c r="L142" s="13">
        <v>31.361990766894184</v>
      </c>
      <c r="AC142" s="6"/>
    </row>
    <row r="143" spans="1:29">
      <c r="A143" s="6"/>
      <c r="C143" s="1" t="s">
        <v>16</v>
      </c>
      <c r="D143" s="7">
        <v>1.6038105327654376E-2</v>
      </c>
      <c r="E143" s="7">
        <v>0.15003658132123845</v>
      </c>
      <c r="F143" s="7">
        <v>0.17222336746634237</v>
      </c>
      <c r="G143" s="7">
        <v>7.9510939312828474E-2</v>
      </c>
      <c r="H143" s="7">
        <v>8.7412804461774929</v>
      </c>
      <c r="I143" s="7">
        <v>1.1886243432485748E-3</v>
      </c>
      <c r="J143" s="7">
        <v>1.9747813066204295E-2</v>
      </c>
      <c r="K143" s="7">
        <v>2.9819042400332143</v>
      </c>
      <c r="L143" s="13">
        <v>12.161930117048223</v>
      </c>
      <c r="AC143" s="6"/>
    </row>
    <row r="144" spans="1:29">
      <c r="A144" s="6"/>
      <c r="C144" s="1" t="s">
        <v>17</v>
      </c>
      <c r="D144" s="7">
        <v>4.0853668031529136E-2</v>
      </c>
      <c r="E144" s="7">
        <v>1.0498363869783214</v>
      </c>
      <c r="F144" s="7">
        <v>0.10140764713392855</v>
      </c>
      <c r="G144" s="7">
        <v>12.965114235433647</v>
      </c>
      <c r="H144" s="7">
        <v>0.33388518111824544</v>
      </c>
      <c r="I144" s="7">
        <v>3.8793885516003841</v>
      </c>
      <c r="J144" s="7">
        <v>0.40513683762966374</v>
      </c>
      <c r="K144" s="7">
        <v>0.10765122057358298</v>
      </c>
      <c r="L144" s="13">
        <v>18.883273728499301</v>
      </c>
      <c r="AC144" s="6"/>
    </row>
    <row r="145" spans="1:29">
      <c r="A145" s="6"/>
      <c r="C145" s="1" t="s">
        <v>18</v>
      </c>
      <c r="D145" s="7">
        <v>0.53194780710032219</v>
      </c>
      <c r="E145" s="7">
        <v>0.15793174731031934</v>
      </c>
      <c r="F145" s="7">
        <v>2.7831463833676326</v>
      </c>
      <c r="G145" s="7">
        <v>0.4104215148097653</v>
      </c>
      <c r="H145" s="7">
        <v>1.3587959661442703</v>
      </c>
      <c r="I145" s="7">
        <v>6.7643424443094355</v>
      </c>
      <c r="J145" s="7">
        <v>7.3723161676936798E-4</v>
      </c>
      <c r="K145" s="7">
        <v>5.6684935818073159</v>
      </c>
      <c r="L145" s="13">
        <v>17.675816676465832</v>
      </c>
      <c r="AC145" s="6"/>
    </row>
    <row r="146" spans="1:29">
      <c r="A146" s="6"/>
      <c r="C146" s="1" t="s">
        <v>19</v>
      </c>
      <c r="D146" s="7">
        <v>0.1014076471339288</v>
      </c>
      <c r="E146" s="7">
        <v>5.3472911621554831</v>
      </c>
      <c r="F146" s="7">
        <v>1.5252417992634586</v>
      </c>
      <c r="G146" s="7">
        <v>0.77998655942172357</v>
      </c>
      <c r="H146" s="7">
        <v>2.8600379218316641</v>
      </c>
      <c r="I146" s="7">
        <v>7.3723161676936798E-4</v>
      </c>
      <c r="J146" s="7">
        <v>0.16976035407160503</v>
      </c>
      <c r="K146" s="7">
        <v>1.3760232010167206</v>
      </c>
      <c r="L146" s="13">
        <v>12.160485876511352</v>
      </c>
      <c r="AC146" s="6"/>
    </row>
    <row r="147" spans="1:29">
      <c r="A147" s="6"/>
      <c r="C147" s="1" t="s">
        <v>20</v>
      </c>
      <c r="D147" s="7">
        <v>8.7412804461774876</v>
      </c>
      <c r="E147" s="7">
        <v>6.047353076675833</v>
      </c>
      <c r="F147" s="7">
        <v>0.23209145349387397</v>
      </c>
      <c r="G147" s="7">
        <v>4.5829051759056894</v>
      </c>
      <c r="H147" s="7">
        <v>0.10765122057358298</v>
      </c>
      <c r="I147" s="7">
        <v>9.9785247450648953</v>
      </c>
      <c r="J147" s="7">
        <v>3.232366983331068</v>
      </c>
      <c r="K147" s="7">
        <v>1.0425147613527319E-5</v>
      </c>
      <c r="L147" s="13">
        <v>32.922183526370041</v>
      </c>
      <c r="N147">
        <v>1</v>
      </c>
      <c r="AC147" s="6"/>
    </row>
    <row r="148" spans="1:29">
      <c r="A148" s="6"/>
      <c r="B148" s="6"/>
      <c r="C148" s="6"/>
      <c r="D148" s="13">
        <v>25.316037394059929</v>
      </c>
      <c r="E148" s="13">
        <v>14.78054041622398</v>
      </c>
      <c r="F148" s="13">
        <v>25.790723207957178</v>
      </c>
      <c r="G148" s="13">
        <v>22.047723319723783</v>
      </c>
      <c r="H148" s="13">
        <v>14.925162554619966</v>
      </c>
      <c r="I148" s="13">
        <v>28.388211262033572</v>
      </c>
      <c r="J148" s="13">
        <v>13.064962525916428</v>
      </c>
      <c r="K148" s="13">
        <v>146.82024195539125</v>
      </c>
      <c r="L148" s="14">
        <v>291.13360263592608</v>
      </c>
      <c r="M148" t="s">
        <v>11</v>
      </c>
      <c r="N148" s="6">
        <v>0</v>
      </c>
      <c r="O148" s="6" t="s">
        <v>61</v>
      </c>
      <c r="P148" s="6"/>
      <c r="Q148" s="6"/>
      <c r="R148" s="6"/>
      <c r="S148" s="6"/>
      <c r="T148" s="6"/>
      <c r="U148" s="6"/>
      <c r="V148" s="6"/>
      <c r="W148" s="6"/>
      <c r="X148" s="6"/>
      <c r="Y148" s="6"/>
      <c r="Z148" s="6"/>
      <c r="AA148" s="6"/>
      <c r="AB148" s="6"/>
      <c r="AC148" s="6"/>
    </row>
  </sheetData>
  <pageMargins left="0.75" right="0.75" top="1" bottom="1" header="0.5" footer="0.5"/>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B3" sqref="B3"/>
    </sheetView>
  </sheetViews>
  <sheetFormatPr baseColWidth="10" defaultRowHeight="14" x14ac:dyDescent="0"/>
  <sheetData>
    <row r="1" spans="1:29">
      <c r="A1" s="15" t="s">
        <v>0</v>
      </c>
      <c r="B1" s="15" t="s">
        <v>1</v>
      </c>
      <c r="C1" s="15" t="s">
        <v>2</v>
      </c>
      <c r="D1" s="15" t="s">
        <v>3</v>
      </c>
      <c r="E1" s="15" t="s">
        <v>4</v>
      </c>
      <c r="F1" s="15" t="s">
        <v>5</v>
      </c>
      <c r="G1" s="15" t="s">
        <v>6</v>
      </c>
      <c r="H1" s="21" t="s">
        <v>7</v>
      </c>
      <c r="I1" s="21" t="s">
        <v>8</v>
      </c>
      <c r="J1" s="21" t="s">
        <v>9</v>
      </c>
      <c r="K1" s="15" t="s">
        <v>10</v>
      </c>
      <c r="L1" s="6"/>
      <c r="M1" s="6"/>
      <c r="N1" s="6"/>
      <c r="O1" s="6"/>
      <c r="P1" s="6"/>
      <c r="Q1" s="6"/>
      <c r="R1" s="6"/>
      <c r="S1" s="6"/>
      <c r="T1" s="6"/>
      <c r="U1" s="6"/>
      <c r="V1" s="6"/>
      <c r="W1" s="6"/>
      <c r="X1" s="6"/>
      <c r="Y1" s="6"/>
      <c r="Z1" s="6"/>
      <c r="AA1" s="6"/>
      <c r="AB1" s="6"/>
      <c r="AC1" s="6"/>
    </row>
    <row r="2" spans="1:29">
      <c r="A2" s="28">
        <v>8.9911948502682637E-2</v>
      </c>
      <c r="B2" s="28">
        <v>0.12331612294739726</v>
      </c>
      <c r="C2" s="28">
        <v>0.18585433524739459</v>
      </c>
      <c r="D2" s="28">
        <v>1.1534543193045916E-2</v>
      </c>
      <c r="E2" s="28">
        <v>0.17715333084712639</v>
      </c>
      <c r="F2" s="28">
        <v>0.23044566755677426</v>
      </c>
      <c r="G2" s="28">
        <v>0.11442331550891849</v>
      </c>
      <c r="H2" s="28">
        <v>6.8906411241603183E-2</v>
      </c>
      <c r="I2" s="28">
        <v>0.33438871385719571</v>
      </c>
      <c r="J2" s="28">
        <v>4.7484271542180469E-2</v>
      </c>
      <c r="K2" s="28">
        <v>1.5663745789067773E-2</v>
      </c>
      <c r="L2" s="16">
        <v>0.99999999953591223</v>
      </c>
      <c r="N2" t="s">
        <v>36</v>
      </c>
      <c r="O2" s="4">
        <v>0.44278846153846152</v>
      </c>
      <c r="P2" s="4">
        <v>0.44326923076923075</v>
      </c>
      <c r="S2" s="4">
        <v>0.44302884615384613</v>
      </c>
      <c r="Y2" t="s">
        <v>84</v>
      </c>
      <c r="AC2" s="6"/>
    </row>
    <row r="3" spans="1:29">
      <c r="A3" t="s">
        <v>94</v>
      </c>
      <c r="B3" s="18">
        <v>192.51958755424906</v>
      </c>
      <c r="C3" s="16" t="s">
        <v>12</v>
      </c>
      <c r="D3" s="1" t="s">
        <v>13</v>
      </c>
      <c r="E3" s="1" t="s">
        <v>14</v>
      </c>
      <c r="F3" s="1" t="s">
        <v>15</v>
      </c>
      <c r="G3" s="1" t="s">
        <v>16</v>
      </c>
      <c r="H3" s="1" t="s">
        <v>17</v>
      </c>
      <c r="I3" s="1" t="s">
        <v>18</v>
      </c>
      <c r="J3" s="1" t="s">
        <v>19</v>
      </c>
      <c r="K3" s="1" t="s">
        <v>20</v>
      </c>
      <c r="L3" s="1"/>
      <c r="N3" t="s">
        <v>37</v>
      </c>
      <c r="O3" s="4">
        <v>0.43701923076923077</v>
      </c>
      <c r="P3" s="4">
        <v>0.45288461538461539</v>
      </c>
      <c r="Q3" t="s">
        <v>55</v>
      </c>
      <c r="S3" s="4">
        <v>0.44495192307692311</v>
      </c>
      <c r="Y3" s="1" t="s">
        <v>12</v>
      </c>
      <c r="Z3" t="s">
        <v>47</v>
      </c>
      <c r="AA3" t="s">
        <v>48</v>
      </c>
      <c r="AB3" t="s">
        <v>49</v>
      </c>
      <c r="AC3" s="6"/>
    </row>
    <row r="4" spans="1:29">
      <c r="A4" t="s">
        <v>21</v>
      </c>
      <c r="B4">
        <v>1.0191435816409693E-17</v>
      </c>
      <c r="C4" s="1" t="s">
        <v>13</v>
      </c>
      <c r="D4" s="31">
        <v>20</v>
      </c>
      <c r="E4" s="31">
        <v>25</v>
      </c>
      <c r="F4" s="31">
        <v>9</v>
      </c>
      <c r="G4" s="31">
        <v>16</v>
      </c>
      <c r="H4" s="31">
        <v>10</v>
      </c>
      <c r="I4" s="31">
        <v>9</v>
      </c>
      <c r="J4" s="31">
        <v>8</v>
      </c>
      <c r="K4" s="31">
        <v>20</v>
      </c>
      <c r="L4" s="16">
        <v>117</v>
      </c>
      <c r="N4" t="s">
        <v>38</v>
      </c>
      <c r="O4" s="4">
        <v>0.63557692307692304</v>
      </c>
      <c r="P4" s="4">
        <v>0.64519230769230773</v>
      </c>
      <c r="Q4" t="s">
        <v>56</v>
      </c>
      <c r="S4" s="4">
        <v>0.64038461538461533</v>
      </c>
      <c r="T4" t="s">
        <v>44</v>
      </c>
      <c r="V4" t="s">
        <v>57</v>
      </c>
      <c r="Y4" s="1" t="s">
        <v>13</v>
      </c>
      <c r="Z4">
        <v>117</v>
      </c>
      <c r="AA4">
        <v>20</v>
      </c>
      <c r="AB4">
        <v>97</v>
      </c>
      <c r="AC4" s="6"/>
    </row>
    <row r="5" spans="1:29">
      <c r="C5" s="1" t="s">
        <v>14</v>
      </c>
      <c r="D5" s="31">
        <v>18</v>
      </c>
      <c r="E5" s="31">
        <v>204</v>
      </c>
      <c r="F5" s="31">
        <v>11</v>
      </c>
      <c r="G5" s="31">
        <v>43</v>
      </c>
      <c r="H5" s="31">
        <v>9</v>
      </c>
      <c r="I5" s="31">
        <v>56</v>
      </c>
      <c r="J5" s="31">
        <v>4</v>
      </c>
      <c r="K5" s="31">
        <v>20</v>
      </c>
      <c r="L5" s="16">
        <v>365</v>
      </c>
      <c r="M5" s="9" t="s">
        <v>39</v>
      </c>
      <c r="N5" s="9">
        <v>1</v>
      </c>
      <c r="O5" s="9">
        <v>2</v>
      </c>
      <c r="P5" s="9" t="s">
        <v>39</v>
      </c>
      <c r="Q5" s="9">
        <v>1</v>
      </c>
      <c r="R5" s="9">
        <v>2</v>
      </c>
      <c r="S5" s="9" t="s">
        <v>39</v>
      </c>
      <c r="T5" s="9">
        <v>1</v>
      </c>
      <c r="U5" s="9">
        <v>2</v>
      </c>
      <c r="V5" s="9" t="s">
        <v>11</v>
      </c>
      <c r="W5" t="s">
        <v>42</v>
      </c>
      <c r="X5" t="s">
        <v>43</v>
      </c>
      <c r="Y5" s="1" t="s">
        <v>14</v>
      </c>
      <c r="Z5">
        <v>365</v>
      </c>
      <c r="AA5">
        <v>204</v>
      </c>
      <c r="AB5">
        <v>161</v>
      </c>
      <c r="AC5" s="6"/>
    </row>
    <row r="6" spans="1:29">
      <c r="A6" t="s">
        <v>22</v>
      </c>
      <c r="B6" s="17">
        <v>0.15293177996902896</v>
      </c>
      <c r="C6" s="1" t="s">
        <v>15</v>
      </c>
      <c r="D6" s="31">
        <v>12</v>
      </c>
      <c r="E6" s="31">
        <v>12</v>
      </c>
      <c r="F6" s="31">
        <v>260</v>
      </c>
      <c r="G6" s="31">
        <v>52</v>
      </c>
      <c r="H6" s="31">
        <v>3</v>
      </c>
      <c r="I6" s="31">
        <v>6</v>
      </c>
      <c r="J6" s="31">
        <v>19</v>
      </c>
      <c r="K6" s="31">
        <v>11</v>
      </c>
      <c r="L6" s="16">
        <v>375</v>
      </c>
      <c r="M6" s="9">
        <v>1</v>
      </c>
      <c r="N6">
        <v>942</v>
      </c>
      <c r="O6">
        <v>217</v>
      </c>
      <c r="P6" s="9">
        <v>1</v>
      </c>
      <c r="Q6">
        <v>645.25096153846152</v>
      </c>
      <c r="R6">
        <v>513.74903846153848</v>
      </c>
      <c r="S6" s="9">
        <v>1</v>
      </c>
      <c r="T6">
        <v>136.47401875680683</v>
      </c>
      <c r="U6">
        <v>171.40663093316951</v>
      </c>
      <c r="V6" s="20">
        <v>695.32220559734071</v>
      </c>
      <c r="W6">
        <v>1</v>
      </c>
      <c r="X6" s="20">
        <v>0</v>
      </c>
      <c r="Y6" s="1" t="s">
        <v>15</v>
      </c>
      <c r="Z6">
        <v>375</v>
      </c>
      <c r="AA6">
        <v>260</v>
      </c>
      <c r="AB6">
        <v>115</v>
      </c>
      <c r="AC6" s="6"/>
    </row>
    <row r="7" spans="1:29">
      <c r="A7" t="s">
        <v>23</v>
      </c>
      <c r="B7" s="17">
        <v>8.8376669487019152E-2</v>
      </c>
      <c r="C7" s="1" t="s">
        <v>16</v>
      </c>
      <c r="D7" s="31">
        <v>10</v>
      </c>
      <c r="E7" s="31">
        <v>44</v>
      </c>
      <c r="F7" s="31">
        <v>52</v>
      </c>
      <c r="G7" s="31">
        <v>154</v>
      </c>
      <c r="H7" s="31">
        <v>7</v>
      </c>
      <c r="I7" s="31">
        <v>11</v>
      </c>
      <c r="J7" s="31">
        <v>9</v>
      </c>
      <c r="K7" s="31">
        <v>15</v>
      </c>
      <c r="L7" s="16">
        <v>302</v>
      </c>
      <c r="M7" s="9">
        <v>2</v>
      </c>
      <c r="N7">
        <v>216</v>
      </c>
      <c r="O7">
        <v>705</v>
      </c>
      <c r="P7" s="9">
        <v>2</v>
      </c>
      <c r="Q7">
        <v>512.74903846153848</v>
      </c>
      <c r="R7">
        <v>408.25096153846152</v>
      </c>
      <c r="S7" s="9">
        <v>2</v>
      </c>
      <c r="T7">
        <v>171.74092045509133</v>
      </c>
      <c r="U7">
        <v>215.70063545227305</v>
      </c>
      <c r="Y7" s="1" t="s">
        <v>16</v>
      </c>
      <c r="Z7">
        <v>302</v>
      </c>
      <c r="AA7">
        <v>154</v>
      </c>
      <c r="AB7">
        <v>148</v>
      </c>
      <c r="AC7" s="6"/>
    </row>
    <row r="8" spans="1:29">
      <c r="A8" t="s">
        <v>24</v>
      </c>
      <c r="B8" s="17">
        <v>0.10581353129120626</v>
      </c>
      <c r="C8" s="1" t="s">
        <v>17</v>
      </c>
      <c r="D8" s="31">
        <v>9</v>
      </c>
      <c r="E8" s="31">
        <v>8</v>
      </c>
      <c r="F8" s="31">
        <v>6</v>
      </c>
      <c r="G8" s="31">
        <v>8</v>
      </c>
      <c r="H8" s="31">
        <v>61</v>
      </c>
      <c r="I8" s="31">
        <v>41</v>
      </c>
      <c r="J8" s="31">
        <v>14</v>
      </c>
      <c r="K8" s="31">
        <v>7</v>
      </c>
      <c r="L8" s="16">
        <v>154</v>
      </c>
      <c r="M8" s="9" t="s">
        <v>40</v>
      </c>
      <c r="N8">
        <v>1</v>
      </c>
      <c r="O8">
        <v>2</v>
      </c>
      <c r="P8" s="9" t="s">
        <v>40</v>
      </c>
      <c r="S8" s="9" t="s">
        <v>40</v>
      </c>
      <c r="Y8" s="1" t="s">
        <v>17</v>
      </c>
      <c r="Z8">
        <v>154</v>
      </c>
      <c r="AA8">
        <v>61</v>
      </c>
      <c r="AB8">
        <v>93</v>
      </c>
      <c r="AC8" s="6"/>
    </row>
    <row r="9" spans="1:29">
      <c r="C9" s="1" t="s">
        <v>18</v>
      </c>
      <c r="D9" s="31">
        <v>9</v>
      </c>
      <c r="E9" s="31">
        <v>64</v>
      </c>
      <c r="F9" s="31">
        <v>5</v>
      </c>
      <c r="G9" s="31">
        <v>13</v>
      </c>
      <c r="H9" s="31">
        <v>47</v>
      </c>
      <c r="I9" s="31">
        <v>363</v>
      </c>
      <c r="J9" s="31">
        <v>8</v>
      </c>
      <c r="K9" s="31">
        <v>26</v>
      </c>
      <c r="L9" s="16">
        <v>535</v>
      </c>
      <c r="M9" s="9">
        <v>1</v>
      </c>
      <c r="N9">
        <v>953</v>
      </c>
      <c r="O9">
        <v>218</v>
      </c>
      <c r="P9" s="9">
        <v>1</v>
      </c>
      <c r="Q9">
        <v>640.67211538461538</v>
      </c>
      <c r="R9">
        <v>530.32788461538462</v>
      </c>
      <c r="S9" s="9">
        <v>1</v>
      </c>
      <c r="T9">
        <v>152.25995507820642</v>
      </c>
      <c r="U9">
        <v>183.94037035987142</v>
      </c>
      <c r="V9" s="20">
        <v>769.30327492981507</v>
      </c>
      <c r="W9">
        <v>1</v>
      </c>
      <c r="X9" s="20">
        <v>0</v>
      </c>
      <c r="Y9" s="1" t="s">
        <v>18</v>
      </c>
      <c r="Z9">
        <v>535</v>
      </c>
      <c r="AA9">
        <v>363</v>
      </c>
      <c r="AB9">
        <v>172</v>
      </c>
      <c r="AC9" s="6"/>
    </row>
    <row r="10" spans="1:29">
      <c r="A10" s="6"/>
      <c r="C10" s="1" t="s">
        <v>19</v>
      </c>
      <c r="D10" s="31">
        <v>6</v>
      </c>
      <c r="E10" s="31">
        <v>6</v>
      </c>
      <c r="F10" s="31">
        <v>27</v>
      </c>
      <c r="G10" s="31">
        <v>6</v>
      </c>
      <c r="H10" s="31">
        <v>6</v>
      </c>
      <c r="I10" s="31">
        <v>8</v>
      </c>
      <c r="J10" s="31">
        <v>39</v>
      </c>
      <c r="K10" s="31">
        <v>14</v>
      </c>
      <c r="L10" s="16">
        <v>112</v>
      </c>
      <c r="M10" s="9">
        <v>2</v>
      </c>
      <c r="N10">
        <v>185</v>
      </c>
      <c r="O10">
        <v>724</v>
      </c>
      <c r="P10" s="9">
        <v>2</v>
      </c>
      <c r="Q10">
        <v>497.32788461538462</v>
      </c>
      <c r="R10">
        <v>411.67211538461538</v>
      </c>
      <c r="S10" s="9">
        <v>2</v>
      </c>
      <c r="T10">
        <v>196.14566270250791</v>
      </c>
      <c r="U10">
        <v>236.9572867892293</v>
      </c>
      <c r="Y10" s="1" t="s">
        <v>19</v>
      </c>
      <c r="Z10">
        <v>112</v>
      </c>
      <c r="AA10">
        <v>39</v>
      </c>
      <c r="AB10">
        <v>73</v>
      </c>
      <c r="AC10" s="6"/>
    </row>
    <row r="11" spans="1:29">
      <c r="A11" s="6">
        <v>0</v>
      </c>
      <c r="B11">
        <v>0</v>
      </c>
      <c r="C11" s="1" t="s">
        <v>20</v>
      </c>
      <c r="D11" s="31">
        <v>7</v>
      </c>
      <c r="E11" s="31">
        <v>19</v>
      </c>
      <c r="F11" s="31">
        <v>10</v>
      </c>
      <c r="G11" s="31">
        <v>13</v>
      </c>
      <c r="H11" s="31">
        <v>7</v>
      </c>
      <c r="I11" s="31">
        <v>21</v>
      </c>
      <c r="J11" s="31">
        <v>16</v>
      </c>
      <c r="K11" s="31">
        <v>27</v>
      </c>
      <c r="L11" s="16">
        <v>120</v>
      </c>
      <c r="M11" s="9" t="s">
        <v>41</v>
      </c>
      <c r="N11">
        <v>1</v>
      </c>
      <c r="O11">
        <v>2</v>
      </c>
      <c r="P11" s="9" t="s">
        <v>41</v>
      </c>
      <c r="S11" s="9" t="s">
        <v>41</v>
      </c>
      <c r="Y11" s="1" t="s">
        <v>20</v>
      </c>
      <c r="Z11">
        <v>120</v>
      </c>
      <c r="AA11">
        <v>27</v>
      </c>
      <c r="AB11">
        <v>93</v>
      </c>
      <c r="AC11" s="6"/>
    </row>
    <row r="12" spans="1:29">
      <c r="A12" s="6"/>
      <c r="C12" s="1"/>
      <c r="D12" s="15">
        <v>91</v>
      </c>
      <c r="E12" s="15">
        <v>382</v>
      </c>
      <c r="F12" s="15">
        <v>380</v>
      </c>
      <c r="G12" s="15">
        <v>305</v>
      </c>
      <c r="H12" s="15">
        <v>150</v>
      </c>
      <c r="I12" s="15">
        <v>515</v>
      </c>
      <c r="J12" s="15">
        <v>117</v>
      </c>
      <c r="K12" s="15">
        <v>140</v>
      </c>
      <c r="L12" s="16">
        <v>2080</v>
      </c>
      <c r="M12" s="9">
        <v>1</v>
      </c>
      <c r="N12">
        <v>509</v>
      </c>
      <c r="O12">
        <v>249</v>
      </c>
      <c r="P12" s="9">
        <v>1</v>
      </c>
      <c r="Q12">
        <v>268.94423076923078</v>
      </c>
      <c r="R12">
        <v>489.05576923076922</v>
      </c>
      <c r="S12" s="9">
        <v>1</v>
      </c>
      <c r="T12">
        <v>214.27034213060819</v>
      </c>
      <c r="U12">
        <v>117.83272167838216</v>
      </c>
      <c r="V12" s="20">
        <v>522.52221839841138</v>
      </c>
      <c r="W12">
        <v>1</v>
      </c>
      <c r="X12" s="20">
        <v>0</v>
      </c>
      <c r="Y12" s="1" t="s">
        <v>46</v>
      </c>
      <c r="Z12" s="6">
        <v>2080</v>
      </c>
      <c r="AA12" s="6">
        <v>1128</v>
      </c>
      <c r="AB12" s="6">
        <v>952</v>
      </c>
      <c r="AC12" s="6"/>
    </row>
    <row r="13" spans="1:29">
      <c r="A13" s="6"/>
      <c r="C13" s="1" t="s">
        <v>25</v>
      </c>
      <c r="D13" s="4">
        <v>7.4925378659731054E-3</v>
      </c>
      <c r="E13" s="4">
        <v>1.710407246127767E-3</v>
      </c>
      <c r="F13" s="4">
        <v>1.0539154932045478E-3</v>
      </c>
      <c r="G13" s="4">
        <v>2.4058933416538152E-4</v>
      </c>
      <c r="H13" s="4">
        <v>7.4022362742970197E-4</v>
      </c>
      <c r="I13" s="4">
        <v>1.6897930697962619E-4</v>
      </c>
      <c r="J13" s="4">
        <v>1.0412134891265079E-4</v>
      </c>
      <c r="K13" s="4">
        <v>2.3768970253134072E-5</v>
      </c>
      <c r="M13" s="9">
        <v>2</v>
      </c>
      <c r="N13">
        <v>229</v>
      </c>
      <c r="O13">
        <v>1093</v>
      </c>
      <c r="P13" s="9">
        <v>2</v>
      </c>
      <c r="Q13">
        <v>469.05576923076922</v>
      </c>
      <c r="R13">
        <v>852.94423076923078</v>
      </c>
      <c r="S13" s="9">
        <v>2</v>
      </c>
      <c r="T13">
        <v>122.85697377836688</v>
      </c>
      <c r="U13">
        <v>67.562180811054219</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v>0.64957387046678172</v>
      </c>
      <c r="C15" s="1" t="s">
        <v>13</v>
      </c>
      <c r="D15" s="4">
        <v>4.8669568212190715E-3</v>
      </c>
      <c r="E15" s="4">
        <v>1.1110358549416429E-3</v>
      </c>
      <c r="F15" s="4">
        <v>6.8459596606578528E-4</v>
      </c>
      <c r="G15" s="4">
        <v>1.562805449868328E-4</v>
      </c>
      <c r="H15" s="4">
        <v>4.8082992668047254E-4</v>
      </c>
      <c r="I15" s="4">
        <v>1.0976454246355025E-4</v>
      </c>
      <c r="J15" s="4">
        <v>6.7634507611412807E-5</v>
      </c>
      <c r="K15" s="4">
        <v>1.5439702004338099E-5</v>
      </c>
      <c r="AC15" s="6"/>
    </row>
    <row r="16" spans="1:29">
      <c r="A16" s="6"/>
      <c r="B16" s="4">
        <v>0.14828565097913526</v>
      </c>
      <c r="C16" s="1" t="s">
        <v>14</v>
      </c>
      <c r="D16" s="4">
        <v>1.1110358549416429E-3</v>
      </c>
      <c r="E16" s="4">
        <v>2.5362885193148596E-4</v>
      </c>
      <c r="F16" s="4">
        <v>1.5628054498683278E-4</v>
      </c>
      <c r="G16" s="4">
        <v>3.5675946035350304E-5</v>
      </c>
      <c r="H16" s="4">
        <v>1.0976454246355025E-4</v>
      </c>
      <c r="I16" s="4">
        <v>2.5057206537477006E-5</v>
      </c>
      <c r="J16" s="4">
        <v>1.5439702004338102E-5</v>
      </c>
      <c r="K16" s="4">
        <v>3.5245972270896875E-6</v>
      </c>
      <c r="O16" s="7" t="s">
        <v>11</v>
      </c>
      <c r="P16">
        <v>75.7</v>
      </c>
      <c r="Q16">
        <v>71</v>
      </c>
      <c r="R16" t="s">
        <v>104</v>
      </c>
      <c r="AC16" s="6"/>
    </row>
    <row r="17" spans="1:29">
      <c r="A17" s="6"/>
      <c r="B17" s="4">
        <v>9.1370371202905129E-2</v>
      </c>
      <c r="C17" s="1" t="s">
        <v>15</v>
      </c>
      <c r="D17" s="4">
        <v>6.8459596606578528E-4</v>
      </c>
      <c r="E17" s="4">
        <v>1.5628054498683278E-4</v>
      </c>
      <c r="F17" s="4">
        <v>9.6296649830592373E-5</v>
      </c>
      <c r="G17" s="4">
        <v>2.1982736770150695E-5</v>
      </c>
      <c r="H17" s="4">
        <v>6.763450761141282E-5</v>
      </c>
      <c r="I17" s="4">
        <v>1.5439702004338102E-5</v>
      </c>
      <c r="J17" s="4">
        <v>9.5136063002961052E-6</v>
      </c>
      <c r="K17" s="4">
        <v>2.1717796351396698E-6</v>
      </c>
      <c r="M17" t="s">
        <v>106</v>
      </c>
      <c r="N17" t="s">
        <v>105</v>
      </c>
      <c r="O17" t="s">
        <v>96</v>
      </c>
      <c r="P17">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v>2.0858158848495265E-2</v>
      </c>
      <c r="C18" s="1" t="s">
        <v>16</v>
      </c>
      <c r="D18" s="4">
        <v>1.5628054498683275E-4</v>
      </c>
      <c r="E18" s="4">
        <v>3.5675946035350304E-5</v>
      </c>
      <c r="F18" s="4">
        <v>2.1982736770150691E-5</v>
      </c>
      <c r="G18" s="4">
        <v>5.0182505492752365E-6</v>
      </c>
      <c r="H18" s="4">
        <v>1.5439702004338102E-5</v>
      </c>
      <c r="I18" s="4">
        <v>3.524597227089688E-6</v>
      </c>
      <c r="J18" s="4">
        <v>2.1717796351396698E-6</v>
      </c>
      <c r="K18" s="4">
        <v>4.9577695720502923E-7</v>
      </c>
      <c r="M18" t="s">
        <v>107</v>
      </c>
      <c r="N18" t="s">
        <v>108</v>
      </c>
      <c r="P18">
        <v>2.2019397467757388E-2</v>
      </c>
      <c r="Q18">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v>6.4174507394100952E-2</v>
      </c>
      <c r="C19" s="1" t="s">
        <v>17</v>
      </c>
      <c r="D19" s="4">
        <v>4.8082992668047243E-4</v>
      </c>
      <c r="E19" s="4">
        <v>1.0976454246355022E-4</v>
      </c>
      <c r="F19" s="4">
        <v>6.7634507611412807E-5</v>
      </c>
      <c r="G19" s="4">
        <v>1.5439702004338102E-5</v>
      </c>
      <c r="H19" s="4">
        <v>4.7503486651775636E-5</v>
      </c>
      <c r="I19" s="4">
        <v>1.0844163785214076E-5</v>
      </c>
      <c r="J19" s="4">
        <v>6.6819362756786732E-6</v>
      </c>
      <c r="K19" s="4">
        <v>1.525361957259918E-6</v>
      </c>
      <c r="AC19" s="6"/>
    </row>
    <row r="20" spans="1:29">
      <c r="A20" s="6"/>
      <c r="B20" s="4">
        <v>1.4649848212584825E-2</v>
      </c>
      <c r="C20" s="1" t="s">
        <v>18</v>
      </c>
      <c r="D20" s="4">
        <v>1.0976454246355021E-4</v>
      </c>
      <c r="E20" s="4">
        <v>2.5057206537476999E-5</v>
      </c>
      <c r="F20" s="4">
        <v>1.5439702004338099E-5</v>
      </c>
      <c r="G20" s="4">
        <v>3.5245972270896875E-6</v>
      </c>
      <c r="H20" s="4">
        <v>1.0844163785214075E-5</v>
      </c>
      <c r="I20" s="4">
        <v>2.4755211983192991E-6</v>
      </c>
      <c r="J20" s="4">
        <v>1.5253619572599182E-6</v>
      </c>
      <c r="K20" s="4">
        <v>3.4821180637785807E-7</v>
      </c>
      <c r="AC20" s="6"/>
    </row>
    <row r="21" spans="1:29">
      <c r="A21" s="6"/>
      <c r="B21" s="4">
        <v>9.0269156888176313E-3</v>
      </c>
      <c r="C21" s="1" t="s">
        <v>19</v>
      </c>
      <c r="D21" s="4">
        <v>6.7634507611412807E-5</v>
      </c>
      <c r="E21" s="4">
        <v>1.5439702004338099E-5</v>
      </c>
      <c r="F21" s="4">
        <v>9.5136063002961052E-6</v>
      </c>
      <c r="G21" s="4">
        <v>2.1717796351396703E-6</v>
      </c>
      <c r="H21" s="4">
        <v>6.681936275678674E-6</v>
      </c>
      <c r="I21" s="4">
        <v>1.5253619572599184E-6</v>
      </c>
      <c r="J21" s="4">
        <v>9.3989463804046205E-7</v>
      </c>
      <c r="K21" s="4">
        <v>2.1456049048505555E-7</v>
      </c>
      <c r="M21" t="s">
        <v>62</v>
      </c>
      <c r="AC21" s="6"/>
    </row>
    <row r="22" spans="1:29">
      <c r="A22" s="6"/>
      <c r="B22" s="4">
        <v>2.0606772071792316E-3</v>
      </c>
      <c r="C22" s="1" t="s">
        <v>20</v>
      </c>
      <c r="D22" s="4">
        <v>1.5439702004338099E-5</v>
      </c>
      <c r="E22" s="4">
        <v>3.5245972270896875E-6</v>
      </c>
      <c r="F22" s="4">
        <v>2.1717796351396698E-6</v>
      </c>
      <c r="G22" s="4">
        <v>4.9577695720502923E-7</v>
      </c>
      <c r="H22" s="4">
        <v>1.5253619572599182E-6</v>
      </c>
      <c r="I22" s="4">
        <v>3.4821180637785812E-7</v>
      </c>
      <c r="J22" s="4">
        <v>2.1456049048505555E-7</v>
      </c>
      <c r="K22" s="4">
        <v>4.8980175238754552E-8</v>
      </c>
      <c r="AC22" s="6"/>
    </row>
    <row r="23" spans="1:29">
      <c r="A23" s="6"/>
      <c r="AC23" s="6"/>
    </row>
    <row r="24" spans="1:29">
      <c r="A24" s="6"/>
      <c r="C24" s="1" t="s">
        <v>26</v>
      </c>
      <c r="D24" s="4">
        <v>1.495605187317948E-2</v>
      </c>
      <c r="E24" s="4">
        <v>0.12638741989905894</v>
      </c>
      <c r="F24" s="4">
        <v>2.1037484318763046E-3</v>
      </c>
      <c r="G24" s="4">
        <v>1.7777909482806095E-2</v>
      </c>
      <c r="H24" s="4">
        <v>1.4775798491281783E-3</v>
      </c>
      <c r="I24" s="4">
        <v>1.2486417298474569E-2</v>
      </c>
      <c r="J24" s="4">
        <v>2.078393627498572E-4</v>
      </c>
      <c r="K24" s="4">
        <v>1.7563646498529233E-3</v>
      </c>
      <c r="O24">
        <v>0.1080729928240214</v>
      </c>
      <c r="P24">
        <v>0.1965229761108899</v>
      </c>
      <c r="Q24">
        <v>8.9459366643434221E-2</v>
      </c>
      <c r="R24">
        <v>0.16267543365242376</v>
      </c>
      <c r="S24">
        <v>8.6047754217398728E-2</v>
      </c>
      <c r="T24">
        <v>0.15647166146307467</v>
      </c>
      <c r="U24">
        <v>7.1227578622837948E-2</v>
      </c>
      <c r="V24">
        <v>0.12952223646591943</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v>8.442433343850439E-2</v>
      </c>
      <c r="C26" s="1" t="s">
        <v>13</v>
      </c>
      <c r="D26" s="4">
        <v>1.2626547102648725E-3</v>
      </c>
      <c r="E26" s="4">
        <v>1.0670173679990416E-2</v>
      </c>
      <c r="F26" s="4">
        <v>1.7760755908345586E-4</v>
      </c>
      <c r="G26" s="4">
        <v>1.5008881580159709E-3</v>
      </c>
      <c r="H26" s="4">
        <v>1.2474369386481234E-4</v>
      </c>
      <c r="I26" s="4">
        <v>1.0541574574587263E-3</v>
      </c>
      <c r="J26" s="4">
        <v>1.7546699662440212E-5</v>
      </c>
      <c r="K26" s="4">
        <v>1.4827991483878521E-4</v>
      </c>
      <c r="M26" s="4">
        <v>0.1143192934879239</v>
      </c>
      <c r="N26" s="1" t="s">
        <v>13</v>
      </c>
      <c r="O26">
        <v>1.2354828184767595E-2</v>
      </c>
      <c r="P26">
        <v>2.2466367783141081E-2</v>
      </c>
      <c r="Q26">
        <v>1.0226931590554546E-2</v>
      </c>
      <c r="R26">
        <v>1.8596940642986722E-2</v>
      </c>
      <c r="S26">
        <v>9.8369184683555471E-3</v>
      </c>
      <c r="T26">
        <v>1.7887729789340306E-2</v>
      </c>
      <c r="U26">
        <v>8.1426864650183863E-3</v>
      </c>
      <c r="V26">
        <v>1.4806890563759723E-2</v>
      </c>
      <c r="AC26" s="6"/>
    </row>
    <row r="27" spans="1:29">
      <c r="A27" s="6"/>
      <c r="B27" s="4">
        <v>0.71343518800741257</v>
      </c>
      <c r="C27" s="1" t="s">
        <v>14</v>
      </c>
      <c r="D27" s="4">
        <v>1.0670173679990418E-2</v>
      </c>
      <c r="E27" s="4">
        <v>9.0169232677456912E-2</v>
      </c>
      <c r="F27" s="4">
        <v>1.5008881580159707E-3</v>
      </c>
      <c r="G27" s="4">
        <v>1.268338619424453E-2</v>
      </c>
      <c r="H27" s="4">
        <v>1.0541574574587261E-3</v>
      </c>
      <c r="I27" s="4">
        <v>8.9082494728762122E-3</v>
      </c>
      <c r="J27" s="4">
        <v>1.4827991483878518E-4</v>
      </c>
      <c r="K27" s="4">
        <v>1.2530523441773936E-3</v>
      </c>
      <c r="M27" s="4">
        <v>0.1993800870594134</v>
      </c>
      <c r="N27" s="1" t="s">
        <v>14</v>
      </c>
      <c r="O27">
        <v>2.1547602718024746E-2</v>
      </c>
      <c r="P27">
        <v>3.9182768086164249E-2</v>
      </c>
      <c r="Q27">
        <v>1.7836416309647898E-2</v>
      </c>
      <c r="R27">
        <v>3.2434242124048079E-2</v>
      </c>
      <c r="S27">
        <v>1.7156208727131965E-2</v>
      </c>
      <c r="T27">
        <v>3.1197333484838888E-2</v>
      </c>
      <c r="U27">
        <v>1.4201360826852643E-2</v>
      </c>
      <c r="V27">
        <v>2.5824154782704944E-2</v>
      </c>
      <c r="AC27" s="6"/>
    </row>
    <row r="28" spans="1:29">
      <c r="A28" s="6"/>
      <c r="B28" s="4">
        <v>1.1875297076359937E-2</v>
      </c>
      <c r="C28" s="1" t="s">
        <v>15</v>
      </c>
      <c r="D28" s="4">
        <v>1.7760755908345584E-4</v>
      </c>
      <c r="E28" s="4">
        <v>1.5008881580159705E-3</v>
      </c>
      <c r="F28" s="4">
        <v>2.4982637602457484E-5</v>
      </c>
      <c r="G28" s="4">
        <v>2.1111795650495882E-4</v>
      </c>
      <c r="H28" s="4">
        <v>1.7546699662440212E-5</v>
      </c>
      <c r="I28" s="4">
        <v>1.4827991483878521E-4</v>
      </c>
      <c r="J28" s="4">
        <v>2.4681541768158915E-6</v>
      </c>
      <c r="K28" s="4">
        <v>2.0857351991420366E-5</v>
      </c>
      <c r="M28" s="4">
        <v>8.8741449855271409E-2</v>
      </c>
      <c r="N28" s="1" t="s">
        <v>15</v>
      </c>
      <c r="O28">
        <v>9.5905540734020026E-3</v>
      </c>
      <c r="P28">
        <v>1.7439733829953237E-2</v>
      </c>
      <c r="Q28">
        <v>7.9387538990726581E-3</v>
      </c>
      <c r="R28">
        <v>1.4436053838151094E-2</v>
      </c>
      <c r="S28">
        <v>7.6360024660420082E-3</v>
      </c>
      <c r="T28">
        <v>1.3885522099496445E-2</v>
      </c>
      <c r="U28">
        <v>6.3208385966709753E-3</v>
      </c>
      <c r="V28">
        <v>1.1493991052482994E-2</v>
      </c>
      <c r="AC28" s="6"/>
    </row>
    <row r="29" spans="1:29">
      <c r="A29" s="6"/>
      <c r="B29" s="4">
        <v>0.10035323297504045</v>
      </c>
      <c r="C29" s="1" t="s">
        <v>16</v>
      </c>
      <c r="D29" s="4">
        <v>1.5008881580159705E-3</v>
      </c>
      <c r="E29" s="4">
        <v>1.2683386194244525E-2</v>
      </c>
      <c r="F29" s="4">
        <v>2.1111795650495882E-4</v>
      </c>
      <c r="G29" s="4">
        <v>1.784070692137221E-3</v>
      </c>
      <c r="H29" s="4">
        <v>1.4827991483878521E-4</v>
      </c>
      <c r="I29" s="4">
        <v>1.2530523441773938E-3</v>
      </c>
      <c r="J29" s="4">
        <v>2.0857351991420363E-5</v>
      </c>
      <c r="K29" s="4">
        <v>1.7625687089581576E-4</v>
      </c>
      <c r="M29" s="4">
        <v>0.15477070805892978</v>
      </c>
      <c r="N29" s="1" t="s">
        <v>16</v>
      </c>
      <c r="O29">
        <v>1.672653362142143E-2</v>
      </c>
      <c r="P29">
        <v>3.0416000162530571E-2</v>
      </c>
      <c r="Q29">
        <v>1.384568951790772E-2</v>
      </c>
      <c r="R29">
        <v>2.5177392050179079E-2</v>
      </c>
      <c r="S29">
        <v>1.3317671847107563E-2</v>
      </c>
      <c r="T29">
        <v>2.4217229835797223E-2</v>
      </c>
      <c r="U29">
        <v>1.1023942776779721E-2</v>
      </c>
      <c r="V29">
        <v>2.0046248247206484E-2</v>
      </c>
      <c r="AC29" s="6"/>
    </row>
    <row r="30" spans="1:29">
      <c r="A30" s="6"/>
      <c r="B30" s="4">
        <v>8.3406834184972141E-3</v>
      </c>
      <c r="C30" s="1" t="s">
        <v>17</v>
      </c>
      <c r="D30" s="4">
        <v>1.2474369386481228E-4</v>
      </c>
      <c r="E30" s="4">
        <v>1.0541574574587256E-3</v>
      </c>
      <c r="F30" s="4">
        <v>1.7546699662440209E-5</v>
      </c>
      <c r="G30" s="4">
        <v>1.4827991483878518E-4</v>
      </c>
      <c r="H30" s="4">
        <v>1.2324025747129012E-5</v>
      </c>
      <c r="I30" s="4">
        <v>1.0414525371782362E-4</v>
      </c>
      <c r="J30" s="4">
        <v>1.7335223265987615E-6</v>
      </c>
      <c r="K30" s="4">
        <v>1.4649281511862942E-5</v>
      </c>
      <c r="M30" s="4">
        <v>9.0843890683673767E-2</v>
      </c>
      <c r="N30" s="1" t="s">
        <v>17</v>
      </c>
      <c r="O30">
        <v>9.8177711459628593E-3</v>
      </c>
      <c r="P30">
        <v>1.7852911758647914E-2</v>
      </c>
      <c r="Q30">
        <v>8.1268369239868299E-3</v>
      </c>
      <c r="R30">
        <v>1.4778069311640009E-2</v>
      </c>
      <c r="S30">
        <v>7.8169127777009979E-3</v>
      </c>
      <c r="T30">
        <v>1.4214494509044365E-2</v>
      </c>
      <c r="U30">
        <v>6.4705903660758693E-3</v>
      </c>
      <c r="V30">
        <v>1.1766303890614928E-2</v>
      </c>
      <c r="AC30" s="6"/>
    </row>
    <row r="31" spans="1:29">
      <c r="A31" s="6"/>
      <c r="B31" s="4">
        <v>7.0483672188188559E-2</v>
      </c>
      <c r="C31" s="1" t="s">
        <v>18</v>
      </c>
      <c r="D31" s="4">
        <v>1.0541574574587259E-3</v>
      </c>
      <c r="E31" s="4">
        <v>8.9082494728762104E-3</v>
      </c>
      <c r="F31" s="4">
        <v>1.4827991483878518E-4</v>
      </c>
      <c r="G31" s="4">
        <v>1.2530523441773936E-3</v>
      </c>
      <c r="H31" s="4">
        <v>1.0414525371782363E-4</v>
      </c>
      <c r="I31" s="4">
        <v>8.8008854367060854E-4</v>
      </c>
      <c r="J31" s="4">
        <v>1.4649281511862944E-5</v>
      </c>
      <c r="K31" s="4">
        <v>1.2379503022315601E-4</v>
      </c>
      <c r="M31" s="4">
        <v>0.15843749799975818</v>
      </c>
      <c r="N31" s="1" t="s">
        <v>18</v>
      </c>
      <c r="O31">
        <v>1.7122814584383771E-2</v>
      </c>
      <c r="P31">
        <v>3.1136608634475642E-2</v>
      </c>
      <c r="Q31">
        <v>1.4173718223628742E-2</v>
      </c>
      <c r="R31">
        <v>2.5773888693915684E-2</v>
      </c>
      <c r="S31">
        <v>1.3633190886702794E-2</v>
      </c>
      <c r="T31">
        <v>2.4790978550074731E-2</v>
      </c>
      <c r="U31">
        <v>1.1285119345583506E-2</v>
      </c>
      <c r="V31">
        <v>2.0521179080993313E-2</v>
      </c>
      <c r="AC31" s="6"/>
    </row>
    <row r="32" spans="1:29">
      <c r="A32" s="6"/>
      <c r="B32" s="4">
        <v>1.1732173578447201E-3</v>
      </c>
      <c r="C32" s="1" t="s">
        <v>19</v>
      </c>
      <c r="D32" s="4">
        <v>1.7546699662440205E-5</v>
      </c>
      <c r="E32" s="4">
        <v>1.4827991483878512E-4</v>
      </c>
      <c r="F32" s="4">
        <v>2.4681541768158911E-6</v>
      </c>
      <c r="G32" s="4">
        <v>2.0857351991420359E-5</v>
      </c>
      <c r="H32" s="4">
        <v>1.7335223265987613E-6</v>
      </c>
      <c r="I32" s="4">
        <v>1.4649281511862942E-5</v>
      </c>
      <c r="J32" s="4">
        <v>2.4384074802151777E-7</v>
      </c>
      <c r="K32" s="4">
        <v>2.0605974939123137E-6</v>
      </c>
      <c r="M32" s="4">
        <v>7.05184428962079E-2</v>
      </c>
      <c r="N32" s="1" t="s">
        <v>19</v>
      </c>
      <c r="O32">
        <v>7.6211391730830391E-3</v>
      </c>
      <c r="P32">
        <v>1.3858494268668619E-2</v>
      </c>
      <c r="Q32">
        <v>6.3085352381759422E-3</v>
      </c>
      <c r="R32">
        <v>1.1471618278634303E-2</v>
      </c>
      <c r="S32">
        <v>6.0679536421265647E-3</v>
      </c>
      <c r="T32">
        <v>1.1034137923758605E-2</v>
      </c>
      <c r="U32">
        <v>5.0228579357497567E-3</v>
      </c>
      <c r="V32">
        <v>9.1337064360110763E-3</v>
      </c>
      <c r="AC32" s="6"/>
    </row>
    <row r="33" spans="1:29">
      <c r="A33" s="6"/>
      <c r="B33" s="4">
        <v>9.9143755381521422E-3</v>
      </c>
      <c r="C33" s="1" t="s">
        <v>20</v>
      </c>
      <c r="D33" s="4">
        <v>1.4827991483878515E-4</v>
      </c>
      <c r="E33" s="4">
        <v>1.2530523441773933E-3</v>
      </c>
      <c r="F33" s="4">
        <v>2.0857351991420363E-5</v>
      </c>
      <c r="G33" s="4">
        <v>1.7625687089581576E-4</v>
      </c>
      <c r="H33" s="4">
        <v>1.4649281511862944E-5</v>
      </c>
      <c r="I33" s="4">
        <v>1.2379503022315604E-4</v>
      </c>
      <c r="J33" s="4">
        <v>2.0605974939123137E-6</v>
      </c>
      <c r="K33" s="4">
        <v>1.7413258720576976E-5</v>
      </c>
      <c r="M33" s="4">
        <v>0.12298862995882168</v>
      </c>
      <c r="N33" s="1" t="s">
        <v>20</v>
      </c>
      <c r="O33">
        <v>1.3291749322975959E-2</v>
      </c>
      <c r="P33">
        <v>2.4170091587308588E-2</v>
      </c>
      <c r="Q33">
        <v>1.1002484940459887E-2</v>
      </c>
      <c r="R33">
        <v>2.0007228712868794E-2</v>
      </c>
      <c r="S33">
        <v>1.058289540223129E-2</v>
      </c>
      <c r="T33">
        <v>1.9244235270724108E-2</v>
      </c>
      <c r="U33">
        <v>8.7601823101070928E-3</v>
      </c>
      <c r="V33">
        <v>1.5929762412145963E-2</v>
      </c>
      <c r="AC33" s="6"/>
    </row>
    <row r="34" spans="1:29">
      <c r="A34" s="6"/>
      <c r="X34" t="s">
        <v>85</v>
      </c>
      <c r="AC34" s="6"/>
    </row>
    <row r="35" spans="1:29">
      <c r="A35" s="6"/>
      <c r="C35" s="1" t="s">
        <v>27</v>
      </c>
      <c r="D35" s="4">
        <v>1.5090085686614395E-2</v>
      </c>
      <c r="E35" s="4">
        <v>3.4447863146997949E-3</v>
      </c>
      <c r="F35" s="4">
        <v>0.15565730470730446</v>
      </c>
      <c r="G35" s="4">
        <v>3.5533671854124593E-2</v>
      </c>
      <c r="H35" s="4">
        <v>1.4908216901910851E-3</v>
      </c>
      <c r="I35" s="4">
        <v>3.4032690487525519E-4</v>
      </c>
      <c r="J35" s="4">
        <v>1.5378129118257951E-2</v>
      </c>
      <c r="K35" s="4">
        <v>3.5105412807067181E-3</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v>6.5482184354351949E-2</v>
      </c>
      <c r="C37" s="1" t="s">
        <v>13</v>
      </c>
      <c r="D37" s="4">
        <v>9.8813177285385139E-4</v>
      </c>
      <c r="E37" s="4">
        <v>2.2557213252052063E-4</v>
      </c>
      <c r="F37" s="4">
        <v>1.0192780322945245E-2</v>
      </c>
      <c r="G37" s="4">
        <v>2.3268224511388338E-3</v>
      </c>
      <c r="H37" s="4">
        <v>9.7622260756559203E-5</v>
      </c>
      <c r="I37" s="4">
        <v>2.2285349125787461E-5</v>
      </c>
      <c r="J37" s="4">
        <v>1.006993485946795E-3</v>
      </c>
      <c r="K37" s="4">
        <v>2.2987791132680012E-4</v>
      </c>
      <c r="N37" s="1" t="s">
        <v>13</v>
      </c>
      <c r="O37" s="5">
        <v>25.698042624316599</v>
      </c>
      <c r="P37" s="5">
        <v>46.73004498893345</v>
      </c>
      <c r="Q37" s="5">
        <v>21.272017708353456</v>
      </c>
      <c r="R37" s="5">
        <v>38.681636537412381</v>
      </c>
      <c r="S37" s="5">
        <v>20.460790414179538</v>
      </c>
      <c r="T37" s="5">
        <v>37.206477961827837</v>
      </c>
      <c r="U37" s="5">
        <v>16.936787847238243</v>
      </c>
      <c r="V37" s="5">
        <v>30.798332372620223</v>
      </c>
      <c r="X37">
        <v>237.78413045488173</v>
      </c>
      <c r="Y37">
        <v>25.698042624316599</v>
      </c>
      <c r="Z37">
        <v>212.08608783056513</v>
      </c>
      <c r="AA37">
        <v>1.263430457454626</v>
      </c>
      <c r="AB37">
        <v>62.450148180986695</v>
      </c>
      <c r="AC37" s="6"/>
    </row>
    <row r="38" spans="1:29">
      <c r="A38" s="6"/>
      <c r="B38" s="4">
        <v>1.4948366576911724E-2</v>
      </c>
      <c r="C38" s="1" t="s">
        <v>14</v>
      </c>
      <c r="D38" s="4">
        <v>2.2557213252052063E-4</v>
      </c>
      <c r="E38" s="4">
        <v>5.1493928611261328E-5</v>
      </c>
      <c r="F38" s="4">
        <v>2.3268224511388338E-3</v>
      </c>
      <c r="G38" s="4">
        <v>5.3117035269914493E-4</v>
      </c>
      <c r="H38" s="4">
        <v>2.2285349125787461E-5</v>
      </c>
      <c r="I38" s="4">
        <v>5.0873313300610807E-6</v>
      </c>
      <c r="J38" s="4">
        <v>2.2987791132680012E-4</v>
      </c>
      <c r="K38" s="4">
        <v>5.2476857947385184E-5</v>
      </c>
      <c r="N38" s="1" t="s">
        <v>14</v>
      </c>
      <c r="O38" s="5">
        <v>44.819013653491474</v>
      </c>
      <c r="P38" s="5">
        <v>81.500157619221639</v>
      </c>
      <c r="Q38" s="5">
        <v>37.099745924067626</v>
      </c>
      <c r="R38" s="5">
        <v>67.46322361802001</v>
      </c>
      <c r="S38" s="5">
        <v>35.684914152434487</v>
      </c>
      <c r="T38" s="5">
        <v>64.890453648464884</v>
      </c>
      <c r="U38" s="5">
        <v>29.538830519853498</v>
      </c>
      <c r="V38" s="5">
        <v>53.714241948026284</v>
      </c>
      <c r="X38">
        <v>414.71058108357988</v>
      </c>
      <c r="Y38">
        <v>81.500157619221639</v>
      </c>
      <c r="Z38">
        <v>333.21042346435826</v>
      </c>
      <c r="AA38">
        <v>184.12493695320606</v>
      </c>
      <c r="AB38">
        <v>89.002107561457436</v>
      </c>
      <c r="AC38" s="6"/>
    </row>
    <row r="39" spans="1:29">
      <c r="A39" s="6"/>
      <c r="B39" s="4">
        <v>0.67546205731533482</v>
      </c>
      <c r="C39" s="1" t="s">
        <v>15</v>
      </c>
      <c r="D39" s="4">
        <v>1.0192780322945245E-2</v>
      </c>
      <c r="E39" s="4">
        <v>2.3268224511388338E-3</v>
      </c>
      <c r="F39" s="4">
        <v>0.10514060327375582</v>
      </c>
      <c r="G39" s="4">
        <v>2.4001647094555007E-2</v>
      </c>
      <c r="H39" s="4">
        <v>1.006993485946795E-3</v>
      </c>
      <c r="I39" s="4">
        <v>2.2987791132680012E-4</v>
      </c>
      <c r="J39" s="4">
        <v>1.0387342731879372E-2</v>
      </c>
      <c r="K39" s="4">
        <v>2.3712374357565701E-3</v>
      </c>
      <c r="N39" s="1" t="s">
        <v>15</v>
      </c>
      <c r="O39" s="5">
        <v>19.948352472676167</v>
      </c>
      <c r="P39" s="5">
        <v>36.274646366302733</v>
      </c>
      <c r="Q39" s="5">
        <v>16.512608110071127</v>
      </c>
      <c r="R39" s="5">
        <v>30.026991983354275</v>
      </c>
      <c r="S39" s="5">
        <v>15.882885129367377</v>
      </c>
      <c r="T39" s="5">
        <v>28.881885966952606</v>
      </c>
      <c r="U39" s="5">
        <v>13.147344281075629</v>
      </c>
      <c r="V39" s="5">
        <v>23.907501389164626</v>
      </c>
      <c r="X39">
        <v>184.58221569896452</v>
      </c>
      <c r="Y39">
        <v>16.512608110071127</v>
      </c>
      <c r="Z39">
        <v>168.0696075888934</v>
      </c>
      <c r="AA39">
        <v>3590.3540866570243</v>
      </c>
      <c r="AB39">
        <v>16.757242966427015</v>
      </c>
      <c r="AC39" s="6"/>
    </row>
    <row r="40" spans="1:29">
      <c r="A40" s="6"/>
      <c r="B40" s="4">
        <v>0.15419544325071879</v>
      </c>
      <c r="C40" s="1" t="s">
        <v>16</v>
      </c>
      <c r="D40" s="4">
        <v>2.3268224511388338E-3</v>
      </c>
      <c r="E40" s="4">
        <v>5.3117035269914493E-4</v>
      </c>
      <c r="F40" s="4">
        <v>2.4001647094555007E-2</v>
      </c>
      <c r="G40" s="4">
        <v>5.4791302818723324E-3</v>
      </c>
      <c r="H40" s="4">
        <v>2.2987791132680012E-4</v>
      </c>
      <c r="I40" s="4">
        <v>5.2476857947385184E-5</v>
      </c>
      <c r="J40" s="4">
        <v>2.3712374357565701E-3</v>
      </c>
      <c r="K40" s="4">
        <v>5.4130946882851845E-4</v>
      </c>
      <c r="N40" s="1" t="s">
        <v>16</v>
      </c>
      <c r="O40" s="5">
        <v>34.791189932556577</v>
      </c>
      <c r="P40" s="5">
        <v>63.26528033806359</v>
      </c>
      <c r="Q40" s="5">
        <v>28.799034197248059</v>
      </c>
      <c r="R40" s="5">
        <v>52.368975464372483</v>
      </c>
      <c r="S40" s="5">
        <v>27.700757441983729</v>
      </c>
      <c r="T40" s="5">
        <v>50.371838058458223</v>
      </c>
      <c r="U40" s="5">
        <v>22.92980097570182</v>
      </c>
      <c r="V40" s="5">
        <v>41.696196354189489</v>
      </c>
      <c r="X40">
        <v>321.92307276257401</v>
      </c>
      <c r="Y40">
        <v>52.368975464372483</v>
      </c>
      <c r="Z40">
        <v>269.55409729820155</v>
      </c>
      <c r="AA40">
        <v>197.23252281664796</v>
      </c>
      <c r="AB40">
        <v>54.814223631091622</v>
      </c>
      <c r="AC40" s="6"/>
    </row>
    <row r="41" spans="1:29">
      <c r="A41" s="6"/>
      <c r="B41" s="4">
        <v>6.4692979737785497E-3</v>
      </c>
      <c r="C41" s="1" t="s">
        <v>17</v>
      </c>
      <c r="D41" s="4">
        <v>9.7622260756559203E-5</v>
      </c>
      <c r="E41" s="4">
        <v>2.2285349125787461E-5</v>
      </c>
      <c r="F41" s="4">
        <v>1.006993485946795E-3</v>
      </c>
      <c r="G41" s="4">
        <v>2.2987791132680012E-4</v>
      </c>
      <c r="H41" s="4">
        <v>9.6445697396182997E-6</v>
      </c>
      <c r="I41" s="4">
        <v>2.2016761561318135E-6</v>
      </c>
      <c r="J41" s="4">
        <v>9.9485699545251072E-5</v>
      </c>
      <c r="K41" s="4">
        <v>2.2710737594141927E-5</v>
      </c>
      <c r="N41" s="1" t="s">
        <v>17</v>
      </c>
      <c r="O41" s="5">
        <v>20.420963983602746</v>
      </c>
      <c r="P41" s="5">
        <v>37.134056457987661</v>
      </c>
      <c r="Q41" s="5">
        <v>16.903820801892607</v>
      </c>
      <c r="R41" s="5">
        <v>30.738384168211219</v>
      </c>
      <c r="S41" s="5">
        <v>16.259178577618076</v>
      </c>
      <c r="T41" s="5">
        <v>29.566148578812278</v>
      </c>
      <c r="U41" s="5">
        <v>13.458827961437809</v>
      </c>
      <c r="V41" s="5">
        <v>24.473912092479051</v>
      </c>
      <c r="X41">
        <v>188.95529262204144</v>
      </c>
      <c r="Y41">
        <v>16.259178577618076</v>
      </c>
      <c r="Z41">
        <v>172.69611404442335</v>
      </c>
      <c r="AA41">
        <v>123.11452832586571</v>
      </c>
      <c r="AB41">
        <v>36.778306384751183</v>
      </c>
      <c r="AC41" s="6"/>
    </row>
    <row r="42" spans="1:29">
      <c r="A42" s="6"/>
      <c r="B42" s="4">
        <v>1.47682058197692E-3</v>
      </c>
      <c r="C42" s="1" t="s">
        <v>18</v>
      </c>
      <c r="D42" s="4">
        <v>2.2285349125787461E-5</v>
      </c>
      <c r="E42" s="4">
        <v>5.0873313300610807E-6</v>
      </c>
      <c r="F42" s="4">
        <v>2.2987791132680015E-4</v>
      </c>
      <c r="G42" s="4">
        <v>5.2476857947385184E-5</v>
      </c>
      <c r="H42" s="4">
        <v>2.2016761561318139E-6</v>
      </c>
      <c r="I42" s="4">
        <v>5.0260177772027823E-7</v>
      </c>
      <c r="J42" s="4">
        <v>2.2710737594141927E-5</v>
      </c>
      <c r="K42" s="4">
        <v>5.1844396172272978E-6</v>
      </c>
      <c r="N42" s="1" t="s">
        <v>18</v>
      </c>
      <c r="O42" s="5">
        <v>35.615454335518244</v>
      </c>
      <c r="P42" s="5">
        <v>64.764145959709339</v>
      </c>
      <c r="Q42" s="5">
        <v>29.481333905147785</v>
      </c>
      <c r="R42" s="5">
        <v>53.60968848334462</v>
      </c>
      <c r="S42" s="5">
        <v>28.357037044341812</v>
      </c>
      <c r="T42" s="5">
        <v>51.565235384155443</v>
      </c>
      <c r="U42" s="5">
        <v>23.473048238813693</v>
      </c>
      <c r="V42" s="5">
        <v>42.684052488466094</v>
      </c>
      <c r="X42">
        <v>329.54999583949706</v>
      </c>
      <c r="Y42">
        <v>51.565235384155443</v>
      </c>
      <c r="Z42">
        <v>277.98476045534164</v>
      </c>
      <c r="AA42">
        <v>1880.9496725603876</v>
      </c>
      <c r="AB42">
        <v>40.407860597742001</v>
      </c>
      <c r="AC42" s="6"/>
    </row>
    <row r="43" spans="1:29">
      <c r="A43" s="6"/>
      <c r="B43" s="4">
        <v>6.6732125109140034E-2</v>
      </c>
      <c r="C43" s="1" t="s">
        <v>19</v>
      </c>
      <c r="D43" s="4">
        <v>1.006993485946795E-3</v>
      </c>
      <c r="E43" s="4">
        <v>2.2987791132680015E-4</v>
      </c>
      <c r="F43" s="4">
        <v>1.0387342731879374E-2</v>
      </c>
      <c r="G43" s="4">
        <v>2.3712374357565701E-3</v>
      </c>
      <c r="H43" s="4">
        <v>9.9485699545251099E-5</v>
      </c>
      <c r="I43" s="4">
        <v>2.2710737594141927E-5</v>
      </c>
      <c r="J43" s="4">
        <v>1.0262152362640988E-3</v>
      </c>
      <c r="K43" s="4">
        <v>2.3426587994492139E-4</v>
      </c>
      <c r="N43" s="1" t="s">
        <v>19</v>
      </c>
      <c r="O43" s="5">
        <v>15.851969480012722</v>
      </c>
      <c r="P43" s="5">
        <v>28.825668078830727</v>
      </c>
      <c r="Q43" s="5">
        <v>13.121753295405959</v>
      </c>
      <c r="R43" s="5">
        <v>23.860966019559349</v>
      </c>
      <c r="S43" s="5">
        <v>12.621343575623255</v>
      </c>
      <c r="T43" s="5">
        <v>22.9510068814179</v>
      </c>
      <c r="U43" s="5">
        <v>10.447544506359494</v>
      </c>
      <c r="V43" s="5">
        <v>18.998109386903039</v>
      </c>
      <c r="X43">
        <v>146.67836122411245</v>
      </c>
      <c r="Y43">
        <v>10.447544506359494</v>
      </c>
      <c r="Z43">
        <v>136.23081671775296</v>
      </c>
      <c r="AA43">
        <v>78.031992514612213</v>
      </c>
      <c r="AB43">
        <v>29.348250851916447</v>
      </c>
      <c r="AC43" s="6"/>
    </row>
    <row r="44" spans="1:29">
      <c r="A44" s="6"/>
      <c r="B44" s="4">
        <v>1.5233704837787135E-2</v>
      </c>
      <c r="C44" s="1" t="s">
        <v>20</v>
      </c>
      <c r="D44" s="4">
        <v>2.2987791132680012E-4</v>
      </c>
      <c r="E44" s="4">
        <v>5.2476857947385184E-5</v>
      </c>
      <c r="F44" s="4">
        <v>2.3712374357565701E-3</v>
      </c>
      <c r="G44" s="4">
        <v>5.4130946882851834E-4</v>
      </c>
      <c r="H44" s="4">
        <v>2.2710737594141927E-5</v>
      </c>
      <c r="I44" s="4">
        <v>5.184439617227297E-6</v>
      </c>
      <c r="J44" s="4">
        <v>2.3426587994492137E-4</v>
      </c>
      <c r="K44" s="4">
        <v>5.3478549691153379E-5</v>
      </c>
      <c r="N44" s="1" t="s">
        <v>20</v>
      </c>
      <c r="O44" s="5">
        <v>27.646838591789994</v>
      </c>
      <c r="P44" s="5">
        <v>50.273790501601866</v>
      </c>
      <c r="Q44" s="5">
        <v>22.885168676156564</v>
      </c>
      <c r="R44" s="5">
        <v>41.61503572276709</v>
      </c>
      <c r="S44" s="5">
        <v>22.012422436641085</v>
      </c>
      <c r="T44" s="5">
        <v>40.028009363106143</v>
      </c>
      <c r="U44" s="5">
        <v>18.221179205022754</v>
      </c>
      <c r="V44" s="5">
        <v>33.133905817263603</v>
      </c>
      <c r="X44">
        <v>255.81635031434914</v>
      </c>
      <c r="Y44">
        <v>33.133905817263603</v>
      </c>
      <c r="Z44">
        <v>222.68244449708553</v>
      </c>
      <c r="AA44">
        <v>1.1355377413868544</v>
      </c>
      <c r="AB44">
        <v>75.522506719023269</v>
      </c>
      <c r="AC44" s="6"/>
    </row>
    <row r="45" spans="1:29">
      <c r="A45" s="6"/>
      <c r="X45" s="8">
        <v>2080.0000000000005</v>
      </c>
      <c r="Y45" s="8">
        <v>287.48564810337848</v>
      </c>
      <c r="Z45" s="8">
        <v>1792.5143518966217</v>
      </c>
      <c r="AA45" s="8">
        <v>6056.2067080265851</v>
      </c>
      <c r="AB45" s="8">
        <v>405.08064689339568</v>
      </c>
      <c r="AC45" s="6"/>
    </row>
    <row r="46" spans="1:29">
      <c r="A46" s="6"/>
      <c r="C46" s="1" t="s">
        <v>28</v>
      </c>
      <c r="D46" s="4">
        <v>9.7381571658602039E-4</v>
      </c>
      <c r="E46" s="4">
        <v>8.2293145891781001E-3</v>
      </c>
      <c r="F46" s="4">
        <v>1.0045107289208573E-2</v>
      </c>
      <c r="G46" s="4">
        <v>8.4887054662401693E-2</v>
      </c>
      <c r="H46" s="4">
        <v>9.6207909132233399E-5</v>
      </c>
      <c r="I46" s="4">
        <v>8.1301332144424635E-4</v>
      </c>
      <c r="J46" s="4">
        <v>9.9240416111968433E-4</v>
      </c>
      <c r="K46" s="4">
        <v>8.3863978598479223E-3</v>
      </c>
      <c r="P46" t="s">
        <v>70</v>
      </c>
      <c r="AB46" s="19">
        <v>6461.2873549199812</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v>8.5106406177342282E-3</v>
      </c>
      <c r="C48" s="1" t="s">
        <v>13</v>
      </c>
      <c r="D48" s="4">
        <v>8.287795591764949E-6</v>
      </c>
      <c r="E48" s="4">
        <v>7.0036738998771999E-5</v>
      </c>
      <c r="F48" s="4">
        <v>8.5490298105036651E-5</v>
      </c>
      <c r="G48" s="4">
        <v>7.2244321532966157E-4</v>
      </c>
      <c r="H48" s="4">
        <v>8.1879093920806936E-7</v>
      </c>
      <c r="I48" s="4">
        <v>6.9192641962424176E-6</v>
      </c>
      <c r="J48" s="4">
        <v>8.4459951628336491E-6</v>
      </c>
      <c r="K48" s="4">
        <v>7.1373618262501128E-5</v>
      </c>
      <c r="N48" s="1" t="s">
        <v>13</v>
      </c>
      <c r="O48">
        <v>1.263430457454626</v>
      </c>
      <c r="P48">
        <v>10.104737869028295</v>
      </c>
      <c r="Q48">
        <v>7.079837028106633</v>
      </c>
      <c r="R48">
        <v>13.299763972439596</v>
      </c>
      <c r="S48">
        <v>5.3481871361897966</v>
      </c>
      <c r="T48">
        <v>21.383518209579915</v>
      </c>
      <c r="U48">
        <v>4.7155445145147956</v>
      </c>
      <c r="V48">
        <v>3.7860485632410104</v>
      </c>
      <c r="W48" s="6">
        <v>66.981067750554672</v>
      </c>
      <c r="Z48" t="s">
        <v>67</v>
      </c>
      <c r="AC48" s="6"/>
    </row>
    <row r="49" spans="1:29">
      <c r="A49" s="6"/>
      <c r="B49" s="4">
        <v>7.1919910313529456E-2</v>
      </c>
      <c r="C49" s="1" t="s">
        <v>14</v>
      </c>
      <c r="D49" s="4">
        <v>7.0036738998772012E-5</v>
      </c>
      <c r="E49" s="4">
        <v>5.9185156719550845E-4</v>
      </c>
      <c r="F49" s="4">
        <v>7.2244321532966157E-4</v>
      </c>
      <c r="G49" s="4">
        <v>6.1050693580996023E-3</v>
      </c>
      <c r="H49" s="4">
        <v>6.9192641962424176E-6</v>
      </c>
      <c r="I49" s="4">
        <v>5.8471845161974893E-5</v>
      </c>
      <c r="J49" s="4">
        <v>7.1373618262501128E-5</v>
      </c>
      <c r="K49" s="4">
        <v>6.0314898193383792E-4</v>
      </c>
      <c r="N49" s="1" t="s">
        <v>14</v>
      </c>
      <c r="O49">
        <v>16.048088405223766</v>
      </c>
      <c r="P49">
        <v>184.12493695320606</v>
      </c>
      <c r="Q49">
        <v>18.361223785604786</v>
      </c>
      <c r="R49">
        <v>8.8707487975033708</v>
      </c>
      <c r="S49">
        <v>19.954780899317889</v>
      </c>
      <c r="T49">
        <v>1.2180553784335029</v>
      </c>
      <c r="U49">
        <v>22.080490420344351</v>
      </c>
      <c r="V49">
        <v>21.161056526309611</v>
      </c>
      <c r="W49" s="6">
        <v>291.8193811659433</v>
      </c>
      <c r="Z49" t="s">
        <v>69</v>
      </c>
      <c r="AB49">
        <v>12</v>
      </c>
      <c r="AC49" s="6"/>
    </row>
    <row r="50" spans="1:29">
      <c r="A50" s="6"/>
      <c r="B50" s="4">
        <v>8.7788989897130076E-2</v>
      </c>
      <c r="C50" s="1" t="s">
        <v>15</v>
      </c>
      <c r="D50" s="4">
        <v>8.5490298105036624E-5</v>
      </c>
      <c r="E50" s="4">
        <v>7.2244321532966135E-4</v>
      </c>
      <c r="F50" s="4">
        <v>8.8184982232791906E-4</v>
      </c>
      <c r="G50" s="4">
        <v>7.4521487841547104E-3</v>
      </c>
      <c r="H50" s="4">
        <v>8.4459951628336457E-6</v>
      </c>
      <c r="I50" s="4">
        <v>7.1373618262501114E-5</v>
      </c>
      <c r="J50" s="4">
        <v>8.7122158874405816E-5</v>
      </c>
      <c r="K50" s="4">
        <v>7.3623339699150259E-4</v>
      </c>
      <c r="N50" s="1" t="s">
        <v>15</v>
      </c>
      <c r="O50">
        <v>3.1669937212324548</v>
      </c>
      <c r="P50">
        <v>16.244361151276308</v>
      </c>
      <c r="Q50">
        <v>3590.3540866570243</v>
      </c>
      <c r="R50">
        <v>16.07930230131706</v>
      </c>
      <c r="S50">
        <v>10.449532808721241</v>
      </c>
      <c r="T50">
        <v>18.128341965054396</v>
      </c>
      <c r="U50">
        <v>2.6053610700347267</v>
      </c>
      <c r="V50">
        <v>6.9686743670668543</v>
      </c>
      <c r="W50" s="6">
        <v>3663.9966540417272</v>
      </c>
      <c r="AC50" s="6"/>
    </row>
    <row r="51" spans="1:29">
      <c r="A51" s="6"/>
      <c r="B51" s="4">
        <v>0.74186851066892345</v>
      </c>
      <c r="C51" s="1" t="s">
        <v>16</v>
      </c>
      <c r="D51" s="4">
        <v>7.2244321532966146E-4</v>
      </c>
      <c r="E51" s="4">
        <v>6.1050693580996006E-3</v>
      </c>
      <c r="F51" s="4">
        <v>7.4521487841547112E-3</v>
      </c>
      <c r="G51" s="4">
        <v>6.2975032817467441E-2</v>
      </c>
      <c r="H51" s="4">
        <v>7.1373618262501114E-5</v>
      </c>
      <c r="I51" s="4">
        <v>6.0314898193383781E-4</v>
      </c>
      <c r="J51" s="4">
        <v>7.3623339699150259E-4</v>
      </c>
      <c r="K51" s="4">
        <v>6.2216044901624249E-3</v>
      </c>
      <c r="N51" s="1" t="s">
        <v>16</v>
      </c>
      <c r="O51">
        <v>17.665480814640578</v>
      </c>
      <c r="P51">
        <v>5.8665831325001871</v>
      </c>
      <c r="Q51">
        <v>18.691071738506484</v>
      </c>
      <c r="R51">
        <v>197.23252281664796</v>
      </c>
      <c r="S51">
        <v>15.469662140803797</v>
      </c>
      <c r="T51">
        <v>30.773973947555131</v>
      </c>
      <c r="U51">
        <v>8.4623218242619025</v>
      </c>
      <c r="V51">
        <v>17.092372017042074</v>
      </c>
      <c r="W51" s="6">
        <v>311.25398843195808</v>
      </c>
      <c r="AC51" s="6"/>
    </row>
    <row r="52" spans="1:29">
      <c r="A52" s="6"/>
      <c r="B52" s="4">
        <v>8.4080686444306611E-4</v>
      </c>
      <c r="C52" s="1" t="s">
        <v>17</v>
      </c>
      <c r="D52" s="4">
        <v>8.1879093920806936E-7</v>
      </c>
      <c r="E52" s="4">
        <v>6.9192641962424167E-6</v>
      </c>
      <c r="F52" s="4">
        <v>8.4459951628336474E-6</v>
      </c>
      <c r="G52" s="4">
        <v>7.1373618262501128E-5</v>
      </c>
      <c r="H52" s="4">
        <v>8.0892270412096584E-8</v>
      </c>
      <c r="I52" s="4">
        <v>6.8358718155397933E-7</v>
      </c>
      <c r="J52" s="4">
        <v>8.3442023097129312E-7</v>
      </c>
      <c r="K52" s="4">
        <v>7.0513408885107717E-6</v>
      </c>
      <c r="N52" s="1" t="s">
        <v>17</v>
      </c>
      <c r="O52">
        <v>6.3874760476287102</v>
      </c>
      <c r="P52">
        <v>22.857541746281107</v>
      </c>
      <c r="Q52">
        <v>7.0335168287204191</v>
      </c>
      <c r="R52">
        <v>16.820471491011585</v>
      </c>
      <c r="S52">
        <v>123.11452832586571</v>
      </c>
      <c r="T52">
        <v>4.4217107944685923</v>
      </c>
      <c r="U52">
        <v>2.1760228762911591E-2</v>
      </c>
      <c r="V52">
        <v>12.476043987651542</v>
      </c>
      <c r="W52" s="6">
        <v>193.13304945039056</v>
      </c>
      <c r="AC52" s="6"/>
    </row>
    <row r="53" spans="1:29">
      <c r="A53" s="6"/>
      <c r="B53" s="4">
        <v>7.1053116913124036E-3</v>
      </c>
      <c r="C53" s="1" t="s">
        <v>18</v>
      </c>
      <c r="D53" s="4">
        <v>6.9192641962424167E-6</v>
      </c>
      <c r="E53" s="4">
        <v>5.8471845161974886E-5</v>
      </c>
      <c r="F53" s="4">
        <v>7.1373618262501114E-5</v>
      </c>
      <c r="G53" s="4">
        <v>6.0314898193383781E-4</v>
      </c>
      <c r="H53" s="4">
        <v>6.8358718155397933E-7</v>
      </c>
      <c r="I53" s="4">
        <v>5.776713058050533E-6</v>
      </c>
      <c r="J53" s="4">
        <v>7.0513408885107717E-6</v>
      </c>
      <c r="K53" s="4">
        <v>5.958797076157476E-5</v>
      </c>
      <c r="N53" s="1" t="s">
        <v>18</v>
      </c>
      <c r="O53">
        <v>19.889747939551285</v>
      </c>
      <c r="P53">
        <v>9.0160850434647961E-3</v>
      </c>
      <c r="Q53">
        <v>20.329328099726432</v>
      </c>
      <c r="R53">
        <v>30.762103742248886</v>
      </c>
      <c r="S53">
        <v>12.256572053792674</v>
      </c>
      <c r="T53">
        <v>1880.9496725603876</v>
      </c>
      <c r="U53">
        <v>10.199579507733988</v>
      </c>
      <c r="V53">
        <v>6.5213491036988183</v>
      </c>
      <c r="W53" s="6">
        <v>1980.9173690921832</v>
      </c>
      <c r="AC53" s="6"/>
    </row>
    <row r="54" spans="1:29">
      <c r="A54" s="6"/>
      <c r="B54" s="4">
        <v>8.6730939118988687E-3</v>
      </c>
      <c r="C54" s="1" t="s">
        <v>19</v>
      </c>
      <c r="D54" s="4">
        <v>8.4459951628336474E-6</v>
      </c>
      <c r="E54" s="4">
        <v>7.1373618262501114E-5</v>
      </c>
      <c r="F54" s="4">
        <v>8.7122158874405829E-5</v>
      </c>
      <c r="G54" s="4">
        <v>7.3623339699150259E-4</v>
      </c>
      <c r="H54" s="4">
        <v>8.3442023097129302E-7</v>
      </c>
      <c r="I54" s="4">
        <v>7.0513408885107708E-6</v>
      </c>
      <c r="J54" s="4">
        <v>8.6072144879502389E-6</v>
      </c>
      <c r="K54" s="4">
        <v>7.2736016221008711E-5</v>
      </c>
      <c r="N54" s="1" t="s">
        <v>19</v>
      </c>
      <c r="O54">
        <v>6.1229806654298606</v>
      </c>
      <c r="P54">
        <v>18.074555004939409</v>
      </c>
      <c r="Q54">
        <v>14.678353361589895</v>
      </c>
      <c r="R54">
        <v>13.369706276365802</v>
      </c>
      <c r="S54">
        <v>3.4736548041623521</v>
      </c>
      <c r="T54">
        <v>9.7395555638644673</v>
      </c>
      <c r="U54">
        <v>78.031992514612213</v>
      </c>
      <c r="V54">
        <v>1.3149254451956045</v>
      </c>
      <c r="W54" s="6">
        <v>144.8057236361596</v>
      </c>
      <c r="AC54" s="6"/>
    </row>
    <row r="55" spans="1:29">
      <c r="A55" s="6"/>
      <c r="B55" s="4">
        <v>7.3292736035028297E-2</v>
      </c>
      <c r="C55" s="1" t="s">
        <v>20</v>
      </c>
      <c r="D55" s="4">
        <v>7.1373618262501114E-5</v>
      </c>
      <c r="E55" s="4">
        <v>6.0314898193383781E-4</v>
      </c>
      <c r="F55" s="4">
        <v>7.3623339699150259E-4</v>
      </c>
      <c r="G55" s="4">
        <v>6.2216044901624249E-3</v>
      </c>
      <c r="H55" s="4">
        <v>7.0513408885107708E-6</v>
      </c>
      <c r="I55" s="4">
        <v>5.958797076157476E-5</v>
      </c>
      <c r="J55" s="4">
        <v>7.2736016221008711E-5</v>
      </c>
      <c r="K55" s="4">
        <v>6.1466204462656002E-4</v>
      </c>
      <c r="N55" s="1" t="s">
        <v>20</v>
      </c>
      <c r="O55">
        <v>15.419193135594906</v>
      </c>
      <c r="P55">
        <v>19.454470462236571</v>
      </c>
      <c r="Q55">
        <v>7.2548109285288298</v>
      </c>
      <c r="R55">
        <v>19.676067920981499</v>
      </c>
      <c r="S55">
        <v>10.238438230270248</v>
      </c>
      <c r="T55">
        <v>9.0452946844808846</v>
      </c>
      <c r="U55">
        <v>0.27076387347452968</v>
      </c>
      <c r="V55">
        <v>1.1355377413868544</v>
      </c>
      <c r="W55" s="6">
        <v>82.49457697695432</v>
      </c>
      <c r="AC55" s="6"/>
    </row>
    <row r="56" spans="1:29">
      <c r="A56" s="6"/>
      <c r="O56" s="6">
        <v>85.963391186756184</v>
      </c>
      <c r="P56" s="6">
        <v>276.73620240451135</v>
      </c>
      <c r="Q56" s="6">
        <v>3683.7822284278081</v>
      </c>
      <c r="R56" s="6">
        <v>316.11068731851572</v>
      </c>
      <c r="S56" s="6">
        <v>200.3053563991237</v>
      </c>
      <c r="T56" s="6">
        <v>1975.6601231038246</v>
      </c>
      <c r="U56" s="6">
        <v>126.38781395373942</v>
      </c>
      <c r="V56" s="6">
        <v>70.456007751592367</v>
      </c>
      <c r="W56" s="19">
        <v>6735.4018105458708</v>
      </c>
      <c r="X56" t="s">
        <v>64</v>
      </c>
      <c r="AC56" s="6"/>
    </row>
    <row r="57" spans="1:29">
      <c r="A57" s="6"/>
      <c r="C57" s="1" t="s">
        <v>29</v>
      </c>
      <c r="D57" s="4">
        <v>7.5214662183333966E-3</v>
      </c>
      <c r="E57" s="4">
        <v>1.7170110517248378E-3</v>
      </c>
      <c r="F57" s="4">
        <v>1.0579846136135151E-3</v>
      </c>
      <c r="G57" s="4">
        <v>2.4151823878453219E-4</v>
      </c>
      <c r="H57" s="4">
        <v>4.1660373029575766E-2</v>
      </c>
      <c r="I57" s="4">
        <v>9.5102894614357298E-3</v>
      </c>
      <c r="J57" s="4">
        <v>5.8600321244887494E-3</v>
      </c>
      <c r="K57" s="4">
        <v>1.3377365036466573E-3</v>
      </c>
      <c r="X57">
        <v>1</v>
      </c>
      <c r="AC57" s="6"/>
    </row>
    <row r="58" spans="1:29">
      <c r="A58" s="6"/>
      <c r="C58" s="1"/>
      <c r="D58" s="1" t="s">
        <v>13</v>
      </c>
      <c r="E58" s="1" t="s">
        <v>14</v>
      </c>
      <c r="F58" s="1" t="s">
        <v>15</v>
      </c>
      <c r="G58" s="1" t="s">
        <v>16</v>
      </c>
      <c r="H58" s="1" t="s">
        <v>17</v>
      </c>
      <c r="I58" s="1" t="s">
        <v>18</v>
      </c>
      <c r="J58" s="1" t="s">
        <v>19</v>
      </c>
      <c r="K58" s="1" t="s">
        <v>20</v>
      </c>
      <c r="L58" s="1"/>
      <c r="X58">
        <v>0</v>
      </c>
      <c r="Y58" t="s">
        <v>65</v>
      </c>
      <c r="AC58" s="6"/>
    </row>
    <row r="59" spans="1:29">
      <c r="A59" s="6"/>
      <c r="B59" s="4">
        <v>0.10915480987627185</v>
      </c>
      <c r="C59" s="1" t="s">
        <v>13</v>
      </c>
      <c r="D59" s="4">
        <v>8.210042150529833E-4</v>
      </c>
      <c r="E59" s="4">
        <v>1.8742001490648224E-4</v>
      </c>
      <c r="F59" s="4">
        <v>1.1548410935100418E-4</v>
      </c>
      <c r="G59" s="4">
        <v>2.6362877436177636E-5</v>
      </c>
      <c r="H59" s="4">
        <v>4.5474300974179061E-3</v>
      </c>
      <c r="I59" s="4">
        <v>1.0380938380313289E-3</v>
      </c>
      <c r="J59" s="4">
        <v>6.3965069241741482E-4</v>
      </c>
      <c r="K59" s="4">
        <v>1.4602037372009953E-4</v>
      </c>
      <c r="N59" t="s">
        <v>100</v>
      </c>
      <c r="AC59" s="6"/>
    </row>
    <row r="60" spans="1:29">
      <c r="A60" s="6"/>
      <c r="B60" s="4">
        <v>2.4918015911532032E-2</v>
      </c>
      <c r="C60" s="1" t="s">
        <v>14</v>
      </c>
      <c r="D60" s="4">
        <v>1.8742001490648224E-4</v>
      </c>
      <c r="E60" s="4">
        <v>4.2784508707155856E-5</v>
      </c>
      <c r="F60" s="4">
        <v>2.6362877436177639E-5</v>
      </c>
      <c r="G60" s="4">
        <v>6.0181553169581657E-6</v>
      </c>
      <c r="H60" s="4">
        <v>1.0380938380313289E-3</v>
      </c>
      <c r="I60" s="4">
        <v>2.3697754412333092E-4</v>
      </c>
      <c r="J60" s="4">
        <v>1.4602037372009951E-4</v>
      </c>
      <c r="K60" s="4">
        <v>3.3333739483304635E-5</v>
      </c>
      <c r="P60" s="1" t="s">
        <v>13</v>
      </c>
      <c r="Q60" s="1" t="s">
        <v>14</v>
      </c>
      <c r="R60" s="1" t="s">
        <v>15</v>
      </c>
      <c r="S60" s="1" t="s">
        <v>16</v>
      </c>
      <c r="T60" s="1" t="s">
        <v>17</v>
      </c>
      <c r="U60" s="1" t="s">
        <v>18</v>
      </c>
      <c r="V60" s="1" t="s">
        <v>19</v>
      </c>
      <c r="W60" s="1" t="s">
        <v>20</v>
      </c>
      <c r="AC60" s="6"/>
    </row>
    <row r="61" spans="1:29">
      <c r="A61" s="6"/>
      <c r="B61" s="4">
        <v>1.5353935788412421E-2</v>
      </c>
      <c r="C61" s="1" t="s">
        <v>15</v>
      </c>
      <c r="D61" s="4">
        <v>1.1548410935100417E-4</v>
      </c>
      <c r="E61" s="4">
        <v>2.6362877436177639E-5</v>
      </c>
      <c r="F61" s="4">
        <v>1.6244227822550236E-5</v>
      </c>
      <c r="G61" s="4">
        <v>3.7082555300281655E-6</v>
      </c>
      <c r="H61" s="4">
        <v>6.3965069241741493E-4</v>
      </c>
      <c r="I61" s="4">
        <v>1.4602037372009953E-4</v>
      </c>
      <c r="J61" s="4">
        <v>8.9974556957434277E-5</v>
      </c>
      <c r="K61" s="4">
        <v>2.0539520378806114E-5</v>
      </c>
      <c r="P61">
        <v>91</v>
      </c>
      <c r="Q61">
        <v>382</v>
      </c>
      <c r="R61">
        <v>380</v>
      </c>
      <c r="S61">
        <v>305</v>
      </c>
      <c r="T61">
        <v>150</v>
      </c>
      <c r="U61">
        <v>515</v>
      </c>
      <c r="V61">
        <v>117</v>
      </c>
      <c r="W61">
        <v>140</v>
      </c>
      <c r="AC61" s="6"/>
    </row>
    <row r="62" spans="1:29">
      <c r="A62" s="6"/>
      <c r="B62" s="4">
        <v>3.5050183928126599E-3</v>
      </c>
      <c r="C62" s="1" t="s">
        <v>16</v>
      </c>
      <c r="D62" s="4">
        <v>2.6362877436177636E-5</v>
      </c>
      <c r="E62" s="4">
        <v>6.0181553169581657E-6</v>
      </c>
      <c r="F62" s="4">
        <v>3.7082555300281659E-6</v>
      </c>
      <c r="G62" s="4">
        <v>8.4652586913950526E-7</v>
      </c>
      <c r="H62" s="4">
        <v>1.4602037372009953E-4</v>
      </c>
      <c r="I62" s="4">
        <v>3.3333739483304642E-5</v>
      </c>
      <c r="J62" s="4">
        <v>2.0539520378806114E-5</v>
      </c>
      <c r="K62" s="4">
        <v>4.6887910500184342E-6</v>
      </c>
      <c r="N62" s="1" t="s">
        <v>13</v>
      </c>
      <c r="O62" s="25">
        <v>117</v>
      </c>
      <c r="P62" s="7">
        <v>5.1187500000000004</v>
      </c>
      <c r="Q62" s="7">
        <v>21.487500000000001</v>
      </c>
      <c r="R62" s="7">
        <v>21.375</v>
      </c>
      <c r="S62" s="7">
        <v>17.15625</v>
      </c>
      <c r="T62" s="7">
        <v>8.4375</v>
      </c>
      <c r="U62" s="7">
        <v>28.96875</v>
      </c>
      <c r="V62" s="7">
        <v>6.5812499999999998</v>
      </c>
      <c r="W62" s="7">
        <v>7.875</v>
      </c>
      <c r="AC62" s="6"/>
    </row>
    <row r="63" spans="1:29">
      <c r="A63" s="6"/>
      <c r="B63" s="4">
        <v>0.60459356798461084</v>
      </c>
      <c r="C63" s="1" t="s">
        <v>17</v>
      </c>
      <c r="D63" s="4">
        <v>4.5474300974179061E-3</v>
      </c>
      <c r="E63" s="4">
        <v>1.0380938380313289E-3</v>
      </c>
      <c r="F63" s="4">
        <v>6.3965069241741503E-4</v>
      </c>
      <c r="G63" s="4">
        <v>1.4602037372009953E-4</v>
      </c>
      <c r="H63" s="4">
        <v>2.5187593573521065E-2</v>
      </c>
      <c r="I63" s="4">
        <v>5.7498598380558708E-3</v>
      </c>
      <c r="J63" s="4">
        <v>3.5429377306490924E-3</v>
      </c>
      <c r="K63" s="4">
        <v>8.0878688576299087E-4</v>
      </c>
      <c r="N63" s="1" t="s">
        <v>14</v>
      </c>
      <c r="O63" s="25">
        <v>365</v>
      </c>
      <c r="P63" s="7">
        <v>15.96875</v>
      </c>
      <c r="Q63" s="7">
        <v>67.03365384615384</v>
      </c>
      <c r="R63" s="7">
        <v>66.682692307692307</v>
      </c>
      <c r="S63" s="7">
        <v>53.521634615384613</v>
      </c>
      <c r="T63" s="7">
        <v>26.322115384615383</v>
      </c>
      <c r="U63" s="7">
        <v>90.37259615384616</v>
      </c>
      <c r="V63" s="7">
        <v>20.53125</v>
      </c>
      <c r="W63" s="7">
        <v>24.567307692307693</v>
      </c>
      <c r="AC63" s="6"/>
    </row>
    <row r="64" spans="1:29">
      <c r="A64" s="6"/>
      <c r="B64" s="4">
        <v>0.13801748328018806</v>
      </c>
      <c r="C64" s="1" t="s">
        <v>18</v>
      </c>
      <c r="D64" s="4">
        <v>1.0380938380313289E-3</v>
      </c>
      <c r="E64" s="4">
        <v>2.3697754412333092E-4</v>
      </c>
      <c r="F64" s="4">
        <v>1.4602037372009956E-4</v>
      </c>
      <c r="G64" s="4">
        <v>3.3333739483304642E-5</v>
      </c>
      <c r="H64" s="4">
        <v>5.7498598380558708E-3</v>
      </c>
      <c r="I64" s="4">
        <v>1.3125862167334547E-3</v>
      </c>
      <c r="J64" s="4">
        <v>8.0878688576299087E-4</v>
      </c>
      <c r="K64" s="4">
        <v>1.8463102552534975E-4</v>
      </c>
      <c r="N64" s="1" t="s">
        <v>15</v>
      </c>
      <c r="O64" s="25">
        <v>375</v>
      </c>
      <c r="P64" s="7">
        <v>16.40625</v>
      </c>
      <c r="Q64" s="7">
        <v>68.870192307692307</v>
      </c>
      <c r="R64" s="7">
        <v>68.509615384615387</v>
      </c>
      <c r="S64" s="7">
        <v>54.987980769230766</v>
      </c>
      <c r="T64" s="7">
        <v>27.04326923076923</v>
      </c>
      <c r="U64" s="7">
        <v>92.848557692307693</v>
      </c>
      <c r="V64" s="7">
        <v>21.09375</v>
      </c>
      <c r="W64" s="7">
        <v>25.240384615384617</v>
      </c>
      <c r="AC64" s="6"/>
    </row>
    <row r="65" spans="1:29">
      <c r="A65" s="6"/>
      <c r="B65" s="4">
        <v>8.504335110331035E-2</v>
      </c>
      <c r="C65" s="1" t="s">
        <v>19</v>
      </c>
      <c r="D65" s="4">
        <v>6.3965069241741503E-4</v>
      </c>
      <c r="E65" s="4">
        <v>1.4602037372009956E-4</v>
      </c>
      <c r="F65" s="4">
        <v>8.9974556957434304E-5</v>
      </c>
      <c r="G65" s="4">
        <v>2.0539520378806117E-5</v>
      </c>
      <c r="H65" s="4">
        <v>3.5429377306490928E-3</v>
      </c>
      <c r="I65" s="4">
        <v>8.0878688576299109E-4</v>
      </c>
      <c r="J65" s="4">
        <v>4.9835676943957438E-4</v>
      </c>
      <c r="K65" s="4">
        <v>1.1376559516333748E-4</v>
      </c>
      <c r="N65" s="1" t="s">
        <v>16</v>
      </c>
      <c r="O65" s="25">
        <v>302</v>
      </c>
      <c r="P65" s="7">
        <v>13.2125</v>
      </c>
      <c r="Q65" s="7">
        <v>55.463461538461537</v>
      </c>
      <c r="R65" s="7">
        <v>55.17307692307692</v>
      </c>
      <c r="S65" s="7">
        <v>44.283653846153847</v>
      </c>
      <c r="T65" s="7">
        <v>21.778846153846153</v>
      </c>
      <c r="U65" s="7">
        <v>74.774038461538467</v>
      </c>
      <c r="V65" s="7">
        <v>16.987500000000001</v>
      </c>
      <c r="W65" s="7">
        <v>20.326923076923077</v>
      </c>
      <c r="AC65" s="6"/>
    </row>
    <row r="66" spans="1:29">
      <c r="A66" s="6"/>
      <c r="B66" s="4">
        <v>1.9413817662861838E-2</v>
      </c>
      <c r="C66" s="1" t="s">
        <v>20</v>
      </c>
      <c r="D66" s="4">
        <v>1.4602037372009953E-4</v>
      </c>
      <c r="E66" s="4">
        <v>3.3333739483304635E-5</v>
      </c>
      <c r="F66" s="4">
        <v>2.0539520378806117E-5</v>
      </c>
      <c r="G66" s="4">
        <v>4.6887910500184342E-6</v>
      </c>
      <c r="H66" s="4">
        <v>8.0878688576299098E-4</v>
      </c>
      <c r="I66" s="4">
        <v>1.8463102552534978E-4</v>
      </c>
      <c r="J66" s="4">
        <v>1.1376559516333747E-4</v>
      </c>
      <c r="K66" s="4">
        <v>2.5970572562750515E-5</v>
      </c>
      <c r="N66" s="1" t="s">
        <v>17</v>
      </c>
      <c r="O66" s="25">
        <v>154</v>
      </c>
      <c r="P66" s="7">
        <v>6.7374999999999998</v>
      </c>
      <c r="Q66" s="7">
        <v>28.282692307692308</v>
      </c>
      <c r="R66" s="7">
        <v>28.134615384615383</v>
      </c>
      <c r="S66" s="7">
        <v>22.58173076923077</v>
      </c>
      <c r="T66" s="7">
        <v>11.10576923076923</v>
      </c>
      <c r="U66" s="7">
        <v>38.129807692307693</v>
      </c>
      <c r="V66" s="7">
        <v>8.6624999999999996</v>
      </c>
      <c r="W66" s="7">
        <v>10.365384615384615</v>
      </c>
      <c r="AC66" s="6"/>
    </row>
    <row r="67" spans="1:29">
      <c r="A67" s="6"/>
      <c r="N67" s="1" t="s">
        <v>18</v>
      </c>
      <c r="O67" s="25">
        <v>535</v>
      </c>
      <c r="P67" s="7">
        <v>23.40625</v>
      </c>
      <c r="Q67" s="7">
        <v>98.254807692307693</v>
      </c>
      <c r="R67" s="7">
        <v>97.740384615384613</v>
      </c>
      <c r="S67" s="7">
        <v>78.449519230769226</v>
      </c>
      <c r="T67" s="7">
        <v>38.581730769230766</v>
      </c>
      <c r="U67" s="7">
        <v>132.46394230769232</v>
      </c>
      <c r="V67" s="7">
        <v>30.09375</v>
      </c>
      <c r="W67" s="7">
        <v>36.009615384615387</v>
      </c>
      <c r="AC67" s="6"/>
    </row>
    <row r="68" spans="1:29">
      <c r="A68" s="6"/>
      <c r="C68" s="1" t="s">
        <v>30</v>
      </c>
      <c r="D68" s="4">
        <v>4.7438787693511123E-3</v>
      </c>
      <c r="E68" s="4">
        <v>4.0088561009032478E-2</v>
      </c>
      <c r="F68" s="4">
        <v>6.6728355896722902E-4</v>
      </c>
      <c r="G68" s="4">
        <v>5.6389378743844079E-3</v>
      </c>
      <c r="H68" s="4">
        <v>2.6275695908402733E-2</v>
      </c>
      <c r="I68" s="4">
        <v>0.22204505842017341</v>
      </c>
      <c r="J68" s="4">
        <v>3.6959924004335201E-3</v>
      </c>
      <c r="K68" s="4">
        <v>3.1233305916450828E-2</v>
      </c>
      <c r="N68" s="1" t="s">
        <v>19</v>
      </c>
      <c r="O68" s="25">
        <v>112</v>
      </c>
      <c r="P68" s="7">
        <v>4.9000000000000004</v>
      </c>
      <c r="Q68" s="7">
        <v>20.569230769230771</v>
      </c>
      <c r="R68" s="7">
        <v>20.46153846153846</v>
      </c>
      <c r="S68" s="7">
        <v>16.423076923076923</v>
      </c>
      <c r="T68" s="7">
        <v>8.0769230769230766</v>
      </c>
      <c r="U68" s="7">
        <v>27.73076923076923</v>
      </c>
      <c r="V68" s="7">
        <v>6.3</v>
      </c>
      <c r="W68" s="7">
        <v>7.5384615384615383</v>
      </c>
      <c r="AC68" s="6"/>
    </row>
    <row r="69" spans="1:29">
      <c r="A69" s="6"/>
      <c r="C69" s="1"/>
      <c r="D69" s="1" t="s">
        <v>13</v>
      </c>
      <c r="E69" s="1" t="s">
        <v>14</v>
      </c>
      <c r="F69" s="1" t="s">
        <v>15</v>
      </c>
      <c r="G69" s="1" t="s">
        <v>16</v>
      </c>
      <c r="H69" s="1" t="s">
        <v>17</v>
      </c>
      <c r="I69" s="1" t="s">
        <v>18</v>
      </c>
      <c r="J69" s="1" t="s">
        <v>19</v>
      </c>
      <c r="K69" s="1" t="s">
        <v>20</v>
      </c>
      <c r="L69" s="1"/>
      <c r="N69" s="1" t="s">
        <v>20</v>
      </c>
      <c r="O69" s="26">
        <v>120</v>
      </c>
      <c r="P69" s="7">
        <v>5.25</v>
      </c>
      <c r="Q69" s="7">
        <v>22.03846153846154</v>
      </c>
      <c r="R69" s="7">
        <v>21.923076923076923</v>
      </c>
      <c r="S69" s="7">
        <v>17.596153846153847</v>
      </c>
      <c r="T69" s="7">
        <v>8.6538461538461533</v>
      </c>
      <c r="U69" s="7">
        <v>29.71153846153846</v>
      </c>
      <c r="V69" s="7">
        <v>6.75</v>
      </c>
      <c r="W69" s="7">
        <v>8.0769230769230766</v>
      </c>
      <c r="AC69" s="6"/>
    </row>
    <row r="70" spans="1:29">
      <c r="A70" s="6"/>
      <c r="B70" s="4">
        <v>1.4186719146798232E-2</v>
      </c>
      <c r="C70" s="1" t="s">
        <v>13</v>
      </c>
      <c r="D70" s="4">
        <v>6.7300075767243062E-5</v>
      </c>
      <c r="E70" s="4">
        <v>5.6872515603443013E-4</v>
      </c>
      <c r="F70" s="4">
        <v>9.4665644423440543E-6</v>
      </c>
      <c r="G70" s="4">
        <v>7.9998027910135007E-5</v>
      </c>
      <c r="H70" s="4">
        <v>3.7276591823918499E-4</v>
      </c>
      <c r="I70" s="4">
        <v>3.1500908817414059E-3</v>
      </c>
      <c r="J70" s="4">
        <v>5.243400615365098E-5</v>
      </c>
      <c r="K70" s="4">
        <v>4.4309813906271946E-4</v>
      </c>
      <c r="O70" s="25">
        <v>2080</v>
      </c>
      <c r="AC70" s="6"/>
    </row>
    <row r="71" spans="1:29">
      <c r="A71" s="6"/>
      <c r="B71" s="4">
        <v>0.11988610664100564</v>
      </c>
      <c r="C71" s="1" t="s">
        <v>14</v>
      </c>
      <c r="D71" s="4">
        <v>5.6872515603443002E-4</v>
      </c>
      <c r="E71" s="4">
        <v>4.8060615002133286E-3</v>
      </c>
      <c r="F71" s="4">
        <v>7.9998027910134994E-5</v>
      </c>
      <c r="G71" s="4">
        <v>6.7603030735045476E-4</v>
      </c>
      <c r="H71" s="4">
        <v>3.1500908817414059E-3</v>
      </c>
      <c r="I71" s="4">
        <v>2.6620117552869239E-2</v>
      </c>
      <c r="J71" s="4">
        <v>4.4309813906271941E-4</v>
      </c>
      <c r="K71" s="4">
        <v>3.7444394438507765E-3</v>
      </c>
      <c r="N71" s="1" t="s">
        <v>101</v>
      </c>
      <c r="AC71" s="6"/>
    </row>
    <row r="72" spans="1:29">
      <c r="A72" s="6"/>
      <c r="B72" s="4">
        <v>1.9955325383744851E-3</v>
      </c>
      <c r="C72" s="1" t="s">
        <v>15</v>
      </c>
      <c r="D72" s="4">
        <v>9.4665644423440543E-6</v>
      </c>
      <c r="E72" s="4">
        <v>7.9998027910134994E-5</v>
      </c>
      <c r="F72" s="4">
        <v>1.331586054241435E-6</v>
      </c>
      <c r="G72" s="4">
        <v>1.1252684010206342E-5</v>
      </c>
      <c r="H72" s="4">
        <v>5.243400615365098E-5</v>
      </c>
      <c r="I72" s="4">
        <v>4.4309813906271952E-4</v>
      </c>
      <c r="J72" s="4">
        <v>7.3754730966499087E-6</v>
      </c>
      <c r="K72" s="4">
        <v>6.2327078237281943E-5</v>
      </c>
      <c r="P72" s="1" t="s">
        <v>13</v>
      </c>
      <c r="Q72" s="1" t="s">
        <v>14</v>
      </c>
      <c r="R72" s="1" t="s">
        <v>15</v>
      </c>
      <c r="S72" s="1" t="s">
        <v>16</v>
      </c>
      <c r="T72" s="1" t="s">
        <v>17</v>
      </c>
      <c r="U72" s="1" t="s">
        <v>18</v>
      </c>
      <c r="V72" s="1" t="s">
        <v>19</v>
      </c>
      <c r="W72" s="1" t="s">
        <v>20</v>
      </c>
      <c r="X72" s="1" t="s">
        <v>95</v>
      </c>
      <c r="AC72" s="6"/>
    </row>
    <row r="73" spans="1:29">
      <c r="A73" s="6"/>
      <c r="B73" s="4">
        <v>1.6863421642850596E-2</v>
      </c>
      <c r="C73" s="1" t="s">
        <v>16</v>
      </c>
      <c r="D73" s="4">
        <v>7.9998027910134994E-5</v>
      </c>
      <c r="E73" s="4">
        <v>6.7603030735045476E-4</v>
      </c>
      <c r="F73" s="4">
        <v>1.1252684010206342E-5</v>
      </c>
      <c r="G73" s="4">
        <v>9.5091786993583964E-5</v>
      </c>
      <c r="H73" s="4">
        <v>4.4309813906271952E-4</v>
      </c>
      <c r="I73" s="4">
        <v>3.7444394438507773E-3</v>
      </c>
      <c r="J73" s="4">
        <v>6.2327078237281943E-5</v>
      </c>
      <c r="K73" s="4">
        <v>5.2670040696925046E-4</v>
      </c>
      <c r="O73" s="1" t="s">
        <v>13</v>
      </c>
      <c r="P73" s="7">
        <v>43.262828144078142</v>
      </c>
      <c r="Q73" s="7">
        <v>0.57417830133798697</v>
      </c>
      <c r="R73" s="7">
        <v>7.1644736842105265</v>
      </c>
      <c r="S73" s="7">
        <v>7.7925774134790529E-2</v>
      </c>
      <c r="T73" s="7">
        <v>0.28935185185185186</v>
      </c>
      <c r="U73" s="7">
        <v>13.764866504854369</v>
      </c>
      <c r="V73" s="7">
        <v>0.30584639126305796</v>
      </c>
      <c r="W73" s="7">
        <v>18.668650793650794</v>
      </c>
      <c r="X73" s="6">
        <v>84.108121445381528</v>
      </c>
      <c r="AC73" s="6"/>
    </row>
    <row r="74" spans="1:29">
      <c r="A74" s="6"/>
      <c r="B74" s="4">
        <v>7.8578297710203374E-2</v>
      </c>
      <c r="C74" s="1" t="s">
        <v>17</v>
      </c>
      <c r="D74" s="4">
        <v>3.7276591823918488E-4</v>
      </c>
      <c r="E74" s="4">
        <v>3.1500908817414051E-3</v>
      </c>
      <c r="F74" s="4">
        <v>5.2434006153650966E-5</v>
      </c>
      <c r="G74" s="4">
        <v>4.4309813906271941E-4</v>
      </c>
      <c r="H74" s="4">
        <v>2.0646994556332426E-3</v>
      </c>
      <c r="I74" s="4">
        <v>1.7447922705619887E-2</v>
      </c>
      <c r="J74" s="4">
        <v>2.9042479117591434E-4</v>
      </c>
      <c r="K74" s="4">
        <v>2.4542600107767295E-3</v>
      </c>
      <c r="O74" s="1" t="s">
        <v>14</v>
      </c>
      <c r="P74" s="7">
        <v>0.25837818003913893</v>
      </c>
      <c r="Q74" s="7">
        <v>279.85614541898616</v>
      </c>
      <c r="R74" s="7">
        <v>46.497256114469529</v>
      </c>
      <c r="S74" s="7">
        <v>2.0684120687868153</v>
      </c>
      <c r="T74" s="7">
        <v>11.399375658587985</v>
      </c>
      <c r="U74" s="7">
        <v>13.073380832659831</v>
      </c>
      <c r="V74" s="7">
        <v>13.310549847792998</v>
      </c>
      <c r="W74" s="7">
        <v>0.8491080836971252</v>
      </c>
      <c r="X74" s="6">
        <v>367.31260620501956</v>
      </c>
      <c r="AC74" s="6"/>
    </row>
    <row r="75" spans="1:29">
      <c r="A75" s="6"/>
      <c r="B75" s="4">
        <v>0.66403275355459546</v>
      </c>
      <c r="C75" s="1" t="s">
        <v>18</v>
      </c>
      <c r="D75" s="4">
        <v>3.1500908817414046E-3</v>
      </c>
      <c r="E75" s="4">
        <v>2.6620117552869228E-2</v>
      </c>
      <c r="F75" s="4">
        <v>4.4309813906271935E-4</v>
      </c>
      <c r="G75" s="4">
        <v>3.744439443850776E-3</v>
      </c>
      <c r="H75" s="4">
        <v>1.7447922705619883E-2</v>
      </c>
      <c r="I75" s="4">
        <v>0.14744519155593877</v>
      </c>
      <c r="J75" s="4">
        <v>2.4542600107767291E-3</v>
      </c>
      <c r="K75" s="4">
        <v>2.0739938130313881E-2</v>
      </c>
      <c r="O75" s="1" t="s">
        <v>15</v>
      </c>
      <c r="P75" s="7">
        <v>1.1833928571428571</v>
      </c>
      <c r="Q75" s="7">
        <v>46.96108236004833</v>
      </c>
      <c r="R75" s="7">
        <v>535.23242240215916</v>
      </c>
      <c r="S75" s="7">
        <v>0.16236328289197113</v>
      </c>
      <c r="T75" s="7">
        <v>21.376069230769232</v>
      </c>
      <c r="U75" s="7">
        <v>81.236285847647508</v>
      </c>
      <c r="V75" s="7">
        <v>0.20782407407407408</v>
      </c>
      <c r="W75" s="7">
        <v>8.0342893772893795</v>
      </c>
      <c r="X75" s="6">
        <v>694.3937294320225</v>
      </c>
      <c r="AC75" s="6"/>
    </row>
    <row r="76" spans="1:29">
      <c r="A76" s="6"/>
      <c r="B76" s="4">
        <v>1.1052981895830174E-2</v>
      </c>
      <c r="C76" s="1" t="s">
        <v>19</v>
      </c>
      <c r="D76" s="4">
        <v>5.2434006153650966E-5</v>
      </c>
      <c r="E76" s="4">
        <v>4.4309813906271941E-4</v>
      </c>
      <c r="F76" s="4">
        <v>7.3754730966499087E-6</v>
      </c>
      <c r="G76" s="4">
        <v>6.2327078237281943E-5</v>
      </c>
      <c r="H76" s="4">
        <v>2.904247911759144E-4</v>
      </c>
      <c r="I76" s="4">
        <v>2.45426001077673E-3</v>
      </c>
      <c r="J76" s="4">
        <v>4.0851737089117605E-5</v>
      </c>
      <c r="K76" s="4">
        <v>3.4522116484145645E-4</v>
      </c>
      <c r="O76" s="1" t="s">
        <v>16</v>
      </c>
      <c r="P76" s="7">
        <v>0.78109035004730376</v>
      </c>
      <c r="Q76" s="7">
        <v>2.3693247193498568</v>
      </c>
      <c r="R76" s="7">
        <v>0.18248786765691574</v>
      </c>
      <c r="S76" s="7">
        <v>271.83115140342238</v>
      </c>
      <c r="T76" s="7">
        <v>10.028735778570214</v>
      </c>
      <c r="U76" s="7">
        <v>54.392247167254403</v>
      </c>
      <c r="V76" s="7">
        <v>3.755711920529802</v>
      </c>
      <c r="W76" s="7">
        <v>1.3959864638672583</v>
      </c>
      <c r="X76" s="6">
        <v>344.73673567069812</v>
      </c>
      <c r="AC76" s="6"/>
    </row>
    <row r="77" spans="1:29">
      <c r="A77" s="6"/>
      <c r="B77" s="4">
        <v>9.3404186870342007E-2</v>
      </c>
      <c r="C77" s="1" t="s">
        <v>20</v>
      </c>
      <c r="D77" s="4">
        <v>4.4309813906271935E-4</v>
      </c>
      <c r="E77" s="4">
        <v>3.744439443850776E-3</v>
      </c>
      <c r="F77" s="4">
        <v>6.2327078237281943E-5</v>
      </c>
      <c r="G77" s="4">
        <v>5.2670040696925035E-4</v>
      </c>
      <c r="H77" s="4">
        <v>2.45426001077673E-3</v>
      </c>
      <c r="I77" s="4">
        <v>2.0739938130313884E-2</v>
      </c>
      <c r="J77" s="4">
        <v>3.4522116484145645E-4</v>
      </c>
      <c r="K77" s="4">
        <v>2.9173215423987319E-3</v>
      </c>
      <c r="O77" s="1" t="s">
        <v>17</v>
      </c>
      <c r="P77" s="7">
        <v>0.75976345083487962</v>
      </c>
      <c r="Q77" s="7">
        <v>14.545560329722635</v>
      </c>
      <c r="R77" s="7">
        <v>17.414177927335821</v>
      </c>
      <c r="S77" s="7">
        <v>9.4158802263310459</v>
      </c>
      <c r="T77" s="7">
        <v>224.15685148185156</v>
      </c>
      <c r="U77" s="7">
        <v>0.21605154554183661</v>
      </c>
      <c r="V77" s="7">
        <v>3.2887626262626268</v>
      </c>
      <c r="W77" s="7">
        <v>1.0926573426573425</v>
      </c>
      <c r="X77" s="6">
        <v>270.88970493053773</v>
      </c>
      <c r="AC77" s="6"/>
    </row>
    <row r="78" spans="1:29">
      <c r="A78" s="6"/>
      <c r="O78" s="1" t="s">
        <v>18</v>
      </c>
      <c r="P78" s="7">
        <v>8.8668641522029379</v>
      </c>
      <c r="Q78" s="7">
        <v>11.942335215916833</v>
      </c>
      <c r="R78" s="7">
        <v>87.99616425139051</v>
      </c>
      <c r="S78" s="7">
        <v>54.603770801169112</v>
      </c>
      <c r="T78" s="7">
        <v>1.8368086508507084</v>
      </c>
      <c r="U78" s="7">
        <v>401.21766701506903</v>
      </c>
      <c r="V78" s="7">
        <v>16.220437435098649</v>
      </c>
      <c r="W78" s="7">
        <v>2.782379069528603</v>
      </c>
      <c r="X78" s="6">
        <v>585.46642659122642</v>
      </c>
      <c r="AC78" s="6"/>
    </row>
    <row r="79" spans="1:29">
      <c r="A79" s="6"/>
      <c r="C79" s="1" t="s">
        <v>31</v>
      </c>
      <c r="D79" s="4">
        <v>5.2250117180078061E-4</v>
      </c>
      <c r="E79" s="4">
        <v>1.1927731382138768E-4</v>
      </c>
      <c r="F79" s="4">
        <v>5.389705916717372E-3</v>
      </c>
      <c r="G79" s="4">
        <v>1.2303697651388262E-3</v>
      </c>
      <c r="H79" s="4">
        <v>2.8940625529305678E-3</v>
      </c>
      <c r="I79" s="4">
        <v>6.6066073336241646E-4</v>
      </c>
      <c r="J79" s="4">
        <v>2.9852844178553019E-2</v>
      </c>
      <c r="K79" s="4">
        <v>6.8148499098560963E-3</v>
      </c>
      <c r="O79" s="1" t="s">
        <v>19</v>
      </c>
      <c r="P79" s="7">
        <v>0.24693877551020393</v>
      </c>
      <c r="Q79" s="7">
        <v>10.319417755019851</v>
      </c>
      <c r="R79" s="7">
        <v>2.0893580104106433</v>
      </c>
      <c r="S79" s="7">
        <v>6.6151143938029184</v>
      </c>
      <c r="T79" s="7">
        <v>0.53406593406593394</v>
      </c>
      <c r="U79" s="7">
        <v>14.038674917315692</v>
      </c>
      <c r="V79" s="7">
        <v>169.72857142857146</v>
      </c>
      <c r="W79" s="7">
        <v>5.5384615384615392</v>
      </c>
      <c r="X79" s="6">
        <v>209.11060275315825</v>
      </c>
      <c r="AC79" s="6"/>
    </row>
    <row r="80" spans="1:29">
      <c r="A80" s="6"/>
      <c r="C80" s="1"/>
      <c r="D80" s="1" t="s">
        <v>13</v>
      </c>
      <c r="E80" s="1" t="s">
        <v>14</v>
      </c>
      <c r="F80" s="1" t="s">
        <v>15</v>
      </c>
      <c r="G80" s="1" t="s">
        <v>16</v>
      </c>
      <c r="H80" s="1" t="s">
        <v>17</v>
      </c>
      <c r="I80" s="1" t="s">
        <v>18</v>
      </c>
      <c r="J80" s="1" t="s">
        <v>19</v>
      </c>
      <c r="K80" s="1" t="s">
        <v>20</v>
      </c>
      <c r="L80" s="1"/>
      <c r="O80" s="1" t="s">
        <v>20</v>
      </c>
      <c r="P80" s="7">
        <v>0.58333333333333337</v>
      </c>
      <c r="Q80" s="7">
        <v>0.41891529064303973</v>
      </c>
      <c r="R80" s="7">
        <v>6.4844804318488523</v>
      </c>
      <c r="S80" s="7">
        <v>1.2005254308533</v>
      </c>
      <c r="T80" s="7">
        <v>0.31606837606837584</v>
      </c>
      <c r="U80" s="7">
        <v>2.5542569081404025</v>
      </c>
      <c r="V80" s="7">
        <v>12.675925925925926</v>
      </c>
      <c r="W80" s="7">
        <v>44.33406593406594</v>
      </c>
      <c r="X80" s="6">
        <v>68.567571630879172</v>
      </c>
      <c r="AC80" s="6"/>
    </row>
    <row r="81" spans="1:29">
      <c r="A81" s="6"/>
      <c r="B81" s="4">
        <v>1.100366826385113E-2</v>
      </c>
      <c r="C81" s="1" t="s">
        <v>13</v>
      </c>
      <c r="D81" s="4">
        <v>5.7494295619692763E-6</v>
      </c>
      <c r="E81" s="4">
        <v>1.3124879926938153E-6</v>
      </c>
      <c r="F81" s="4">
        <v>5.9306535947273606E-5</v>
      </c>
      <c r="G81" s="4">
        <v>1.353858073746007E-5</v>
      </c>
      <c r="H81" s="4">
        <v>3.1845304267282069E-5</v>
      </c>
      <c r="I81" s="4">
        <v>7.2696915448726352E-6</v>
      </c>
      <c r="J81" s="4">
        <v>3.2849079407323682E-4</v>
      </c>
      <c r="K81" s="4">
        <v>7.4988347675992252E-5</v>
      </c>
      <c r="X81" s="27">
        <v>2624.5854986589234</v>
      </c>
      <c r="Y81" t="s">
        <v>51</v>
      </c>
      <c r="AC81" s="6"/>
    </row>
    <row r="82" spans="1:29">
      <c r="A82" s="6"/>
      <c r="B82" s="4">
        <v>2.5119331085332783E-3</v>
      </c>
      <c r="C82" s="1" t="s">
        <v>14</v>
      </c>
      <c r="D82" s="4">
        <v>1.3124879926938153E-6</v>
      </c>
      <c r="E82" s="4">
        <v>2.9961663368485768E-7</v>
      </c>
      <c r="F82" s="4">
        <v>1.353858073746007E-5</v>
      </c>
      <c r="G82" s="4">
        <v>3.0906065487905313E-6</v>
      </c>
      <c r="H82" s="4">
        <v>7.2696915448726369E-6</v>
      </c>
      <c r="I82" s="4">
        <v>1.65953556964093E-6</v>
      </c>
      <c r="J82" s="4">
        <v>7.4988347675992265E-5</v>
      </c>
      <c r="K82" s="4">
        <v>1.7118447118252556E-5</v>
      </c>
      <c r="Y82" t="s">
        <v>102</v>
      </c>
      <c r="AC82" s="6"/>
    </row>
    <row r="83" spans="1:29">
      <c r="A83" s="6"/>
      <c r="B83" s="4">
        <v>0.11350507740083313</v>
      </c>
      <c r="C83" s="1" t="s">
        <v>15</v>
      </c>
      <c r="D83" s="4">
        <v>5.9306535947273612E-5</v>
      </c>
      <c r="E83" s="4">
        <v>1.353858073746007E-5</v>
      </c>
      <c r="F83" s="4">
        <v>6.1175898724473356E-4</v>
      </c>
      <c r="G83" s="4">
        <v>1.3965321542372736E-4</v>
      </c>
      <c r="H83" s="4">
        <v>3.2849079407323682E-4</v>
      </c>
      <c r="I83" s="4">
        <v>7.4988347675992252E-5</v>
      </c>
      <c r="J83" s="4">
        <v>3.3884493891216711E-3</v>
      </c>
      <c r="K83" s="4">
        <v>7.735200664932769E-4</v>
      </c>
      <c r="U83" t="s">
        <v>103</v>
      </c>
      <c r="W83">
        <v>66.33864886296881</v>
      </c>
      <c r="AC83" s="6"/>
    </row>
    <row r="84" spans="1:29">
      <c r="A84" s="6"/>
      <c r="B84" s="4">
        <v>2.5911101195811411E-2</v>
      </c>
      <c r="C84" s="1" t="s">
        <v>16</v>
      </c>
      <c r="D84" s="4">
        <v>1.353858073746007E-5</v>
      </c>
      <c r="E84" s="4">
        <v>3.0906065487905313E-6</v>
      </c>
      <c r="F84" s="4">
        <v>1.3965321542372733E-4</v>
      </c>
      <c r="G84" s="4">
        <v>3.1880235492778848E-5</v>
      </c>
      <c r="H84" s="4">
        <v>7.4988347675992265E-5</v>
      </c>
      <c r="I84" s="4">
        <v>1.7118447118252553E-5</v>
      </c>
      <c r="J84" s="4">
        <v>7.735200664932769E-4</v>
      </c>
      <c r="K84" s="4">
        <v>1.7658026564854759E-4</v>
      </c>
      <c r="AC84" s="6"/>
    </row>
    <row r="85" spans="1:29">
      <c r="A85" s="6"/>
      <c r="B85" s="4">
        <v>6.0947814064279383E-2</v>
      </c>
      <c r="C85" s="1" t="s">
        <v>17</v>
      </c>
      <c r="D85" s="4">
        <v>3.1845304267282076E-5</v>
      </c>
      <c r="E85" s="4">
        <v>7.2696915448726378E-6</v>
      </c>
      <c r="F85" s="4">
        <v>3.2849079407323687E-4</v>
      </c>
      <c r="G85" s="4">
        <v>7.4988347675992279E-5</v>
      </c>
      <c r="H85" s="4">
        <v>1.7638678636640597E-4</v>
      </c>
      <c r="I85" s="4">
        <v>4.0265827536543016E-5</v>
      </c>
      <c r="J85" s="4">
        <v>1.8194655962843547E-3</v>
      </c>
      <c r="K85" s="4">
        <v>4.1535020518188048E-4</v>
      </c>
      <c r="AC85" s="6"/>
    </row>
    <row r="86" spans="1:29">
      <c r="A86" s="6"/>
      <c r="B86" s="4">
        <v>1.3913254050355367E-2</v>
      </c>
      <c r="C86" s="1" t="s">
        <v>18</v>
      </c>
      <c r="D86" s="4">
        <v>7.2696915448726361E-6</v>
      </c>
      <c r="E86" s="4">
        <v>1.6595355696409303E-6</v>
      </c>
      <c r="F86" s="4">
        <v>7.4988347675992265E-5</v>
      </c>
      <c r="G86" s="4">
        <v>1.7118447118252556E-5</v>
      </c>
      <c r="H86" s="4">
        <v>4.0265827536543016E-5</v>
      </c>
      <c r="I86" s="4">
        <v>9.1919406243653889E-6</v>
      </c>
      <c r="J86" s="4">
        <v>4.1535020518188042E-4</v>
      </c>
      <c r="K86" s="4">
        <v>9.4816738110869241E-5</v>
      </c>
      <c r="AC86" s="6"/>
    </row>
    <row r="87" spans="1:29">
      <c r="A87" s="6"/>
      <c r="B87" s="4">
        <v>0.62868910502364173</v>
      </c>
      <c r="C87" s="1" t="s">
        <v>19</v>
      </c>
      <c r="D87" s="4">
        <v>3.2849079407323682E-4</v>
      </c>
      <c r="E87" s="4">
        <v>7.4988347675992265E-5</v>
      </c>
      <c r="F87" s="4">
        <v>3.3884493891216711E-3</v>
      </c>
      <c r="G87" s="4">
        <v>7.735200664932769E-4</v>
      </c>
      <c r="H87" s="4">
        <v>1.8194655962843545E-3</v>
      </c>
      <c r="I87" s="4">
        <v>4.1535020518188042E-4</v>
      </c>
      <c r="J87" s="4">
        <v>1.8768157889024729E-2</v>
      </c>
      <c r="K87" s="4">
        <v>4.2844218906978749E-3</v>
      </c>
      <c r="AC87" s="6"/>
    </row>
    <row r="88" spans="1:29">
      <c r="A88" s="6"/>
      <c r="B88" s="4">
        <v>0.14351804689269451</v>
      </c>
      <c r="C88" s="1" t="s">
        <v>20</v>
      </c>
      <c r="D88" s="4">
        <v>7.4988347675992265E-5</v>
      </c>
      <c r="E88" s="4">
        <v>1.7118447118252556E-5</v>
      </c>
      <c r="F88" s="4">
        <v>7.735200664932769E-4</v>
      </c>
      <c r="G88" s="4">
        <v>1.7658026564854759E-4</v>
      </c>
      <c r="H88" s="4">
        <v>4.1535020518188042E-4</v>
      </c>
      <c r="I88" s="4">
        <v>9.4816738110869227E-5</v>
      </c>
      <c r="J88" s="4">
        <v>4.2844218906978749E-3</v>
      </c>
      <c r="K88" s="4">
        <v>9.7805394892940228E-4</v>
      </c>
      <c r="AC88" s="6"/>
    </row>
    <row r="89" spans="1:29">
      <c r="A89" s="6"/>
      <c r="AC89" s="6"/>
    </row>
    <row r="90" spans="1:29">
      <c r="A90" s="6"/>
      <c r="C90" s="1" t="s">
        <v>32</v>
      </c>
      <c r="D90" s="4">
        <v>2.2401247725272432E-5</v>
      </c>
      <c r="E90" s="4">
        <v>1.8930369635813244E-4</v>
      </c>
      <c r="F90" s="4">
        <v>2.3107342896598655E-4</v>
      </c>
      <c r="G90" s="4">
        <v>1.9527061514551249E-3</v>
      </c>
      <c r="H90" s="4">
        <v>1.2407744839537058E-4</v>
      </c>
      <c r="I90" s="4">
        <v>1.0485272920503551E-3</v>
      </c>
      <c r="J90" s="4">
        <v>1.2798841301023935E-3</v>
      </c>
      <c r="K90" s="4">
        <v>1.0815772394015136E-2</v>
      </c>
      <c r="AC90" s="6"/>
    </row>
    <row r="91" spans="1:29">
      <c r="A91" s="6"/>
      <c r="C91" s="1"/>
      <c r="D91" s="1" t="s">
        <v>13</v>
      </c>
      <c r="E91" s="1" t="s">
        <v>14</v>
      </c>
      <c r="F91" s="1" t="s">
        <v>15</v>
      </c>
      <c r="G91" s="1" t="s">
        <v>16</v>
      </c>
      <c r="H91" s="1" t="s">
        <v>17</v>
      </c>
      <c r="I91" s="1" t="s">
        <v>18</v>
      </c>
      <c r="J91" s="1" t="s">
        <v>19</v>
      </c>
      <c r="K91" s="1" t="s">
        <v>20</v>
      </c>
      <c r="AC91" s="6"/>
    </row>
    <row r="92" spans="1:29">
      <c r="A92" s="6"/>
      <c r="B92" s="4">
        <v>1.4301335087362678E-3</v>
      </c>
      <c r="C92" s="1" t="s">
        <v>13</v>
      </c>
      <c r="D92" s="4">
        <v>3.2036775009414204E-8</v>
      </c>
      <c r="E92" s="4">
        <v>2.70729559489401E-7</v>
      </c>
      <c r="F92" s="4">
        <v>3.3046585374284711E-7</v>
      </c>
      <c r="G92" s="4">
        <v>2.7926304999114121E-6</v>
      </c>
      <c r="H92" s="4">
        <v>1.7744731662871454E-7</v>
      </c>
      <c r="I92" s="4">
        <v>1.4995340151857118E-6</v>
      </c>
      <c r="J92" s="4">
        <v>1.8304051817592019E-6</v>
      </c>
      <c r="K92" s="4">
        <v>1.5467998523545731E-5</v>
      </c>
      <c r="AC92" s="6"/>
    </row>
    <row r="93" spans="1:29">
      <c r="A93" s="6"/>
      <c r="B93" s="4">
        <v>1.208546786364814E-2</v>
      </c>
      <c r="C93" s="1" t="s">
        <v>14</v>
      </c>
      <c r="D93" s="4">
        <v>2.7072955948940095E-7</v>
      </c>
      <c r="E93" s="4">
        <v>2.2878237388060148E-6</v>
      </c>
      <c r="F93" s="4">
        <v>2.7926304999114116E-6</v>
      </c>
      <c r="G93" s="4">
        <v>2.3599367440558949E-5</v>
      </c>
      <c r="H93" s="4">
        <v>1.4995340151857116E-6</v>
      </c>
      <c r="I93" s="4">
        <v>1.2671942892232575E-5</v>
      </c>
      <c r="J93" s="4">
        <v>1.5467998523545731E-5</v>
      </c>
      <c r="K93" s="4">
        <v>1.3071366968840263E-4</v>
      </c>
      <c r="AC93" s="6"/>
    </row>
    <row r="94" spans="1:29">
      <c r="A94" s="6"/>
      <c r="B94" s="4">
        <v>1.4752118176436447E-2</v>
      </c>
      <c r="C94" s="1" t="s">
        <v>15</v>
      </c>
      <c r="D94" s="4">
        <v>3.3046585374284706E-7</v>
      </c>
      <c r="E94" s="4">
        <v>2.7926304999114116E-6</v>
      </c>
      <c r="F94" s="4">
        <v>3.4088225315406264E-6</v>
      </c>
      <c r="G94" s="4">
        <v>2.8806551910120411E-5</v>
      </c>
      <c r="H94" s="4">
        <v>1.8304051817592017E-6</v>
      </c>
      <c r="I94" s="4">
        <v>1.5467998523545731E-5</v>
      </c>
      <c r="J94" s="4">
        <v>1.888100193941607E-5</v>
      </c>
      <c r="K94" s="4">
        <v>1.5955555252595023E-4</v>
      </c>
      <c r="AC94" s="6"/>
    </row>
    <row r="95" spans="1:29">
      <c r="A95" s="6"/>
      <c r="B95" s="4">
        <v>0.12466406042020808</v>
      </c>
      <c r="C95" s="1" t="s">
        <v>16</v>
      </c>
      <c r="D95" s="4">
        <v>2.7926304999114112E-6</v>
      </c>
      <c r="E95" s="4">
        <v>2.3599367440558949E-5</v>
      </c>
      <c r="F95" s="4">
        <v>2.8806551910120407E-5</v>
      </c>
      <c r="G95" s="4">
        <v>2.4343227764791369E-4</v>
      </c>
      <c r="H95" s="4">
        <v>1.5467998523545728E-5</v>
      </c>
      <c r="I95" s="4">
        <v>1.3071366968840263E-4</v>
      </c>
      <c r="J95" s="4">
        <v>1.5955555252595026E-4</v>
      </c>
      <c r="K95" s="4">
        <v>1.3483381032187215E-3</v>
      </c>
      <c r="AC95" s="6"/>
    </row>
    <row r="96" spans="1:29">
      <c r="A96" s="6"/>
      <c r="B96" s="4">
        <v>7.9213139734410267E-3</v>
      </c>
      <c r="C96" s="1" t="s">
        <v>17</v>
      </c>
      <c r="D96" s="4">
        <v>1.7744731662871454E-7</v>
      </c>
      <c r="E96" s="4">
        <v>1.4995340151857116E-6</v>
      </c>
      <c r="F96" s="4">
        <v>1.8304051817592017E-6</v>
      </c>
      <c r="G96" s="4">
        <v>1.5467998523545731E-5</v>
      </c>
      <c r="H96" s="4">
        <v>9.8285642576315694E-7</v>
      </c>
      <c r="I96" s="4">
        <v>8.3057138900527576E-6</v>
      </c>
      <c r="J96" s="4">
        <v>1.0138364044165503E-5</v>
      </c>
      <c r="K96" s="4">
        <v>8.5675128998269798E-5</v>
      </c>
      <c r="AC96" s="6"/>
    </row>
    <row r="97" spans="1:29">
      <c r="A97" s="6"/>
      <c r="B97" s="4">
        <v>6.6939754141193714E-2</v>
      </c>
      <c r="C97" s="1" t="s">
        <v>18</v>
      </c>
      <c r="D97" s="4">
        <v>1.4995340151857116E-6</v>
      </c>
      <c r="E97" s="4">
        <v>1.2671942892232573E-5</v>
      </c>
      <c r="F97" s="4">
        <v>1.5467998523545731E-5</v>
      </c>
      <c r="G97" s="4">
        <v>1.3071366968840263E-4</v>
      </c>
      <c r="H97" s="4">
        <v>8.3057138900527576E-6</v>
      </c>
      <c r="I97" s="4">
        <v>7.0188159140182382E-5</v>
      </c>
      <c r="J97" s="4">
        <v>8.5675128998269812E-5</v>
      </c>
      <c r="K97" s="4">
        <v>7.2400514490248335E-4</v>
      </c>
      <c r="AC97" s="6"/>
    </row>
    <row r="98" spans="1:29">
      <c r="A98" s="6"/>
      <c r="B98" s="4">
        <v>8.1709965632592516E-2</v>
      </c>
      <c r="C98" s="1" t="s">
        <v>19</v>
      </c>
      <c r="D98" s="4">
        <v>1.8304051817592017E-6</v>
      </c>
      <c r="E98" s="4">
        <v>1.5467998523545731E-5</v>
      </c>
      <c r="F98" s="4">
        <v>1.888100193941607E-5</v>
      </c>
      <c r="G98" s="4">
        <v>1.5955555252595026E-4</v>
      </c>
      <c r="H98" s="4">
        <v>1.0138364044165502E-5</v>
      </c>
      <c r="I98" s="4">
        <v>8.5675128998269812E-5</v>
      </c>
      <c r="J98" s="4">
        <v>1.0457928828436714E-4</v>
      </c>
      <c r="K98" s="4">
        <v>8.8375639060491969E-4</v>
      </c>
      <c r="AC98" s="6"/>
    </row>
    <row r="99" spans="1:29">
      <c r="A99" s="6"/>
      <c r="B99" s="4">
        <v>0.69049718628374368</v>
      </c>
      <c r="C99" s="1" t="s">
        <v>20</v>
      </c>
      <c r="D99" s="4">
        <v>1.5467998523545728E-5</v>
      </c>
      <c r="E99" s="4">
        <v>1.3071366968840263E-4</v>
      </c>
      <c r="F99" s="4">
        <v>1.5955555252595023E-4</v>
      </c>
      <c r="G99" s="4">
        <v>1.3483381032187217E-3</v>
      </c>
      <c r="H99" s="4">
        <v>8.5675128998269798E-5</v>
      </c>
      <c r="I99" s="4">
        <v>7.2400514490248335E-4</v>
      </c>
      <c r="J99" s="4">
        <v>8.8375639060491958E-4</v>
      </c>
      <c r="K99" s="4">
        <v>7.4682604055528413E-3</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30">
        <v>8.0201168570867634E-3</v>
      </c>
      <c r="E103" s="30">
        <v>1.2834546794944448E-2</v>
      </c>
      <c r="F103" s="30">
        <v>1.1325061821793886E-2</v>
      </c>
      <c r="G103" s="30">
        <v>4.829126486054984E-3</v>
      </c>
      <c r="H103" s="30">
        <v>5.6562334394820541E-3</v>
      </c>
      <c r="I103" s="30">
        <v>5.3900805585770989E-3</v>
      </c>
      <c r="J103" s="30">
        <v>2.1230265862095432E-3</v>
      </c>
      <c r="K103" s="30">
        <v>1.1445460054147814E-3</v>
      </c>
      <c r="L103" s="6">
        <v>5.1322738549563561E-2</v>
      </c>
      <c r="N103" s="30">
        <v>2.009532615974402E-2</v>
      </c>
      <c r="AC103" s="6"/>
    </row>
    <row r="104" spans="1:29">
      <c r="A104" s="6"/>
      <c r="C104" s="1" t="s">
        <v>14</v>
      </c>
      <c r="D104" s="30">
        <v>1.2834546794944449E-2</v>
      </c>
      <c r="E104" s="30">
        <v>9.5917640474488128E-2</v>
      </c>
      <c r="F104" s="30">
        <v>4.8291264860549831E-3</v>
      </c>
      <c r="G104" s="30">
        <v>2.0064040287735389E-2</v>
      </c>
      <c r="H104" s="30">
        <v>5.3900805585770989E-3</v>
      </c>
      <c r="I104" s="30">
        <v>3.5868292431360166E-2</v>
      </c>
      <c r="J104" s="30">
        <v>1.1445460054147812E-3</v>
      </c>
      <c r="K104" s="30">
        <v>5.8378080814264427E-3</v>
      </c>
      <c r="L104" s="6">
        <v>0.18188608112000143</v>
      </c>
      <c r="AC104" s="6"/>
    </row>
    <row r="105" spans="1:29">
      <c r="A105" s="6"/>
      <c r="C105" s="1" t="s">
        <v>15</v>
      </c>
      <c r="D105" s="30">
        <v>1.1325061821793886E-2</v>
      </c>
      <c r="E105" s="30">
        <v>4.8291264860549823E-3</v>
      </c>
      <c r="F105" s="30">
        <v>0.10677647600716986</v>
      </c>
      <c r="G105" s="30">
        <v>3.1870317278858903E-2</v>
      </c>
      <c r="H105" s="30">
        <v>2.1230265862095437E-3</v>
      </c>
      <c r="I105" s="30">
        <v>1.1445460054147814E-3</v>
      </c>
      <c r="J105" s="30">
        <v>1.3991127072346059E-2</v>
      </c>
      <c r="K105" s="30">
        <v>4.1464421820099472E-3</v>
      </c>
      <c r="L105" s="6">
        <v>0.17620612343985795</v>
      </c>
      <c r="AC105" s="6"/>
    </row>
    <row r="106" spans="1:29">
      <c r="A106" s="6"/>
      <c r="C106" s="1" t="s">
        <v>16</v>
      </c>
      <c r="D106" s="30">
        <v>4.8291264860549831E-3</v>
      </c>
      <c r="E106" s="30">
        <v>2.0064040287735382E-2</v>
      </c>
      <c r="F106" s="30">
        <v>3.1870317278858903E-2</v>
      </c>
      <c r="G106" s="30">
        <v>7.0614502868029685E-2</v>
      </c>
      <c r="H106" s="30">
        <v>1.1445460054147814E-3</v>
      </c>
      <c r="I106" s="30">
        <v>5.8378080814264436E-3</v>
      </c>
      <c r="J106" s="30">
        <v>4.1464421820099472E-3</v>
      </c>
      <c r="K106" s="30">
        <v>8.9959741737305025E-3</v>
      </c>
      <c r="L106" s="6">
        <v>0.1475027573632606</v>
      </c>
      <c r="AC106" s="6"/>
    </row>
    <row r="107" spans="1:29">
      <c r="A107" s="6"/>
      <c r="C107" s="1" t="s">
        <v>17</v>
      </c>
      <c r="D107" s="30">
        <v>5.6562334394820541E-3</v>
      </c>
      <c r="E107" s="30">
        <v>5.390080558577098E-3</v>
      </c>
      <c r="F107" s="30">
        <v>2.1230265862095437E-3</v>
      </c>
      <c r="G107" s="30">
        <v>1.1445460054147814E-3</v>
      </c>
      <c r="H107" s="30">
        <v>2.7499215646355414E-2</v>
      </c>
      <c r="I107" s="30">
        <v>2.3364228765943077E-2</v>
      </c>
      <c r="J107" s="30">
        <v>5.7717020605320265E-3</v>
      </c>
      <c r="K107" s="30">
        <v>3.8100089526716466E-3</v>
      </c>
      <c r="L107" s="6">
        <v>7.4759042015185628E-2</v>
      </c>
      <c r="AC107" s="6"/>
    </row>
    <row r="108" spans="1:29">
      <c r="A108" s="6"/>
      <c r="C108" s="1" t="s">
        <v>18</v>
      </c>
      <c r="D108" s="30">
        <v>5.3900805585770971E-3</v>
      </c>
      <c r="E108" s="30">
        <v>3.5868292431360152E-2</v>
      </c>
      <c r="F108" s="30">
        <v>1.1445460054147812E-3</v>
      </c>
      <c r="G108" s="30">
        <v>5.8378080814264419E-3</v>
      </c>
      <c r="H108" s="30">
        <v>2.3364228765943074E-2</v>
      </c>
      <c r="I108" s="30">
        <v>0.14972600125214147</v>
      </c>
      <c r="J108" s="30">
        <v>3.8100089526716457E-3</v>
      </c>
      <c r="K108" s="30">
        <v>2.1932306691260919E-2</v>
      </c>
      <c r="L108" s="6">
        <v>0.24707327273879559</v>
      </c>
      <c r="AC108" s="6"/>
    </row>
    <row r="109" spans="1:29">
      <c r="A109" s="6"/>
      <c r="C109" s="1" t="s">
        <v>19</v>
      </c>
      <c r="D109" s="30">
        <v>2.1230265862095437E-3</v>
      </c>
      <c r="E109" s="30">
        <v>1.1445460054147812E-3</v>
      </c>
      <c r="F109" s="30">
        <v>1.399112707234606E-2</v>
      </c>
      <c r="G109" s="30">
        <v>4.1464421820099472E-3</v>
      </c>
      <c r="H109" s="30">
        <v>5.7717020605320274E-3</v>
      </c>
      <c r="I109" s="30">
        <v>3.8100089526716466E-3</v>
      </c>
      <c r="J109" s="30">
        <v>2.0447951869975899E-2</v>
      </c>
      <c r="K109" s="30">
        <v>5.936442095457916E-3</v>
      </c>
      <c r="L109" s="6">
        <v>5.7371246824617819E-2</v>
      </c>
      <c r="AC109" s="6"/>
    </row>
    <row r="110" spans="1:29">
      <c r="A110" s="6"/>
      <c r="C110" s="1" t="s">
        <v>20</v>
      </c>
      <c r="D110" s="30">
        <v>1.1445460054147812E-3</v>
      </c>
      <c r="E110" s="30">
        <v>5.8378080814264419E-3</v>
      </c>
      <c r="F110" s="30">
        <v>4.1464421820099472E-3</v>
      </c>
      <c r="G110" s="30">
        <v>8.9959741737305008E-3</v>
      </c>
      <c r="H110" s="30">
        <v>3.8100089526716466E-3</v>
      </c>
      <c r="I110" s="30">
        <v>2.1932306691260922E-2</v>
      </c>
      <c r="J110" s="30">
        <v>5.936442095457916E-3</v>
      </c>
      <c r="K110" s="30">
        <v>1.2075209302657255E-2</v>
      </c>
      <c r="L110" s="6">
        <v>6.3878737484629411E-2</v>
      </c>
      <c r="AC110" s="6"/>
    </row>
    <row r="111" spans="1:29">
      <c r="A111" s="6"/>
      <c r="D111" s="3">
        <v>5.1322738549563561E-2</v>
      </c>
      <c r="E111" s="3">
        <v>0.18188608112000137</v>
      </c>
      <c r="F111" s="3">
        <v>0.17620612343985795</v>
      </c>
      <c r="G111" s="3">
        <v>0.14750275736326063</v>
      </c>
      <c r="H111" s="3">
        <v>7.4759042015185656E-2</v>
      </c>
      <c r="I111" s="3">
        <v>0.24707327273879562</v>
      </c>
      <c r="J111" s="3">
        <v>5.7371246824617819E-2</v>
      </c>
      <c r="K111" s="3">
        <v>6.3878737484629411E-2</v>
      </c>
      <c r="L111" s="6">
        <v>0.99999999953591212</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v>0.44308229906322849</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v>0.44495886511236582</v>
      </c>
      <c r="R114" t="s">
        <v>58</v>
      </c>
      <c r="W114" s="1" t="s">
        <v>45</v>
      </c>
      <c r="X114" s="6" t="s">
        <v>47</v>
      </c>
      <c r="Y114" s="6" t="s">
        <v>48</v>
      </c>
      <c r="Z114" s="6" t="s">
        <v>49</v>
      </c>
      <c r="AA114" s="6" t="s">
        <v>50</v>
      </c>
      <c r="AB114" s="6"/>
      <c r="AC114" s="6"/>
    </row>
    <row r="115" spans="1:29">
      <c r="A115" s="6"/>
      <c r="C115" s="1" t="s">
        <v>13</v>
      </c>
      <c r="D115" s="5">
        <v>16.681843062740469</v>
      </c>
      <c r="E115" s="5">
        <v>26.695857333484451</v>
      </c>
      <c r="F115" s="5">
        <v>23.556128589331284</v>
      </c>
      <c r="G115" s="5">
        <v>10.044583090994367</v>
      </c>
      <c r="H115" s="5">
        <v>11.764965554122673</v>
      </c>
      <c r="I115" s="5">
        <v>11.211367561840365</v>
      </c>
      <c r="J115" s="5">
        <v>4.4158952993158502</v>
      </c>
      <c r="K115" s="5">
        <v>2.3806556912627452</v>
      </c>
      <c r="L115" s="11">
        <v>106.75129618309219</v>
      </c>
      <c r="N115" t="s">
        <v>38</v>
      </c>
      <c r="O115" s="7">
        <v>0.64034084870668706</v>
      </c>
      <c r="W115" s="1" t="s">
        <v>13</v>
      </c>
      <c r="X115" s="5">
        <v>106.75129618309219</v>
      </c>
      <c r="Y115" s="5">
        <v>16.681843062740469</v>
      </c>
      <c r="Z115" s="5">
        <v>90.069453120351724</v>
      </c>
      <c r="AA115" s="7">
        <v>0.66000893419715545</v>
      </c>
      <c r="AB115" s="7">
        <v>0.5332826878255934</v>
      </c>
      <c r="AC115" s="6"/>
    </row>
    <row r="116" spans="1:29">
      <c r="A116" s="6"/>
      <c r="C116" s="1" t="s">
        <v>14</v>
      </c>
      <c r="D116" s="5">
        <v>26.695857333484454</v>
      </c>
      <c r="E116" s="5">
        <v>199.50869218693529</v>
      </c>
      <c r="F116" s="5">
        <v>10.044583090994365</v>
      </c>
      <c r="G116" s="5">
        <v>41.733203798489612</v>
      </c>
      <c r="H116" s="5">
        <v>11.211367561840365</v>
      </c>
      <c r="I116" s="5">
        <v>74.606048257229148</v>
      </c>
      <c r="J116" s="5">
        <v>2.3806556912627448</v>
      </c>
      <c r="K116" s="5">
        <v>12.142640809367</v>
      </c>
      <c r="L116" s="11">
        <v>378.32304872960293</v>
      </c>
      <c r="M116" s="9" t="s">
        <v>39</v>
      </c>
      <c r="N116" s="9">
        <v>1</v>
      </c>
      <c r="O116" s="9">
        <v>2</v>
      </c>
      <c r="P116" s="9" t="s">
        <v>39</v>
      </c>
      <c r="Q116" s="9">
        <v>1</v>
      </c>
      <c r="R116" s="9">
        <v>2</v>
      </c>
      <c r="S116" s="9" t="s">
        <v>11</v>
      </c>
      <c r="T116" s="9" t="s">
        <v>42</v>
      </c>
      <c r="U116" s="9" t="s">
        <v>43</v>
      </c>
      <c r="V116" s="9"/>
      <c r="W116" s="1" t="s">
        <v>14</v>
      </c>
      <c r="X116" s="5">
        <v>378.32304872960293</v>
      </c>
      <c r="Y116" s="5">
        <v>199.50869218693529</v>
      </c>
      <c r="Z116" s="5">
        <v>178.81435654266764</v>
      </c>
      <c r="AA116" s="7">
        <v>0.10110760413784634</v>
      </c>
      <c r="AB116" s="7">
        <v>1.7747529066748104</v>
      </c>
      <c r="AC116" s="6"/>
    </row>
    <row r="117" spans="1:29">
      <c r="A117" s="6"/>
      <c r="C117" s="1" t="s">
        <v>15</v>
      </c>
      <c r="D117" s="5">
        <v>23.556128589331284</v>
      </c>
      <c r="E117" s="5">
        <v>10.044583090994363</v>
      </c>
      <c r="F117" s="5">
        <v>222.0950700949133</v>
      </c>
      <c r="G117" s="5">
        <v>66.290259940026516</v>
      </c>
      <c r="H117" s="5">
        <v>4.4158952993158511</v>
      </c>
      <c r="I117" s="5">
        <v>2.3806556912627452</v>
      </c>
      <c r="J117" s="5">
        <v>29.101544310479802</v>
      </c>
      <c r="K117" s="5">
        <v>8.6245997385806898</v>
      </c>
      <c r="L117" s="11">
        <v>366.50873675490459</v>
      </c>
      <c r="M117" s="9">
        <v>1</v>
      </c>
      <c r="N117" s="5">
        <v>941.89300299673209</v>
      </c>
      <c r="O117" s="5">
        <v>216.49581398644986</v>
      </c>
      <c r="P117" s="9">
        <v>1</v>
      </c>
      <c r="Q117">
        <v>1.2154627618942127E-5</v>
      </c>
      <c r="R117">
        <v>1.1741729855132056E-3</v>
      </c>
      <c r="S117" s="20">
        <v>2.340706026263681E-3</v>
      </c>
      <c r="T117">
        <v>3.8587273972934273E-2</v>
      </c>
      <c r="U117" s="20">
        <v>0.96141272602706573</v>
      </c>
      <c r="W117" s="1" t="s">
        <v>15</v>
      </c>
      <c r="X117" s="5">
        <v>366.50873675490459</v>
      </c>
      <c r="Y117" s="5">
        <v>222.0950700949133</v>
      </c>
      <c r="Z117" s="5">
        <v>144.41366665999129</v>
      </c>
      <c r="AA117" s="7">
        <v>6.4692282926204561</v>
      </c>
      <c r="AB117" s="7">
        <v>5.9908719610452934</v>
      </c>
      <c r="AC117" s="6"/>
    </row>
    <row r="118" spans="1:29">
      <c r="A118" s="6"/>
      <c r="C118" s="1" t="s">
        <v>16</v>
      </c>
      <c r="D118" s="5">
        <v>10.044583090994365</v>
      </c>
      <c r="E118" s="5">
        <v>41.733203798489598</v>
      </c>
      <c r="F118" s="5">
        <v>66.290259940026516</v>
      </c>
      <c r="G118" s="5">
        <v>146.87816596550175</v>
      </c>
      <c r="H118" s="5">
        <v>2.3806556912627452</v>
      </c>
      <c r="I118" s="5">
        <v>12.142640809367002</v>
      </c>
      <c r="J118" s="5">
        <v>8.6245997385806898</v>
      </c>
      <c r="K118" s="5">
        <v>18.711626281359447</v>
      </c>
      <c r="L118" s="11">
        <v>306.80573531558207</v>
      </c>
      <c r="M118" s="9">
        <v>2</v>
      </c>
      <c r="N118" s="5">
        <v>216.49581398644983</v>
      </c>
      <c r="O118" s="5">
        <v>705.11536806506524</v>
      </c>
      <c r="P118" s="9">
        <v>2</v>
      </c>
      <c r="Q118">
        <v>1.135502366686224E-3</v>
      </c>
      <c r="R118">
        <v>1.8876046445309326E-5</v>
      </c>
      <c r="W118" s="1" t="s">
        <v>16</v>
      </c>
      <c r="X118" s="5">
        <v>306.80573531558207</v>
      </c>
      <c r="Y118" s="5">
        <v>146.87816596550175</v>
      </c>
      <c r="Z118" s="5">
        <v>159.92756935008032</v>
      </c>
      <c r="AA118" s="7">
        <v>0.34532375647208635</v>
      </c>
      <c r="AB118" s="7">
        <v>0.88957089249292698</v>
      </c>
      <c r="AC118" s="6"/>
    </row>
    <row r="119" spans="1:29">
      <c r="A119" s="6"/>
      <c r="C119" s="1" t="s">
        <v>17</v>
      </c>
      <c r="D119" s="5">
        <v>11.764965554122673</v>
      </c>
      <c r="E119" s="5">
        <v>11.211367561840364</v>
      </c>
      <c r="F119" s="5">
        <v>4.4158952993158511</v>
      </c>
      <c r="G119" s="5">
        <v>2.3806556912627452</v>
      </c>
      <c r="H119" s="5">
        <v>57.19836854441926</v>
      </c>
      <c r="I119" s="5">
        <v>48.597595833161598</v>
      </c>
      <c r="J119" s="5">
        <v>12.005140285906615</v>
      </c>
      <c r="K119" s="5">
        <v>7.9248186215570247</v>
      </c>
      <c r="L119" s="11">
        <v>155.49880739158613</v>
      </c>
      <c r="M119" s="9" t="s">
        <v>40</v>
      </c>
      <c r="N119" s="9">
        <v>1</v>
      </c>
      <c r="O119" s="9">
        <v>2</v>
      </c>
      <c r="P119" s="9" t="s">
        <v>40</v>
      </c>
      <c r="Q119" s="9">
        <v>1</v>
      </c>
      <c r="R119" s="9">
        <v>2</v>
      </c>
      <c r="S119" s="9" t="s">
        <v>11</v>
      </c>
      <c r="T119" s="9" t="s">
        <v>42</v>
      </c>
      <c r="U119" s="9" t="s">
        <v>43</v>
      </c>
      <c r="W119" s="1" t="s">
        <v>17</v>
      </c>
      <c r="X119" s="5">
        <v>155.49880739158613</v>
      </c>
      <c r="Y119" s="5">
        <v>57.19836854441926</v>
      </c>
      <c r="Z119" s="5">
        <v>98.300438847166873</v>
      </c>
      <c r="AA119" s="7">
        <v>0.25267157249139804</v>
      </c>
      <c r="AB119" s="7">
        <v>0.28580393233275386</v>
      </c>
      <c r="AC119" s="6"/>
    </row>
    <row r="120" spans="1:29">
      <c r="A120" s="6"/>
      <c r="C120" s="1" t="s">
        <v>18</v>
      </c>
      <c r="D120" s="5">
        <v>11.211367561840362</v>
      </c>
      <c r="E120" s="5">
        <v>74.606048257229119</v>
      </c>
      <c r="F120" s="5">
        <v>2.3806556912627448</v>
      </c>
      <c r="G120" s="5">
        <v>12.142640809366998</v>
      </c>
      <c r="H120" s="5">
        <v>48.597595833161591</v>
      </c>
      <c r="I120" s="5">
        <v>311.43008260445424</v>
      </c>
      <c r="J120" s="5">
        <v>7.9248186215570229</v>
      </c>
      <c r="K120" s="5">
        <v>45.61919791782271</v>
      </c>
      <c r="L120" s="11">
        <v>513.91240729669482</v>
      </c>
      <c r="M120" s="9">
        <v>1</v>
      </c>
      <c r="N120" s="5">
        <v>952.99339060190641</v>
      </c>
      <c r="O120" s="5">
        <v>201.49216899906969</v>
      </c>
      <c r="P120" s="9">
        <v>1</v>
      </c>
      <c r="Q120">
        <v>4.583887316566547E-8</v>
      </c>
      <c r="R120">
        <v>1.3524519871367011</v>
      </c>
      <c r="S120" s="20">
        <v>2.702339612586667</v>
      </c>
      <c r="T120">
        <v>0.89979889211558328</v>
      </c>
      <c r="U120" s="20">
        <v>0.10020110788441672</v>
      </c>
      <c r="W120" s="1" t="s">
        <v>18</v>
      </c>
      <c r="X120" s="5">
        <v>513.91240729669482</v>
      </c>
      <c r="Y120" s="5">
        <v>311.43008260445424</v>
      </c>
      <c r="Z120" s="5">
        <v>202.48232469224058</v>
      </c>
      <c r="AA120" s="7">
        <v>8.5394973983973639</v>
      </c>
      <c r="AB120" s="7">
        <v>4.5889048343131114</v>
      </c>
      <c r="AC120" s="6"/>
    </row>
    <row r="121" spans="1:29">
      <c r="A121" s="6"/>
      <c r="C121" s="1" t="s">
        <v>19</v>
      </c>
      <c r="D121" s="5">
        <v>4.4158952993158511</v>
      </c>
      <c r="E121" s="5">
        <v>2.3806556912627448</v>
      </c>
      <c r="F121" s="5">
        <v>29.101544310479806</v>
      </c>
      <c r="G121" s="5">
        <v>8.6245997385806898</v>
      </c>
      <c r="H121" s="5">
        <v>12.005140285906617</v>
      </c>
      <c r="I121" s="5">
        <v>7.9248186215570247</v>
      </c>
      <c r="J121" s="5">
        <v>42.531739889549868</v>
      </c>
      <c r="K121" s="5">
        <v>12.347799558552465</v>
      </c>
      <c r="L121" s="11">
        <v>119.33219339520507</v>
      </c>
      <c r="M121" s="9">
        <v>2</v>
      </c>
      <c r="N121" s="5">
        <v>201.49216899906969</v>
      </c>
      <c r="O121" s="5">
        <v>724.02227043465132</v>
      </c>
      <c r="P121" s="9">
        <v>2</v>
      </c>
      <c r="Q121">
        <v>1.3498868945876066</v>
      </c>
      <c r="R121">
        <v>6.8502348589483543E-7</v>
      </c>
      <c r="W121" s="1" t="s">
        <v>19</v>
      </c>
      <c r="X121" s="5">
        <v>119.33219339520507</v>
      </c>
      <c r="Y121" s="5">
        <v>42.531739889549868</v>
      </c>
      <c r="Z121" s="5">
        <v>76.800453505655199</v>
      </c>
      <c r="AA121" s="7">
        <v>0.29326772616942487</v>
      </c>
      <c r="AB121" s="7">
        <v>0.18806460364955196</v>
      </c>
      <c r="AC121" s="6"/>
    </row>
    <row r="122" spans="1:29">
      <c r="A122" s="6"/>
      <c r="C122" s="1" t="s">
        <v>20</v>
      </c>
      <c r="D122" s="5">
        <v>2.3806556912627448</v>
      </c>
      <c r="E122" s="5">
        <v>12.142640809366998</v>
      </c>
      <c r="F122" s="5">
        <v>8.6245997385806898</v>
      </c>
      <c r="G122" s="5">
        <v>18.711626281359443</v>
      </c>
      <c r="H122" s="5">
        <v>7.9248186215570247</v>
      </c>
      <c r="I122" s="5">
        <v>45.619197917822717</v>
      </c>
      <c r="J122" s="5">
        <v>12.347799558552465</v>
      </c>
      <c r="K122" s="5">
        <v>25.116435349527091</v>
      </c>
      <c r="L122" s="11">
        <v>132.86777396802918</v>
      </c>
      <c r="M122" s="9" t="s">
        <v>41</v>
      </c>
      <c r="N122" s="9">
        <v>1</v>
      </c>
      <c r="O122" s="9">
        <v>2</v>
      </c>
      <c r="P122" s="9" t="s">
        <v>41</v>
      </c>
      <c r="Q122" s="9">
        <v>1</v>
      </c>
      <c r="R122" s="9">
        <v>2</v>
      </c>
      <c r="S122" s="9" t="s">
        <v>11</v>
      </c>
      <c r="T122" s="9" t="s">
        <v>42</v>
      </c>
      <c r="U122" s="9" t="s">
        <v>43</v>
      </c>
      <c r="W122" s="1" t="s">
        <v>20</v>
      </c>
      <c r="X122" s="5">
        <v>132.86777396802918</v>
      </c>
      <c r="Y122" s="5">
        <v>25.116435349527091</v>
      </c>
      <c r="Z122" s="5">
        <v>107.75133861850209</v>
      </c>
      <c r="AA122" s="7">
        <v>0.14125474985358275</v>
      </c>
      <c r="AB122" s="7">
        <v>2.0194829486818686</v>
      </c>
      <c r="AC122" s="6"/>
    </row>
    <row r="123" spans="1:29">
      <c r="A123" s="6"/>
      <c r="D123" s="11">
        <v>106.75129618309219</v>
      </c>
      <c r="E123" s="11">
        <v>378.32304872960293</v>
      </c>
      <c r="F123" s="11">
        <v>366.50873675490459</v>
      </c>
      <c r="G123" s="11">
        <v>306.80573531558207</v>
      </c>
      <c r="H123" s="11">
        <v>155.49880739158613</v>
      </c>
      <c r="I123" s="11">
        <v>513.91240729669482</v>
      </c>
      <c r="J123" s="11">
        <v>119.33219339520507</v>
      </c>
      <c r="K123" s="11">
        <v>132.86777396802918</v>
      </c>
      <c r="L123" s="1">
        <v>2079.9999990346964</v>
      </c>
      <c r="M123" s="9">
        <v>1</v>
      </c>
      <c r="N123" s="5">
        <v>509.0261602685672</v>
      </c>
      <c r="O123" s="5">
        <v>239.06487345622088</v>
      </c>
      <c r="P123" s="9">
        <v>1</v>
      </c>
      <c r="Q123">
        <v>1.3444488808723468E-6</v>
      </c>
      <c r="R123">
        <v>0.41288683700736262</v>
      </c>
      <c r="S123" s="20">
        <v>0.83665179663835354</v>
      </c>
      <c r="T123">
        <v>0.6396438822612357</v>
      </c>
      <c r="U123" s="20">
        <v>0.3603561177387643</v>
      </c>
      <c r="W123" s="1" t="s">
        <v>59</v>
      </c>
      <c r="X123" s="6">
        <v>2079.9999990346964</v>
      </c>
      <c r="Y123" s="6">
        <v>1021.4403976980414</v>
      </c>
      <c r="Z123" s="6">
        <v>1058.5596013366558</v>
      </c>
      <c r="AA123" s="6">
        <v>16.802360034339316</v>
      </c>
      <c r="AB123" s="6">
        <v>16.270734767015909</v>
      </c>
      <c r="AC123" s="10">
        <v>33.073094801355225</v>
      </c>
    </row>
    <row r="124" spans="1:29">
      <c r="A124" s="6"/>
      <c r="M124" s="9">
        <v>2</v>
      </c>
      <c r="N124" s="5">
        <v>239.06487345622088</v>
      </c>
      <c r="O124" s="5">
        <v>1092.844091853688</v>
      </c>
      <c r="P124" s="9">
        <v>2</v>
      </c>
      <c r="Q124">
        <v>0.42374137289680358</v>
      </c>
      <c r="R124">
        <v>2.2242285306406997E-5</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v>3.6282277471884044</v>
      </c>
      <c r="E127" s="7">
        <v>-1.640814311269664</v>
      </c>
      <c r="F127" s="7">
        <v>-8.6594530194832728</v>
      </c>
      <c r="G127" s="7">
        <v>7.4488836634587727</v>
      </c>
      <c r="H127" s="7">
        <v>-1.6254100135461691</v>
      </c>
      <c r="I127" s="7">
        <v>-1.9773328240700558</v>
      </c>
      <c r="J127" s="7">
        <v>4.7538475390413559</v>
      </c>
      <c r="K127" s="7">
        <v>42.567126465666895</v>
      </c>
      <c r="L127" s="12">
        <v>44.495075246986268</v>
      </c>
      <c r="AC127" s="6"/>
    </row>
    <row r="128" spans="1:29">
      <c r="A128" s="6"/>
      <c r="C128" s="1" t="s">
        <v>14</v>
      </c>
      <c r="D128" s="7">
        <v>-7.0944595096108101</v>
      </c>
      <c r="E128" s="7">
        <v>4.5414864752389104</v>
      </c>
      <c r="F128" s="7">
        <v>0.99947957477239091</v>
      </c>
      <c r="G128" s="7">
        <v>1.285831131533576</v>
      </c>
      <c r="H128" s="7">
        <v>-1.9773328240700558</v>
      </c>
      <c r="I128" s="7">
        <v>-16.064713785247061</v>
      </c>
      <c r="J128" s="7">
        <v>2.0756736433969785</v>
      </c>
      <c r="K128" s="7">
        <v>9.9801796395375515</v>
      </c>
      <c r="L128" s="12">
        <v>-6.25385565444852</v>
      </c>
      <c r="AC128" s="6"/>
    </row>
    <row r="129" spans="1:29">
      <c r="A129" s="6"/>
      <c r="C129" s="1" t="s">
        <v>15</v>
      </c>
      <c r="D129" s="7">
        <v>-8.0937524898896598</v>
      </c>
      <c r="E129" s="7">
        <v>2.1344778781727123</v>
      </c>
      <c r="F129" s="7">
        <v>40.969785257080652</v>
      </c>
      <c r="G129" s="7">
        <v>-12.62556146382315</v>
      </c>
      <c r="H129" s="7">
        <v>-1.1597949318946705</v>
      </c>
      <c r="I129" s="7">
        <v>5.5463011137444527</v>
      </c>
      <c r="J129" s="7">
        <v>-8.1006929911393595</v>
      </c>
      <c r="K129" s="7">
        <v>2.6760438988675741</v>
      </c>
      <c r="L129" s="12">
        <v>21.346806271118552</v>
      </c>
      <c r="AC129" s="6"/>
    </row>
    <row r="130" spans="1:29">
      <c r="A130" s="6"/>
      <c r="C130" s="1" t="s">
        <v>16</v>
      </c>
      <c r="D130" s="7">
        <v>-4.4484002795621085E-2</v>
      </c>
      <c r="E130" s="7">
        <v>2.3272729829908827</v>
      </c>
      <c r="F130" s="7">
        <v>-12.62556146382315</v>
      </c>
      <c r="G130" s="7">
        <v>7.2917709846093954</v>
      </c>
      <c r="H130" s="7">
        <v>7.5497393914926691</v>
      </c>
      <c r="I130" s="7">
        <v>-1.0871082065661739</v>
      </c>
      <c r="J130" s="7">
        <v>0.38345420355047194</v>
      </c>
      <c r="K130" s="7">
        <v>-3.3164228376379015</v>
      </c>
      <c r="L130" s="12">
        <v>0.47866105182057339</v>
      </c>
      <c r="AC130" s="6"/>
    </row>
    <row r="131" spans="1:29">
      <c r="A131" s="6"/>
      <c r="C131" s="1" t="s">
        <v>17</v>
      </c>
      <c r="D131" s="7">
        <v>-2.4111136531119888</v>
      </c>
      <c r="E131" s="7">
        <v>-2.6998934622022266</v>
      </c>
      <c r="F131" s="7">
        <v>1.8392932195703304</v>
      </c>
      <c r="G131" s="7">
        <v>9.6965247312735183</v>
      </c>
      <c r="H131" s="7">
        <v>3.9252577768468266</v>
      </c>
      <c r="I131" s="7">
        <v>-6.9700817755279081</v>
      </c>
      <c r="J131" s="7">
        <v>2.1521138014195422</v>
      </c>
      <c r="K131" s="7">
        <v>-0.86862498503442542</v>
      </c>
      <c r="L131" s="12">
        <v>4.6634756532336681</v>
      </c>
      <c r="AC131" s="6"/>
    </row>
    <row r="132" spans="1:29">
      <c r="A132" s="6"/>
      <c r="C132" s="1" t="s">
        <v>18</v>
      </c>
      <c r="D132" s="7">
        <v>-1.9773328240700521</v>
      </c>
      <c r="E132" s="7">
        <v>-9.8136637694557454</v>
      </c>
      <c r="F132" s="7">
        <v>3.7103098108172716</v>
      </c>
      <c r="G132" s="7">
        <v>0.88693885649750526</v>
      </c>
      <c r="H132" s="7">
        <v>-1.5710435974080372</v>
      </c>
      <c r="I132" s="7">
        <v>55.621754979151795</v>
      </c>
      <c r="J132" s="7">
        <v>7.55368723854105E-2</v>
      </c>
      <c r="K132" s="7">
        <v>-14.618034518622251</v>
      </c>
      <c r="L132" s="12">
        <v>32.314465809295896</v>
      </c>
      <c r="AC132" s="6"/>
    </row>
    <row r="133" spans="1:29">
      <c r="A133" s="6"/>
      <c r="C133" s="1" t="s">
        <v>19</v>
      </c>
      <c r="D133" s="7">
        <v>1.8392932195703304</v>
      </c>
      <c r="E133" s="7">
        <v>5.5463011137444536</v>
      </c>
      <c r="F133" s="7">
        <v>-2.0237681480487275</v>
      </c>
      <c r="G133" s="7">
        <v>-2.1771545129486722</v>
      </c>
      <c r="H133" s="7">
        <v>-4.161452676000561</v>
      </c>
      <c r="I133" s="7">
        <v>7.5536872385408738E-2</v>
      </c>
      <c r="J133" s="7">
        <v>-3.3808699079736879</v>
      </c>
      <c r="K133" s="7">
        <v>1.7581123813763906</v>
      </c>
      <c r="L133" s="12">
        <v>-2.5240016578950657</v>
      </c>
      <c r="AC133" s="6"/>
    </row>
    <row r="134" spans="1:29">
      <c r="A134" s="6"/>
      <c r="C134" s="1" t="s">
        <v>20</v>
      </c>
      <c r="D134" s="7">
        <v>7.5497393914926709</v>
      </c>
      <c r="E134" s="7">
        <v>8.506598064197215</v>
      </c>
      <c r="F134" s="7">
        <v>1.4796653827454544</v>
      </c>
      <c r="G134" s="7">
        <v>-4.7345440932815999</v>
      </c>
      <c r="H134" s="7">
        <v>-0.86862498503442542</v>
      </c>
      <c r="I134" s="7">
        <v>-16.291930140531061</v>
      </c>
      <c r="J134" s="7">
        <v>4.1457735749939504</v>
      </c>
      <c r="K134" s="7">
        <v>1.9524898624309541</v>
      </c>
      <c r="L134" s="12">
        <v>1.7391670570131588</v>
      </c>
      <c r="AC134" s="6"/>
    </row>
    <row r="135" spans="1:29">
      <c r="A135" s="6"/>
      <c r="D135" s="12">
        <v>-6.603882121226726</v>
      </c>
      <c r="E135" s="12">
        <v>8.9017649714165383</v>
      </c>
      <c r="F135" s="12">
        <v>25.689750613630952</v>
      </c>
      <c r="G135" s="12">
        <v>7.0726892973193456</v>
      </c>
      <c r="H135" s="12">
        <v>0.11133814038557577</v>
      </c>
      <c r="I135" s="12">
        <v>18.85242623333939</v>
      </c>
      <c r="J135" s="12">
        <v>2.1048367356746622</v>
      </c>
      <c r="K135" s="12">
        <v>40.130869906584792</v>
      </c>
      <c r="L135" s="2">
        <v>192.51958755424906</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v>0.66000893419715545</v>
      </c>
      <c r="E140" s="7">
        <v>0.10772952745464848</v>
      </c>
      <c r="F140" s="7">
        <v>8.9947241842239603</v>
      </c>
      <c r="G140" s="7">
        <v>3.5309569584693574</v>
      </c>
      <c r="H140" s="7">
        <v>0.26477794540996019</v>
      </c>
      <c r="I140" s="7">
        <v>0.43617751952082789</v>
      </c>
      <c r="J140" s="7">
        <v>2.9089925450579424</v>
      </c>
      <c r="K140" s="7">
        <v>130.40159272472027</v>
      </c>
      <c r="L140" s="13">
        <v>147.30496033905413</v>
      </c>
      <c r="AC140" s="6"/>
    </row>
    <row r="141" spans="1:29">
      <c r="A141" s="6"/>
      <c r="C141" s="1" t="s">
        <v>14</v>
      </c>
      <c r="D141" s="7">
        <v>2.8325718788386034</v>
      </c>
      <c r="E141" s="7">
        <v>0.10110760413784634</v>
      </c>
      <c r="F141" s="7">
        <v>9.087698929309336E-2</v>
      </c>
      <c r="G141" s="7">
        <v>3.8453137312674447E-2</v>
      </c>
      <c r="H141" s="7">
        <v>0.43617751952082789</v>
      </c>
      <c r="I141" s="7">
        <v>4.6401738175000489</v>
      </c>
      <c r="J141" s="7">
        <v>1.1014931726010468</v>
      </c>
      <c r="K141" s="7">
        <v>5.0844041605018289</v>
      </c>
      <c r="L141" s="13">
        <v>14.32525827970597</v>
      </c>
      <c r="AC141" s="6"/>
    </row>
    <row r="142" spans="1:29">
      <c r="A142" s="6"/>
      <c r="C142" s="1" t="s">
        <v>15</v>
      </c>
      <c r="D142" s="7">
        <v>5.6691874246960428</v>
      </c>
      <c r="E142" s="7">
        <v>0.38066839144905068</v>
      </c>
      <c r="F142" s="7">
        <v>6.4692282926204561</v>
      </c>
      <c r="G142" s="7">
        <v>3.0805661244695512</v>
      </c>
      <c r="H142" s="7">
        <v>0.45398709949833244</v>
      </c>
      <c r="I142" s="7">
        <v>5.5025400242739222</v>
      </c>
      <c r="J142" s="7">
        <v>3.5063842787147435</v>
      </c>
      <c r="K142" s="7">
        <v>0.65423632087064154</v>
      </c>
      <c r="L142" s="13">
        <v>25.716797956592742</v>
      </c>
      <c r="AC142" s="6"/>
    </row>
    <row r="143" spans="1:29">
      <c r="A143" s="6"/>
      <c r="C143" s="1" t="s">
        <v>16</v>
      </c>
      <c r="D143" s="7">
        <v>1.9788297678515981E-4</v>
      </c>
      <c r="E143" s="7">
        <v>0.12312414460180879</v>
      </c>
      <c r="F143" s="7">
        <v>3.0805661244695512</v>
      </c>
      <c r="G143" s="7">
        <v>0.34532375647208635</v>
      </c>
      <c r="H143" s="7">
        <v>8.9632204778612898</v>
      </c>
      <c r="I143" s="7">
        <v>0.10752422308528617</v>
      </c>
      <c r="J143" s="7">
        <v>1.6339930030988062E-2</v>
      </c>
      <c r="K143" s="7">
        <v>0.73623582714464519</v>
      </c>
      <c r="L143" s="13">
        <v>13.37253236664244</v>
      </c>
      <c r="AC143" s="6"/>
    </row>
    <row r="144" spans="1:29">
      <c r="A144" s="6"/>
      <c r="C144" s="1" t="s">
        <v>17</v>
      </c>
      <c r="D144" s="7">
        <v>0.64981359106537562</v>
      </c>
      <c r="E144" s="7">
        <v>0.91985938025455716</v>
      </c>
      <c r="F144" s="7">
        <v>0.56826250004577628</v>
      </c>
      <c r="G144" s="7">
        <v>13.264005616615947</v>
      </c>
      <c r="H144" s="7">
        <v>0.25267157249139804</v>
      </c>
      <c r="I144" s="7">
        <v>1.1877843225463771</v>
      </c>
      <c r="J144" s="7">
        <v>0.33148011469590405</v>
      </c>
      <c r="K144" s="7">
        <v>0.10792543320197688</v>
      </c>
      <c r="L144" s="13">
        <v>17.281802530917311</v>
      </c>
      <c r="AC144" s="6"/>
    </row>
    <row r="145" spans="1:29">
      <c r="A145" s="6"/>
      <c r="C145" s="1" t="s">
        <v>18</v>
      </c>
      <c r="D145" s="7">
        <v>0.43617751952082662</v>
      </c>
      <c r="E145" s="7">
        <v>1.5077632747258269</v>
      </c>
      <c r="F145" s="7">
        <v>2.8819642558538416</v>
      </c>
      <c r="G145" s="7">
        <v>6.0535825221465549E-2</v>
      </c>
      <c r="H145" s="7">
        <v>5.2519315047960771E-2</v>
      </c>
      <c r="I145" s="7">
        <v>8.5394973983973639</v>
      </c>
      <c r="J145" s="7">
        <v>7.1323268512555878E-4</v>
      </c>
      <c r="K145" s="7">
        <v>8.4375207041577429</v>
      </c>
      <c r="L145" s="13">
        <v>21.916691525610155</v>
      </c>
      <c r="AC145" s="6"/>
    </row>
    <row r="146" spans="1:29">
      <c r="A146" s="6"/>
      <c r="C146" s="1" t="s">
        <v>19</v>
      </c>
      <c r="D146" s="7">
        <v>0.56826250004577628</v>
      </c>
      <c r="E146" s="7">
        <v>5.5025400242739249</v>
      </c>
      <c r="F146" s="7">
        <v>0.1517613100456533</v>
      </c>
      <c r="G146" s="7">
        <v>0.79870649033637797</v>
      </c>
      <c r="H146" s="7">
        <v>3.0038557646638324</v>
      </c>
      <c r="I146" s="7">
        <v>7.1323268512552484E-4</v>
      </c>
      <c r="J146" s="7">
        <v>0.29326772616942487</v>
      </c>
      <c r="K146" s="7">
        <v>0.22107309774304765</v>
      </c>
      <c r="L146" s="13">
        <v>10.540180145963163</v>
      </c>
      <c r="AC146" s="6"/>
    </row>
    <row r="147" spans="1:29">
      <c r="A147" s="6"/>
      <c r="C147" s="1" t="s">
        <v>20</v>
      </c>
      <c r="D147" s="7">
        <v>8.9632204778612934</v>
      </c>
      <c r="E147" s="7">
        <v>3.8725822337661855</v>
      </c>
      <c r="F147" s="7">
        <v>0.21934071567982344</v>
      </c>
      <c r="G147" s="7">
        <v>1.7434441179714386</v>
      </c>
      <c r="H147" s="7">
        <v>0.10792543320197688</v>
      </c>
      <c r="I147" s="7">
        <v>13.286180682280925</v>
      </c>
      <c r="J147" s="7">
        <v>1.0802384668830218</v>
      </c>
      <c r="K147" s="7">
        <v>0.14125474985358275</v>
      </c>
      <c r="L147" s="13">
        <v>29.414186877498249</v>
      </c>
      <c r="N147">
        <v>1</v>
      </c>
      <c r="AC147" s="6"/>
    </row>
    <row r="148" spans="1:29">
      <c r="A148" s="6"/>
      <c r="B148" s="6"/>
      <c r="C148" s="6"/>
      <c r="D148" s="13">
        <v>19.779440209201859</v>
      </c>
      <c r="E148" s="13">
        <v>12.515374580663849</v>
      </c>
      <c r="F148" s="13">
        <v>22.456724372232156</v>
      </c>
      <c r="G148" s="13">
        <v>22.861992026868897</v>
      </c>
      <c r="H148" s="13">
        <v>13.535135127695579</v>
      </c>
      <c r="I148" s="13">
        <v>33.70059122028988</v>
      </c>
      <c r="J148" s="13">
        <v>9.2389094668381979</v>
      </c>
      <c r="K148" s="13">
        <v>145.78424301819373</v>
      </c>
      <c r="L148" s="14">
        <v>279.87241002198414</v>
      </c>
      <c r="M148" t="s">
        <v>11</v>
      </c>
      <c r="N148" s="6">
        <v>0</v>
      </c>
      <c r="O148" s="6" t="s">
        <v>61</v>
      </c>
      <c r="P148" s="6"/>
      <c r="Q148" s="6"/>
      <c r="R148" s="6"/>
      <c r="S148" s="6"/>
      <c r="T148" s="6"/>
      <c r="U148" s="6"/>
      <c r="V148" s="6"/>
      <c r="W148" s="6"/>
      <c r="X148" s="6"/>
      <c r="Y148" s="6"/>
      <c r="Z148" s="6"/>
      <c r="AA148" s="6"/>
      <c r="AB148" s="6"/>
      <c r="AC148" s="6"/>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zoomScale="118" zoomScaleNormal="150" zoomScalePageLayoutView="150" workbookViewId="0">
      <selection activeCell="U24" sqref="U24"/>
    </sheetView>
  </sheetViews>
  <sheetFormatPr baseColWidth="10" defaultColWidth="8.83203125" defaultRowHeight="14" x14ac:dyDescent="0"/>
  <cols>
    <col min="1" max="1" width="6" customWidth="1"/>
    <col min="2" max="3" width="9.1640625" customWidth="1"/>
    <col min="4" max="4" width="7" customWidth="1"/>
    <col min="5" max="5" width="7.5" customWidth="1"/>
    <col min="6" max="7" width="7.1640625" customWidth="1"/>
    <col min="8" max="8" width="7.6640625" customWidth="1"/>
    <col min="9" max="9" width="7.1640625" customWidth="1"/>
    <col min="10" max="10" width="7" customWidth="1"/>
    <col min="11" max="11" width="8.6640625" customWidth="1"/>
    <col min="12" max="12" width="5.83203125" customWidth="1"/>
    <col min="13" max="13" width="6.5" customWidth="1"/>
    <col min="14" max="14" width="7.83203125" customWidth="1"/>
    <col min="15" max="15" width="5.83203125" customWidth="1"/>
    <col min="16" max="16" width="7" customWidth="1"/>
    <col min="17" max="19" width="6.5" customWidth="1"/>
    <col min="20" max="20" width="7" customWidth="1"/>
    <col min="21" max="21" width="7.1640625" customWidth="1"/>
    <col min="22" max="22" width="6.83203125" customWidth="1"/>
    <col min="23" max="23" width="7.5" customWidth="1"/>
    <col min="24" max="24" width="6.6640625" customWidth="1"/>
    <col min="25" max="25" width="6.33203125" customWidth="1"/>
    <col min="26" max="26" width="6.83203125" customWidth="1"/>
    <col min="27" max="27" width="6.5" customWidth="1"/>
    <col min="28" max="28" width="7.33203125" customWidth="1"/>
    <col min="29" max="29" width="6.83203125" customWidth="1"/>
    <col min="31" max="31" width="5.83203125" customWidth="1"/>
  </cols>
  <sheetData>
    <row r="1" spans="1:29">
      <c r="A1" s="15" t="s">
        <v>0</v>
      </c>
      <c r="B1" s="15" t="s">
        <v>1</v>
      </c>
      <c r="C1" s="15" t="s">
        <v>2</v>
      </c>
      <c r="D1" s="15" t="s">
        <v>3</v>
      </c>
      <c r="E1" s="15" t="s">
        <v>4</v>
      </c>
      <c r="F1" s="15" t="s">
        <v>5</v>
      </c>
      <c r="G1" s="15" t="s">
        <v>6</v>
      </c>
      <c r="H1" s="21" t="s">
        <v>7</v>
      </c>
      <c r="I1" s="21" t="s">
        <v>8</v>
      </c>
      <c r="J1" s="21" t="s">
        <v>9</v>
      </c>
      <c r="K1" s="15" t="s">
        <v>10</v>
      </c>
      <c r="L1" s="6"/>
      <c r="M1" s="6"/>
      <c r="N1" s="6"/>
      <c r="O1" s="6"/>
      <c r="P1" s="6"/>
      <c r="Q1" s="6"/>
      <c r="R1" s="6"/>
      <c r="S1" s="6"/>
      <c r="T1" s="6"/>
      <c r="U1" s="6"/>
      <c r="V1" s="6"/>
      <c r="W1" s="6"/>
      <c r="X1" s="6"/>
      <c r="Y1" s="6"/>
      <c r="Z1" s="6"/>
      <c r="AA1" s="6"/>
      <c r="AB1" s="6"/>
      <c r="AC1" s="6"/>
    </row>
    <row r="2" spans="1:29">
      <c r="A2" s="28">
        <v>8.9911948502682637E-2</v>
      </c>
      <c r="B2" s="28">
        <v>0.12331612294739726</v>
      </c>
      <c r="C2" s="28">
        <v>0.18585433524739459</v>
      </c>
      <c r="D2" s="28">
        <v>1.1534543193045916E-2</v>
      </c>
      <c r="E2" s="28">
        <v>0.17715333084712639</v>
      </c>
      <c r="F2" s="28">
        <v>0.23044566755677426</v>
      </c>
      <c r="G2" s="28">
        <v>0.11442331550891849</v>
      </c>
      <c r="H2" s="28">
        <v>6.8906411241603183E-2</v>
      </c>
      <c r="I2" s="28">
        <v>0.33438871385719571</v>
      </c>
      <c r="J2" s="28">
        <v>4.7484271542180469E-2</v>
      </c>
      <c r="K2" s="28">
        <v>1.5663745789067773E-2</v>
      </c>
      <c r="L2" s="16">
        <f>SUM(D2:K2)+_i+p_R</f>
        <v>0.99999999953591223</v>
      </c>
      <c r="N2" t="s">
        <v>36</v>
      </c>
      <c r="O2" s="4">
        <f>(L8+L9+L10+L11)/$L$12</f>
        <v>0.44278846153846152</v>
      </c>
      <c r="P2" s="4">
        <f>(H12+I12+J12+K12)/L12</f>
        <v>0.44326923076923075</v>
      </c>
      <c r="S2" s="4">
        <f>AVERAGE(O2:P2)</f>
        <v>0.44302884615384613</v>
      </c>
      <c r="Y2" t="s">
        <v>84</v>
      </c>
      <c r="AC2" s="6"/>
    </row>
    <row r="3" spans="1:29">
      <c r="A3" t="s">
        <v>94</v>
      </c>
      <c r="B3" s="18">
        <f>$L$135</f>
        <v>192.51958755424906</v>
      </c>
      <c r="C3" s="16" t="s">
        <v>12</v>
      </c>
      <c r="D3" s="1" t="s">
        <v>13</v>
      </c>
      <c r="E3" s="1" t="s">
        <v>14</v>
      </c>
      <c r="F3" s="1" t="s">
        <v>15</v>
      </c>
      <c r="G3" s="1" t="s">
        <v>16</v>
      </c>
      <c r="H3" s="1" t="s">
        <v>17</v>
      </c>
      <c r="I3" s="1" t="s">
        <v>18</v>
      </c>
      <c r="J3" s="1" t="s">
        <v>19</v>
      </c>
      <c r="K3" s="1" t="s">
        <v>20</v>
      </c>
      <c r="L3" s="1"/>
      <c r="N3" t="s">
        <v>37</v>
      </c>
      <c r="O3" s="4">
        <f>(L6+L7+L10+L11)/$L$12</f>
        <v>0.43701923076923077</v>
      </c>
      <c r="P3" s="4">
        <f>(F12+G12+J12+K12)/L12</f>
        <v>0.45288461538461539</v>
      </c>
      <c r="Q3" t="s">
        <v>55</v>
      </c>
      <c r="S3" s="4">
        <f>AVERAGE(O3:P3)</f>
        <v>0.44495192307692311</v>
      </c>
      <c r="Y3" s="1" t="s">
        <v>12</v>
      </c>
      <c r="Z3" t="s">
        <v>47</v>
      </c>
      <c r="AA3" t="s">
        <v>48</v>
      </c>
      <c r="AB3" t="s">
        <v>49</v>
      </c>
      <c r="AC3" s="6"/>
    </row>
    <row r="4" spans="1:29">
      <c r="A4" t="s">
        <v>21</v>
      </c>
      <c r="B4">
        <f>CHIDIST(B3,53)</f>
        <v>1.0191435816409693E-17</v>
      </c>
      <c r="C4" s="1" t="s">
        <v>13</v>
      </c>
      <c r="D4" s="31">
        <v>20</v>
      </c>
      <c r="E4" s="31">
        <v>25</v>
      </c>
      <c r="F4" s="31">
        <v>9</v>
      </c>
      <c r="G4" s="31">
        <v>16</v>
      </c>
      <c r="H4" s="31">
        <v>10</v>
      </c>
      <c r="I4" s="31">
        <v>9</v>
      </c>
      <c r="J4" s="31">
        <v>8</v>
      </c>
      <c r="K4" s="31">
        <v>20</v>
      </c>
      <c r="L4" s="16">
        <f>SUM(D4:K4)</f>
        <v>117</v>
      </c>
      <c r="N4" t="s">
        <v>38</v>
      </c>
      <c r="O4" s="4">
        <f>(L5+L7+L9+L11)/$L$12</f>
        <v>0.63557692307692304</v>
      </c>
      <c r="P4" s="4">
        <f>(E12+G12+I12+K12)/L12</f>
        <v>0.64519230769230773</v>
      </c>
      <c r="Q4" t="s">
        <v>56</v>
      </c>
      <c r="S4" s="4">
        <f>AVERAGE(O4:P4)</f>
        <v>0.64038461538461533</v>
      </c>
      <c r="T4" t="s">
        <v>44</v>
      </c>
      <c r="V4" t="s">
        <v>57</v>
      </c>
      <c r="Y4" s="1" t="s">
        <v>13</v>
      </c>
      <c r="Z4">
        <f>L4</f>
        <v>117</v>
      </c>
      <c r="AA4">
        <f>D4</f>
        <v>20</v>
      </c>
      <c r="AB4">
        <f>Z4-AA4</f>
        <v>97</v>
      </c>
      <c r="AC4" s="6"/>
    </row>
    <row r="5" spans="1:29">
      <c r="C5" s="1" t="s">
        <v>14</v>
      </c>
      <c r="D5" s="31">
        <v>18</v>
      </c>
      <c r="E5" s="31">
        <v>204</v>
      </c>
      <c r="F5" s="31">
        <v>11</v>
      </c>
      <c r="G5" s="31">
        <v>43</v>
      </c>
      <c r="H5" s="31">
        <v>9</v>
      </c>
      <c r="I5" s="31">
        <v>56</v>
      </c>
      <c r="J5" s="31">
        <v>4</v>
      </c>
      <c r="K5" s="31">
        <v>20</v>
      </c>
      <c r="L5" s="16">
        <f t="shared" ref="L5:L12" si="0">SUM(D5:K5)</f>
        <v>365</v>
      </c>
      <c r="M5" s="9" t="s">
        <v>39</v>
      </c>
      <c r="N5" s="9">
        <v>1</v>
      </c>
      <c r="O5" s="9">
        <v>2</v>
      </c>
      <c r="P5" s="9" t="s">
        <v>39</v>
      </c>
      <c r="Q5" s="9">
        <v>1</v>
      </c>
      <c r="R5" s="9">
        <v>2</v>
      </c>
      <c r="S5" s="9" t="s">
        <v>39</v>
      </c>
      <c r="T5" s="9">
        <v>1</v>
      </c>
      <c r="U5" s="9">
        <v>2</v>
      </c>
      <c r="V5" s="9" t="s">
        <v>11</v>
      </c>
      <c r="W5" t="s">
        <v>42</v>
      </c>
      <c r="X5" t="s">
        <v>43</v>
      </c>
      <c r="Y5" s="1" t="s">
        <v>14</v>
      </c>
      <c r="Z5">
        <f t="shared" ref="Z5:Z11" si="1">L5</f>
        <v>365</v>
      </c>
      <c r="AA5">
        <f>E5</f>
        <v>204</v>
      </c>
      <c r="AB5">
        <f t="shared" ref="AB5:AB11" si="2">Z5-AA5</f>
        <v>161</v>
      </c>
      <c r="AC5" s="6"/>
    </row>
    <row r="6" spans="1:29">
      <c r="A6" t="s">
        <v>22</v>
      </c>
      <c r="B6" s="17">
        <v>0.15293177996902896</v>
      </c>
      <c r="C6" s="1" t="s">
        <v>15</v>
      </c>
      <c r="D6" s="31">
        <v>12</v>
      </c>
      <c r="E6" s="31">
        <v>12</v>
      </c>
      <c r="F6" s="31">
        <v>260</v>
      </c>
      <c r="G6" s="31">
        <v>52</v>
      </c>
      <c r="H6" s="31">
        <v>3</v>
      </c>
      <c r="I6" s="31">
        <v>6</v>
      </c>
      <c r="J6" s="31">
        <v>19</v>
      </c>
      <c r="K6" s="31">
        <v>11</v>
      </c>
      <c r="L6" s="16">
        <f t="shared" si="0"/>
        <v>375</v>
      </c>
      <c r="M6" s="9">
        <v>1</v>
      </c>
      <c r="N6">
        <f>D4+E4+F4+G4+D5+E5+F5+G5+D6+E6+F6+G6+D7+E7+F7+G7</f>
        <v>942</v>
      </c>
      <c r="O6">
        <f>H4+I4+J4+K4+H5+I5+J5+K5+H6+I6+J6+K6+H7+I7+J7+K7</f>
        <v>217</v>
      </c>
      <c r="P6" s="9">
        <v>1</v>
      </c>
      <c r="Q6">
        <f>(N6+O6)*(N6+N7)/$L$12</f>
        <v>645.25096153846152</v>
      </c>
      <c r="R6">
        <f>(N6+O6)*(O6+O7)/$L$12</f>
        <v>513.74903846153848</v>
      </c>
      <c r="S6" s="9">
        <v>1</v>
      </c>
      <c r="T6">
        <f>POWER(N6-Q6,2)/Q6</f>
        <v>136.47401875680683</v>
      </c>
      <c r="U6">
        <f>POWER(O6-R6,2)/R6</f>
        <v>171.40663093316951</v>
      </c>
      <c r="V6" s="20">
        <f>T6+U6+T7+U7</f>
        <v>695.32220559734071</v>
      </c>
      <c r="W6">
        <f>_xlfn.CHISQ.DIST(V6,1,TRUE)</f>
        <v>1</v>
      </c>
      <c r="X6" s="20">
        <f>1-W6</f>
        <v>0</v>
      </c>
      <c r="Y6" s="1" t="s">
        <v>15</v>
      </c>
      <c r="Z6">
        <f t="shared" si="1"/>
        <v>375</v>
      </c>
      <c r="AA6">
        <f>F6</f>
        <v>260</v>
      </c>
      <c r="AB6">
        <f t="shared" si="2"/>
        <v>115</v>
      </c>
      <c r="AC6" s="6"/>
    </row>
    <row r="7" spans="1:29">
      <c r="A7" t="s">
        <v>23</v>
      </c>
      <c r="B7" s="17">
        <v>8.8376669487019152E-2</v>
      </c>
      <c r="C7" s="1" t="s">
        <v>16</v>
      </c>
      <c r="D7" s="31">
        <v>10</v>
      </c>
      <c r="E7" s="31">
        <v>44</v>
      </c>
      <c r="F7" s="31">
        <v>52</v>
      </c>
      <c r="G7" s="31">
        <v>154</v>
      </c>
      <c r="H7" s="31">
        <v>7</v>
      </c>
      <c r="I7" s="31">
        <v>11</v>
      </c>
      <c r="J7" s="31">
        <v>9</v>
      </c>
      <c r="K7" s="31">
        <v>15</v>
      </c>
      <c r="L7" s="16">
        <f t="shared" si="0"/>
        <v>302</v>
      </c>
      <c r="M7" s="9">
        <v>2</v>
      </c>
      <c r="N7">
        <f>D8+E8+F8+G8+D9+E9+F9+G9+D10+E10+F10+G10+D11+E11+F11+G11</f>
        <v>216</v>
      </c>
      <c r="O7">
        <f>H8+I8+J8+K8+H9+I9+J9+K9+H10+I10+J10+K10+H11+I11+J11+K11</f>
        <v>705</v>
      </c>
      <c r="P7" s="9">
        <v>2</v>
      </c>
      <c r="Q7">
        <f>(N6+N7)*(N7+O7)/$L$12</f>
        <v>512.74903846153848</v>
      </c>
      <c r="R7">
        <f>(N7+O7)*(O6+O7)/$L$12</f>
        <v>408.25096153846152</v>
      </c>
      <c r="S7" s="9">
        <v>2</v>
      </c>
      <c r="T7">
        <f>POWER(N7-Q7,2)/Q7</f>
        <v>171.74092045509133</v>
      </c>
      <c r="U7">
        <f>POWER(O7-R7,2)/R7</f>
        <v>215.70063545227305</v>
      </c>
      <c r="Y7" s="1" t="s">
        <v>16</v>
      </c>
      <c r="Z7">
        <f t="shared" si="1"/>
        <v>302</v>
      </c>
      <c r="AA7">
        <f>G7</f>
        <v>154</v>
      </c>
      <c r="AB7">
        <f t="shared" si="2"/>
        <v>148</v>
      </c>
      <c r="AC7" s="6"/>
    </row>
    <row r="8" spans="1:29">
      <c r="A8" t="s">
        <v>24</v>
      </c>
      <c r="B8" s="17">
        <v>0.10581353129120626</v>
      </c>
      <c r="C8" s="1" t="s">
        <v>17</v>
      </c>
      <c r="D8" s="31">
        <v>9</v>
      </c>
      <c r="E8" s="31">
        <v>8</v>
      </c>
      <c r="F8" s="31">
        <v>6</v>
      </c>
      <c r="G8" s="31">
        <v>8</v>
      </c>
      <c r="H8" s="31">
        <v>61</v>
      </c>
      <c r="I8" s="31">
        <v>41</v>
      </c>
      <c r="J8" s="31">
        <v>14</v>
      </c>
      <c r="K8" s="31">
        <v>7</v>
      </c>
      <c r="L8" s="16">
        <f t="shared" si="0"/>
        <v>154</v>
      </c>
      <c r="M8" s="9" t="s">
        <v>40</v>
      </c>
      <c r="N8">
        <v>1</v>
      </c>
      <c r="O8">
        <v>2</v>
      </c>
      <c r="P8" s="9" t="s">
        <v>40</v>
      </c>
      <c r="S8" s="9" t="s">
        <v>40</v>
      </c>
      <c r="Y8" s="1" t="s">
        <v>17</v>
      </c>
      <c r="Z8">
        <f t="shared" si="1"/>
        <v>154</v>
      </c>
      <c r="AA8">
        <f>H8</f>
        <v>61</v>
      </c>
      <c r="AB8">
        <f t="shared" si="2"/>
        <v>93</v>
      </c>
      <c r="AC8" s="6"/>
    </row>
    <row r="9" spans="1:29">
      <c r="C9" s="1" t="s">
        <v>18</v>
      </c>
      <c r="D9" s="31">
        <v>9</v>
      </c>
      <c r="E9" s="31">
        <v>64</v>
      </c>
      <c r="F9" s="31">
        <v>5</v>
      </c>
      <c r="G9" s="31">
        <v>13</v>
      </c>
      <c r="H9" s="31">
        <v>47</v>
      </c>
      <c r="I9" s="31">
        <v>363</v>
      </c>
      <c r="J9" s="31">
        <v>8</v>
      </c>
      <c r="K9" s="31">
        <v>26</v>
      </c>
      <c r="L9" s="16">
        <f t="shared" si="0"/>
        <v>535</v>
      </c>
      <c r="M9" s="9">
        <v>1</v>
      </c>
      <c r="N9">
        <f>D4+E4+H4+I4+D5+E5+H5+I5+D8+E8+H8+I8+D9+E9+H9+I9</f>
        <v>953</v>
      </c>
      <c r="O9">
        <f>F4+G4+J4+K4+F5+G5+J5+K5+F8+G8+J8+K8+F9+G9+J9+K9</f>
        <v>218</v>
      </c>
      <c r="P9" s="9">
        <v>1</v>
      </c>
      <c r="Q9">
        <f>(N9+O9)*(N9+N10)/$L$12</f>
        <v>640.67211538461538</v>
      </c>
      <c r="R9">
        <f>(N9+O9)*(O9+O10)/$L$12</f>
        <v>530.32788461538462</v>
      </c>
      <c r="S9" s="9">
        <v>1</v>
      </c>
      <c r="T9">
        <f>POWER(N9-Q9,2)/Q9</f>
        <v>152.25995507820642</v>
      </c>
      <c r="U9">
        <f>POWER(O9-R9,2)/R9</f>
        <v>183.94037035987142</v>
      </c>
      <c r="V9" s="20">
        <f>T9+U9+T10+U10</f>
        <v>769.30327492981507</v>
      </c>
      <c r="W9">
        <f>_xlfn.CHISQ.DIST(V9,1,TRUE)</f>
        <v>1</v>
      </c>
      <c r="X9" s="20">
        <f>1-W9</f>
        <v>0</v>
      </c>
      <c r="Y9" s="1" t="s">
        <v>18</v>
      </c>
      <c r="Z9">
        <f t="shared" si="1"/>
        <v>535</v>
      </c>
      <c r="AA9">
        <f>I9</f>
        <v>363</v>
      </c>
      <c r="AB9">
        <f t="shared" si="2"/>
        <v>172</v>
      </c>
      <c r="AC9" s="6"/>
    </row>
    <row r="10" spans="1:29">
      <c r="A10" s="6"/>
      <c r="C10" s="1" t="s">
        <v>19</v>
      </c>
      <c r="D10" s="31">
        <v>6</v>
      </c>
      <c r="E10" s="31">
        <v>6</v>
      </c>
      <c r="F10" s="31">
        <v>27</v>
      </c>
      <c r="G10" s="31">
        <v>6</v>
      </c>
      <c r="H10" s="31">
        <v>6</v>
      </c>
      <c r="I10" s="31">
        <v>8</v>
      </c>
      <c r="J10" s="31">
        <v>39</v>
      </c>
      <c r="K10" s="31">
        <v>14</v>
      </c>
      <c r="L10" s="16">
        <f t="shared" si="0"/>
        <v>112</v>
      </c>
      <c r="M10" s="9">
        <v>2</v>
      </c>
      <c r="N10">
        <f>D6+E6+H6+I6+D7+E7+H7+I7+D10+E10+H10+I10+D11+E11+H11+I11</f>
        <v>185</v>
      </c>
      <c r="O10">
        <f>F6+G6+J6+K6+F7+G7+J7+K7+F10+G10+J10+K10+F11+G11+J11+K11</f>
        <v>724</v>
      </c>
      <c r="P10" s="9">
        <v>2</v>
      </c>
      <c r="Q10">
        <f>(N9+N10)*(N10+O10)/$L$12</f>
        <v>497.32788461538462</v>
      </c>
      <c r="R10">
        <f>(N10+O10)*(O9+O10)/$L$12</f>
        <v>411.67211538461538</v>
      </c>
      <c r="S10" s="9">
        <v>2</v>
      </c>
      <c r="T10">
        <f>POWER(N10-Q10,2)/Q10</f>
        <v>196.14566270250791</v>
      </c>
      <c r="U10">
        <f>POWER(O10-R10,2)/R10</f>
        <v>236.9572867892293</v>
      </c>
      <c r="Y10" s="1" t="s">
        <v>19</v>
      </c>
      <c r="Z10">
        <f t="shared" si="1"/>
        <v>112</v>
      </c>
      <c r="AA10">
        <f>J10</f>
        <v>39</v>
      </c>
      <c r="AB10">
        <f t="shared" si="2"/>
        <v>73</v>
      </c>
      <c r="AC10" s="6"/>
    </row>
    <row r="11" spans="1:29">
      <c r="A11" s="6">
        <v>0</v>
      </c>
      <c r="B11">
        <v>0</v>
      </c>
      <c r="C11" s="1" t="s">
        <v>20</v>
      </c>
      <c r="D11" s="31">
        <v>7</v>
      </c>
      <c r="E11" s="31">
        <v>19</v>
      </c>
      <c r="F11" s="31">
        <v>10</v>
      </c>
      <c r="G11" s="31">
        <v>13</v>
      </c>
      <c r="H11" s="31">
        <v>7</v>
      </c>
      <c r="I11" s="31">
        <v>21</v>
      </c>
      <c r="J11" s="31">
        <v>16</v>
      </c>
      <c r="K11" s="31">
        <v>27</v>
      </c>
      <c r="L11" s="16">
        <f t="shared" si="0"/>
        <v>120</v>
      </c>
      <c r="M11" s="9" t="s">
        <v>41</v>
      </c>
      <c r="N11">
        <v>1</v>
      </c>
      <c r="O11">
        <v>2</v>
      </c>
      <c r="P11" s="9" t="s">
        <v>41</v>
      </c>
      <c r="S11" s="9" t="s">
        <v>41</v>
      </c>
      <c r="Y11" s="1" t="s">
        <v>20</v>
      </c>
      <c r="Z11">
        <f t="shared" si="1"/>
        <v>120</v>
      </c>
      <c r="AA11">
        <f>K11</f>
        <v>27</v>
      </c>
      <c r="AB11">
        <f t="shared" si="2"/>
        <v>93</v>
      </c>
      <c r="AC11" s="6"/>
    </row>
    <row r="12" spans="1:29">
      <c r="A12" s="6"/>
      <c r="C12" s="1"/>
      <c r="D12" s="15">
        <f>SUM(D4:D11)</f>
        <v>91</v>
      </c>
      <c r="E12" s="15">
        <f t="shared" ref="E12:K12" si="3">SUM(E4:E11)</f>
        <v>382</v>
      </c>
      <c r="F12" s="15">
        <f t="shared" si="3"/>
        <v>380</v>
      </c>
      <c r="G12" s="15">
        <f t="shared" si="3"/>
        <v>305</v>
      </c>
      <c r="H12" s="15">
        <f t="shared" si="3"/>
        <v>150</v>
      </c>
      <c r="I12" s="15">
        <f t="shared" si="3"/>
        <v>515</v>
      </c>
      <c r="J12" s="15">
        <f t="shared" si="3"/>
        <v>117</v>
      </c>
      <c r="K12" s="15">
        <f t="shared" si="3"/>
        <v>140</v>
      </c>
      <c r="L12" s="16">
        <f t="shared" si="0"/>
        <v>2080</v>
      </c>
      <c r="M12" s="9">
        <v>1</v>
      </c>
      <c r="N12">
        <f>D4+F4+H4+J4+D6+F6+H6+J6+D8+F8+H8+J8+D10+F10+H10+J10</f>
        <v>509</v>
      </c>
      <c r="O12">
        <f>E4+G4+I4+K4+E6+G6+I6+K6+E8+G8+I8+K8+E10+G10+I10+K10</f>
        <v>249</v>
      </c>
      <c r="P12" s="9">
        <v>1</v>
      </c>
      <c r="Q12">
        <f>(N12+O12)*(N12+N13)/$L$12</f>
        <v>268.94423076923078</v>
      </c>
      <c r="R12">
        <f>(N12+O12)*(O12+O13)/$L$12</f>
        <v>489.05576923076922</v>
      </c>
      <c r="S12" s="9">
        <v>1</v>
      </c>
      <c r="T12">
        <f>POWER(N12-Q12,2)/Q12</f>
        <v>214.27034213060819</v>
      </c>
      <c r="U12">
        <f>POWER(O12-R12,2)/R12</f>
        <v>117.83272167838216</v>
      </c>
      <c r="V12" s="20">
        <f>T12+U12+T13+U13</f>
        <v>522.52221839841138</v>
      </c>
      <c r="W12">
        <f>_xlfn.CHISQ.DIST(V12,1,TRUE)</f>
        <v>1</v>
      </c>
      <c r="X12" s="20">
        <f>1-W12</f>
        <v>0</v>
      </c>
      <c r="Y12" s="1" t="s">
        <v>46</v>
      </c>
      <c r="Z12" s="6">
        <f>SUM(Z4:Z11)</f>
        <v>2080</v>
      </c>
      <c r="AA12" s="6">
        <f>SUM(AA4:AA11)</f>
        <v>1128</v>
      </c>
      <c r="AB12" s="6">
        <f>SUM(AB4:AB11)</f>
        <v>952</v>
      </c>
      <c r="AC12" s="6"/>
    </row>
    <row r="13" spans="1:29">
      <c r="A13" s="6"/>
      <c r="C13" s="1" t="s">
        <v>25</v>
      </c>
      <c r="D13" s="4">
        <f>p_111*(1-e1_)*(1-e2_)*(1-e3_)</f>
        <v>7.4925378659731054E-3</v>
      </c>
      <c r="E13" s="4">
        <f>p_111*(1-e1_)*(1-e2_)*(e3_)</f>
        <v>1.710407246127767E-3</v>
      </c>
      <c r="F13" s="4">
        <f>p_111*(1-e1_)*(e2_)*(1-e3_)</f>
        <v>1.0539154932045478E-3</v>
      </c>
      <c r="G13" s="4">
        <f>p_111*(1-e1_)*(e2_)*(e3_)</f>
        <v>2.4058933416538152E-4</v>
      </c>
      <c r="H13" s="4">
        <f>p_111*(e1_)*(1-e2_)*(1-e3_)</f>
        <v>7.4022362742970197E-4</v>
      </c>
      <c r="I13" s="4">
        <f>p_111*(e1_)*(1-e2_)*(e3_)</f>
        <v>1.6897930697962619E-4</v>
      </c>
      <c r="J13" s="4">
        <f>p_111*(e1_)*(e2_)*(1-e3_)</f>
        <v>1.0412134891265079E-4</v>
      </c>
      <c r="K13" s="4">
        <f>p_111*(e1_)*(e2_)*(e3_)</f>
        <v>2.3768970253134072E-5</v>
      </c>
      <c r="M13" s="9">
        <v>2</v>
      </c>
      <c r="N13">
        <f>D5+F5+H5+J5+D7+F7+H7+J7+D9+F9+H9+J9+D11+F11+H11+J11</f>
        <v>229</v>
      </c>
      <c r="O13">
        <f>E5+G5+I5+K5+E7+G7+I7+K7+E9+G9+I9+K9+E11+G11+I11+K11</f>
        <v>1093</v>
      </c>
      <c r="P13" s="9">
        <v>2</v>
      </c>
      <c r="Q13">
        <f>(N12+N13)*(N13+O13)/$L$12</f>
        <v>469.05576923076922</v>
      </c>
      <c r="R13">
        <f>(N13+O13)*(O12+O13)/$L$12</f>
        <v>852.94423076923078</v>
      </c>
      <c r="S13" s="9">
        <v>2</v>
      </c>
      <c r="T13">
        <f>POWER(N13-Q13,2)/Q13</f>
        <v>122.85697377836688</v>
      </c>
      <c r="U13">
        <f>POWER(O13-R13,2)/R13</f>
        <v>67.562180811054219</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f>(1-e1_)*(1-k)*(1-e3_)</f>
        <v>0.64957387046678172</v>
      </c>
      <c r="C15" s="1" t="s">
        <v>13</v>
      </c>
      <c r="D15" s="4">
        <f t="shared" ref="D15:K22" si="4">row_111*col_111</f>
        <v>4.8669568212190715E-3</v>
      </c>
      <c r="E15" s="4">
        <f t="shared" si="4"/>
        <v>1.1110358549416429E-3</v>
      </c>
      <c r="F15" s="4">
        <f t="shared" si="4"/>
        <v>6.8459596606578528E-4</v>
      </c>
      <c r="G15" s="4">
        <f t="shared" si="4"/>
        <v>1.562805449868328E-4</v>
      </c>
      <c r="H15" s="4">
        <f t="shared" si="4"/>
        <v>4.8082992668047254E-4</v>
      </c>
      <c r="I15" s="4">
        <f t="shared" si="4"/>
        <v>1.0976454246355025E-4</v>
      </c>
      <c r="J15" s="4">
        <f t="shared" si="4"/>
        <v>6.7634507611412807E-5</v>
      </c>
      <c r="K15" s="4">
        <f t="shared" si="4"/>
        <v>1.5439702004338099E-5</v>
      </c>
      <c r="AC15" s="6"/>
    </row>
    <row r="16" spans="1:29">
      <c r="A16" s="6"/>
      <c r="B16" s="4">
        <f>(1-e1_)*(1-k)*(e3_)</f>
        <v>0.14828565097913526</v>
      </c>
      <c r="C16" s="1" t="s">
        <v>14</v>
      </c>
      <c r="D16" s="4">
        <f t="shared" si="4"/>
        <v>1.1110358549416429E-3</v>
      </c>
      <c r="E16" s="4">
        <f t="shared" si="4"/>
        <v>2.5362885193148596E-4</v>
      </c>
      <c r="F16" s="4">
        <f t="shared" si="4"/>
        <v>1.5628054498683278E-4</v>
      </c>
      <c r="G16" s="4">
        <f t="shared" si="4"/>
        <v>3.5675946035350304E-5</v>
      </c>
      <c r="H16" s="4">
        <f t="shared" si="4"/>
        <v>1.0976454246355025E-4</v>
      </c>
      <c r="I16" s="4">
        <f t="shared" si="4"/>
        <v>2.5057206537477006E-5</v>
      </c>
      <c r="J16" s="4">
        <f t="shared" si="4"/>
        <v>1.5439702004338102E-5</v>
      </c>
      <c r="K16" s="4">
        <f t="shared" si="4"/>
        <v>3.5245972270896875E-6</v>
      </c>
      <c r="O16" s="7" t="s">
        <v>11</v>
      </c>
      <c r="P16">
        <v>75.7</v>
      </c>
      <c r="Q16">
        <v>71</v>
      </c>
      <c r="R16" t="s">
        <v>104</v>
      </c>
      <c r="AC16" s="6"/>
    </row>
    <row r="17" spans="1:29">
      <c r="A17" s="6"/>
      <c r="B17" s="4">
        <f>(1-e1_)*(k)*(1-e3_)</f>
        <v>9.1370371202905129E-2</v>
      </c>
      <c r="C17" s="1" t="s">
        <v>15</v>
      </c>
      <c r="D17" s="4">
        <f t="shared" si="4"/>
        <v>6.8459596606578528E-4</v>
      </c>
      <c r="E17" s="4">
        <f t="shared" si="4"/>
        <v>1.5628054498683278E-4</v>
      </c>
      <c r="F17" s="4">
        <f t="shared" si="4"/>
        <v>9.6296649830592373E-5</v>
      </c>
      <c r="G17" s="4">
        <f t="shared" si="4"/>
        <v>2.1982736770150695E-5</v>
      </c>
      <c r="H17" s="4">
        <f t="shared" si="4"/>
        <v>6.763450761141282E-5</v>
      </c>
      <c r="I17" s="4">
        <f t="shared" si="4"/>
        <v>1.5439702004338102E-5</v>
      </c>
      <c r="J17" s="4">
        <f t="shared" si="4"/>
        <v>9.5136063002961052E-6</v>
      </c>
      <c r="K17" s="4">
        <f t="shared" si="4"/>
        <v>2.1717796351396698E-6</v>
      </c>
      <c r="M17" t="s">
        <v>106</v>
      </c>
      <c r="N17" t="s">
        <v>105</v>
      </c>
      <c r="O17" t="s">
        <v>96</v>
      </c>
      <c r="P17">
        <f>CHIDIST(P16,57)</f>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f>(1-e1_)*(k)*(e3_)</f>
        <v>2.0858158848495265E-2</v>
      </c>
      <c r="C18" s="1" t="s">
        <v>16</v>
      </c>
      <c r="D18" s="4">
        <f t="shared" si="4"/>
        <v>1.5628054498683275E-4</v>
      </c>
      <c r="E18" s="4">
        <f t="shared" si="4"/>
        <v>3.5675946035350304E-5</v>
      </c>
      <c r="F18" s="4">
        <f t="shared" si="4"/>
        <v>2.1982736770150691E-5</v>
      </c>
      <c r="G18" s="4">
        <f t="shared" si="4"/>
        <v>5.0182505492752365E-6</v>
      </c>
      <c r="H18" s="4">
        <f t="shared" si="4"/>
        <v>1.5439702004338102E-5</v>
      </c>
      <c r="I18" s="4">
        <f t="shared" si="4"/>
        <v>3.524597227089688E-6</v>
      </c>
      <c r="J18" s="4">
        <f t="shared" si="4"/>
        <v>2.1717796351396698E-6</v>
      </c>
      <c r="K18" s="4">
        <f t="shared" si="4"/>
        <v>4.9577695720502923E-7</v>
      </c>
      <c r="M18" t="s">
        <v>107</v>
      </c>
      <c r="N18" t="s">
        <v>108</v>
      </c>
      <c r="P18">
        <f>CHIDIST(P16,53)</f>
        <v>2.2019397467757388E-2</v>
      </c>
      <c r="Q18">
        <f>CHIDIST(Q16,53)</f>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f>(e1_)*(1-k)*(1-e3_)</f>
        <v>6.4174507394100952E-2</v>
      </c>
      <c r="C19" s="1" t="s">
        <v>17</v>
      </c>
      <c r="D19" s="4">
        <f t="shared" si="4"/>
        <v>4.8082992668047243E-4</v>
      </c>
      <c r="E19" s="4">
        <f t="shared" si="4"/>
        <v>1.0976454246355022E-4</v>
      </c>
      <c r="F19" s="4">
        <f t="shared" si="4"/>
        <v>6.7634507611412807E-5</v>
      </c>
      <c r="G19" s="4">
        <f t="shared" si="4"/>
        <v>1.5439702004338102E-5</v>
      </c>
      <c r="H19" s="4">
        <f t="shared" si="4"/>
        <v>4.7503486651775636E-5</v>
      </c>
      <c r="I19" s="4">
        <f t="shared" si="4"/>
        <v>1.0844163785214076E-5</v>
      </c>
      <c r="J19" s="4">
        <f t="shared" si="4"/>
        <v>6.6819362756786732E-6</v>
      </c>
      <c r="K19" s="4">
        <f t="shared" si="4"/>
        <v>1.525361957259918E-6</v>
      </c>
      <c r="AC19" s="6"/>
    </row>
    <row r="20" spans="1:29">
      <c r="A20" s="6"/>
      <c r="B20" s="4">
        <f>(e1_)*(1-k)*(e3_)</f>
        <v>1.4649848212584825E-2</v>
      </c>
      <c r="C20" s="1" t="s">
        <v>18</v>
      </c>
      <c r="D20" s="4">
        <f t="shared" si="4"/>
        <v>1.0976454246355021E-4</v>
      </c>
      <c r="E20" s="4">
        <f t="shared" si="4"/>
        <v>2.5057206537476999E-5</v>
      </c>
      <c r="F20" s="4">
        <f t="shared" si="4"/>
        <v>1.5439702004338099E-5</v>
      </c>
      <c r="G20" s="4">
        <f t="shared" si="4"/>
        <v>3.5245972270896875E-6</v>
      </c>
      <c r="H20" s="4">
        <f t="shared" si="4"/>
        <v>1.0844163785214075E-5</v>
      </c>
      <c r="I20" s="4">
        <f t="shared" si="4"/>
        <v>2.4755211983192991E-6</v>
      </c>
      <c r="J20" s="4">
        <f t="shared" si="4"/>
        <v>1.5253619572599182E-6</v>
      </c>
      <c r="K20" s="4">
        <f t="shared" si="4"/>
        <v>3.4821180637785807E-7</v>
      </c>
      <c r="AC20" s="6"/>
    </row>
    <row r="21" spans="1:29">
      <c r="A21" s="6"/>
      <c r="B21" s="4">
        <f>(e1_)*(k)*(1-e3_)</f>
        <v>9.0269156888176313E-3</v>
      </c>
      <c r="C21" s="1" t="s">
        <v>19</v>
      </c>
      <c r="D21" s="4">
        <f t="shared" si="4"/>
        <v>6.7634507611412807E-5</v>
      </c>
      <c r="E21" s="4">
        <f t="shared" si="4"/>
        <v>1.5439702004338099E-5</v>
      </c>
      <c r="F21" s="4">
        <f t="shared" si="4"/>
        <v>9.5136063002961052E-6</v>
      </c>
      <c r="G21" s="4">
        <f t="shared" si="4"/>
        <v>2.1717796351396703E-6</v>
      </c>
      <c r="H21" s="4">
        <f t="shared" si="4"/>
        <v>6.681936275678674E-6</v>
      </c>
      <c r="I21" s="4">
        <f t="shared" si="4"/>
        <v>1.5253619572599184E-6</v>
      </c>
      <c r="J21" s="4">
        <f t="shared" si="4"/>
        <v>9.3989463804046205E-7</v>
      </c>
      <c r="K21" s="4">
        <f t="shared" si="4"/>
        <v>2.1456049048505555E-7</v>
      </c>
      <c r="M21" t="s">
        <v>62</v>
      </c>
      <c r="AC21" s="6"/>
    </row>
    <row r="22" spans="1:29">
      <c r="A22" s="6"/>
      <c r="B22" s="4">
        <f>(e1_)*(k)*(e3_)</f>
        <v>2.0606772071792316E-3</v>
      </c>
      <c r="C22" s="1" t="s">
        <v>20</v>
      </c>
      <c r="D22" s="4">
        <f t="shared" si="4"/>
        <v>1.5439702004338099E-5</v>
      </c>
      <c r="E22" s="4">
        <f t="shared" si="4"/>
        <v>3.5245972270896875E-6</v>
      </c>
      <c r="F22" s="4">
        <f t="shared" si="4"/>
        <v>2.1717796351396698E-6</v>
      </c>
      <c r="G22" s="4">
        <f t="shared" si="4"/>
        <v>4.9577695720502923E-7</v>
      </c>
      <c r="H22" s="4">
        <f t="shared" si="4"/>
        <v>1.5253619572599182E-6</v>
      </c>
      <c r="I22" s="4">
        <f t="shared" si="4"/>
        <v>3.4821180637785812E-7</v>
      </c>
      <c r="J22" s="4">
        <f t="shared" si="4"/>
        <v>2.1456049048505555E-7</v>
      </c>
      <c r="K22" s="4">
        <f t="shared" si="4"/>
        <v>4.8980175238754552E-8</v>
      </c>
      <c r="AC22" s="6"/>
    </row>
    <row r="23" spans="1:29">
      <c r="A23" s="6"/>
      <c r="AC23" s="6"/>
    </row>
    <row r="24" spans="1:29">
      <c r="A24" s="6"/>
      <c r="C24" s="1" t="s">
        <v>26</v>
      </c>
      <c r="D24" s="4">
        <f>p_112*(1-e1_)*(1-e2_)*(ep3_)</f>
        <v>1.495605187317948E-2</v>
      </c>
      <c r="E24" s="4">
        <f>p_112*(1-e1_)*(1-e2_)*(1-ep3_)</f>
        <v>0.12638741989905894</v>
      </c>
      <c r="F24" s="4">
        <f>p_112*(1-e1_)*(e2_)*(ep3_)</f>
        <v>2.1037484318763046E-3</v>
      </c>
      <c r="G24" s="4">
        <f>p_112*(1-e1_)*(e2_)*(1-ep3_)</f>
        <v>1.7777909482806095E-2</v>
      </c>
      <c r="H24" s="4">
        <f>p_112*(e1_)*(1-e2_)*(ep3_)</f>
        <v>1.4775798491281783E-3</v>
      </c>
      <c r="I24" s="4">
        <f>p_112*(e1_)*(1-e2_)*(1-ep3_)</f>
        <v>1.2486417298474569E-2</v>
      </c>
      <c r="J24" s="4">
        <f>p_112*(e1_)*(e2_)*(ep3_)</f>
        <v>2.078393627498572E-4</v>
      </c>
      <c r="K24" s="4">
        <f>p_112*(e1_)*(e2_)*(1-ep3_)</f>
        <v>1.7563646498529233E-3</v>
      </c>
      <c r="O24">
        <f>(1-P2)*(1-P3)*(1-P4)</f>
        <v>0.1080729928240214</v>
      </c>
      <c r="P24">
        <f>(1-P2)*(1-P3)*(P4)</f>
        <v>0.1965229761108899</v>
      </c>
      <c r="Q24">
        <f>(1-P2)*P3*(1-P4)</f>
        <v>8.9459366643434221E-2</v>
      </c>
      <c r="R24">
        <f>(1-P2)*P3*P4</f>
        <v>0.16267543365242376</v>
      </c>
      <c r="S24">
        <f>P2*(1-P3)*(1-P4)</f>
        <v>8.6047754217398728E-2</v>
      </c>
      <c r="T24">
        <f>P2*(1-P3)*P4</f>
        <v>0.15647166146307467</v>
      </c>
      <c r="U24">
        <f>P2*P3*(1-P4)</f>
        <v>7.1227578622837948E-2</v>
      </c>
      <c r="V24">
        <f>P2*P3*P4</f>
        <v>0.12952223646591943</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f>(1-e1_)*(1-k)*(ep3_)</f>
        <v>8.442433343850439E-2</v>
      </c>
      <c r="C26" s="1" t="s">
        <v>13</v>
      </c>
      <c r="D26" s="4">
        <f t="shared" ref="D26:K33" si="5">row_112*col_112</f>
        <v>1.2626547102648725E-3</v>
      </c>
      <c r="E26" s="4">
        <f t="shared" si="5"/>
        <v>1.0670173679990416E-2</v>
      </c>
      <c r="F26" s="4">
        <f t="shared" si="5"/>
        <v>1.7760755908345586E-4</v>
      </c>
      <c r="G26" s="4">
        <f t="shared" si="5"/>
        <v>1.5008881580159709E-3</v>
      </c>
      <c r="H26" s="4">
        <f t="shared" si="5"/>
        <v>1.2474369386481234E-4</v>
      </c>
      <c r="I26" s="4">
        <f t="shared" si="5"/>
        <v>1.0541574574587263E-3</v>
      </c>
      <c r="J26" s="4">
        <f t="shared" si="5"/>
        <v>1.7546699662440212E-5</v>
      </c>
      <c r="K26" s="4">
        <f t="shared" si="5"/>
        <v>1.4827991483878521E-4</v>
      </c>
      <c r="M26" s="4">
        <f>(1-O2)*(1-O3)*(1-O4)</f>
        <v>0.1143192934879239</v>
      </c>
      <c r="N26" s="1" t="s">
        <v>13</v>
      </c>
      <c r="O26">
        <f t="shared" ref="O26:V33" si="6">row_I*col_I</f>
        <v>1.2354828184767595E-2</v>
      </c>
      <c r="P26">
        <f t="shared" si="6"/>
        <v>2.2466367783141081E-2</v>
      </c>
      <c r="Q26">
        <f t="shared" si="6"/>
        <v>1.0226931590554546E-2</v>
      </c>
      <c r="R26">
        <f t="shared" si="6"/>
        <v>1.8596940642986722E-2</v>
      </c>
      <c r="S26">
        <f t="shared" si="6"/>
        <v>9.8369184683555471E-3</v>
      </c>
      <c r="T26">
        <f t="shared" si="6"/>
        <v>1.7887729789340306E-2</v>
      </c>
      <c r="U26">
        <f t="shared" si="6"/>
        <v>8.1426864650183863E-3</v>
      </c>
      <c r="V26">
        <f t="shared" si="6"/>
        <v>1.4806890563759723E-2</v>
      </c>
      <c r="AC26" s="6"/>
    </row>
    <row r="27" spans="1:29">
      <c r="A27" s="6"/>
      <c r="B27" s="4">
        <f>(1-e1_)*(1-k)*(1-ep3_)</f>
        <v>0.71343518800741257</v>
      </c>
      <c r="C27" s="1" t="s">
        <v>14</v>
      </c>
      <c r="D27" s="4">
        <f t="shared" si="5"/>
        <v>1.0670173679990418E-2</v>
      </c>
      <c r="E27" s="4">
        <f t="shared" si="5"/>
        <v>9.0169232677456912E-2</v>
      </c>
      <c r="F27" s="4">
        <f t="shared" si="5"/>
        <v>1.5008881580159707E-3</v>
      </c>
      <c r="G27" s="4">
        <f t="shared" si="5"/>
        <v>1.268338619424453E-2</v>
      </c>
      <c r="H27" s="4">
        <f t="shared" si="5"/>
        <v>1.0541574574587261E-3</v>
      </c>
      <c r="I27" s="4">
        <f t="shared" si="5"/>
        <v>8.9082494728762122E-3</v>
      </c>
      <c r="J27" s="4">
        <f t="shared" si="5"/>
        <v>1.4827991483878518E-4</v>
      </c>
      <c r="K27" s="4">
        <f t="shared" si="5"/>
        <v>1.2530523441773936E-3</v>
      </c>
      <c r="M27" s="4">
        <f>(1-O2)*(1-O3)*O4</f>
        <v>0.1993800870594134</v>
      </c>
      <c r="N27" s="1" t="s">
        <v>14</v>
      </c>
      <c r="O27">
        <f t="shared" si="6"/>
        <v>2.1547602718024746E-2</v>
      </c>
      <c r="P27">
        <f t="shared" si="6"/>
        <v>3.9182768086164249E-2</v>
      </c>
      <c r="Q27">
        <f t="shared" si="6"/>
        <v>1.7836416309647898E-2</v>
      </c>
      <c r="R27">
        <f t="shared" si="6"/>
        <v>3.2434242124048079E-2</v>
      </c>
      <c r="S27">
        <f t="shared" si="6"/>
        <v>1.7156208727131965E-2</v>
      </c>
      <c r="T27">
        <f t="shared" si="6"/>
        <v>3.1197333484838888E-2</v>
      </c>
      <c r="U27">
        <f t="shared" si="6"/>
        <v>1.4201360826852643E-2</v>
      </c>
      <c r="V27">
        <f t="shared" si="6"/>
        <v>2.5824154782704944E-2</v>
      </c>
      <c r="AC27" s="6"/>
    </row>
    <row r="28" spans="1:29">
      <c r="A28" s="6"/>
      <c r="B28" s="4">
        <f>(1-e1_)*(k)*(ep3_)</f>
        <v>1.1875297076359937E-2</v>
      </c>
      <c r="C28" s="1" t="s">
        <v>15</v>
      </c>
      <c r="D28" s="4">
        <f t="shared" si="5"/>
        <v>1.7760755908345584E-4</v>
      </c>
      <c r="E28" s="4">
        <f t="shared" si="5"/>
        <v>1.5008881580159705E-3</v>
      </c>
      <c r="F28" s="4">
        <f t="shared" si="5"/>
        <v>2.4982637602457484E-5</v>
      </c>
      <c r="G28" s="4">
        <f t="shared" si="5"/>
        <v>2.1111795650495882E-4</v>
      </c>
      <c r="H28" s="4">
        <f t="shared" si="5"/>
        <v>1.7546699662440212E-5</v>
      </c>
      <c r="I28" s="4">
        <f t="shared" si="5"/>
        <v>1.4827991483878521E-4</v>
      </c>
      <c r="J28" s="4">
        <f t="shared" si="5"/>
        <v>2.4681541768158915E-6</v>
      </c>
      <c r="K28" s="4">
        <f t="shared" si="5"/>
        <v>2.0857351991420366E-5</v>
      </c>
      <c r="M28" s="4">
        <f>(1-O2)*O3*(1-O4)</f>
        <v>8.8741449855271409E-2</v>
      </c>
      <c r="N28" s="1" t="s">
        <v>15</v>
      </c>
      <c r="O28">
        <f t="shared" si="6"/>
        <v>9.5905540734020026E-3</v>
      </c>
      <c r="P28">
        <f t="shared" si="6"/>
        <v>1.7439733829953237E-2</v>
      </c>
      <c r="Q28">
        <f t="shared" si="6"/>
        <v>7.9387538990726581E-3</v>
      </c>
      <c r="R28">
        <f t="shared" si="6"/>
        <v>1.4436053838151094E-2</v>
      </c>
      <c r="S28">
        <f t="shared" si="6"/>
        <v>7.6360024660420082E-3</v>
      </c>
      <c r="T28">
        <f t="shared" si="6"/>
        <v>1.3885522099496445E-2</v>
      </c>
      <c r="U28">
        <f t="shared" si="6"/>
        <v>6.3208385966709753E-3</v>
      </c>
      <c r="V28">
        <f t="shared" si="6"/>
        <v>1.1493991052482994E-2</v>
      </c>
      <c r="AC28" s="6"/>
    </row>
    <row r="29" spans="1:29">
      <c r="A29" s="6"/>
      <c r="B29" s="4">
        <f>(1-e1_)*(k)*(1-ep3_)</f>
        <v>0.10035323297504045</v>
      </c>
      <c r="C29" s="1" t="s">
        <v>16</v>
      </c>
      <c r="D29" s="4">
        <f t="shared" si="5"/>
        <v>1.5008881580159705E-3</v>
      </c>
      <c r="E29" s="4">
        <f t="shared" si="5"/>
        <v>1.2683386194244525E-2</v>
      </c>
      <c r="F29" s="4">
        <f t="shared" si="5"/>
        <v>2.1111795650495882E-4</v>
      </c>
      <c r="G29" s="4">
        <f t="shared" si="5"/>
        <v>1.784070692137221E-3</v>
      </c>
      <c r="H29" s="4">
        <f t="shared" si="5"/>
        <v>1.4827991483878521E-4</v>
      </c>
      <c r="I29" s="4">
        <f t="shared" si="5"/>
        <v>1.2530523441773938E-3</v>
      </c>
      <c r="J29" s="4">
        <f t="shared" si="5"/>
        <v>2.0857351991420363E-5</v>
      </c>
      <c r="K29" s="4">
        <f t="shared" si="5"/>
        <v>1.7625687089581576E-4</v>
      </c>
      <c r="M29" s="4">
        <f>(1-O2)*O3*O4</f>
        <v>0.15477070805892978</v>
      </c>
      <c r="N29" s="1" t="s">
        <v>16</v>
      </c>
      <c r="O29">
        <f t="shared" si="6"/>
        <v>1.672653362142143E-2</v>
      </c>
      <c r="P29">
        <f t="shared" si="6"/>
        <v>3.0416000162530571E-2</v>
      </c>
      <c r="Q29">
        <f t="shared" si="6"/>
        <v>1.384568951790772E-2</v>
      </c>
      <c r="R29">
        <f t="shared" si="6"/>
        <v>2.5177392050179079E-2</v>
      </c>
      <c r="S29">
        <f t="shared" si="6"/>
        <v>1.3317671847107563E-2</v>
      </c>
      <c r="T29">
        <f t="shared" si="6"/>
        <v>2.4217229835797223E-2</v>
      </c>
      <c r="U29">
        <f t="shared" si="6"/>
        <v>1.1023942776779721E-2</v>
      </c>
      <c r="V29">
        <f t="shared" si="6"/>
        <v>2.0046248247206484E-2</v>
      </c>
      <c r="AC29" s="6"/>
    </row>
    <row r="30" spans="1:29">
      <c r="A30" s="6"/>
      <c r="B30" s="4">
        <f>(e1_)*(1-k)*(ep3_)</f>
        <v>8.3406834184972141E-3</v>
      </c>
      <c r="C30" s="1" t="s">
        <v>17</v>
      </c>
      <c r="D30" s="4">
        <f t="shared" si="5"/>
        <v>1.2474369386481228E-4</v>
      </c>
      <c r="E30" s="4">
        <f t="shared" si="5"/>
        <v>1.0541574574587256E-3</v>
      </c>
      <c r="F30" s="4">
        <f t="shared" si="5"/>
        <v>1.7546699662440209E-5</v>
      </c>
      <c r="G30" s="4">
        <f t="shared" si="5"/>
        <v>1.4827991483878518E-4</v>
      </c>
      <c r="H30" s="4">
        <f t="shared" si="5"/>
        <v>1.2324025747129012E-5</v>
      </c>
      <c r="I30" s="4">
        <f t="shared" si="5"/>
        <v>1.0414525371782362E-4</v>
      </c>
      <c r="J30" s="4">
        <f t="shared" si="5"/>
        <v>1.7335223265987615E-6</v>
      </c>
      <c r="K30" s="4">
        <f t="shared" si="5"/>
        <v>1.4649281511862942E-5</v>
      </c>
      <c r="M30" s="4">
        <f>O2*(1-O3)*(1-O4)</f>
        <v>9.0843890683673767E-2</v>
      </c>
      <c r="N30" s="1" t="s">
        <v>17</v>
      </c>
      <c r="O30">
        <f t="shared" si="6"/>
        <v>9.8177711459628593E-3</v>
      </c>
      <c r="P30">
        <f t="shared" si="6"/>
        <v>1.7852911758647914E-2</v>
      </c>
      <c r="Q30">
        <f t="shared" si="6"/>
        <v>8.1268369239868299E-3</v>
      </c>
      <c r="R30">
        <f t="shared" si="6"/>
        <v>1.4778069311640009E-2</v>
      </c>
      <c r="S30">
        <f t="shared" si="6"/>
        <v>7.8169127777009979E-3</v>
      </c>
      <c r="T30">
        <f t="shared" si="6"/>
        <v>1.4214494509044365E-2</v>
      </c>
      <c r="U30">
        <f t="shared" si="6"/>
        <v>6.4705903660758693E-3</v>
      </c>
      <c r="V30">
        <f t="shared" si="6"/>
        <v>1.1766303890614928E-2</v>
      </c>
      <c r="AC30" s="6"/>
    </row>
    <row r="31" spans="1:29">
      <c r="A31" s="6"/>
      <c r="B31" s="4">
        <f>(e1_)*(1-k)*(1-ep3_)</f>
        <v>7.0483672188188559E-2</v>
      </c>
      <c r="C31" s="1" t="s">
        <v>18</v>
      </c>
      <c r="D31" s="4">
        <f t="shared" si="5"/>
        <v>1.0541574574587259E-3</v>
      </c>
      <c r="E31" s="4">
        <f t="shared" si="5"/>
        <v>8.9082494728762104E-3</v>
      </c>
      <c r="F31" s="4">
        <f t="shared" si="5"/>
        <v>1.4827991483878518E-4</v>
      </c>
      <c r="G31" s="4">
        <f t="shared" si="5"/>
        <v>1.2530523441773936E-3</v>
      </c>
      <c r="H31" s="4">
        <f t="shared" si="5"/>
        <v>1.0414525371782363E-4</v>
      </c>
      <c r="I31" s="4">
        <f t="shared" si="5"/>
        <v>8.8008854367060854E-4</v>
      </c>
      <c r="J31" s="4">
        <f t="shared" si="5"/>
        <v>1.4649281511862944E-5</v>
      </c>
      <c r="K31" s="4">
        <f t="shared" si="5"/>
        <v>1.2379503022315601E-4</v>
      </c>
      <c r="M31" s="4">
        <f>O2*(1-O3)*O4</f>
        <v>0.15843749799975818</v>
      </c>
      <c r="N31" s="1" t="s">
        <v>18</v>
      </c>
      <c r="O31">
        <f t="shared" si="6"/>
        <v>1.7122814584383771E-2</v>
      </c>
      <c r="P31">
        <f t="shared" si="6"/>
        <v>3.1136608634475642E-2</v>
      </c>
      <c r="Q31">
        <f t="shared" si="6"/>
        <v>1.4173718223628742E-2</v>
      </c>
      <c r="R31">
        <f t="shared" si="6"/>
        <v>2.5773888693915684E-2</v>
      </c>
      <c r="S31">
        <f t="shared" si="6"/>
        <v>1.3633190886702794E-2</v>
      </c>
      <c r="T31">
        <f t="shared" si="6"/>
        <v>2.4790978550074731E-2</v>
      </c>
      <c r="U31">
        <f t="shared" si="6"/>
        <v>1.1285119345583506E-2</v>
      </c>
      <c r="V31">
        <f t="shared" si="6"/>
        <v>2.0521179080993313E-2</v>
      </c>
      <c r="AC31" s="6"/>
    </row>
    <row r="32" spans="1:29">
      <c r="A32" s="6"/>
      <c r="B32" s="4">
        <f>(e1_)*(k)*(ep3_)</f>
        <v>1.1732173578447201E-3</v>
      </c>
      <c r="C32" s="1" t="s">
        <v>19</v>
      </c>
      <c r="D32" s="4">
        <f t="shared" si="5"/>
        <v>1.7546699662440205E-5</v>
      </c>
      <c r="E32" s="4">
        <f t="shared" si="5"/>
        <v>1.4827991483878512E-4</v>
      </c>
      <c r="F32" s="4">
        <f t="shared" si="5"/>
        <v>2.4681541768158911E-6</v>
      </c>
      <c r="G32" s="4">
        <f t="shared" si="5"/>
        <v>2.0857351991420359E-5</v>
      </c>
      <c r="H32" s="4">
        <f t="shared" si="5"/>
        <v>1.7335223265987613E-6</v>
      </c>
      <c r="I32" s="4">
        <f t="shared" si="5"/>
        <v>1.4649281511862942E-5</v>
      </c>
      <c r="J32" s="4">
        <f t="shared" si="5"/>
        <v>2.4384074802151777E-7</v>
      </c>
      <c r="K32" s="4">
        <f t="shared" si="5"/>
        <v>2.0605974939123137E-6</v>
      </c>
      <c r="M32" s="4">
        <f>O2*O3*(1-O4)</f>
        <v>7.05184428962079E-2</v>
      </c>
      <c r="N32" s="1" t="s">
        <v>19</v>
      </c>
      <c r="O32">
        <f t="shared" si="6"/>
        <v>7.6211391730830391E-3</v>
      </c>
      <c r="P32">
        <f t="shared" si="6"/>
        <v>1.3858494268668619E-2</v>
      </c>
      <c r="Q32">
        <f t="shared" si="6"/>
        <v>6.3085352381759422E-3</v>
      </c>
      <c r="R32">
        <f t="shared" si="6"/>
        <v>1.1471618278634303E-2</v>
      </c>
      <c r="S32">
        <f t="shared" si="6"/>
        <v>6.0679536421265647E-3</v>
      </c>
      <c r="T32">
        <f t="shared" si="6"/>
        <v>1.1034137923758605E-2</v>
      </c>
      <c r="U32">
        <f t="shared" si="6"/>
        <v>5.0228579357497567E-3</v>
      </c>
      <c r="V32">
        <f t="shared" si="6"/>
        <v>9.1337064360110763E-3</v>
      </c>
      <c r="AC32" s="6"/>
    </row>
    <row r="33" spans="1:29">
      <c r="A33" s="6"/>
      <c r="B33" s="4">
        <f>(e1_)*(k)*(1-ep3_)</f>
        <v>9.9143755381521422E-3</v>
      </c>
      <c r="C33" s="1" t="s">
        <v>20</v>
      </c>
      <c r="D33" s="4">
        <f t="shared" si="5"/>
        <v>1.4827991483878515E-4</v>
      </c>
      <c r="E33" s="4">
        <f t="shared" si="5"/>
        <v>1.2530523441773933E-3</v>
      </c>
      <c r="F33" s="4">
        <f t="shared" si="5"/>
        <v>2.0857351991420363E-5</v>
      </c>
      <c r="G33" s="4">
        <f t="shared" si="5"/>
        <v>1.7625687089581576E-4</v>
      </c>
      <c r="H33" s="4">
        <f t="shared" si="5"/>
        <v>1.4649281511862944E-5</v>
      </c>
      <c r="I33" s="4">
        <f t="shared" si="5"/>
        <v>1.2379503022315604E-4</v>
      </c>
      <c r="J33" s="4">
        <f t="shared" si="5"/>
        <v>2.0605974939123137E-6</v>
      </c>
      <c r="K33" s="4">
        <f t="shared" si="5"/>
        <v>1.7413258720576976E-5</v>
      </c>
      <c r="M33" s="4">
        <f>O2*O3*O4</f>
        <v>0.12298862995882168</v>
      </c>
      <c r="N33" s="1" t="s">
        <v>20</v>
      </c>
      <c r="O33">
        <f t="shared" si="6"/>
        <v>1.3291749322975959E-2</v>
      </c>
      <c r="P33">
        <f t="shared" si="6"/>
        <v>2.4170091587308588E-2</v>
      </c>
      <c r="Q33">
        <f t="shared" si="6"/>
        <v>1.1002484940459887E-2</v>
      </c>
      <c r="R33">
        <f t="shared" si="6"/>
        <v>2.0007228712868794E-2</v>
      </c>
      <c r="S33">
        <f t="shared" si="6"/>
        <v>1.058289540223129E-2</v>
      </c>
      <c r="T33">
        <f t="shared" si="6"/>
        <v>1.9244235270724108E-2</v>
      </c>
      <c r="U33">
        <f t="shared" si="6"/>
        <v>8.7601823101070928E-3</v>
      </c>
      <c r="V33">
        <f t="shared" si="6"/>
        <v>1.5929762412145963E-2</v>
      </c>
      <c r="AC33" s="6"/>
    </row>
    <row r="34" spans="1:29">
      <c r="A34" s="6"/>
      <c r="X34" t="s">
        <v>85</v>
      </c>
      <c r="AC34" s="6"/>
    </row>
    <row r="35" spans="1:29">
      <c r="A35" s="6"/>
      <c r="C35" s="1" t="s">
        <v>27</v>
      </c>
      <c r="D35" s="4">
        <f>p_121*(1-e1_)*(ep2_)*(1-e3_)</f>
        <v>1.5090085686614395E-2</v>
      </c>
      <c r="E35" s="4">
        <f>p_121*(1-e1_)*(ep2_)*(e3_)</f>
        <v>3.4447863146997949E-3</v>
      </c>
      <c r="F35" s="4">
        <f>p_121*(1-e1_)*(1-ep2_)*(1-e3_)</f>
        <v>0.15565730470730446</v>
      </c>
      <c r="G35" s="4">
        <f>p_121*(1-e1_)*(1-ep2_)*(e3_)</f>
        <v>3.5533671854124593E-2</v>
      </c>
      <c r="H35" s="4">
        <f>p_121*(e1_)*(ep2_)*(1-e3_)</f>
        <v>1.4908216901910851E-3</v>
      </c>
      <c r="I35" s="4">
        <f>p_121*(e1_)*(ep2_)*(e3_)</f>
        <v>3.4032690487525519E-4</v>
      </c>
      <c r="J35" s="4">
        <f>p_121*(e1_)*(1-ep2_)*(1-e3_)</f>
        <v>1.5378129118257951E-2</v>
      </c>
      <c r="K35" s="4">
        <f>p_121*(e1_)*(1-ep2_)*(e3_)</f>
        <v>3.5105412807067181E-3</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f>(1-e1_)*(ep2_)*(1-e3_)</f>
        <v>6.5482184354351949E-2</v>
      </c>
      <c r="C37" s="1" t="s">
        <v>13</v>
      </c>
      <c r="D37" s="4">
        <f t="shared" ref="D37:K44" si="7">row_121*col_121</f>
        <v>9.8813177285385139E-4</v>
      </c>
      <c r="E37" s="4">
        <f t="shared" si="7"/>
        <v>2.2557213252052063E-4</v>
      </c>
      <c r="F37" s="4">
        <f t="shared" si="7"/>
        <v>1.0192780322945245E-2</v>
      </c>
      <c r="G37" s="4">
        <f t="shared" si="7"/>
        <v>2.3268224511388338E-3</v>
      </c>
      <c r="H37" s="4">
        <f t="shared" si="7"/>
        <v>9.7622260756559203E-5</v>
      </c>
      <c r="I37" s="4">
        <f t="shared" si="7"/>
        <v>2.2285349125787461E-5</v>
      </c>
      <c r="J37" s="4">
        <f t="shared" si="7"/>
        <v>1.006993485946795E-3</v>
      </c>
      <c r="K37" s="4">
        <f t="shared" si="7"/>
        <v>2.2987791132680012E-4</v>
      </c>
      <c r="N37" s="1" t="s">
        <v>13</v>
      </c>
      <c r="O37" s="5">
        <f>$L$12*O26</f>
        <v>25.698042624316599</v>
      </c>
      <c r="P37" s="5">
        <f t="shared" ref="P37:V37" si="8">$L$12*P26</f>
        <v>46.73004498893345</v>
      </c>
      <c r="Q37" s="5">
        <f t="shared" si="8"/>
        <v>21.272017708353456</v>
      </c>
      <c r="R37" s="5">
        <f t="shared" si="8"/>
        <v>38.681636537412381</v>
      </c>
      <c r="S37" s="5">
        <f t="shared" si="8"/>
        <v>20.460790414179538</v>
      </c>
      <c r="T37" s="5">
        <f t="shared" si="8"/>
        <v>37.206477961827837</v>
      </c>
      <c r="U37" s="5">
        <f t="shared" si="8"/>
        <v>16.936787847238243</v>
      </c>
      <c r="V37" s="5">
        <f t="shared" si="8"/>
        <v>30.798332372620223</v>
      </c>
      <c r="X37">
        <f>SUM(O37:W37)</f>
        <v>237.78413045488173</v>
      </c>
      <c r="Y37">
        <f>O37</f>
        <v>25.698042624316599</v>
      </c>
      <c r="Z37">
        <f>X37-Y37</f>
        <v>212.08608783056513</v>
      </c>
      <c r="AA37">
        <f>POWER(AA4-Y37,2)/Y37</f>
        <v>1.263430457454626</v>
      </c>
      <c r="AB37">
        <f>POWER(AB4-Z37,2)/Z37</f>
        <v>62.450148180986695</v>
      </c>
      <c r="AC37" s="6"/>
    </row>
    <row r="38" spans="1:29">
      <c r="A38" s="6"/>
      <c r="B38" s="4">
        <f>(1-e1_)*(ep2_)*(e3_)</f>
        <v>1.4948366576911724E-2</v>
      </c>
      <c r="C38" s="1" t="s">
        <v>14</v>
      </c>
      <c r="D38" s="4">
        <f t="shared" si="7"/>
        <v>2.2557213252052063E-4</v>
      </c>
      <c r="E38" s="4">
        <f t="shared" si="7"/>
        <v>5.1493928611261328E-5</v>
      </c>
      <c r="F38" s="4">
        <f t="shared" si="7"/>
        <v>2.3268224511388338E-3</v>
      </c>
      <c r="G38" s="4">
        <f t="shared" si="7"/>
        <v>5.3117035269914493E-4</v>
      </c>
      <c r="H38" s="4">
        <f t="shared" si="7"/>
        <v>2.2285349125787461E-5</v>
      </c>
      <c r="I38" s="4">
        <f t="shared" si="7"/>
        <v>5.0873313300610807E-6</v>
      </c>
      <c r="J38" s="4">
        <f t="shared" si="7"/>
        <v>2.2987791132680012E-4</v>
      </c>
      <c r="K38" s="4">
        <f t="shared" si="7"/>
        <v>5.2476857947385184E-5</v>
      </c>
      <c r="N38" s="1" t="s">
        <v>14</v>
      </c>
      <c r="O38" s="5">
        <f t="shared" ref="O38:V44" si="9">$L$12*O27</f>
        <v>44.819013653491474</v>
      </c>
      <c r="P38" s="5">
        <f t="shared" si="9"/>
        <v>81.500157619221639</v>
      </c>
      <c r="Q38" s="5">
        <f t="shared" si="9"/>
        <v>37.099745924067626</v>
      </c>
      <c r="R38" s="5">
        <f t="shared" si="9"/>
        <v>67.46322361802001</v>
      </c>
      <c r="S38" s="5">
        <f t="shared" si="9"/>
        <v>35.684914152434487</v>
      </c>
      <c r="T38" s="5">
        <f t="shared" si="9"/>
        <v>64.890453648464884</v>
      </c>
      <c r="U38" s="5">
        <f t="shared" si="9"/>
        <v>29.538830519853498</v>
      </c>
      <c r="V38" s="5">
        <f t="shared" si="9"/>
        <v>53.714241948026284</v>
      </c>
      <c r="X38">
        <f t="shared" ref="X38:X44" si="10">SUM(O38:W38)</f>
        <v>414.71058108357988</v>
      </c>
      <c r="Y38">
        <f>P38</f>
        <v>81.500157619221639</v>
      </c>
      <c r="Z38">
        <f t="shared" ref="Z38:Z44" si="11">X38-Y38</f>
        <v>333.21042346435826</v>
      </c>
      <c r="AA38">
        <f t="shared" ref="AA38:AB44" si="12">POWER(AA5-Y38,2)/Y38</f>
        <v>184.12493695320606</v>
      </c>
      <c r="AB38">
        <f t="shared" si="12"/>
        <v>89.002107561457436</v>
      </c>
      <c r="AC38" s="6"/>
    </row>
    <row r="39" spans="1:29">
      <c r="A39" s="6"/>
      <c r="B39" s="4">
        <f>(1-e1_)*(1-ep2_)*(1-e3_)</f>
        <v>0.67546205731533482</v>
      </c>
      <c r="C39" s="1" t="s">
        <v>15</v>
      </c>
      <c r="D39" s="4">
        <f t="shared" si="7"/>
        <v>1.0192780322945245E-2</v>
      </c>
      <c r="E39" s="4">
        <f t="shared" si="7"/>
        <v>2.3268224511388338E-3</v>
      </c>
      <c r="F39" s="4">
        <f t="shared" si="7"/>
        <v>0.10514060327375582</v>
      </c>
      <c r="G39" s="4">
        <f t="shared" si="7"/>
        <v>2.4001647094555007E-2</v>
      </c>
      <c r="H39" s="4">
        <f t="shared" si="7"/>
        <v>1.006993485946795E-3</v>
      </c>
      <c r="I39" s="4">
        <f t="shared" si="7"/>
        <v>2.2987791132680012E-4</v>
      </c>
      <c r="J39" s="4">
        <f t="shared" si="7"/>
        <v>1.0387342731879372E-2</v>
      </c>
      <c r="K39" s="4">
        <f t="shared" si="7"/>
        <v>2.3712374357565701E-3</v>
      </c>
      <c r="N39" s="1" t="s">
        <v>15</v>
      </c>
      <c r="O39" s="5">
        <f t="shared" si="9"/>
        <v>19.948352472676167</v>
      </c>
      <c r="P39" s="5">
        <f t="shared" si="9"/>
        <v>36.274646366302733</v>
      </c>
      <c r="Q39" s="5">
        <f t="shared" si="9"/>
        <v>16.512608110071127</v>
      </c>
      <c r="R39" s="5">
        <f t="shared" si="9"/>
        <v>30.026991983354275</v>
      </c>
      <c r="S39" s="5">
        <f t="shared" si="9"/>
        <v>15.882885129367377</v>
      </c>
      <c r="T39" s="5">
        <f t="shared" si="9"/>
        <v>28.881885966952606</v>
      </c>
      <c r="U39" s="5">
        <f t="shared" si="9"/>
        <v>13.147344281075629</v>
      </c>
      <c r="V39" s="5">
        <f t="shared" si="9"/>
        <v>23.907501389164626</v>
      </c>
      <c r="X39">
        <f t="shared" si="10"/>
        <v>184.58221569896452</v>
      </c>
      <c r="Y39">
        <f>Q39</f>
        <v>16.512608110071127</v>
      </c>
      <c r="Z39">
        <f t="shared" si="11"/>
        <v>168.0696075888934</v>
      </c>
      <c r="AA39">
        <f t="shared" si="12"/>
        <v>3590.3540866570243</v>
      </c>
      <c r="AB39">
        <f t="shared" si="12"/>
        <v>16.757242966427015</v>
      </c>
      <c r="AC39" s="6"/>
    </row>
    <row r="40" spans="1:29">
      <c r="A40" s="6"/>
      <c r="B40" s="4">
        <f>(1-e1_)*(1-ep2_)*(e3_)</f>
        <v>0.15419544325071879</v>
      </c>
      <c r="C40" s="1" t="s">
        <v>16</v>
      </c>
      <c r="D40" s="4">
        <f t="shared" si="7"/>
        <v>2.3268224511388338E-3</v>
      </c>
      <c r="E40" s="4">
        <f t="shared" si="7"/>
        <v>5.3117035269914493E-4</v>
      </c>
      <c r="F40" s="4">
        <f t="shared" si="7"/>
        <v>2.4001647094555007E-2</v>
      </c>
      <c r="G40" s="4">
        <f t="shared" si="7"/>
        <v>5.4791302818723324E-3</v>
      </c>
      <c r="H40" s="4">
        <f t="shared" si="7"/>
        <v>2.2987791132680012E-4</v>
      </c>
      <c r="I40" s="4">
        <f t="shared" si="7"/>
        <v>5.2476857947385184E-5</v>
      </c>
      <c r="J40" s="4">
        <f t="shared" si="7"/>
        <v>2.3712374357565701E-3</v>
      </c>
      <c r="K40" s="4">
        <f t="shared" si="7"/>
        <v>5.4130946882851845E-4</v>
      </c>
      <c r="N40" s="1" t="s">
        <v>16</v>
      </c>
      <c r="O40" s="5">
        <f t="shared" si="9"/>
        <v>34.791189932556577</v>
      </c>
      <c r="P40" s="5">
        <f t="shared" si="9"/>
        <v>63.26528033806359</v>
      </c>
      <c r="Q40" s="5">
        <f t="shared" si="9"/>
        <v>28.799034197248059</v>
      </c>
      <c r="R40" s="5">
        <f t="shared" si="9"/>
        <v>52.368975464372483</v>
      </c>
      <c r="S40" s="5">
        <f t="shared" si="9"/>
        <v>27.700757441983729</v>
      </c>
      <c r="T40" s="5">
        <f t="shared" si="9"/>
        <v>50.371838058458223</v>
      </c>
      <c r="U40" s="5">
        <f t="shared" si="9"/>
        <v>22.92980097570182</v>
      </c>
      <c r="V40" s="5">
        <f t="shared" si="9"/>
        <v>41.696196354189489</v>
      </c>
      <c r="X40">
        <f t="shared" si="10"/>
        <v>321.92307276257401</v>
      </c>
      <c r="Y40">
        <f>R40</f>
        <v>52.368975464372483</v>
      </c>
      <c r="Z40">
        <f t="shared" si="11"/>
        <v>269.55409729820155</v>
      </c>
      <c r="AA40">
        <f t="shared" si="12"/>
        <v>197.23252281664796</v>
      </c>
      <c r="AB40">
        <f t="shared" si="12"/>
        <v>54.814223631091622</v>
      </c>
      <c r="AC40" s="6"/>
    </row>
    <row r="41" spans="1:29">
      <c r="A41" s="6"/>
      <c r="B41" s="4">
        <f>(e1_)*(ep2_)*(1-e3_)</f>
        <v>6.4692979737785497E-3</v>
      </c>
      <c r="C41" s="1" t="s">
        <v>17</v>
      </c>
      <c r="D41" s="4">
        <f t="shared" si="7"/>
        <v>9.7622260756559203E-5</v>
      </c>
      <c r="E41" s="4">
        <f t="shared" si="7"/>
        <v>2.2285349125787461E-5</v>
      </c>
      <c r="F41" s="4">
        <f t="shared" si="7"/>
        <v>1.006993485946795E-3</v>
      </c>
      <c r="G41" s="4">
        <f t="shared" si="7"/>
        <v>2.2987791132680012E-4</v>
      </c>
      <c r="H41" s="4">
        <f t="shared" si="7"/>
        <v>9.6445697396182997E-6</v>
      </c>
      <c r="I41" s="4">
        <f t="shared" si="7"/>
        <v>2.2016761561318135E-6</v>
      </c>
      <c r="J41" s="4">
        <f t="shared" si="7"/>
        <v>9.9485699545251072E-5</v>
      </c>
      <c r="K41" s="4">
        <f t="shared" si="7"/>
        <v>2.2710737594141927E-5</v>
      </c>
      <c r="N41" s="1" t="s">
        <v>17</v>
      </c>
      <c r="O41" s="5">
        <f t="shared" si="9"/>
        <v>20.420963983602746</v>
      </c>
      <c r="P41" s="5">
        <f t="shared" si="9"/>
        <v>37.134056457987661</v>
      </c>
      <c r="Q41" s="5">
        <f t="shared" si="9"/>
        <v>16.903820801892607</v>
      </c>
      <c r="R41" s="5">
        <f t="shared" si="9"/>
        <v>30.738384168211219</v>
      </c>
      <c r="S41" s="5">
        <f t="shared" si="9"/>
        <v>16.259178577618076</v>
      </c>
      <c r="T41" s="5">
        <f t="shared" si="9"/>
        <v>29.566148578812278</v>
      </c>
      <c r="U41" s="5">
        <f t="shared" si="9"/>
        <v>13.458827961437809</v>
      </c>
      <c r="V41" s="5">
        <f t="shared" si="9"/>
        <v>24.473912092479051</v>
      </c>
      <c r="X41">
        <f t="shared" si="10"/>
        <v>188.95529262204144</v>
      </c>
      <c r="Y41">
        <f>S41</f>
        <v>16.259178577618076</v>
      </c>
      <c r="Z41">
        <f t="shared" si="11"/>
        <v>172.69611404442335</v>
      </c>
      <c r="AA41">
        <f t="shared" si="12"/>
        <v>123.11452832586571</v>
      </c>
      <c r="AB41">
        <f t="shared" si="12"/>
        <v>36.778306384751183</v>
      </c>
      <c r="AC41" s="6"/>
    </row>
    <row r="42" spans="1:29">
      <c r="A42" s="6"/>
      <c r="B42" s="4">
        <f>(e1_)*(ep2_)*(e3_)</f>
        <v>1.47682058197692E-3</v>
      </c>
      <c r="C42" s="1" t="s">
        <v>18</v>
      </c>
      <c r="D42" s="4">
        <f t="shared" si="7"/>
        <v>2.2285349125787461E-5</v>
      </c>
      <c r="E42" s="4">
        <f t="shared" si="7"/>
        <v>5.0873313300610807E-6</v>
      </c>
      <c r="F42" s="4">
        <f t="shared" si="7"/>
        <v>2.2987791132680015E-4</v>
      </c>
      <c r="G42" s="4">
        <f t="shared" si="7"/>
        <v>5.2476857947385184E-5</v>
      </c>
      <c r="H42" s="4">
        <f t="shared" si="7"/>
        <v>2.2016761561318139E-6</v>
      </c>
      <c r="I42" s="4">
        <f t="shared" si="7"/>
        <v>5.0260177772027823E-7</v>
      </c>
      <c r="J42" s="4">
        <f t="shared" si="7"/>
        <v>2.2710737594141927E-5</v>
      </c>
      <c r="K42" s="4">
        <f t="shared" si="7"/>
        <v>5.1844396172272978E-6</v>
      </c>
      <c r="N42" s="1" t="s">
        <v>18</v>
      </c>
      <c r="O42" s="5">
        <f t="shared" si="9"/>
        <v>35.615454335518244</v>
      </c>
      <c r="P42" s="5">
        <f t="shared" si="9"/>
        <v>64.764145959709339</v>
      </c>
      <c r="Q42" s="5">
        <f t="shared" si="9"/>
        <v>29.481333905147785</v>
      </c>
      <c r="R42" s="5">
        <f t="shared" si="9"/>
        <v>53.60968848334462</v>
      </c>
      <c r="S42" s="5">
        <f t="shared" si="9"/>
        <v>28.357037044341812</v>
      </c>
      <c r="T42" s="5">
        <f t="shared" si="9"/>
        <v>51.565235384155443</v>
      </c>
      <c r="U42" s="5">
        <f t="shared" si="9"/>
        <v>23.473048238813693</v>
      </c>
      <c r="V42" s="5">
        <f t="shared" si="9"/>
        <v>42.684052488466094</v>
      </c>
      <c r="X42">
        <f t="shared" si="10"/>
        <v>329.54999583949706</v>
      </c>
      <c r="Y42">
        <f>T42</f>
        <v>51.565235384155443</v>
      </c>
      <c r="Z42">
        <f t="shared" si="11"/>
        <v>277.98476045534164</v>
      </c>
      <c r="AA42">
        <f t="shared" si="12"/>
        <v>1880.9496725603876</v>
      </c>
      <c r="AB42">
        <f t="shared" si="12"/>
        <v>40.407860597742001</v>
      </c>
      <c r="AC42" s="6"/>
    </row>
    <row r="43" spans="1:29">
      <c r="A43" s="6"/>
      <c r="B43" s="4">
        <f>(e1_)*(1-ep2_)*(1-e3_)</f>
        <v>6.6732125109140034E-2</v>
      </c>
      <c r="C43" s="1" t="s">
        <v>19</v>
      </c>
      <c r="D43" s="4">
        <f t="shared" si="7"/>
        <v>1.006993485946795E-3</v>
      </c>
      <c r="E43" s="4">
        <f t="shared" si="7"/>
        <v>2.2987791132680015E-4</v>
      </c>
      <c r="F43" s="4">
        <f t="shared" si="7"/>
        <v>1.0387342731879374E-2</v>
      </c>
      <c r="G43" s="4">
        <f t="shared" si="7"/>
        <v>2.3712374357565701E-3</v>
      </c>
      <c r="H43" s="4">
        <f t="shared" si="7"/>
        <v>9.9485699545251099E-5</v>
      </c>
      <c r="I43" s="4">
        <f t="shared" si="7"/>
        <v>2.2710737594141927E-5</v>
      </c>
      <c r="J43" s="4">
        <f t="shared" si="7"/>
        <v>1.0262152362640988E-3</v>
      </c>
      <c r="K43" s="4">
        <f t="shared" si="7"/>
        <v>2.3426587994492139E-4</v>
      </c>
      <c r="N43" s="1" t="s">
        <v>19</v>
      </c>
      <c r="O43" s="5">
        <f t="shared" si="9"/>
        <v>15.851969480012722</v>
      </c>
      <c r="P43" s="5">
        <f t="shared" si="9"/>
        <v>28.825668078830727</v>
      </c>
      <c r="Q43" s="5">
        <f t="shared" si="9"/>
        <v>13.121753295405959</v>
      </c>
      <c r="R43" s="5">
        <f t="shared" si="9"/>
        <v>23.860966019559349</v>
      </c>
      <c r="S43" s="5">
        <f t="shared" si="9"/>
        <v>12.621343575623255</v>
      </c>
      <c r="T43" s="5">
        <f t="shared" si="9"/>
        <v>22.9510068814179</v>
      </c>
      <c r="U43" s="5">
        <f t="shared" si="9"/>
        <v>10.447544506359494</v>
      </c>
      <c r="V43" s="5">
        <f t="shared" si="9"/>
        <v>18.998109386903039</v>
      </c>
      <c r="X43">
        <f t="shared" si="10"/>
        <v>146.67836122411245</v>
      </c>
      <c r="Y43">
        <f>U43</f>
        <v>10.447544506359494</v>
      </c>
      <c r="Z43">
        <f t="shared" si="11"/>
        <v>136.23081671775296</v>
      </c>
      <c r="AA43">
        <f t="shared" si="12"/>
        <v>78.031992514612213</v>
      </c>
      <c r="AB43">
        <f t="shared" si="12"/>
        <v>29.348250851916447</v>
      </c>
      <c r="AC43" s="6"/>
    </row>
    <row r="44" spans="1:29">
      <c r="A44" s="6"/>
      <c r="B44" s="4">
        <f>(e1_)*(1-ep2_)*(e3_)</f>
        <v>1.5233704837787135E-2</v>
      </c>
      <c r="C44" s="1" t="s">
        <v>20</v>
      </c>
      <c r="D44" s="4">
        <f t="shared" si="7"/>
        <v>2.2987791132680012E-4</v>
      </c>
      <c r="E44" s="4">
        <f t="shared" si="7"/>
        <v>5.2476857947385184E-5</v>
      </c>
      <c r="F44" s="4">
        <f t="shared" si="7"/>
        <v>2.3712374357565701E-3</v>
      </c>
      <c r="G44" s="4">
        <f t="shared" si="7"/>
        <v>5.4130946882851834E-4</v>
      </c>
      <c r="H44" s="4">
        <f t="shared" si="7"/>
        <v>2.2710737594141927E-5</v>
      </c>
      <c r="I44" s="4">
        <f t="shared" si="7"/>
        <v>5.184439617227297E-6</v>
      </c>
      <c r="J44" s="4">
        <f t="shared" si="7"/>
        <v>2.3426587994492137E-4</v>
      </c>
      <c r="K44" s="4">
        <f t="shared" si="7"/>
        <v>5.3478549691153379E-5</v>
      </c>
      <c r="N44" s="1" t="s">
        <v>20</v>
      </c>
      <c r="O44" s="5">
        <f t="shared" si="9"/>
        <v>27.646838591789994</v>
      </c>
      <c r="P44" s="5">
        <f t="shared" si="9"/>
        <v>50.273790501601866</v>
      </c>
      <c r="Q44" s="5">
        <f t="shared" si="9"/>
        <v>22.885168676156564</v>
      </c>
      <c r="R44" s="5">
        <f t="shared" si="9"/>
        <v>41.61503572276709</v>
      </c>
      <c r="S44" s="5">
        <f t="shared" si="9"/>
        <v>22.012422436641085</v>
      </c>
      <c r="T44" s="5">
        <f t="shared" si="9"/>
        <v>40.028009363106143</v>
      </c>
      <c r="U44" s="5">
        <f t="shared" si="9"/>
        <v>18.221179205022754</v>
      </c>
      <c r="V44" s="5">
        <f t="shared" si="9"/>
        <v>33.133905817263603</v>
      </c>
      <c r="X44">
        <f t="shared" si="10"/>
        <v>255.81635031434914</v>
      </c>
      <c r="Y44">
        <f>V44</f>
        <v>33.133905817263603</v>
      </c>
      <c r="Z44">
        <f t="shared" si="11"/>
        <v>222.68244449708553</v>
      </c>
      <c r="AA44">
        <f t="shared" si="12"/>
        <v>1.1355377413868544</v>
      </c>
      <c r="AB44">
        <f t="shared" si="12"/>
        <v>75.522506719023269</v>
      </c>
      <c r="AC44" s="6"/>
    </row>
    <row r="45" spans="1:29">
      <c r="A45" s="6"/>
      <c r="X45" s="8">
        <f>SUM(X37:X44)</f>
        <v>2080.0000000000005</v>
      </c>
      <c r="Y45" s="8">
        <f>SUM(Y37:Y44)</f>
        <v>287.48564810337848</v>
      </c>
      <c r="Z45" s="8">
        <f>SUM(Z37:Z44)</f>
        <v>1792.5143518966217</v>
      </c>
      <c r="AA45" s="8">
        <f>SUM(AA37:AA44)</f>
        <v>6056.2067080265851</v>
      </c>
      <c r="AB45" s="8">
        <f>SUM(AB37:AB44)</f>
        <v>405.08064689339568</v>
      </c>
      <c r="AC45" s="6"/>
    </row>
    <row r="46" spans="1:29">
      <c r="A46" s="6"/>
      <c r="C46" s="1" t="s">
        <v>28</v>
      </c>
      <c r="D46" s="4">
        <f>pp*(1-e1_)*(ep2_)*(ep3_)</f>
        <v>9.7381571658602039E-4</v>
      </c>
      <c r="E46" s="4">
        <f>pp*(1-e1_)*(ep2_)*(1-ep3_)</f>
        <v>8.2293145891781001E-3</v>
      </c>
      <c r="F46" s="4">
        <f>pp*(1-e1_)*(1-ep2_)*(ep3_)</f>
        <v>1.0045107289208573E-2</v>
      </c>
      <c r="G46" s="4">
        <f>pp*(1-e1_)*(1-ep2_)*(1-ep3_)</f>
        <v>8.4887054662401693E-2</v>
      </c>
      <c r="H46" s="4">
        <f>pp*(e1_)*(ep2_)*(ep3_)</f>
        <v>9.6207909132233399E-5</v>
      </c>
      <c r="I46" s="4">
        <f>pp*(e1_)*(ep2_)*(1-ep3_)</f>
        <v>8.1301332144424635E-4</v>
      </c>
      <c r="J46" s="4">
        <f>pp*(e1_)*(1-ep2_)*(ep3_)</f>
        <v>9.9240416111968433E-4</v>
      </c>
      <c r="K46" s="4">
        <f>pp*(e1_)*(1-ep2_)*(1-ep3_)</f>
        <v>8.3863978598479223E-3</v>
      </c>
      <c r="P46" t="s">
        <v>70</v>
      </c>
      <c r="AB46" s="19">
        <f>AA45+AB45</f>
        <v>6461.2873549199812</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f>(1-e1_)*(ep2_)*(ep3_)</f>
        <v>8.5106406177342282E-3</v>
      </c>
      <c r="C48" s="1" t="s">
        <v>13</v>
      </c>
      <c r="D48" s="4">
        <f t="shared" ref="D48:K55" si="13">row_122*ppnk</f>
        <v>8.287795591764949E-6</v>
      </c>
      <c r="E48" s="4">
        <f t="shared" si="13"/>
        <v>7.0036738998771999E-5</v>
      </c>
      <c r="F48" s="4">
        <f t="shared" si="13"/>
        <v>8.5490298105036651E-5</v>
      </c>
      <c r="G48" s="4">
        <f t="shared" si="13"/>
        <v>7.2244321532966157E-4</v>
      </c>
      <c r="H48" s="4">
        <f t="shared" si="13"/>
        <v>8.1879093920806936E-7</v>
      </c>
      <c r="I48" s="4">
        <f t="shared" si="13"/>
        <v>6.9192641962424176E-6</v>
      </c>
      <c r="J48" s="4">
        <f t="shared" si="13"/>
        <v>8.4459951628336491E-6</v>
      </c>
      <c r="K48" s="4">
        <f t="shared" si="13"/>
        <v>7.1373618262501128E-5</v>
      </c>
      <c r="N48" s="1" t="s">
        <v>13</v>
      </c>
      <c r="O48">
        <f>POWER(D4-O37,2)/O37</f>
        <v>1.263430457454626</v>
      </c>
      <c r="P48">
        <f t="shared" ref="P48:V55" si="14">POWER(E4-P37,2)/P37</f>
        <v>10.104737869028295</v>
      </c>
      <c r="Q48">
        <f t="shared" si="14"/>
        <v>7.079837028106633</v>
      </c>
      <c r="R48">
        <f t="shared" si="14"/>
        <v>13.299763972439596</v>
      </c>
      <c r="S48">
        <f t="shared" si="14"/>
        <v>5.3481871361897966</v>
      </c>
      <c r="T48">
        <f t="shared" si="14"/>
        <v>21.383518209579915</v>
      </c>
      <c r="U48">
        <f t="shared" si="14"/>
        <v>4.7155445145147956</v>
      </c>
      <c r="V48">
        <f t="shared" si="14"/>
        <v>3.7860485632410104</v>
      </c>
      <c r="W48" s="6">
        <f>SUM(O48:V48)</f>
        <v>66.981067750554672</v>
      </c>
      <c r="Z48" t="s">
        <v>67</v>
      </c>
      <c r="AC48" s="6"/>
    </row>
    <row r="49" spans="1:29">
      <c r="A49" s="6"/>
      <c r="B49" s="4">
        <f>(1-e1_)*(ep2_)*(1-ep3_)</f>
        <v>7.1919910313529456E-2</v>
      </c>
      <c r="C49" s="1" t="s">
        <v>14</v>
      </c>
      <c r="D49" s="4">
        <f t="shared" si="13"/>
        <v>7.0036738998772012E-5</v>
      </c>
      <c r="E49" s="4">
        <f t="shared" si="13"/>
        <v>5.9185156719550845E-4</v>
      </c>
      <c r="F49" s="4">
        <f t="shared" si="13"/>
        <v>7.2244321532966157E-4</v>
      </c>
      <c r="G49" s="4">
        <f t="shared" si="13"/>
        <v>6.1050693580996023E-3</v>
      </c>
      <c r="H49" s="4">
        <f t="shared" si="13"/>
        <v>6.9192641962424176E-6</v>
      </c>
      <c r="I49" s="4">
        <f t="shared" si="13"/>
        <v>5.8471845161974893E-5</v>
      </c>
      <c r="J49" s="4">
        <f t="shared" si="13"/>
        <v>7.1373618262501128E-5</v>
      </c>
      <c r="K49" s="4">
        <f t="shared" si="13"/>
        <v>6.0314898193383792E-4</v>
      </c>
      <c r="N49" s="1" t="s">
        <v>14</v>
      </c>
      <c r="O49">
        <f t="shared" ref="O49:O55" si="15">POWER(D5-O38,2)/O38</f>
        <v>16.048088405223766</v>
      </c>
      <c r="P49">
        <f t="shared" si="14"/>
        <v>184.12493695320606</v>
      </c>
      <c r="Q49">
        <f t="shared" si="14"/>
        <v>18.361223785604786</v>
      </c>
      <c r="R49">
        <f t="shared" si="14"/>
        <v>8.8707487975033708</v>
      </c>
      <c r="S49">
        <f t="shared" si="14"/>
        <v>19.954780899317889</v>
      </c>
      <c r="T49">
        <f t="shared" si="14"/>
        <v>1.2180553784335029</v>
      </c>
      <c r="U49">
        <f t="shared" si="14"/>
        <v>22.080490420344351</v>
      </c>
      <c r="V49">
        <f t="shared" si="14"/>
        <v>21.161056526309611</v>
      </c>
      <c r="W49" s="6">
        <f t="shared" ref="W49:W56" si="16">SUM(O49:V49)</f>
        <v>291.8193811659433</v>
      </c>
      <c r="Z49" t="s">
        <v>69</v>
      </c>
      <c r="AB49">
        <v>12</v>
      </c>
      <c r="AC49" s="6"/>
    </row>
    <row r="50" spans="1:29">
      <c r="A50" s="6"/>
      <c r="B50" s="4">
        <f>(1-e1_)*(1-ep2_)*(ep3_)</f>
        <v>8.7788989897130076E-2</v>
      </c>
      <c r="C50" s="1" t="s">
        <v>15</v>
      </c>
      <c r="D50" s="4">
        <f t="shared" si="13"/>
        <v>8.5490298105036624E-5</v>
      </c>
      <c r="E50" s="4">
        <f t="shared" si="13"/>
        <v>7.2244321532966135E-4</v>
      </c>
      <c r="F50" s="4">
        <f t="shared" si="13"/>
        <v>8.8184982232791906E-4</v>
      </c>
      <c r="G50" s="4">
        <f t="shared" si="13"/>
        <v>7.4521487841547104E-3</v>
      </c>
      <c r="H50" s="4">
        <f t="shared" si="13"/>
        <v>8.4459951628336457E-6</v>
      </c>
      <c r="I50" s="4">
        <f t="shared" si="13"/>
        <v>7.1373618262501114E-5</v>
      </c>
      <c r="J50" s="4">
        <f t="shared" si="13"/>
        <v>8.7122158874405816E-5</v>
      </c>
      <c r="K50" s="4">
        <f t="shared" si="13"/>
        <v>7.3623339699150259E-4</v>
      </c>
      <c r="N50" s="1" t="s">
        <v>15</v>
      </c>
      <c r="O50">
        <f t="shared" si="15"/>
        <v>3.1669937212324548</v>
      </c>
      <c r="P50">
        <f t="shared" si="14"/>
        <v>16.244361151276308</v>
      </c>
      <c r="Q50">
        <f t="shared" si="14"/>
        <v>3590.3540866570243</v>
      </c>
      <c r="R50">
        <f t="shared" si="14"/>
        <v>16.07930230131706</v>
      </c>
      <c r="S50">
        <f t="shared" si="14"/>
        <v>10.449532808721241</v>
      </c>
      <c r="T50">
        <f t="shared" si="14"/>
        <v>18.128341965054396</v>
      </c>
      <c r="U50">
        <f t="shared" si="14"/>
        <v>2.6053610700347267</v>
      </c>
      <c r="V50">
        <f t="shared" si="14"/>
        <v>6.9686743670668543</v>
      </c>
      <c r="W50" s="6">
        <f t="shared" si="16"/>
        <v>3663.9966540417272</v>
      </c>
      <c r="AC50" s="6"/>
    </row>
    <row r="51" spans="1:29">
      <c r="A51" s="6"/>
      <c r="B51" s="4">
        <f>(1-e1_)*(1-ep2_)*(1-ep3_)</f>
        <v>0.74186851066892345</v>
      </c>
      <c r="C51" s="1" t="s">
        <v>16</v>
      </c>
      <c r="D51" s="4">
        <f t="shared" si="13"/>
        <v>7.2244321532966146E-4</v>
      </c>
      <c r="E51" s="4">
        <f t="shared" si="13"/>
        <v>6.1050693580996006E-3</v>
      </c>
      <c r="F51" s="4">
        <f t="shared" si="13"/>
        <v>7.4521487841547112E-3</v>
      </c>
      <c r="G51" s="4">
        <f t="shared" si="13"/>
        <v>6.2975032817467441E-2</v>
      </c>
      <c r="H51" s="4">
        <f t="shared" si="13"/>
        <v>7.1373618262501114E-5</v>
      </c>
      <c r="I51" s="4">
        <f t="shared" si="13"/>
        <v>6.0314898193383781E-4</v>
      </c>
      <c r="J51" s="4">
        <f t="shared" si="13"/>
        <v>7.3623339699150259E-4</v>
      </c>
      <c r="K51" s="4">
        <f t="shared" si="13"/>
        <v>6.2216044901624249E-3</v>
      </c>
      <c r="N51" s="1" t="s">
        <v>16</v>
      </c>
      <c r="O51">
        <f t="shared" si="15"/>
        <v>17.665480814640578</v>
      </c>
      <c r="P51">
        <f t="shared" si="14"/>
        <v>5.8665831325001871</v>
      </c>
      <c r="Q51">
        <f t="shared" si="14"/>
        <v>18.691071738506484</v>
      </c>
      <c r="R51">
        <f t="shared" si="14"/>
        <v>197.23252281664796</v>
      </c>
      <c r="S51">
        <f t="shared" si="14"/>
        <v>15.469662140803797</v>
      </c>
      <c r="T51">
        <f t="shared" si="14"/>
        <v>30.773973947555131</v>
      </c>
      <c r="U51">
        <f t="shared" si="14"/>
        <v>8.4623218242619025</v>
      </c>
      <c r="V51">
        <f t="shared" si="14"/>
        <v>17.092372017042074</v>
      </c>
      <c r="W51" s="6">
        <f t="shared" si="16"/>
        <v>311.25398843195808</v>
      </c>
      <c r="AC51" s="6"/>
    </row>
    <row r="52" spans="1:29">
      <c r="A52" s="6"/>
      <c r="B52" s="4">
        <f>(e1_)*(ep2_)*(ep3_)</f>
        <v>8.4080686444306611E-4</v>
      </c>
      <c r="C52" s="1" t="s">
        <v>17</v>
      </c>
      <c r="D52" s="4">
        <f t="shared" si="13"/>
        <v>8.1879093920806936E-7</v>
      </c>
      <c r="E52" s="4">
        <f t="shared" si="13"/>
        <v>6.9192641962424167E-6</v>
      </c>
      <c r="F52" s="4">
        <f t="shared" si="13"/>
        <v>8.4459951628336474E-6</v>
      </c>
      <c r="G52" s="4">
        <f t="shared" si="13"/>
        <v>7.1373618262501128E-5</v>
      </c>
      <c r="H52" s="4">
        <f t="shared" si="13"/>
        <v>8.0892270412096584E-8</v>
      </c>
      <c r="I52" s="4">
        <f t="shared" si="13"/>
        <v>6.8358718155397933E-7</v>
      </c>
      <c r="J52" s="4">
        <f t="shared" si="13"/>
        <v>8.3442023097129312E-7</v>
      </c>
      <c r="K52" s="4">
        <f t="shared" si="13"/>
        <v>7.0513408885107717E-6</v>
      </c>
      <c r="N52" s="1" t="s">
        <v>17</v>
      </c>
      <c r="O52">
        <f t="shared" si="15"/>
        <v>6.3874760476287102</v>
      </c>
      <c r="P52">
        <f t="shared" si="14"/>
        <v>22.857541746281107</v>
      </c>
      <c r="Q52">
        <f t="shared" si="14"/>
        <v>7.0335168287204191</v>
      </c>
      <c r="R52">
        <f t="shared" si="14"/>
        <v>16.820471491011585</v>
      </c>
      <c r="S52">
        <f t="shared" si="14"/>
        <v>123.11452832586571</v>
      </c>
      <c r="T52">
        <f t="shared" si="14"/>
        <v>4.4217107944685923</v>
      </c>
      <c r="U52">
        <f t="shared" si="14"/>
        <v>2.1760228762911591E-2</v>
      </c>
      <c r="V52">
        <f t="shared" si="14"/>
        <v>12.476043987651542</v>
      </c>
      <c r="W52" s="6">
        <f t="shared" si="16"/>
        <v>193.13304945039056</v>
      </c>
      <c r="AC52" s="6"/>
    </row>
    <row r="53" spans="1:29">
      <c r="A53" s="6"/>
      <c r="B53" s="4">
        <f>(e1_)*(ep2_)*(1-ep3_)</f>
        <v>7.1053116913124036E-3</v>
      </c>
      <c r="C53" s="1" t="s">
        <v>18</v>
      </c>
      <c r="D53" s="4">
        <f t="shared" si="13"/>
        <v>6.9192641962424167E-6</v>
      </c>
      <c r="E53" s="4">
        <f t="shared" si="13"/>
        <v>5.8471845161974886E-5</v>
      </c>
      <c r="F53" s="4">
        <f t="shared" si="13"/>
        <v>7.1373618262501114E-5</v>
      </c>
      <c r="G53" s="4">
        <f t="shared" si="13"/>
        <v>6.0314898193383781E-4</v>
      </c>
      <c r="H53" s="4">
        <f t="shared" si="13"/>
        <v>6.8358718155397933E-7</v>
      </c>
      <c r="I53" s="4">
        <f t="shared" si="13"/>
        <v>5.776713058050533E-6</v>
      </c>
      <c r="J53" s="4">
        <f t="shared" si="13"/>
        <v>7.0513408885107717E-6</v>
      </c>
      <c r="K53" s="4">
        <f t="shared" si="13"/>
        <v>5.958797076157476E-5</v>
      </c>
      <c r="N53" s="1" t="s">
        <v>18</v>
      </c>
      <c r="O53">
        <f t="shared" si="15"/>
        <v>19.889747939551285</v>
      </c>
      <c r="P53">
        <f t="shared" si="14"/>
        <v>9.0160850434647961E-3</v>
      </c>
      <c r="Q53">
        <f t="shared" si="14"/>
        <v>20.329328099726432</v>
      </c>
      <c r="R53">
        <f t="shared" si="14"/>
        <v>30.762103742248886</v>
      </c>
      <c r="S53">
        <f t="shared" si="14"/>
        <v>12.256572053792674</v>
      </c>
      <c r="T53">
        <f t="shared" si="14"/>
        <v>1880.9496725603876</v>
      </c>
      <c r="U53">
        <f t="shared" si="14"/>
        <v>10.199579507733988</v>
      </c>
      <c r="V53">
        <f t="shared" si="14"/>
        <v>6.5213491036988183</v>
      </c>
      <c r="W53" s="6">
        <f t="shared" si="16"/>
        <v>1980.9173690921832</v>
      </c>
      <c r="AC53" s="6"/>
    </row>
    <row r="54" spans="1:29">
      <c r="A54" s="6"/>
      <c r="B54" s="4">
        <f>(e1_)*(1-ep2_)*(ep3_)</f>
        <v>8.6730939118988687E-3</v>
      </c>
      <c r="C54" s="1" t="s">
        <v>19</v>
      </c>
      <c r="D54" s="4">
        <f t="shared" si="13"/>
        <v>8.4459951628336474E-6</v>
      </c>
      <c r="E54" s="4">
        <f t="shared" si="13"/>
        <v>7.1373618262501114E-5</v>
      </c>
      <c r="F54" s="4">
        <f t="shared" si="13"/>
        <v>8.7122158874405829E-5</v>
      </c>
      <c r="G54" s="4">
        <f t="shared" si="13"/>
        <v>7.3623339699150259E-4</v>
      </c>
      <c r="H54" s="4">
        <f t="shared" si="13"/>
        <v>8.3442023097129302E-7</v>
      </c>
      <c r="I54" s="4">
        <f t="shared" si="13"/>
        <v>7.0513408885107708E-6</v>
      </c>
      <c r="J54" s="4">
        <f t="shared" si="13"/>
        <v>8.6072144879502389E-6</v>
      </c>
      <c r="K54" s="4">
        <f t="shared" si="13"/>
        <v>7.2736016221008711E-5</v>
      </c>
      <c r="N54" s="1" t="s">
        <v>19</v>
      </c>
      <c r="O54">
        <f t="shared" si="15"/>
        <v>6.1229806654298606</v>
      </c>
      <c r="P54">
        <f t="shared" si="14"/>
        <v>18.074555004939409</v>
      </c>
      <c r="Q54">
        <f t="shared" si="14"/>
        <v>14.678353361589895</v>
      </c>
      <c r="R54">
        <f t="shared" si="14"/>
        <v>13.369706276365802</v>
      </c>
      <c r="S54">
        <f t="shared" si="14"/>
        <v>3.4736548041623521</v>
      </c>
      <c r="T54">
        <f t="shared" si="14"/>
        <v>9.7395555638644673</v>
      </c>
      <c r="U54">
        <f t="shared" si="14"/>
        <v>78.031992514612213</v>
      </c>
      <c r="V54">
        <f t="shared" si="14"/>
        <v>1.3149254451956045</v>
      </c>
      <c r="W54" s="6">
        <f t="shared" si="16"/>
        <v>144.8057236361596</v>
      </c>
      <c r="AC54" s="6"/>
    </row>
    <row r="55" spans="1:29">
      <c r="A55" s="6"/>
      <c r="B55" s="4">
        <f>(e1_)*(1-ep2_)*(1-ep3_)</f>
        <v>7.3292736035028297E-2</v>
      </c>
      <c r="C55" s="1" t="s">
        <v>20</v>
      </c>
      <c r="D55" s="4">
        <f t="shared" si="13"/>
        <v>7.1373618262501114E-5</v>
      </c>
      <c r="E55" s="4">
        <f t="shared" si="13"/>
        <v>6.0314898193383781E-4</v>
      </c>
      <c r="F55" s="4">
        <f t="shared" si="13"/>
        <v>7.3623339699150259E-4</v>
      </c>
      <c r="G55" s="4">
        <f t="shared" si="13"/>
        <v>6.2216044901624249E-3</v>
      </c>
      <c r="H55" s="4">
        <f t="shared" si="13"/>
        <v>7.0513408885107708E-6</v>
      </c>
      <c r="I55" s="4">
        <f t="shared" si="13"/>
        <v>5.958797076157476E-5</v>
      </c>
      <c r="J55" s="4">
        <f t="shared" si="13"/>
        <v>7.2736016221008711E-5</v>
      </c>
      <c r="K55" s="4">
        <f t="shared" si="13"/>
        <v>6.1466204462656002E-4</v>
      </c>
      <c r="N55" s="1" t="s">
        <v>20</v>
      </c>
      <c r="O55">
        <f t="shared" si="15"/>
        <v>15.419193135594906</v>
      </c>
      <c r="P55">
        <f t="shared" si="14"/>
        <v>19.454470462236571</v>
      </c>
      <c r="Q55">
        <f t="shared" si="14"/>
        <v>7.2548109285288298</v>
      </c>
      <c r="R55">
        <f t="shared" si="14"/>
        <v>19.676067920981499</v>
      </c>
      <c r="S55">
        <f t="shared" si="14"/>
        <v>10.238438230270248</v>
      </c>
      <c r="T55">
        <f t="shared" si="14"/>
        <v>9.0452946844808846</v>
      </c>
      <c r="U55">
        <f t="shared" si="14"/>
        <v>0.27076387347452968</v>
      </c>
      <c r="V55">
        <f t="shared" si="14"/>
        <v>1.1355377413868544</v>
      </c>
      <c r="W55" s="6">
        <f t="shared" si="16"/>
        <v>82.49457697695432</v>
      </c>
      <c r="AC55" s="6"/>
    </row>
    <row r="56" spans="1:29">
      <c r="A56" s="6"/>
      <c r="O56" s="6">
        <f>SUM(O48:O55)</f>
        <v>85.963391186756184</v>
      </c>
      <c r="P56" s="6">
        <f t="shared" ref="P56:V56" si="17">SUM(P48:P55)</f>
        <v>276.73620240451135</v>
      </c>
      <c r="Q56" s="6">
        <f t="shared" si="17"/>
        <v>3683.7822284278081</v>
      </c>
      <c r="R56" s="6">
        <f t="shared" si="17"/>
        <v>316.11068731851572</v>
      </c>
      <c r="S56" s="6">
        <f t="shared" si="17"/>
        <v>200.3053563991237</v>
      </c>
      <c r="T56" s="6">
        <f t="shared" si="17"/>
        <v>1975.6601231038246</v>
      </c>
      <c r="U56" s="6">
        <f t="shared" si="17"/>
        <v>126.38781395373942</v>
      </c>
      <c r="V56" s="6">
        <f t="shared" si="17"/>
        <v>70.456007751592367</v>
      </c>
      <c r="W56" s="19">
        <f t="shared" si="16"/>
        <v>6735.4018105458708</v>
      </c>
      <c r="X56" t="s">
        <v>64</v>
      </c>
      <c r="AC56" s="6"/>
    </row>
    <row r="57" spans="1:29">
      <c r="A57" s="6"/>
      <c r="C57" s="1" t="s">
        <v>29</v>
      </c>
      <c r="D57" s="4">
        <f>ho*(ep1_)*(1-e2_)*(1-e3_)</f>
        <v>7.5214662183333966E-3</v>
      </c>
      <c r="E57" s="4">
        <f>ho*(ep1_)*(1-e2_)*(e3_)</f>
        <v>1.7170110517248378E-3</v>
      </c>
      <c r="F57" s="4">
        <f>ho*(ep1_)*(e2_)*(1-e3_)</f>
        <v>1.0579846136135151E-3</v>
      </c>
      <c r="G57" s="4">
        <f>ho*(ep1_)*(e2_)*(e3_)</f>
        <v>2.4151823878453219E-4</v>
      </c>
      <c r="H57" s="4">
        <f>ho*(1-ep1_)*(1-e2_)*(1-e3_)</f>
        <v>4.1660373029575766E-2</v>
      </c>
      <c r="I57" s="4">
        <f>ho*(1-ep1_)*(1-e2_)*(e3_)</f>
        <v>9.5102894614357298E-3</v>
      </c>
      <c r="J57" s="4">
        <f>ho*(1-ep1_)*(e2_)*(1-e3_)</f>
        <v>5.8600321244887494E-3</v>
      </c>
      <c r="K57" s="4">
        <f>ho*(1-ep1_)*(e2_)*(e3_)</f>
        <v>1.3377365036466573E-3</v>
      </c>
      <c r="X57">
        <f>_xlfn.CHISQ.DIST(W56,60,TRUE)</f>
        <v>1</v>
      </c>
      <c r="AC57" s="6"/>
    </row>
    <row r="58" spans="1:29">
      <c r="A58" s="6"/>
      <c r="C58" s="1"/>
      <c r="D58" s="1" t="s">
        <v>13</v>
      </c>
      <c r="E58" s="1" t="s">
        <v>14</v>
      </c>
      <c r="F58" s="1" t="s">
        <v>15</v>
      </c>
      <c r="G58" s="1" t="s">
        <v>16</v>
      </c>
      <c r="H58" s="1" t="s">
        <v>17</v>
      </c>
      <c r="I58" s="1" t="s">
        <v>18</v>
      </c>
      <c r="J58" s="1" t="s">
        <v>19</v>
      </c>
      <c r="K58" s="1" t="s">
        <v>20</v>
      </c>
      <c r="L58" s="1"/>
      <c r="X58">
        <f>1-X57</f>
        <v>0</v>
      </c>
      <c r="Y58" t="s">
        <v>65</v>
      </c>
      <c r="AC58" s="6"/>
    </row>
    <row r="59" spans="1:29">
      <c r="A59" s="6"/>
      <c r="B59" s="4">
        <f>(ep1_)*(1-k)*(1-e3_)</f>
        <v>0.10915480987627185</v>
      </c>
      <c r="C59" s="1" t="s">
        <v>13</v>
      </c>
      <c r="D59" s="4">
        <f t="shared" ref="D59:K66" si="18">vhk*col_211</f>
        <v>8.210042150529833E-4</v>
      </c>
      <c r="E59" s="4">
        <f t="shared" si="18"/>
        <v>1.8742001490648224E-4</v>
      </c>
      <c r="F59" s="4">
        <f t="shared" si="18"/>
        <v>1.1548410935100418E-4</v>
      </c>
      <c r="G59" s="4">
        <f t="shared" si="18"/>
        <v>2.6362877436177636E-5</v>
      </c>
      <c r="H59" s="4">
        <f t="shared" si="18"/>
        <v>4.5474300974179061E-3</v>
      </c>
      <c r="I59" s="4">
        <f t="shared" si="18"/>
        <v>1.0380938380313289E-3</v>
      </c>
      <c r="J59" s="4">
        <f t="shared" si="18"/>
        <v>6.3965069241741482E-4</v>
      </c>
      <c r="K59" s="4">
        <f t="shared" si="18"/>
        <v>1.4602037372009953E-4</v>
      </c>
      <c r="N59" t="s">
        <v>100</v>
      </c>
      <c r="AC59" s="6"/>
    </row>
    <row r="60" spans="1:29">
      <c r="A60" s="6"/>
      <c r="B60" s="4">
        <f>(ep1_)*(1-k)*(e3_)</f>
        <v>2.4918015911532032E-2</v>
      </c>
      <c r="C60" s="1" t="s">
        <v>14</v>
      </c>
      <c r="D60" s="4">
        <f t="shared" si="18"/>
        <v>1.8742001490648224E-4</v>
      </c>
      <c r="E60" s="4">
        <f t="shared" si="18"/>
        <v>4.2784508707155856E-5</v>
      </c>
      <c r="F60" s="4">
        <f t="shared" si="18"/>
        <v>2.6362877436177639E-5</v>
      </c>
      <c r="G60" s="4">
        <f t="shared" si="18"/>
        <v>6.0181553169581657E-6</v>
      </c>
      <c r="H60" s="4">
        <f t="shared" si="18"/>
        <v>1.0380938380313289E-3</v>
      </c>
      <c r="I60" s="4">
        <f t="shared" si="18"/>
        <v>2.3697754412333092E-4</v>
      </c>
      <c r="J60" s="4">
        <f t="shared" si="18"/>
        <v>1.4602037372009951E-4</v>
      </c>
      <c r="K60" s="4">
        <f t="shared" si="18"/>
        <v>3.3333739483304635E-5</v>
      </c>
      <c r="P60" s="1" t="s">
        <v>13</v>
      </c>
      <c r="Q60" s="1" t="s">
        <v>14</v>
      </c>
      <c r="R60" s="1" t="s">
        <v>15</v>
      </c>
      <c r="S60" s="1" t="s">
        <v>16</v>
      </c>
      <c r="T60" s="1" t="s">
        <v>17</v>
      </c>
      <c r="U60" s="1" t="s">
        <v>18</v>
      </c>
      <c r="V60" s="1" t="s">
        <v>19</v>
      </c>
      <c r="W60" s="1" t="s">
        <v>20</v>
      </c>
      <c r="AC60" s="6"/>
    </row>
    <row r="61" spans="1:29">
      <c r="A61" s="6"/>
      <c r="B61" s="4">
        <f>(ep1_)*(k)*(1-e3_)</f>
        <v>1.5353935788412421E-2</v>
      </c>
      <c r="C61" s="1" t="s">
        <v>15</v>
      </c>
      <c r="D61" s="4">
        <f t="shared" si="18"/>
        <v>1.1548410935100417E-4</v>
      </c>
      <c r="E61" s="4">
        <f t="shared" si="18"/>
        <v>2.6362877436177639E-5</v>
      </c>
      <c r="F61" s="4">
        <f t="shared" si="18"/>
        <v>1.6244227822550236E-5</v>
      </c>
      <c r="G61" s="4">
        <f t="shared" si="18"/>
        <v>3.7082555300281655E-6</v>
      </c>
      <c r="H61" s="4">
        <f t="shared" si="18"/>
        <v>6.3965069241741493E-4</v>
      </c>
      <c r="I61" s="4">
        <f t="shared" si="18"/>
        <v>1.4602037372009953E-4</v>
      </c>
      <c r="J61" s="4">
        <f t="shared" si="18"/>
        <v>8.9974556957434277E-5</v>
      </c>
      <c r="K61" s="4">
        <f t="shared" si="18"/>
        <v>2.0539520378806114E-5</v>
      </c>
      <c r="P61">
        <f t="shared" ref="P61:W61" si="19">D12</f>
        <v>91</v>
      </c>
      <c r="Q61">
        <f t="shared" si="19"/>
        <v>382</v>
      </c>
      <c r="R61">
        <f t="shared" si="19"/>
        <v>380</v>
      </c>
      <c r="S61">
        <f t="shared" si="19"/>
        <v>305</v>
      </c>
      <c r="T61">
        <f t="shared" si="19"/>
        <v>150</v>
      </c>
      <c r="U61">
        <f t="shared" si="19"/>
        <v>515</v>
      </c>
      <c r="V61">
        <f t="shared" si="19"/>
        <v>117</v>
      </c>
      <c r="W61">
        <f t="shared" si="19"/>
        <v>140</v>
      </c>
      <c r="AC61" s="6"/>
    </row>
    <row r="62" spans="1:29">
      <c r="A62" s="6"/>
      <c r="B62" s="4">
        <f>(ep1_)*(k)*(e3_)</f>
        <v>3.5050183928126599E-3</v>
      </c>
      <c r="C62" s="1" t="s">
        <v>16</v>
      </c>
      <c r="D62" s="4">
        <f t="shared" si="18"/>
        <v>2.6362877436177636E-5</v>
      </c>
      <c r="E62" s="4">
        <f t="shared" si="18"/>
        <v>6.0181553169581657E-6</v>
      </c>
      <c r="F62" s="4">
        <f t="shared" si="18"/>
        <v>3.7082555300281659E-6</v>
      </c>
      <c r="G62" s="4">
        <f t="shared" si="18"/>
        <v>8.4652586913950526E-7</v>
      </c>
      <c r="H62" s="4">
        <f t="shared" si="18"/>
        <v>1.4602037372009953E-4</v>
      </c>
      <c r="I62" s="4">
        <f t="shared" si="18"/>
        <v>3.3333739483304642E-5</v>
      </c>
      <c r="J62" s="4">
        <f t="shared" si="18"/>
        <v>2.0539520378806114E-5</v>
      </c>
      <c r="K62" s="4">
        <f t="shared" si="18"/>
        <v>4.6887910500184342E-6</v>
      </c>
      <c r="N62" s="1" t="s">
        <v>13</v>
      </c>
      <c r="O62" s="25">
        <f t="shared" ref="O62:O69" si="20">L4</f>
        <v>117</v>
      </c>
      <c r="P62" s="7">
        <f t="shared" ref="P62:W69" si="21">ROW__*COL__/($O$70)</f>
        <v>5.1187500000000004</v>
      </c>
      <c r="Q62" s="7">
        <f t="shared" si="21"/>
        <v>21.487500000000001</v>
      </c>
      <c r="R62" s="7">
        <f t="shared" si="21"/>
        <v>21.375</v>
      </c>
      <c r="S62" s="7">
        <f t="shared" si="21"/>
        <v>17.15625</v>
      </c>
      <c r="T62" s="7">
        <f t="shared" si="21"/>
        <v>8.4375</v>
      </c>
      <c r="U62" s="7">
        <f t="shared" si="21"/>
        <v>28.96875</v>
      </c>
      <c r="V62" s="7">
        <f t="shared" si="21"/>
        <v>6.5812499999999998</v>
      </c>
      <c r="W62" s="7">
        <f t="shared" si="21"/>
        <v>7.875</v>
      </c>
      <c r="AC62" s="6"/>
    </row>
    <row r="63" spans="1:29">
      <c r="A63" s="6"/>
      <c r="B63" s="4">
        <f>(1-ep1_)*(1-k)*(1-e3_)</f>
        <v>0.60459356798461084</v>
      </c>
      <c r="C63" s="1" t="s">
        <v>17</v>
      </c>
      <c r="D63" s="4">
        <f t="shared" si="18"/>
        <v>4.5474300974179061E-3</v>
      </c>
      <c r="E63" s="4">
        <f t="shared" si="18"/>
        <v>1.0380938380313289E-3</v>
      </c>
      <c r="F63" s="4">
        <f t="shared" si="18"/>
        <v>6.3965069241741503E-4</v>
      </c>
      <c r="G63" s="4">
        <f t="shared" si="18"/>
        <v>1.4602037372009953E-4</v>
      </c>
      <c r="H63" s="4">
        <f t="shared" si="18"/>
        <v>2.5187593573521065E-2</v>
      </c>
      <c r="I63" s="4">
        <f t="shared" si="18"/>
        <v>5.7498598380558708E-3</v>
      </c>
      <c r="J63" s="4">
        <f t="shared" si="18"/>
        <v>3.5429377306490924E-3</v>
      </c>
      <c r="K63" s="4">
        <f t="shared" si="18"/>
        <v>8.0878688576299087E-4</v>
      </c>
      <c r="N63" s="1" t="s">
        <v>14</v>
      </c>
      <c r="O63" s="25">
        <f t="shared" si="20"/>
        <v>365</v>
      </c>
      <c r="P63" s="7">
        <f t="shared" si="21"/>
        <v>15.96875</v>
      </c>
      <c r="Q63" s="7">
        <f t="shared" si="21"/>
        <v>67.03365384615384</v>
      </c>
      <c r="R63" s="7">
        <f t="shared" si="21"/>
        <v>66.682692307692307</v>
      </c>
      <c r="S63" s="7">
        <f t="shared" si="21"/>
        <v>53.521634615384613</v>
      </c>
      <c r="T63" s="7">
        <f t="shared" si="21"/>
        <v>26.322115384615383</v>
      </c>
      <c r="U63" s="7">
        <f t="shared" si="21"/>
        <v>90.37259615384616</v>
      </c>
      <c r="V63" s="7">
        <f t="shared" si="21"/>
        <v>20.53125</v>
      </c>
      <c r="W63" s="7">
        <f t="shared" si="21"/>
        <v>24.567307692307693</v>
      </c>
      <c r="AC63" s="6"/>
    </row>
    <row r="64" spans="1:29">
      <c r="A64" s="6"/>
      <c r="B64" s="4">
        <f>(1-ep1_)*(1-k)*(e3_)</f>
        <v>0.13801748328018806</v>
      </c>
      <c r="C64" s="1" t="s">
        <v>18</v>
      </c>
      <c r="D64" s="4">
        <f t="shared" si="18"/>
        <v>1.0380938380313289E-3</v>
      </c>
      <c r="E64" s="4">
        <f t="shared" si="18"/>
        <v>2.3697754412333092E-4</v>
      </c>
      <c r="F64" s="4">
        <f t="shared" si="18"/>
        <v>1.4602037372009956E-4</v>
      </c>
      <c r="G64" s="4">
        <f t="shared" si="18"/>
        <v>3.3333739483304642E-5</v>
      </c>
      <c r="H64" s="4">
        <f t="shared" si="18"/>
        <v>5.7498598380558708E-3</v>
      </c>
      <c r="I64" s="4">
        <f t="shared" si="18"/>
        <v>1.3125862167334547E-3</v>
      </c>
      <c r="J64" s="4">
        <f t="shared" si="18"/>
        <v>8.0878688576299087E-4</v>
      </c>
      <c r="K64" s="4">
        <f t="shared" si="18"/>
        <v>1.8463102552534975E-4</v>
      </c>
      <c r="N64" s="1" t="s">
        <v>15</v>
      </c>
      <c r="O64" s="25">
        <f t="shared" si="20"/>
        <v>375</v>
      </c>
      <c r="P64" s="7">
        <f t="shared" si="21"/>
        <v>16.40625</v>
      </c>
      <c r="Q64" s="7">
        <f t="shared" si="21"/>
        <v>68.870192307692307</v>
      </c>
      <c r="R64" s="7">
        <f t="shared" si="21"/>
        <v>68.509615384615387</v>
      </c>
      <c r="S64" s="7">
        <f t="shared" si="21"/>
        <v>54.987980769230766</v>
      </c>
      <c r="T64" s="7">
        <f t="shared" si="21"/>
        <v>27.04326923076923</v>
      </c>
      <c r="U64" s="7">
        <f t="shared" si="21"/>
        <v>92.848557692307693</v>
      </c>
      <c r="V64" s="7">
        <f t="shared" si="21"/>
        <v>21.09375</v>
      </c>
      <c r="W64" s="7">
        <f t="shared" si="21"/>
        <v>25.240384615384617</v>
      </c>
      <c r="AC64" s="6"/>
    </row>
    <row r="65" spans="1:29">
      <c r="A65" s="6"/>
      <c r="B65" s="4">
        <f>(1-ep1_)*(k)*(1-e3_)</f>
        <v>8.504335110331035E-2</v>
      </c>
      <c r="C65" s="1" t="s">
        <v>19</v>
      </c>
      <c r="D65" s="4">
        <f t="shared" si="18"/>
        <v>6.3965069241741503E-4</v>
      </c>
      <c r="E65" s="4">
        <f t="shared" si="18"/>
        <v>1.4602037372009956E-4</v>
      </c>
      <c r="F65" s="4">
        <f t="shared" si="18"/>
        <v>8.9974556957434304E-5</v>
      </c>
      <c r="G65" s="4">
        <f t="shared" si="18"/>
        <v>2.0539520378806117E-5</v>
      </c>
      <c r="H65" s="4">
        <f t="shared" si="18"/>
        <v>3.5429377306490928E-3</v>
      </c>
      <c r="I65" s="4">
        <f t="shared" si="18"/>
        <v>8.0878688576299109E-4</v>
      </c>
      <c r="J65" s="4">
        <f t="shared" si="18"/>
        <v>4.9835676943957438E-4</v>
      </c>
      <c r="K65" s="4">
        <f t="shared" si="18"/>
        <v>1.1376559516333748E-4</v>
      </c>
      <c r="N65" s="1" t="s">
        <v>16</v>
      </c>
      <c r="O65" s="25">
        <f t="shared" si="20"/>
        <v>302</v>
      </c>
      <c r="P65" s="7">
        <f t="shared" si="21"/>
        <v>13.2125</v>
      </c>
      <c r="Q65" s="7">
        <f t="shared" si="21"/>
        <v>55.463461538461537</v>
      </c>
      <c r="R65" s="7">
        <f t="shared" si="21"/>
        <v>55.17307692307692</v>
      </c>
      <c r="S65" s="7">
        <f t="shared" si="21"/>
        <v>44.283653846153847</v>
      </c>
      <c r="T65" s="7">
        <f t="shared" si="21"/>
        <v>21.778846153846153</v>
      </c>
      <c r="U65" s="7">
        <f t="shared" si="21"/>
        <v>74.774038461538467</v>
      </c>
      <c r="V65" s="7">
        <f t="shared" si="21"/>
        <v>16.987500000000001</v>
      </c>
      <c r="W65" s="7">
        <f t="shared" si="21"/>
        <v>20.326923076923077</v>
      </c>
      <c r="AC65" s="6"/>
    </row>
    <row r="66" spans="1:29">
      <c r="A66" s="6"/>
      <c r="B66" s="4">
        <f>(1-ep1_)*(k)*(e3_)</f>
        <v>1.9413817662861838E-2</v>
      </c>
      <c r="C66" s="1" t="s">
        <v>20</v>
      </c>
      <c r="D66" s="4">
        <f t="shared" si="18"/>
        <v>1.4602037372009953E-4</v>
      </c>
      <c r="E66" s="4">
        <f t="shared" si="18"/>
        <v>3.3333739483304635E-5</v>
      </c>
      <c r="F66" s="4">
        <f t="shared" si="18"/>
        <v>2.0539520378806117E-5</v>
      </c>
      <c r="G66" s="4">
        <f t="shared" si="18"/>
        <v>4.6887910500184342E-6</v>
      </c>
      <c r="H66" s="4">
        <f t="shared" si="18"/>
        <v>8.0878688576299098E-4</v>
      </c>
      <c r="I66" s="4">
        <f t="shared" si="18"/>
        <v>1.8463102552534978E-4</v>
      </c>
      <c r="J66" s="4">
        <f t="shared" si="18"/>
        <v>1.1376559516333747E-4</v>
      </c>
      <c r="K66" s="4">
        <f t="shared" si="18"/>
        <v>2.5970572562750515E-5</v>
      </c>
      <c r="N66" s="1" t="s">
        <v>17</v>
      </c>
      <c r="O66" s="25">
        <f t="shared" si="20"/>
        <v>154</v>
      </c>
      <c r="P66" s="7">
        <f t="shared" si="21"/>
        <v>6.7374999999999998</v>
      </c>
      <c r="Q66" s="7">
        <f t="shared" si="21"/>
        <v>28.282692307692308</v>
      </c>
      <c r="R66" s="7">
        <f t="shared" si="21"/>
        <v>28.134615384615383</v>
      </c>
      <c r="S66" s="7">
        <f t="shared" si="21"/>
        <v>22.58173076923077</v>
      </c>
      <c r="T66" s="7">
        <f t="shared" si="21"/>
        <v>11.10576923076923</v>
      </c>
      <c r="U66" s="7">
        <f t="shared" si="21"/>
        <v>38.129807692307693</v>
      </c>
      <c r="V66" s="7">
        <f t="shared" si="21"/>
        <v>8.6624999999999996</v>
      </c>
      <c r="W66" s="7">
        <f t="shared" si="21"/>
        <v>10.365384615384615</v>
      </c>
      <c r="AC66" s="6"/>
    </row>
    <row r="67" spans="1:29">
      <c r="A67" s="6"/>
      <c r="N67" s="1" t="s">
        <v>18</v>
      </c>
      <c r="O67" s="25">
        <f t="shared" si="20"/>
        <v>535</v>
      </c>
      <c r="P67" s="7">
        <f t="shared" si="21"/>
        <v>23.40625</v>
      </c>
      <c r="Q67" s="7">
        <f t="shared" si="21"/>
        <v>98.254807692307693</v>
      </c>
      <c r="R67" s="7">
        <f t="shared" si="21"/>
        <v>97.740384615384613</v>
      </c>
      <c r="S67" s="7">
        <f t="shared" si="21"/>
        <v>78.449519230769226</v>
      </c>
      <c r="T67" s="7">
        <f t="shared" si="21"/>
        <v>38.581730769230766</v>
      </c>
      <c r="U67" s="7">
        <f t="shared" si="21"/>
        <v>132.46394230769232</v>
      </c>
      <c r="V67" s="7">
        <f t="shared" si="21"/>
        <v>30.09375</v>
      </c>
      <c r="W67" s="7">
        <f t="shared" si="21"/>
        <v>36.009615384615387</v>
      </c>
      <c r="AC67" s="6"/>
    </row>
    <row r="68" spans="1:29">
      <c r="A68" s="6"/>
      <c r="C68" s="1" t="s">
        <v>30</v>
      </c>
      <c r="D68" s="4">
        <f>p_212*(ep1_)*(1-e2_)*(ep3_)</f>
        <v>4.7438787693511123E-3</v>
      </c>
      <c r="E68" s="4">
        <f>p_212*(ep1_)*(1-e2_)*(1-ep3_)</f>
        <v>4.0088561009032478E-2</v>
      </c>
      <c r="F68" s="4">
        <f>p_212*(ep1_)*(e2_)*(ep3_)</f>
        <v>6.6728355896722902E-4</v>
      </c>
      <c r="G68" s="4">
        <f>p_212*(ep1_)*(e2_)*(1-ep3_)</f>
        <v>5.6389378743844079E-3</v>
      </c>
      <c r="H68" s="4">
        <f>p_212*(1-ep1_)*(1-e2_)*(ep3_)</f>
        <v>2.6275695908402733E-2</v>
      </c>
      <c r="I68" s="4">
        <f>p_212*(1-ep1_)*(1-e2_)*(1-ep3_)</f>
        <v>0.22204505842017341</v>
      </c>
      <c r="J68" s="4">
        <f>p_212*(1-ep1_)*(e2_)*(ep3_)</f>
        <v>3.6959924004335201E-3</v>
      </c>
      <c r="K68" s="4">
        <f>p_212*(1-ep1_)*(e2_)*(1-ep3_)</f>
        <v>3.1233305916450828E-2</v>
      </c>
      <c r="N68" s="1" t="s">
        <v>19</v>
      </c>
      <c r="O68" s="25">
        <f t="shared" si="20"/>
        <v>112</v>
      </c>
      <c r="P68" s="7">
        <f t="shared" si="21"/>
        <v>4.9000000000000004</v>
      </c>
      <c r="Q68" s="7">
        <f t="shared" si="21"/>
        <v>20.569230769230771</v>
      </c>
      <c r="R68" s="7">
        <f t="shared" si="21"/>
        <v>20.46153846153846</v>
      </c>
      <c r="S68" s="7">
        <f t="shared" si="21"/>
        <v>16.423076923076923</v>
      </c>
      <c r="T68" s="7">
        <f t="shared" si="21"/>
        <v>8.0769230769230766</v>
      </c>
      <c r="U68" s="7">
        <f t="shared" si="21"/>
        <v>27.73076923076923</v>
      </c>
      <c r="V68" s="7">
        <f t="shared" si="21"/>
        <v>6.3</v>
      </c>
      <c r="W68" s="7">
        <f t="shared" si="21"/>
        <v>7.5384615384615383</v>
      </c>
      <c r="AC68" s="6"/>
    </row>
    <row r="69" spans="1:29">
      <c r="A69" s="6"/>
      <c r="C69" s="1"/>
      <c r="D69" s="1" t="s">
        <v>13</v>
      </c>
      <c r="E69" s="1" t="s">
        <v>14</v>
      </c>
      <c r="F69" s="1" t="s">
        <v>15</v>
      </c>
      <c r="G69" s="1" t="s">
        <v>16</v>
      </c>
      <c r="H69" s="1" t="s">
        <v>17</v>
      </c>
      <c r="I69" s="1" t="s">
        <v>18</v>
      </c>
      <c r="J69" s="1" t="s">
        <v>19</v>
      </c>
      <c r="K69" s="1" t="s">
        <v>20</v>
      </c>
      <c r="L69" s="1"/>
      <c r="N69" s="1" t="s">
        <v>20</v>
      </c>
      <c r="O69" s="26">
        <f t="shared" si="20"/>
        <v>120</v>
      </c>
      <c r="P69" s="7">
        <f t="shared" si="21"/>
        <v>5.25</v>
      </c>
      <c r="Q69" s="7">
        <f t="shared" si="21"/>
        <v>22.03846153846154</v>
      </c>
      <c r="R69" s="7">
        <f t="shared" si="21"/>
        <v>21.923076923076923</v>
      </c>
      <c r="S69" s="7">
        <f t="shared" si="21"/>
        <v>17.596153846153847</v>
      </c>
      <c r="T69" s="7">
        <f t="shared" si="21"/>
        <v>8.6538461538461533</v>
      </c>
      <c r="U69" s="7">
        <f t="shared" si="21"/>
        <v>29.71153846153846</v>
      </c>
      <c r="V69" s="7">
        <f t="shared" si="21"/>
        <v>6.75</v>
      </c>
      <c r="W69" s="7">
        <f t="shared" si="21"/>
        <v>8.0769230769230766</v>
      </c>
      <c r="AC69" s="6"/>
    </row>
    <row r="70" spans="1:29">
      <c r="A70" s="6"/>
      <c r="B70" s="4">
        <f>(ep1_)*(1-k)*(ep3_)</f>
        <v>1.4186719146798232E-2</v>
      </c>
      <c r="C70" s="1" t="s">
        <v>13</v>
      </c>
      <c r="D70" s="4">
        <f t="shared" ref="D70:K77" si="22">row_212*oikjkjkh</f>
        <v>6.7300075767243062E-5</v>
      </c>
      <c r="E70" s="4">
        <f t="shared" si="22"/>
        <v>5.6872515603443013E-4</v>
      </c>
      <c r="F70" s="4">
        <f t="shared" si="22"/>
        <v>9.4665644423440543E-6</v>
      </c>
      <c r="G70" s="4">
        <f t="shared" si="22"/>
        <v>7.9998027910135007E-5</v>
      </c>
      <c r="H70" s="4">
        <f t="shared" si="22"/>
        <v>3.7276591823918499E-4</v>
      </c>
      <c r="I70" s="4">
        <f t="shared" si="22"/>
        <v>3.1500908817414059E-3</v>
      </c>
      <c r="J70" s="4">
        <f t="shared" si="22"/>
        <v>5.243400615365098E-5</v>
      </c>
      <c r="K70" s="4">
        <f t="shared" si="22"/>
        <v>4.4309813906271946E-4</v>
      </c>
      <c r="O70" s="25">
        <f>SUM(O62:O69)</f>
        <v>2080</v>
      </c>
      <c r="AC70" s="6"/>
    </row>
    <row r="71" spans="1:29">
      <c r="A71" s="6"/>
      <c r="B71" s="4">
        <f>(ep1_)*(1-k)*(1-ep3_)</f>
        <v>0.11988610664100564</v>
      </c>
      <c r="C71" s="1" t="s">
        <v>14</v>
      </c>
      <c r="D71" s="4">
        <f t="shared" si="22"/>
        <v>5.6872515603443002E-4</v>
      </c>
      <c r="E71" s="4">
        <f t="shared" si="22"/>
        <v>4.8060615002133286E-3</v>
      </c>
      <c r="F71" s="4">
        <f t="shared" si="22"/>
        <v>7.9998027910134994E-5</v>
      </c>
      <c r="G71" s="4">
        <f t="shared" si="22"/>
        <v>6.7603030735045476E-4</v>
      </c>
      <c r="H71" s="4">
        <f t="shared" si="22"/>
        <v>3.1500908817414059E-3</v>
      </c>
      <c r="I71" s="4">
        <f t="shared" si="22"/>
        <v>2.6620117552869239E-2</v>
      </c>
      <c r="J71" s="4">
        <f t="shared" si="22"/>
        <v>4.4309813906271941E-4</v>
      </c>
      <c r="K71" s="4">
        <f t="shared" si="22"/>
        <v>3.7444394438507765E-3</v>
      </c>
      <c r="N71" s="1" t="s">
        <v>101</v>
      </c>
      <c r="AC71" s="6"/>
    </row>
    <row r="72" spans="1:29">
      <c r="A72" s="6"/>
      <c r="B72" s="4">
        <f>(ep1_)*(k)*(ep3_)</f>
        <v>1.9955325383744851E-3</v>
      </c>
      <c r="C72" s="1" t="s">
        <v>15</v>
      </c>
      <c r="D72" s="4">
        <f t="shared" si="22"/>
        <v>9.4665644423440543E-6</v>
      </c>
      <c r="E72" s="4">
        <f t="shared" si="22"/>
        <v>7.9998027910134994E-5</v>
      </c>
      <c r="F72" s="4">
        <f t="shared" si="22"/>
        <v>1.331586054241435E-6</v>
      </c>
      <c r="G72" s="4">
        <f t="shared" si="22"/>
        <v>1.1252684010206342E-5</v>
      </c>
      <c r="H72" s="4">
        <f t="shared" si="22"/>
        <v>5.243400615365098E-5</v>
      </c>
      <c r="I72" s="4">
        <f t="shared" si="22"/>
        <v>4.4309813906271952E-4</v>
      </c>
      <c r="J72" s="4">
        <f t="shared" si="22"/>
        <v>7.3754730966499087E-6</v>
      </c>
      <c r="K72" s="4">
        <f t="shared" si="22"/>
        <v>6.2327078237281943E-5</v>
      </c>
      <c r="P72" s="1" t="s">
        <v>13</v>
      </c>
      <c r="Q72" s="1" t="s">
        <v>14</v>
      </c>
      <c r="R72" s="1" t="s">
        <v>15</v>
      </c>
      <c r="S72" s="1" t="s">
        <v>16</v>
      </c>
      <c r="T72" s="1" t="s">
        <v>17</v>
      </c>
      <c r="U72" s="1" t="s">
        <v>18</v>
      </c>
      <c r="V72" s="1" t="s">
        <v>19</v>
      </c>
      <c r="W72" s="1" t="s">
        <v>20</v>
      </c>
      <c r="X72" s="1" t="s">
        <v>95</v>
      </c>
      <c r="AC72" s="6"/>
    </row>
    <row r="73" spans="1:29">
      <c r="A73" s="6"/>
      <c r="B73" s="4">
        <f>(ep1_)*(k)*(1-ep3_)</f>
        <v>1.6863421642850596E-2</v>
      </c>
      <c r="C73" s="1" t="s">
        <v>16</v>
      </c>
      <c r="D73" s="4">
        <f t="shared" si="22"/>
        <v>7.9998027910134994E-5</v>
      </c>
      <c r="E73" s="4">
        <f t="shared" si="22"/>
        <v>6.7603030735045476E-4</v>
      </c>
      <c r="F73" s="4">
        <f t="shared" si="22"/>
        <v>1.1252684010206342E-5</v>
      </c>
      <c r="G73" s="4">
        <f t="shared" si="22"/>
        <v>9.5091786993583964E-5</v>
      </c>
      <c r="H73" s="4">
        <f t="shared" si="22"/>
        <v>4.4309813906271952E-4</v>
      </c>
      <c r="I73" s="4">
        <f t="shared" si="22"/>
        <v>3.7444394438507773E-3</v>
      </c>
      <c r="J73" s="4">
        <f t="shared" si="22"/>
        <v>6.2327078237281943E-5</v>
      </c>
      <c r="K73" s="4">
        <f t="shared" si="22"/>
        <v>5.2670040696925046E-4</v>
      </c>
      <c r="O73" s="1" t="s">
        <v>13</v>
      </c>
      <c r="P73" s="7">
        <f>POWER(D4-P62,2)/P62</f>
        <v>43.262828144078142</v>
      </c>
      <c r="Q73" s="7">
        <f t="shared" ref="Q73:W80" si="23">POWER(E4-Q62,2)/Q62</f>
        <v>0.57417830133798697</v>
      </c>
      <c r="R73" s="7">
        <f t="shared" si="23"/>
        <v>7.1644736842105265</v>
      </c>
      <c r="S73" s="7">
        <f t="shared" si="23"/>
        <v>7.7925774134790529E-2</v>
      </c>
      <c r="T73" s="7">
        <f t="shared" si="23"/>
        <v>0.28935185185185186</v>
      </c>
      <c r="U73" s="7">
        <f t="shared" si="23"/>
        <v>13.764866504854369</v>
      </c>
      <c r="V73" s="7">
        <f t="shared" si="23"/>
        <v>0.30584639126305796</v>
      </c>
      <c r="W73" s="7">
        <f t="shared" si="23"/>
        <v>18.668650793650794</v>
      </c>
      <c r="X73" s="6">
        <f>SUM(P73:W73)</f>
        <v>84.108121445381528</v>
      </c>
      <c r="AC73" s="6"/>
    </row>
    <row r="74" spans="1:29">
      <c r="A74" s="6"/>
      <c r="B74" s="4">
        <f>(1-ep1_)*(1-k)*(ep3_)</f>
        <v>7.8578297710203374E-2</v>
      </c>
      <c r="C74" s="1" t="s">
        <v>17</v>
      </c>
      <c r="D74" s="4">
        <f t="shared" si="22"/>
        <v>3.7276591823918488E-4</v>
      </c>
      <c r="E74" s="4">
        <f t="shared" si="22"/>
        <v>3.1500908817414051E-3</v>
      </c>
      <c r="F74" s="4">
        <f t="shared" si="22"/>
        <v>5.2434006153650966E-5</v>
      </c>
      <c r="G74" s="4">
        <f t="shared" si="22"/>
        <v>4.4309813906271941E-4</v>
      </c>
      <c r="H74" s="4">
        <f t="shared" si="22"/>
        <v>2.0646994556332426E-3</v>
      </c>
      <c r="I74" s="4">
        <f t="shared" si="22"/>
        <v>1.7447922705619887E-2</v>
      </c>
      <c r="J74" s="4">
        <f t="shared" si="22"/>
        <v>2.9042479117591434E-4</v>
      </c>
      <c r="K74" s="4">
        <f t="shared" si="22"/>
        <v>2.4542600107767295E-3</v>
      </c>
      <c r="O74" s="1" t="s">
        <v>14</v>
      </c>
      <c r="P74" s="7">
        <f t="shared" ref="P74:P80" si="24">POWER(D5-P63,2)/P63</f>
        <v>0.25837818003913893</v>
      </c>
      <c r="Q74" s="7">
        <f t="shared" si="23"/>
        <v>279.85614541898616</v>
      </c>
      <c r="R74" s="7">
        <f t="shared" si="23"/>
        <v>46.497256114469529</v>
      </c>
      <c r="S74" s="7">
        <f t="shared" si="23"/>
        <v>2.0684120687868153</v>
      </c>
      <c r="T74" s="7">
        <f t="shared" si="23"/>
        <v>11.399375658587985</v>
      </c>
      <c r="U74" s="7">
        <f t="shared" si="23"/>
        <v>13.073380832659831</v>
      </c>
      <c r="V74" s="7">
        <f t="shared" si="23"/>
        <v>13.310549847792998</v>
      </c>
      <c r="W74" s="7">
        <f t="shared" si="23"/>
        <v>0.8491080836971252</v>
      </c>
      <c r="X74" s="6">
        <f t="shared" ref="X74:X80" si="25">SUM(P74:W74)</f>
        <v>367.31260620501956</v>
      </c>
      <c r="AC74" s="6"/>
    </row>
    <row r="75" spans="1:29">
      <c r="A75" s="6"/>
      <c r="B75" s="4">
        <f>(1-ep1_)*(1-k)*(1-ep3_)</f>
        <v>0.66403275355459546</v>
      </c>
      <c r="C75" s="1" t="s">
        <v>18</v>
      </c>
      <c r="D75" s="4">
        <f t="shared" si="22"/>
        <v>3.1500908817414046E-3</v>
      </c>
      <c r="E75" s="4">
        <f t="shared" si="22"/>
        <v>2.6620117552869228E-2</v>
      </c>
      <c r="F75" s="4">
        <f t="shared" si="22"/>
        <v>4.4309813906271935E-4</v>
      </c>
      <c r="G75" s="4">
        <f t="shared" si="22"/>
        <v>3.744439443850776E-3</v>
      </c>
      <c r="H75" s="4">
        <f t="shared" si="22"/>
        <v>1.7447922705619883E-2</v>
      </c>
      <c r="I75" s="4">
        <f t="shared" si="22"/>
        <v>0.14744519155593877</v>
      </c>
      <c r="J75" s="4">
        <f t="shared" si="22"/>
        <v>2.4542600107767291E-3</v>
      </c>
      <c r="K75" s="4">
        <f t="shared" si="22"/>
        <v>2.0739938130313881E-2</v>
      </c>
      <c r="O75" s="1" t="s">
        <v>15</v>
      </c>
      <c r="P75" s="7">
        <f t="shared" si="24"/>
        <v>1.1833928571428571</v>
      </c>
      <c r="Q75" s="7">
        <f t="shared" si="23"/>
        <v>46.96108236004833</v>
      </c>
      <c r="R75" s="7">
        <f t="shared" si="23"/>
        <v>535.23242240215916</v>
      </c>
      <c r="S75" s="7">
        <f t="shared" si="23"/>
        <v>0.16236328289197113</v>
      </c>
      <c r="T75" s="7">
        <f t="shared" si="23"/>
        <v>21.376069230769232</v>
      </c>
      <c r="U75" s="7">
        <f t="shared" si="23"/>
        <v>81.236285847647508</v>
      </c>
      <c r="V75" s="7">
        <f t="shared" si="23"/>
        <v>0.20782407407407408</v>
      </c>
      <c r="W75" s="7">
        <f t="shared" si="23"/>
        <v>8.0342893772893795</v>
      </c>
      <c r="X75" s="6">
        <f t="shared" si="25"/>
        <v>694.3937294320225</v>
      </c>
      <c r="AC75" s="6"/>
    </row>
    <row r="76" spans="1:29">
      <c r="A76" s="6"/>
      <c r="B76" s="4">
        <f>(1-ep1_)*(k)*(ep3_)</f>
        <v>1.1052981895830174E-2</v>
      </c>
      <c r="C76" s="1" t="s">
        <v>19</v>
      </c>
      <c r="D76" s="4">
        <f t="shared" si="22"/>
        <v>5.2434006153650966E-5</v>
      </c>
      <c r="E76" s="4">
        <f t="shared" si="22"/>
        <v>4.4309813906271941E-4</v>
      </c>
      <c r="F76" s="4">
        <f t="shared" si="22"/>
        <v>7.3754730966499087E-6</v>
      </c>
      <c r="G76" s="4">
        <f t="shared" si="22"/>
        <v>6.2327078237281943E-5</v>
      </c>
      <c r="H76" s="4">
        <f t="shared" si="22"/>
        <v>2.904247911759144E-4</v>
      </c>
      <c r="I76" s="4">
        <f t="shared" si="22"/>
        <v>2.45426001077673E-3</v>
      </c>
      <c r="J76" s="4">
        <f t="shared" si="22"/>
        <v>4.0851737089117605E-5</v>
      </c>
      <c r="K76" s="4">
        <f t="shared" si="22"/>
        <v>3.4522116484145645E-4</v>
      </c>
      <c r="O76" s="1" t="s">
        <v>16</v>
      </c>
      <c r="P76" s="7">
        <f t="shared" si="24"/>
        <v>0.78109035004730376</v>
      </c>
      <c r="Q76" s="7">
        <f t="shared" si="23"/>
        <v>2.3693247193498568</v>
      </c>
      <c r="R76" s="7">
        <f t="shared" si="23"/>
        <v>0.18248786765691574</v>
      </c>
      <c r="S76" s="7">
        <f t="shared" si="23"/>
        <v>271.83115140342238</v>
      </c>
      <c r="T76" s="7">
        <f t="shared" si="23"/>
        <v>10.028735778570214</v>
      </c>
      <c r="U76" s="7">
        <f t="shared" si="23"/>
        <v>54.392247167254403</v>
      </c>
      <c r="V76" s="7">
        <f t="shared" si="23"/>
        <v>3.755711920529802</v>
      </c>
      <c r="W76" s="7">
        <f t="shared" si="23"/>
        <v>1.3959864638672583</v>
      </c>
      <c r="X76" s="6">
        <f t="shared" si="25"/>
        <v>344.73673567069812</v>
      </c>
      <c r="AC76" s="6"/>
    </row>
    <row r="77" spans="1:29">
      <c r="A77" s="6"/>
      <c r="B77" s="4">
        <f>(1-ep1_)*(k)*(1-ep3_)</f>
        <v>9.3404186870342007E-2</v>
      </c>
      <c r="C77" s="1" t="s">
        <v>20</v>
      </c>
      <c r="D77" s="4">
        <f t="shared" si="22"/>
        <v>4.4309813906271935E-4</v>
      </c>
      <c r="E77" s="4">
        <f t="shared" si="22"/>
        <v>3.744439443850776E-3</v>
      </c>
      <c r="F77" s="4">
        <f t="shared" si="22"/>
        <v>6.2327078237281943E-5</v>
      </c>
      <c r="G77" s="4">
        <f t="shared" si="22"/>
        <v>5.2670040696925035E-4</v>
      </c>
      <c r="H77" s="4">
        <f t="shared" si="22"/>
        <v>2.45426001077673E-3</v>
      </c>
      <c r="I77" s="4">
        <f t="shared" si="22"/>
        <v>2.0739938130313884E-2</v>
      </c>
      <c r="J77" s="4">
        <f t="shared" si="22"/>
        <v>3.4522116484145645E-4</v>
      </c>
      <c r="K77" s="4">
        <f t="shared" si="22"/>
        <v>2.9173215423987319E-3</v>
      </c>
      <c r="O77" s="1" t="s">
        <v>17</v>
      </c>
      <c r="P77" s="7">
        <f t="shared" si="24"/>
        <v>0.75976345083487962</v>
      </c>
      <c r="Q77" s="7">
        <f t="shared" si="23"/>
        <v>14.545560329722635</v>
      </c>
      <c r="R77" s="7">
        <f t="shared" si="23"/>
        <v>17.414177927335821</v>
      </c>
      <c r="S77" s="7">
        <f t="shared" si="23"/>
        <v>9.4158802263310459</v>
      </c>
      <c r="T77" s="7">
        <f t="shared" si="23"/>
        <v>224.15685148185156</v>
      </c>
      <c r="U77" s="7">
        <f t="shared" si="23"/>
        <v>0.21605154554183661</v>
      </c>
      <c r="V77" s="7">
        <f t="shared" si="23"/>
        <v>3.2887626262626268</v>
      </c>
      <c r="W77" s="7">
        <f t="shared" si="23"/>
        <v>1.0926573426573425</v>
      </c>
      <c r="X77" s="6">
        <f t="shared" si="25"/>
        <v>270.88970493053773</v>
      </c>
      <c r="AC77" s="6"/>
    </row>
    <row r="78" spans="1:29">
      <c r="A78" s="6"/>
      <c r="O78" s="1" t="s">
        <v>18</v>
      </c>
      <c r="P78" s="7">
        <f t="shared" si="24"/>
        <v>8.8668641522029379</v>
      </c>
      <c r="Q78" s="7">
        <f t="shared" si="23"/>
        <v>11.942335215916833</v>
      </c>
      <c r="R78" s="7">
        <f t="shared" si="23"/>
        <v>87.99616425139051</v>
      </c>
      <c r="S78" s="7">
        <f t="shared" si="23"/>
        <v>54.603770801169112</v>
      </c>
      <c r="T78" s="7">
        <f t="shared" si="23"/>
        <v>1.8368086508507084</v>
      </c>
      <c r="U78" s="7">
        <f t="shared" si="23"/>
        <v>401.21766701506903</v>
      </c>
      <c r="V78" s="7">
        <f t="shared" si="23"/>
        <v>16.220437435098649</v>
      </c>
      <c r="W78" s="7">
        <f t="shared" si="23"/>
        <v>2.782379069528603</v>
      </c>
      <c r="X78" s="6">
        <f t="shared" si="25"/>
        <v>585.46642659122642</v>
      </c>
      <c r="AC78" s="6"/>
    </row>
    <row r="79" spans="1:29">
      <c r="A79" s="6"/>
      <c r="C79" s="1" t="s">
        <v>31</v>
      </c>
      <c r="D79" s="4">
        <f>rtqwart*(ep1_)*(ep2_)*(1-e3_)</f>
        <v>5.2250117180078061E-4</v>
      </c>
      <c r="E79" s="4">
        <f>rtqwart*(ep1_)*(ep2_)*(e3_)</f>
        <v>1.1927731382138768E-4</v>
      </c>
      <c r="F79" s="4">
        <f>rtqwart*(ep1_)*(1-ep2_)*(1-e3_)</f>
        <v>5.389705916717372E-3</v>
      </c>
      <c r="G79" s="4">
        <f>rtqwart*(ep1_)*(1-ep2_)*(e3_)</f>
        <v>1.2303697651388262E-3</v>
      </c>
      <c r="H79" s="4">
        <f>rtqwart*(1-ep1_)*(ep2_)*(1-e3_)</f>
        <v>2.8940625529305678E-3</v>
      </c>
      <c r="I79" s="4">
        <f>rtqwart*(1-ep1_)*(ep2_)*(e3_)</f>
        <v>6.6066073336241646E-4</v>
      </c>
      <c r="J79" s="4">
        <f>rtqwart*(1-ep1_)*(1-ep2_)*(1-e3_)</f>
        <v>2.9852844178553019E-2</v>
      </c>
      <c r="K79" s="4">
        <f>rtqwart*(1-ep1_)*(1-ep2_)*(e3_)</f>
        <v>6.8148499098560963E-3</v>
      </c>
      <c r="O79" s="1" t="s">
        <v>19</v>
      </c>
      <c r="P79" s="7">
        <f t="shared" si="24"/>
        <v>0.24693877551020393</v>
      </c>
      <c r="Q79" s="7">
        <f t="shared" si="23"/>
        <v>10.319417755019851</v>
      </c>
      <c r="R79" s="7">
        <f t="shared" si="23"/>
        <v>2.0893580104106433</v>
      </c>
      <c r="S79" s="7">
        <f t="shared" si="23"/>
        <v>6.6151143938029184</v>
      </c>
      <c r="T79" s="7">
        <f t="shared" si="23"/>
        <v>0.53406593406593394</v>
      </c>
      <c r="U79" s="7">
        <f t="shared" si="23"/>
        <v>14.038674917315692</v>
      </c>
      <c r="V79" s="7">
        <f t="shared" si="23"/>
        <v>169.72857142857146</v>
      </c>
      <c r="W79" s="7">
        <f t="shared" si="23"/>
        <v>5.5384615384615392</v>
      </c>
      <c r="X79" s="6">
        <f t="shared" si="25"/>
        <v>209.11060275315825</v>
      </c>
      <c r="AC79" s="6"/>
    </row>
    <row r="80" spans="1:29">
      <c r="A80" s="6"/>
      <c r="C80" s="1"/>
      <c r="D80" s="1" t="s">
        <v>13</v>
      </c>
      <c r="E80" s="1" t="s">
        <v>14</v>
      </c>
      <c r="F80" s="1" t="s">
        <v>15</v>
      </c>
      <c r="G80" s="1" t="s">
        <v>16</v>
      </c>
      <c r="H80" s="1" t="s">
        <v>17</v>
      </c>
      <c r="I80" s="1" t="s">
        <v>18</v>
      </c>
      <c r="J80" s="1" t="s">
        <v>19</v>
      </c>
      <c r="K80" s="1" t="s">
        <v>20</v>
      </c>
      <c r="L80" s="1"/>
      <c r="O80" s="1" t="s">
        <v>20</v>
      </c>
      <c r="P80" s="7">
        <f t="shared" si="24"/>
        <v>0.58333333333333337</v>
      </c>
      <c r="Q80" s="7">
        <f t="shared" si="23"/>
        <v>0.41891529064303973</v>
      </c>
      <c r="R80" s="7">
        <f t="shared" si="23"/>
        <v>6.4844804318488523</v>
      </c>
      <c r="S80" s="7">
        <f t="shared" si="23"/>
        <v>1.2005254308533</v>
      </c>
      <c r="T80" s="7">
        <f t="shared" si="23"/>
        <v>0.31606837606837584</v>
      </c>
      <c r="U80" s="7">
        <f t="shared" si="23"/>
        <v>2.5542569081404025</v>
      </c>
      <c r="V80" s="7">
        <f t="shared" si="23"/>
        <v>12.675925925925926</v>
      </c>
      <c r="W80" s="7">
        <f t="shared" si="23"/>
        <v>44.33406593406594</v>
      </c>
      <c r="X80" s="6">
        <f t="shared" si="25"/>
        <v>68.567571630879172</v>
      </c>
      <c r="AC80" s="6"/>
    </row>
    <row r="81" spans="1:29">
      <c r="A81" s="6"/>
      <c r="B81" s="4">
        <f>(ep1_)*(ep2_)*(1-e3_)</f>
        <v>1.100366826385113E-2</v>
      </c>
      <c r="C81" s="1" t="s">
        <v>13</v>
      </c>
      <c r="D81" s="4">
        <f t="shared" ref="D81:K88" si="26">qetqert*qert</f>
        <v>5.7494295619692763E-6</v>
      </c>
      <c r="E81" s="4">
        <f t="shared" si="26"/>
        <v>1.3124879926938153E-6</v>
      </c>
      <c r="F81" s="4">
        <f t="shared" si="26"/>
        <v>5.9306535947273606E-5</v>
      </c>
      <c r="G81" s="4">
        <f t="shared" si="26"/>
        <v>1.353858073746007E-5</v>
      </c>
      <c r="H81" s="4">
        <f t="shared" si="26"/>
        <v>3.1845304267282069E-5</v>
      </c>
      <c r="I81" s="4">
        <f t="shared" si="26"/>
        <v>7.2696915448726352E-6</v>
      </c>
      <c r="J81" s="4">
        <f t="shared" si="26"/>
        <v>3.2849079407323682E-4</v>
      </c>
      <c r="K81" s="4">
        <f t="shared" si="26"/>
        <v>7.4988347675992252E-5</v>
      </c>
      <c r="X81" s="27">
        <f>SUM(X73:X80)</f>
        <v>2624.5854986589234</v>
      </c>
      <c r="Y81" t="s">
        <v>51</v>
      </c>
      <c r="AC81" s="6"/>
    </row>
    <row r="82" spans="1:29">
      <c r="A82" s="6"/>
      <c r="B82" s="4">
        <f>(ep1_)*(ep2_)*(e3_)</f>
        <v>2.5119331085332783E-3</v>
      </c>
      <c r="C82" s="1" t="s">
        <v>14</v>
      </c>
      <c r="D82" s="4">
        <f t="shared" si="26"/>
        <v>1.3124879926938153E-6</v>
      </c>
      <c r="E82" s="4">
        <f t="shared" si="26"/>
        <v>2.9961663368485768E-7</v>
      </c>
      <c r="F82" s="4">
        <f t="shared" si="26"/>
        <v>1.353858073746007E-5</v>
      </c>
      <c r="G82" s="4">
        <f t="shared" si="26"/>
        <v>3.0906065487905313E-6</v>
      </c>
      <c r="H82" s="4">
        <f t="shared" si="26"/>
        <v>7.2696915448726369E-6</v>
      </c>
      <c r="I82" s="4">
        <f t="shared" si="26"/>
        <v>1.65953556964093E-6</v>
      </c>
      <c r="J82" s="4">
        <f t="shared" si="26"/>
        <v>7.4988347675992265E-5</v>
      </c>
      <c r="K82" s="4">
        <f t="shared" si="26"/>
        <v>1.7118447118252556E-5</v>
      </c>
      <c r="Y82" t="s">
        <v>102</v>
      </c>
      <c r="AC82" s="6"/>
    </row>
    <row r="83" spans="1:29">
      <c r="A83" s="6"/>
      <c r="B83" s="4">
        <f>(ep1_)*(1-ep2_)*(1-e3_)</f>
        <v>0.11350507740083313</v>
      </c>
      <c r="C83" s="1" t="s">
        <v>15</v>
      </c>
      <c r="D83" s="4">
        <f t="shared" si="26"/>
        <v>5.9306535947273612E-5</v>
      </c>
      <c r="E83" s="4">
        <f t="shared" si="26"/>
        <v>1.353858073746007E-5</v>
      </c>
      <c r="F83" s="4">
        <f t="shared" si="26"/>
        <v>6.1175898724473356E-4</v>
      </c>
      <c r="G83" s="4">
        <f t="shared" si="26"/>
        <v>1.3965321542372736E-4</v>
      </c>
      <c r="H83" s="4">
        <f t="shared" si="26"/>
        <v>3.2849079407323682E-4</v>
      </c>
      <c r="I83" s="4">
        <f t="shared" si="26"/>
        <v>7.4988347675992252E-5</v>
      </c>
      <c r="J83" s="4">
        <f t="shared" si="26"/>
        <v>3.3884493891216711E-3</v>
      </c>
      <c r="K83" s="4">
        <f t="shared" si="26"/>
        <v>7.735200664932769E-4</v>
      </c>
      <c r="U83" t="s">
        <v>103</v>
      </c>
      <c r="W83">
        <f>_xlfn.CHISQ.INV(0.95,49)</f>
        <v>66.33864886296881</v>
      </c>
      <c r="AC83" s="6"/>
    </row>
    <row r="84" spans="1:29">
      <c r="A84" s="6"/>
      <c r="B84" s="4">
        <f>(ep1_)*(1-ep2_)*(e3_)</f>
        <v>2.5911101195811411E-2</v>
      </c>
      <c r="C84" s="1" t="s">
        <v>16</v>
      </c>
      <c r="D84" s="4">
        <f t="shared" si="26"/>
        <v>1.353858073746007E-5</v>
      </c>
      <c r="E84" s="4">
        <f t="shared" si="26"/>
        <v>3.0906065487905313E-6</v>
      </c>
      <c r="F84" s="4">
        <f t="shared" si="26"/>
        <v>1.3965321542372733E-4</v>
      </c>
      <c r="G84" s="4">
        <f t="shared" si="26"/>
        <v>3.1880235492778848E-5</v>
      </c>
      <c r="H84" s="4">
        <f t="shared" si="26"/>
        <v>7.4988347675992265E-5</v>
      </c>
      <c r="I84" s="4">
        <f t="shared" si="26"/>
        <v>1.7118447118252553E-5</v>
      </c>
      <c r="J84" s="4">
        <f t="shared" si="26"/>
        <v>7.735200664932769E-4</v>
      </c>
      <c r="K84" s="4">
        <f t="shared" si="26"/>
        <v>1.7658026564854759E-4</v>
      </c>
      <c r="AC84" s="6"/>
    </row>
    <row r="85" spans="1:29">
      <c r="A85" s="6"/>
      <c r="B85" s="4">
        <f>(1-ep1_)*(ep2_)*(1-e3_)</f>
        <v>6.0947814064279383E-2</v>
      </c>
      <c r="C85" s="1" t="s">
        <v>17</v>
      </c>
      <c r="D85" s="4">
        <f t="shared" si="26"/>
        <v>3.1845304267282076E-5</v>
      </c>
      <c r="E85" s="4">
        <f t="shared" si="26"/>
        <v>7.2696915448726378E-6</v>
      </c>
      <c r="F85" s="4">
        <f t="shared" si="26"/>
        <v>3.2849079407323687E-4</v>
      </c>
      <c r="G85" s="4">
        <f t="shared" si="26"/>
        <v>7.4988347675992279E-5</v>
      </c>
      <c r="H85" s="4">
        <f t="shared" si="26"/>
        <v>1.7638678636640597E-4</v>
      </c>
      <c r="I85" s="4">
        <f t="shared" si="26"/>
        <v>4.0265827536543016E-5</v>
      </c>
      <c r="J85" s="4">
        <f t="shared" si="26"/>
        <v>1.8194655962843547E-3</v>
      </c>
      <c r="K85" s="4">
        <f t="shared" si="26"/>
        <v>4.1535020518188048E-4</v>
      </c>
      <c r="AC85" s="6"/>
    </row>
    <row r="86" spans="1:29">
      <c r="A86" s="6"/>
      <c r="B86" s="4">
        <f>(1-ep1_)*(ep2_)*(e3_)</f>
        <v>1.3913254050355367E-2</v>
      </c>
      <c r="C86" s="1" t="s">
        <v>18</v>
      </c>
      <c r="D86" s="4">
        <f t="shared" si="26"/>
        <v>7.2696915448726361E-6</v>
      </c>
      <c r="E86" s="4">
        <f t="shared" si="26"/>
        <v>1.6595355696409303E-6</v>
      </c>
      <c r="F86" s="4">
        <f t="shared" si="26"/>
        <v>7.4988347675992265E-5</v>
      </c>
      <c r="G86" s="4">
        <f t="shared" si="26"/>
        <v>1.7118447118252556E-5</v>
      </c>
      <c r="H86" s="4">
        <f t="shared" si="26"/>
        <v>4.0265827536543016E-5</v>
      </c>
      <c r="I86" s="4">
        <f t="shared" si="26"/>
        <v>9.1919406243653889E-6</v>
      </c>
      <c r="J86" s="4">
        <f t="shared" si="26"/>
        <v>4.1535020518188042E-4</v>
      </c>
      <c r="K86" s="4">
        <f t="shared" si="26"/>
        <v>9.4816738110869241E-5</v>
      </c>
      <c r="AC86" s="6"/>
    </row>
    <row r="87" spans="1:29">
      <c r="A87" s="6"/>
      <c r="B87" s="4">
        <f>(1-ep1_)*(1-ep2_)*(1-e3_)</f>
        <v>0.62868910502364173</v>
      </c>
      <c r="C87" s="1" t="s">
        <v>19</v>
      </c>
      <c r="D87" s="4">
        <f t="shared" si="26"/>
        <v>3.2849079407323682E-4</v>
      </c>
      <c r="E87" s="4">
        <f t="shared" si="26"/>
        <v>7.4988347675992265E-5</v>
      </c>
      <c r="F87" s="4">
        <f t="shared" si="26"/>
        <v>3.3884493891216711E-3</v>
      </c>
      <c r="G87" s="4">
        <f t="shared" si="26"/>
        <v>7.735200664932769E-4</v>
      </c>
      <c r="H87" s="4">
        <f t="shared" si="26"/>
        <v>1.8194655962843545E-3</v>
      </c>
      <c r="I87" s="4">
        <f t="shared" si="26"/>
        <v>4.1535020518188042E-4</v>
      </c>
      <c r="J87" s="4">
        <f t="shared" si="26"/>
        <v>1.8768157889024729E-2</v>
      </c>
      <c r="K87" s="4">
        <f t="shared" si="26"/>
        <v>4.2844218906978749E-3</v>
      </c>
      <c r="AC87" s="6"/>
    </row>
    <row r="88" spans="1:29">
      <c r="A88" s="6"/>
      <c r="B88" s="4">
        <f>(1-ep1_)*(1-ep2_)*(e3_)</f>
        <v>0.14351804689269451</v>
      </c>
      <c r="C88" s="1" t="s">
        <v>20</v>
      </c>
      <c r="D88" s="4">
        <f t="shared" si="26"/>
        <v>7.4988347675992265E-5</v>
      </c>
      <c r="E88" s="4">
        <f t="shared" si="26"/>
        <v>1.7118447118252556E-5</v>
      </c>
      <c r="F88" s="4">
        <f t="shared" si="26"/>
        <v>7.735200664932769E-4</v>
      </c>
      <c r="G88" s="4">
        <f t="shared" si="26"/>
        <v>1.7658026564854759E-4</v>
      </c>
      <c r="H88" s="4">
        <f t="shared" si="26"/>
        <v>4.1535020518188042E-4</v>
      </c>
      <c r="I88" s="4">
        <f t="shared" si="26"/>
        <v>9.4816738110869227E-5</v>
      </c>
      <c r="J88" s="4">
        <f t="shared" si="26"/>
        <v>4.2844218906978749E-3</v>
      </c>
      <c r="K88" s="4">
        <f t="shared" si="26"/>
        <v>9.7805394892940228E-4</v>
      </c>
      <c r="AC88" s="6"/>
    </row>
    <row r="89" spans="1:29">
      <c r="A89" s="6"/>
      <c r="AC89" s="6"/>
    </row>
    <row r="90" spans="1:29">
      <c r="A90" s="6"/>
      <c r="C90" s="1" t="s">
        <v>32</v>
      </c>
      <c r="D90" s="4">
        <f>qertterqtaeqt*(ep1_)*(ep2_)*(ep3_)</f>
        <v>2.2401247725272432E-5</v>
      </c>
      <c r="E90" s="4">
        <f>qertterqtaeqt*(ep1_)*(ep2_)*(1-ep3_)</f>
        <v>1.8930369635813244E-4</v>
      </c>
      <c r="F90" s="4">
        <f>qertterqtaeqt*(ep1_)*(1-ep2_)*(ep3_)</f>
        <v>2.3107342896598655E-4</v>
      </c>
      <c r="G90" s="4">
        <f>qertterqtaeqt*(ep1_)*(1-ep2_)*(1-ep3_)</f>
        <v>1.9527061514551249E-3</v>
      </c>
      <c r="H90" s="4">
        <f>qertterqtaeqt*(1-ep1_)*(ep2_)*(ep3_)</f>
        <v>1.2407744839537058E-4</v>
      </c>
      <c r="I90" s="4">
        <f>qertterqtaeqt*(1-ep1_)*(ep2_)*(1-ep3_)</f>
        <v>1.0485272920503551E-3</v>
      </c>
      <c r="J90" s="4">
        <f>qertterqtaeqt*(1-ep1_)*(1-ep2_)*(ep3_)</f>
        <v>1.2798841301023935E-3</v>
      </c>
      <c r="K90" s="4">
        <f>qertterqtaeqt*(1-ep1_)*(1-ep2_)*(1-ep3_)</f>
        <v>1.0815772394015136E-2</v>
      </c>
      <c r="AC90" s="6"/>
    </row>
    <row r="91" spans="1:29">
      <c r="A91" s="6"/>
      <c r="C91" s="1"/>
      <c r="D91" s="1" t="s">
        <v>13</v>
      </c>
      <c r="E91" s="1" t="s">
        <v>14</v>
      </c>
      <c r="F91" s="1" t="s">
        <v>15</v>
      </c>
      <c r="G91" s="1" t="s">
        <v>16</v>
      </c>
      <c r="H91" s="1" t="s">
        <v>17</v>
      </c>
      <c r="I91" s="1" t="s">
        <v>18</v>
      </c>
      <c r="J91" s="1" t="s">
        <v>19</v>
      </c>
      <c r="K91" s="1" t="s">
        <v>20</v>
      </c>
      <c r="AC91" s="6"/>
    </row>
    <row r="92" spans="1:29">
      <c r="A92" s="6"/>
      <c r="B92" s="4">
        <f>(ep1_)*(ep2_)*(ep3_)</f>
        <v>1.4301335087362678E-3</v>
      </c>
      <c r="C92" s="1" t="s">
        <v>13</v>
      </c>
      <c r="D92" s="4">
        <f t="shared" ref="D92:K99" si="27">tqertqert*ertqert</f>
        <v>3.2036775009414204E-8</v>
      </c>
      <c r="E92" s="4">
        <f t="shared" si="27"/>
        <v>2.70729559489401E-7</v>
      </c>
      <c r="F92" s="4">
        <f t="shared" si="27"/>
        <v>3.3046585374284711E-7</v>
      </c>
      <c r="G92" s="4">
        <f t="shared" si="27"/>
        <v>2.7926304999114121E-6</v>
      </c>
      <c r="H92" s="4">
        <f t="shared" si="27"/>
        <v>1.7744731662871454E-7</v>
      </c>
      <c r="I92" s="4">
        <f t="shared" si="27"/>
        <v>1.4995340151857118E-6</v>
      </c>
      <c r="J92" s="4">
        <f t="shared" si="27"/>
        <v>1.8304051817592019E-6</v>
      </c>
      <c r="K92" s="4">
        <f t="shared" si="27"/>
        <v>1.5467998523545731E-5</v>
      </c>
      <c r="AC92" s="6"/>
    </row>
    <row r="93" spans="1:29">
      <c r="A93" s="6"/>
      <c r="B93" s="4">
        <f>(ep1_)*(ep2_)*(1-ep3_)</f>
        <v>1.208546786364814E-2</v>
      </c>
      <c r="C93" s="1" t="s">
        <v>14</v>
      </c>
      <c r="D93" s="4">
        <f t="shared" si="27"/>
        <v>2.7072955948940095E-7</v>
      </c>
      <c r="E93" s="4">
        <f t="shared" si="27"/>
        <v>2.2878237388060148E-6</v>
      </c>
      <c r="F93" s="4">
        <f t="shared" si="27"/>
        <v>2.7926304999114116E-6</v>
      </c>
      <c r="G93" s="4">
        <f t="shared" si="27"/>
        <v>2.3599367440558949E-5</v>
      </c>
      <c r="H93" s="4">
        <f t="shared" si="27"/>
        <v>1.4995340151857116E-6</v>
      </c>
      <c r="I93" s="4">
        <f t="shared" si="27"/>
        <v>1.2671942892232575E-5</v>
      </c>
      <c r="J93" s="4">
        <f t="shared" si="27"/>
        <v>1.5467998523545731E-5</v>
      </c>
      <c r="K93" s="4">
        <f t="shared" si="27"/>
        <v>1.3071366968840263E-4</v>
      </c>
      <c r="AC93" s="6"/>
    </row>
    <row r="94" spans="1:29">
      <c r="A94" s="6"/>
      <c r="B94" s="4">
        <f>(ep1_)*(1-ep2_)*(ep3_)</f>
        <v>1.4752118176436447E-2</v>
      </c>
      <c r="C94" s="1" t="s">
        <v>15</v>
      </c>
      <c r="D94" s="4">
        <f t="shared" si="27"/>
        <v>3.3046585374284706E-7</v>
      </c>
      <c r="E94" s="4">
        <f t="shared" si="27"/>
        <v>2.7926304999114116E-6</v>
      </c>
      <c r="F94" s="4">
        <f t="shared" si="27"/>
        <v>3.4088225315406264E-6</v>
      </c>
      <c r="G94" s="4">
        <f t="shared" si="27"/>
        <v>2.8806551910120411E-5</v>
      </c>
      <c r="H94" s="4">
        <f t="shared" si="27"/>
        <v>1.8304051817592017E-6</v>
      </c>
      <c r="I94" s="4">
        <f t="shared" si="27"/>
        <v>1.5467998523545731E-5</v>
      </c>
      <c r="J94" s="4">
        <f t="shared" si="27"/>
        <v>1.888100193941607E-5</v>
      </c>
      <c r="K94" s="4">
        <f t="shared" si="27"/>
        <v>1.5955555252595023E-4</v>
      </c>
      <c r="AC94" s="6"/>
    </row>
    <row r="95" spans="1:29">
      <c r="A95" s="6"/>
      <c r="B95" s="4">
        <f>(ep1_)*(1-ep2_)*(1-ep3_)</f>
        <v>0.12466406042020808</v>
      </c>
      <c r="C95" s="1" t="s">
        <v>16</v>
      </c>
      <c r="D95" s="4">
        <f t="shared" si="27"/>
        <v>2.7926304999114112E-6</v>
      </c>
      <c r="E95" s="4">
        <f t="shared" si="27"/>
        <v>2.3599367440558949E-5</v>
      </c>
      <c r="F95" s="4">
        <f t="shared" si="27"/>
        <v>2.8806551910120407E-5</v>
      </c>
      <c r="G95" s="4">
        <f t="shared" si="27"/>
        <v>2.4343227764791369E-4</v>
      </c>
      <c r="H95" s="4">
        <f t="shared" si="27"/>
        <v>1.5467998523545728E-5</v>
      </c>
      <c r="I95" s="4">
        <f t="shared" si="27"/>
        <v>1.3071366968840263E-4</v>
      </c>
      <c r="J95" s="4">
        <f t="shared" si="27"/>
        <v>1.5955555252595026E-4</v>
      </c>
      <c r="K95" s="4">
        <f t="shared" si="27"/>
        <v>1.3483381032187215E-3</v>
      </c>
      <c r="AC95" s="6"/>
    </row>
    <row r="96" spans="1:29">
      <c r="A96" s="6"/>
      <c r="B96" s="4">
        <f>(1-ep1_)*(ep2_)*(ep3_)</f>
        <v>7.9213139734410267E-3</v>
      </c>
      <c r="C96" s="1" t="s">
        <v>17</v>
      </c>
      <c r="D96" s="4">
        <f t="shared" si="27"/>
        <v>1.7744731662871454E-7</v>
      </c>
      <c r="E96" s="4">
        <f t="shared" si="27"/>
        <v>1.4995340151857116E-6</v>
      </c>
      <c r="F96" s="4">
        <f t="shared" si="27"/>
        <v>1.8304051817592017E-6</v>
      </c>
      <c r="G96" s="4">
        <f t="shared" si="27"/>
        <v>1.5467998523545731E-5</v>
      </c>
      <c r="H96" s="4">
        <f t="shared" si="27"/>
        <v>9.8285642576315694E-7</v>
      </c>
      <c r="I96" s="4">
        <f t="shared" si="27"/>
        <v>8.3057138900527576E-6</v>
      </c>
      <c r="J96" s="4">
        <f t="shared" si="27"/>
        <v>1.0138364044165503E-5</v>
      </c>
      <c r="K96" s="4">
        <f t="shared" si="27"/>
        <v>8.5675128998269798E-5</v>
      </c>
      <c r="AC96" s="6"/>
    </row>
    <row r="97" spans="1:29">
      <c r="A97" s="6"/>
      <c r="B97" s="4">
        <f>(1-ep1_)*(ep2_)*(1-ep3_)</f>
        <v>6.6939754141193714E-2</v>
      </c>
      <c r="C97" s="1" t="s">
        <v>18</v>
      </c>
      <c r="D97" s="4">
        <f t="shared" si="27"/>
        <v>1.4995340151857116E-6</v>
      </c>
      <c r="E97" s="4">
        <f t="shared" si="27"/>
        <v>1.2671942892232573E-5</v>
      </c>
      <c r="F97" s="4">
        <f t="shared" si="27"/>
        <v>1.5467998523545731E-5</v>
      </c>
      <c r="G97" s="4">
        <f t="shared" si="27"/>
        <v>1.3071366968840263E-4</v>
      </c>
      <c r="H97" s="4">
        <f t="shared" si="27"/>
        <v>8.3057138900527576E-6</v>
      </c>
      <c r="I97" s="4">
        <f t="shared" si="27"/>
        <v>7.0188159140182382E-5</v>
      </c>
      <c r="J97" s="4">
        <f t="shared" si="27"/>
        <v>8.5675128998269812E-5</v>
      </c>
      <c r="K97" s="4">
        <f t="shared" si="27"/>
        <v>7.2400514490248335E-4</v>
      </c>
      <c r="AC97" s="6"/>
    </row>
    <row r="98" spans="1:29">
      <c r="A98" s="6"/>
      <c r="B98" s="4">
        <f>(1-ep1_)*(1-ep2_)*(ep3_)</f>
        <v>8.1709965632592516E-2</v>
      </c>
      <c r="C98" s="1" t="s">
        <v>19</v>
      </c>
      <c r="D98" s="4">
        <f t="shared" si="27"/>
        <v>1.8304051817592017E-6</v>
      </c>
      <c r="E98" s="4">
        <f t="shared" si="27"/>
        <v>1.5467998523545731E-5</v>
      </c>
      <c r="F98" s="4">
        <f t="shared" si="27"/>
        <v>1.888100193941607E-5</v>
      </c>
      <c r="G98" s="4">
        <f t="shared" si="27"/>
        <v>1.5955555252595026E-4</v>
      </c>
      <c r="H98" s="4">
        <f t="shared" si="27"/>
        <v>1.0138364044165502E-5</v>
      </c>
      <c r="I98" s="4">
        <f t="shared" si="27"/>
        <v>8.5675128998269812E-5</v>
      </c>
      <c r="J98" s="4">
        <f t="shared" si="27"/>
        <v>1.0457928828436714E-4</v>
      </c>
      <c r="K98" s="4">
        <f t="shared" si="27"/>
        <v>8.8375639060491969E-4</v>
      </c>
      <c r="AC98" s="6"/>
    </row>
    <row r="99" spans="1:29">
      <c r="A99" s="6"/>
      <c r="B99" s="4">
        <f>(1-ep1_)*(1-ep2_)*(1-ep3_)</f>
        <v>0.69049718628374368</v>
      </c>
      <c r="C99" s="1" t="s">
        <v>20</v>
      </c>
      <c r="D99" s="4">
        <f t="shared" si="27"/>
        <v>1.5467998523545728E-5</v>
      </c>
      <c r="E99" s="4">
        <f t="shared" si="27"/>
        <v>1.3071366968840263E-4</v>
      </c>
      <c r="F99" s="4">
        <f t="shared" si="27"/>
        <v>1.5955555252595023E-4</v>
      </c>
      <c r="G99" s="4">
        <f t="shared" si="27"/>
        <v>1.3483381032187217E-3</v>
      </c>
      <c r="H99" s="4">
        <f t="shared" si="27"/>
        <v>8.5675128998269798E-5</v>
      </c>
      <c r="I99" s="4">
        <f t="shared" si="27"/>
        <v>7.2400514490248335E-4</v>
      </c>
      <c r="J99" s="4">
        <f t="shared" si="27"/>
        <v>8.8375639060491958E-4</v>
      </c>
      <c r="K99" s="4">
        <f t="shared" si="27"/>
        <v>7.4682604055528413E-3</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30">
        <f>D15+D26+D37+D48+D59+D70+D81+D92</f>
        <v>8.0201168570867634E-3</v>
      </c>
      <c r="E103" s="30">
        <f t="shared" ref="E103:K103" si="28">E15+E26+E37+E48+E59+E70+E81+E92</f>
        <v>1.2834546794944448E-2</v>
      </c>
      <c r="F103" s="30">
        <f t="shared" si="28"/>
        <v>1.1325061821793886E-2</v>
      </c>
      <c r="G103" s="30">
        <f t="shared" si="28"/>
        <v>4.829126486054984E-3</v>
      </c>
      <c r="H103" s="30">
        <f t="shared" si="28"/>
        <v>5.6562334394820541E-3</v>
      </c>
      <c r="I103" s="30">
        <f t="shared" si="28"/>
        <v>5.3900805585770989E-3</v>
      </c>
      <c r="J103" s="30">
        <f t="shared" si="28"/>
        <v>2.1230265862095432E-3</v>
      </c>
      <c r="K103" s="30">
        <f t="shared" si="28"/>
        <v>1.1445460054147814E-3</v>
      </c>
      <c r="L103" s="6">
        <f>SUM(D103:K103)</f>
        <v>5.1322738549563561E-2</v>
      </c>
      <c r="N103" s="30">
        <f>D103+K110</f>
        <v>2.009532615974402E-2</v>
      </c>
      <c r="AC103" s="6"/>
    </row>
    <row r="104" spans="1:29">
      <c r="A104" s="6"/>
      <c r="C104" s="1" t="s">
        <v>14</v>
      </c>
      <c r="D104" s="30">
        <f t="shared" ref="D104:K110" si="29">D16+D27+D38+D49+D60+D71+D82+D93</f>
        <v>1.2834546794944449E-2</v>
      </c>
      <c r="E104" s="30">
        <f t="shared" si="29"/>
        <v>9.5917640474488128E-2</v>
      </c>
      <c r="F104" s="30">
        <f t="shared" si="29"/>
        <v>4.8291264860549831E-3</v>
      </c>
      <c r="G104" s="30">
        <f t="shared" si="29"/>
        <v>2.0064040287735389E-2</v>
      </c>
      <c r="H104" s="30">
        <f t="shared" si="29"/>
        <v>5.3900805585770989E-3</v>
      </c>
      <c r="I104" s="30">
        <f t="shared" si="29"/>
        <v>3.5868292431360166E-2</v>
      </c>
      <c r="J104" s="30">
        <f t="shared" si="29"/>
        <v>1.1445460054147812E-3</v>
      </c>
      <c r="K104" s="30">
        <f t="shared" si="29"/>
        <v>5.8378080814264427E-3</v>
      </c>
      <c r="L104" s="6">
        <f t="shared" ref="L104:L111" si="30">SUM(D104:K104)</f>
        <v>0.18188608112000143</v>
      </c>
      <c r="AC104" s="6"/>
    </row>
    <row r="105" spans="1:29">
      <c r="A105" s="6"/>
      <c r="C105" s="1" t="s">
        <v>15</v>
      </c>
      <c r="D105" s="30">
        <f t="shared" si="29"/>
        <v>1.1325061821793886E-2</v>
      </c>
      <c r="E105" s="30">
        <f t="shared" si="29"/>
        <v>4.8291264860549823E-3</v>
      </c>
      <c r="F105" s="30">
        <f t="shared" si="29"/>
        <v>0.10677647600716986</v>
      </c>
      <c r="G105" s="30">
        <f t="shared" si="29"/>
        <v>3.1870317278858903E-2</v>
      </c>
      <c r="H105" s="30">
        <f t="shared" si="29"/>
        <v>2.1230265862095437E-3</v>
      </c>
      <c r="I105" s="30">
        <f t="shared" si="29"/>
        <v>1.1445460054147814E-3</v>
      </c>
      <c r="J105" s="30">
        <f t="shared" si="29"/>
        <v>1.3991127072346059E-2</v>
      </c>
      <c r="K105" s="30">
        <f t="shared" si="29"/>
        <v>4.1464421820099472E-3</v>
      </c>
      <c r="L105" s="6">
        <f t="shared" si="30"/>
        <v>0.17620612343985795</v>
      </c>
      <c r="AC105" s="6"/>
    </row>
    <row r="106" spans="1:29">
      <c r="A106" s="6"/>
      <c r="C106" s="1" t="s">
        <v>16</v>
      </c>
      <c r="D106" s="30">
        <f t="shared" si="29"/>
        <v>4.8291264860549831E-3</v>
      </c>
      <c r="E106" s="30">
        <f t="shared" si="29"/>
        <v>2.0064040287735382E-2</v>
      </c>
      <c r="F106" s="30">
        <f t="shared" si="29"/>
        <v>3.1870317278858903E-2</v>
      </c>
      <c r="G106" s="30">
        <f t="shared" si="29"/>
        <v>7.0614502868029685E-2</v>
      </c>
      <c r="H106" s="30">
        <f t="shared" si="29"/>
        <v>1.1445460054147814E-3</v>
      </c>
      <c r="I106" s="30">
        <f t="shared" si="29"/>
        <v>5.8378080814264436E-3</v>
      </c>
      <c r="J106" s="30">
        <f t="shared" si="29"/>
        <v>4.1464421820099472E-3</v>
      </c>
      <c r="K106" s="30">
        <f t="shared" si="29"/>
        <v>8.9959741737305025E-3</v>
      </c>
      <c r="L106" s="6">
        <f t="shared" si="30"/>
        <v>0.1475027573632606</v>
      </c>
      <c r="AC106" s="6"/>
    </row>
    <row r="107" spans="1:29">
      <c r="A107" s="6"/>
      <c r="C107" s="1" t="s">
        <v>17</v>
      </c>
      <c r="D107" s="30">
        <f t="shared" si="29"/>
        <v>5.6562334394820541E-3</v>
      </c>
      <c r="E107" s="30">
        <f t="shared" si="29"/>
        <v>5.390080558577098E-3</v>
      </c>
      <c r="F107" s="30">
        <f t="shared" si="29"/>
        <v>2.1230265862095437E-3</v>
      </c>
      <c r="G107" s="30">
        <f t="shared" si="29"/>
        <v>1.1445460054147814E-3</v>
      </c>
      <c r="H107" s="30">
        <f t="shared" si="29"/>
        <v>2.7499215646355414E-2</v>
      </c>
      <c r="I107" s="30">
        <f t="shared" si="29"/>
        <v>2.3364228765943077E-2</v>
      </c>
      <c r="J107" s="30">
        <f t="shared" si="29"/>
        <v>5.7717020605320265E-3</v>
      </c>
      <c r="K107" s="30">
        <f t="shared" si="29"/>
        <v>3.8100089526716466E-3</v>
      </c>
      <c r="L107" s="6">
        <f t="shared" si="30"/>
        <v>7.4759042015185628E-2</v>
      </c>
      <c r="AC107" s="6"/>
    </row>
    <row r="108" spans="1:29">
      <c r="A108" s="6"/>
      <c r="C108" s="1" t="s">
        <v>18</v>
      </c>
      <c r="D108" s="30">
        <f t="shared" si="29"/>
        <v>5.3900805585770971E-3</v>
      </c>
      <c r="E108" s="30">
        <f t="shared" si="29"/>
        <v>3.5868292431360152E-2</v>
      </c>
      <c r="F108" s="30">
        <f t="shared" si="29"/>
        <v>1.1445460054147812E-3</v>
      </c>
      <c r="G108" s="30">
        <f t="shared" si="29"/>
        <v>5.8378080814264419E-3</v>
      </c>
      <c r="H108" s="30">
        <f t="shared" si="29"/>
        <v>2.3364228765943074E-2</v>
      </c>
      <c r="I108" s="30">
        <f t="shared" si="29"/>
        <v>0.14972600125214147</v>
      </c>
      <c r="J108" s="30">
        <f t="shared" si="29"/>
        <v>3.8100089526716457E-3</v>
      </c>
      <c r="K108" s="30">
        <f t="shared" si="29"/>
        <v>2.1932306691260919E-2</v>
      </c>
      <c r="L108" s="6">
        <f t="shared" si="30"/>
        <v>0.24707327273879559</v>
      </c>
      <c r="AC108" s="6"/>
    </row>
    <row r="109" spans="1:29">
      <c r="A109" s="6"/>
      <c r="C109" s="1" t="s">
        <v>19</v>
      </c>
      <c r="D109" s="30">
        <f t="shared" si="29"/>
        <v>2.1230265862095437E-3</v>
      </c>
      <c r="E109" s="30">
        <f t="shared" si="29"/>
        <v>1.1445460054147812E-3</v>
      </c>
      <c r="F109" s="30">
        <f t="shared" si="29"/>
        <v>1.399112707234606E-2</v>
      </c>
      <c r="G109" s="30">
        <f t="shared" si="29"/>
        <v>4.1464421820099472E-3</v>
      </c>
      <c r="H109" s="30">
        <f t="shared" si="29"/>
        <v>5.7717020605320274E-3</v>
      </c>
      <c r="I109" s="30">
        <f t="shared" si="29"/>
        <v>3.8100089526716466E-3</v>
      </c>
      <c r="J109" s="30">
        <f t="shared" si="29"/>
        <v>2.0447951869975899E-2</v>
      </c>
      <c r="K109" s="30">
        <f t="shared" si="29"/>
        <v>5.936442095457916E-3</v>
      </c>
      <c r="L109" s="6">
        <f t="shared" si="30"/>
        <v>5.7371246824617819E-2</v>
      </c>
      <c r="AC109" s="6"/>
    </row>
    <row r="110" spans="1:29">
      <c r="A110" s="6"/>
      <c r="C110" s="1" t="s">
        <v>20</v>
      </c>
      <c r="D110" s="30">
        <f t="shared" si="29"/>
        <v>1.1445460054147812E-3</v>
      </c>
      <c r="E110" s="30">
        <f t="shared" si="29"/>
        <v>5.8378080814264419E-3</v>
      </c>
      <c r="F110" s="30">
        <f t="shared" si="29"/>
        <v>4.1464421820099472E-3</v>
      </c>
      <c r="G110" s="30">
        <f t="shared" si="29"/>
        <v>8.9959741737305008E-3</v>
      </c>
      <c r="H110" s="30">
        <f t="shared" si="29"/>
        <v>3.8100089526716466E-3</v>
      </c>
      <c r="I110" s="30">
        <f t="shared" si="29"/>
        <v>2.1932306691260922E-2</v>
      </c>
      <c r="J110" s="30">
        <f t="shared" si="29"/>
        <v>5.936442095457916E-3</v>
      </c>
      <c r="K110" s="30">
        <f t="shared" si="29"/>
        <v>1.2075209302657255E-2</v>
      </c>
      <c r="L110" s="6">
        <f t="shared" si="30"/>
        <v>6.3878737484629411E-2</v>
      </c>
      <c r="AC110" s="6"/>
    </row>
    <row r="111" spans="1:29">
      <c r="A111" s="6"/>
      <c r="D111" s="3">
        <f>SUM(D103:D110)</f>
        <v>5.1322738549563561E-2</v>
      </c>
      <c r="E111" s="3">
        <f t="shared" ref="E111:K111" si="31">SUM(E103:E110)</f>
        <v>0.18188608112000137</v>
      </c>
      <c r="F111" s="3">
        <f t="shared" si="31"/>
        <v>0.17620612343985795</v>
      </c>
      <c r="G111" s="3">
        <f t="shared" si="31"/>
        <v>0.14750275736326063</v>
      </c>
      <c r="H111" s="3">
        <f t="shared" si="31"/>
        <v>7.4759042015185656E-2</v>
      </c>
      <c r="I111" s="3">
        <f t="shared" si="31"/>
        <v>0.24707327273879562</v>
      </c>
      <c r="J111" s="3">
        <f t="shared" si="31"/>
        <v>5.7371246824617819E-2</v>
      </c>
      <c r="K111" s="3">
        <f t="shared" si="31"/>
        <v>6.3878737484629411E-2</v>
      </c>
      <c r="L111" s="6">
        <f t="shared" si="30"/>
        <v>0.99999999953591212</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f>(L119+L120+L121+L122)/$L$12</f>
        <v>0.44308229906322849</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f>(L117+L118+L121+L122)/$L$12</f>
        <v>0.44495886511236582</v>
      </c>
      <c r="R114" t="s">
        <v>58</v>
      </c>
      <c r="W114" s="1" t="s">
        <v>45</v>
      </c>
      <c r="X114" s="6" t="s">
        <v>47</v>
      </c>
      <c r="Y114" s="6" t="s">
        <v>48</v>
      </c>
      <c r="Z114" s="6" t="s">
        <v>49</v>
      </c>
      <c r="AA114" s="6" t="s">
        <v>50</v>
      </c>
      <c r="AB114" s="6"/>
      <c r="AC114" s="6"/>
    </row>
    <row r="115" spans="1:29">
      <c r="A115" s="6"/>
      <c r="C115" s="1" t="s">
        <v>13</v>
      </c>
      <c r="D115" s="5">
        <f t="shared" ref="D115:K122" si="32">$L$12*D103</f>
        <v>16.681843062740469</v>
      </c>
      <c r="E115" s="5">
        <f t="shared" si="32"/>
        <v>26.695857333484451</v>
      </c>
      <c r="F115" s="5">
        <f t="shared" si="32"/>
        <v>23.556128589331284</v>
      </c>
      <c r="G115" s="5">
        <f t="shared" si="32"/>
        <v>10.044583090994367</v>
      </c>
      <c r="H115" s="5">
        <f t="shared" si="32"/>
        <v>11.764965554122673</v>
      </c>
      <c r="I115" s="5">
        <f t="shared" si="32"/>
        <v>11.211367561840365</v>
      </c>
      <c r="J115" s="5">
        <f t="shared" si="32"/>
        <v>4.4158952993158502</v>
      </c>
      <c r="K115" s="5">
        <f t="shared" si="32"/>
        <v>2.3806556912627452</v>
      </c>
      <c r="L115" s="11">
        <f>SUM(D115:K115)</f>
        <v>106.75129618309219</v>
      </c>
      <c r="N115" t="s">
        <v>38</v>
      </c>
      <c r="O115" s="7">
        <f>(L116+L118+L120+L122)/$L$12</f>
        <v>0.64034084870668706</v>
      </c>
      <c r="W115" s="1" t="s">
        <v>13</v>
      </c>
      <c r="X115" s="5">
        <f t="shared" ref="X115:X122" si="33">L115</f>
        <v>106.75129618309219</v>
      </c>
      <c r="Y115" s="5">
        <f>D115</f>
        <v>16.681843062740469</v>
      </c>
      <c r="Z115" s="5">
        <f>X115-Y115</f>
        <v>90.069453120351724</v>
      </c>
      <c r="AA115" s="7">
        <f t="shared" ref="AA115:AB122" si="34">POWER(AA4-Y115,2)/Y115</f>
        <v>0.66000893419715545</v>
      </c>
      <c r="AB115" s="7">
        <f t="shared" si="34"/>
        <v>0.5332826878255934</v>
      </c>
      <c r="AC115" s="6"/>
    </row>
    <row r="116" spans="1:29">
      <c r="A116" s="6"/>
      <c r="C116" s="1" t="s">
        <v>14</v>
      </c>
      <c r="D116" s="5">
        <f t="shared" si="32"/>
        <v>26.695857333484454</v>
      </c>
      <c r="E116" s="5">
        <f t="shared" si="32"/>
        <v>199.50869218693529</v>
      </c>
      <c r="F116" s="5">
        <f t="shared" si="32"/>
        <v>10.044583090994365</v>
      </c>
      <c r="G116" s="5">
        <f t="shared" si="32"/>
        <v>41.733203798489612</v>
      </c>
      <c r="H116" s="5">
        <f t="shared" si="32"/>
        <v>11.211367561840365</v>
      </c>
      <c r="I116" s="5">
        <f t="shared" si="32"/>
        <v>74.606048257229148</v>
      </c>
      <c r="J116" s="5">
        <f t="shared" si="32"/>
        <v>2.3806556912627448</v>
      </c>
      <c r="K116" s="5">
        <f t="shared" si="32"/>
        <v>12.142640809367</v>
      </c>
      <c r="L116" s="11">
        <f t="shared" ref="L116:L123" si="35">SUM(D116:K116)</f>
        <v>378.32304872960293</v>
      </c>
      <c r="M116" s="9" t="s">
        <v>39</v>
      </c>
      <c r="N116" s="9">
        <v>1</v>
      </c>
      <c r="O116" s="9">
        <v>2</v>
      </c>
      <c r="P116" s="9" t="s">
        <v>39</v>
      </c>
      <c r="Q116" s="9">
        <v>1</v>
      </c>
      <c r="R116" s="9">
        <v>2</v>
      </c>
      <c r="S116" s="9" t="s">
        <v>11</v>
      </c>
      <c r="T116" s="9" t="s">
        <v>42</v>
      </c>
      <c r="U116" s="9" t="s">
        <v>43</v>
      </c>
      <c r="V116" s="9"/>
      <c r="W116" s="1" t="s">
        <v>14</v>
      </c>
      <c r="X116" s="5">
        <f t="shared" si="33"/>
        <v>378.32304872960293</v>
      </c>
      <c r="Y116" s="5">
        <f>E116</f>
        <v>199.50869218693529</v>
      </c>
      <c r="Z116" s="5">
        <f t="shared" ref="Z116:Z122" si="36">X116-Y116</f>
        <v>178.81435654266764</v>
      </c>
      <c r="AA116" s="7">
        <f t="shared" si="34"/>
        <v>0.10110760413784634</v>
      </c>
      <c r="AB116" s="7">
        <f t="shared" si="34"/>
        <v>1.7747529066748104</v>
      </c>
      <c r="AC116" s="6"/>
    </row>
    <row r="117" spans="1:29">
      <c r="A117" s="6"/>
      <c r="C117" s="1" t="s">
        <v>15</v>
      </c>
      <c r="D117" s="5">
        <f t="shared" si="32"/>
        <v>23.556128589331284</v>
      </c>
      <c r="E117" s="5">
        <f t="shared" si="32"/>
        <v>10.044583090994363</v>
      </c>
      <c r="F117" s="5">
        <f t="shared" si="32"/>
        <v>222.0950700949133</v>
      </c>
      <c r="G117" s="5">
        <f t="shared" si="32"/>
        <v>66.290259940026516</v>
      </c>
      <c r="H117" s="5">
        <f t="shared" si="32"/>
        <v>4.4158952993158511</v>
      </c>
      <c r="I117" s="5">
        <f t="shared" si="32"/>
        <v>2.3806556912627452</v>
      </c>
      <c r="J117" s="5">
        <f t="shared" si="32"/>
        <v>29.101544310479802</v>
      </c>
      <c r="K117" s="5">
        <f t="shared" si="32"/>
        <v>8.6245997385806898</v>
      </c>
      <c r="L117" s="11">
        <f t="shared" si="35"/>
        <v>366.50873675490459</v>
      </c>
      <c r="M117" s="9">
        <v>1</v>
      </c>
      <c r="N117" s="5">
        <f>D115+E115+F115+G115+D116+E116+F116+G116+D117+E117+F117+G117+D118+E118+F118+G118</f>
        <v>941.89300299673209</v>
      </c>
      <c r="O117" s="5">
        <f>H115+I115+J115+K115+H116+I116+J116+K116+H117+I117+J117+K117+H118+I118+J118+K118</f>
        <v>216.49581398644986</v>
      </c>
      <c r="P117" s="9">
        <v>1</v>
      </c>
      <c r="Q117">
        <f>POWER(N6-N117,2)/N117</f>
        <v>1.2154627618942127E-5</v>
      </c>
      <c r="R117">
        <f>POWER(O6-O117,2)/O117</f>
        <v>1.1741729855132056E-3</v>
      </c>
      <c r="S117" s="20">
        <f>Q117+R117+Q118+R118</f>
        <v>2.340706026263681E-3</v>
      </c>
      <c r="T117">
        <f>_xlfn.CHISQ.DIST(S117,1,TRUE)</f>
        <v>3.8587273972934273E-2</v>
      </c>
      <c r="U117" s="20">
        <f>1-T117</f>
        <v>0.96141272602706573</v>
      </c>
      <c r="W117" s="1" t="s">
        <v>15</v>
      </c>
      <c r="X117" s="5">
        <f t="shared" si="33"/>
        <v>366.50873675490459</v>
      </c>
      <c r="Y117" s="5">
        <f>F117</f>
        <v>222.0950700949133</v>
      </c>
      <c r="Z117" s="5">
        <f t="shared" si="36"/>
        <v>144.41366665999129</v>
      </c>
      <c r="AA117" s="7">
        <f t="shared" si="34"/>
        <v>6.4692282926204561</v>
      </c>
      <c r="AB117" s="7">
        <f t="shared" si="34"/>
        <v>5.9908719610452934</v>
      </c>
      <c r="AC117" s="6"/>
    </row>
    <row r="118" spans="1:29">
      <c r="A118" s="6"/>
      <c r="C118" s="1" t="s">
        <v>16</v>
      </c>
      <c r="D118" s="5">
        <f t="shared" si="32"/>
        <v>10.044583090994365</v>
      </c>
      <c r="E118" s="5">
        <f t="shared" si="32"/>
        <v>41.733203798489598</v>
      </c>
      <c r="F118" s="5">
        <f t="shared" si="32"/>
        <v>66.290259940026516</v>
      </c>
      <c r="G118" s="5">
        <f t="shared" si="32"/>
        <v>146.87816596550175</v>
      </c>
      <c r="H118" s="5">
        <f t="shared" si="32"/>
        <v>2.3806556912627452</v>
      </c>
      <c r="I118" s="5">
        <f t="shared" si="32"/>
        <v>12.142640809367002</v>
      </c>
      <c r="J118" s="5">
        <f t="shared" si="32"/>
        <v>8.6245997385806898</v>
      </c>
      <c r="K118" s="5">
        <f t="shared" si="32"/>
        <v>18.711626281359447</v>
      </c>
      <c r="L118" s="11">
        <f t="shared" si="35"/>
        <v>306.80573531558207</v>
      </c>
      <c r="M118" s="9">
        <v>2</v>
      </c>
      <c r="N118" s="5">
        <f>D119+E119+F119+G119+D120+E120+F120+G120+D121+E121+F121+G121+D122+E122+F122+G122</f>
        <v>216.49581398644983</v>
      </c>
      <c r="O118" s="5">
        <f>H119+I119+J119+K119+H120+I120+J120+K120+H121+I121+J121+K121+H122+I122+J122+K122</f>
        <v>705.11536806506524</v>
      </c>
      <c r="P118" s="9">
        <v>2</v>
      </c>
      <c r="Q118">
        <f>POWER(N7-N118,2)/N118</f>
        <v>1.135502366686224E-3</v>
      </c>
      <c r="R118">
        <f>POWER(O7-O118,2)/O118</f>
        <v>1.8876046445309326E-5</v>
      </c>
      <c r="W118" s="1" t="s">
        <v>16</v>
      </c>
      <c r="X118" s="5">
        <f t="shared" si="33"/>
        <v>306.80573531558207</v>
      </c>
      <c r="Y118" s="5">
        <f>G118</f>
        <v>146.87816596550175</v>
      </c>
      <c r="Z118" s="5">
        <f t="shared" si="36"/>
        <v>159.92756935008032</v>
      </c>
      <c r="AA118" s="7">
        <f t="shared" si="34"/>
        <v>0.34532375647208635</v>
      </c>
      <c r="AB118" s="7">
        <f t="shared" si="34"/>
        <v>0.88957089249292698</v>
      </c>
      <c r="AC118" s="6"/>
    </row>
    <row r="119" spans="1:29">
      <c r="A119" s="6"/>
      <c r="C119" s="1" t="s">
        <v>17</v>
      </c>
      <c r="D119" s="5">
        <f t="shared" si="32"/>
        <v>11.764965554122673</v>
      </c>
      <c r="E119" s="5">
        <f t="shared" si="32"/>
        <v>11.211367561840364</v>
      </c>
      <c r="F119" s="5">
        <f t="shared" si="32"/>
        <v>4.4158952993158511</v>
      </c>
      <c r="G119" s="5">
        <f t="shared" si="32"/>
        <v>2.3806556912627452</v>
      </c>
      <c r="H119" s="5">
        <f t="shared" si="32"/>
        <v>57.19836854441926</v>
      </c>
      <c r="I119" s="5">
        <f t="shared" si="32"/>
        <v>48.597595833161598</v>
      </c>
      <c r="J119" s="5">
        <f t="shared" si="32"/>
        <v>12.005140285906615</v>
      </c>
      <c r="K119" s="5">
        <f t="shared" si="32"/>
        <v>7.9248186215570247</v>
      </c>
      <c r="L119" s="11">
        <f t="shared" si="35"/>
        <v>155.49880739158613</v>
      </c>
      <c r="M119" s="9" t="s">
        <v>40</v>
      </c>
      <c r="N119" s="9">
        <v>1</v>
      </c>
      <c r="O119" s="9">
        <v>2</v>
      </c>
      <c r="P119" s="9" t="s">
        <v>40</v>
      </c>
      <c r="Q119" s="9">
        <v>1</v>
      </c>
      <c r="R119" s="9">
        <v>2</v>
      </c>
      <c r="S119" s="9" t="s">
        <v>11</v>
      </c>
      <c r="T119" s="9" t="s">
        <v>42</v>
      </c>
      <c r="U119" s="9" t="s">
        <v>43</v>
      </c>
      <c r="W119" s="1" t="s">
        <v>17</v>
      </c>
      <c r="X119" s="5">
        <f t="shared" si="33"/>
        <v>155.49880739158613</v>
      </c>
      <c r="Y119" s="5">
        <f>H119</f>
        <v>57.19836854441926</v>
      </c>
      <c r="Z119" s="5">
        <f t="shared" si="36"/>
        <v>98.300438847166873</v>
      </c>
      <c r="AA119" s="7">
        <f t="shared" si="34"/>
        <v>0.25267157249139804</v>
      </c>
      <c r="AB119" s="7">
        <f t="shared" si="34"/>
        <v>0.28580393233275386</v>
      </c>
      <c r="AC119" s="6"/>
    </row>
    <row r="120" spans="1:29">
      <c r="A120" s="6"/>
      <c r="C120" s="1" t="s">
        <v>18</v>
      </c>
      <c r="D120" s="5">
        <f t="shared" si="32"/>
        <v>11.211367561840362</v>
      </c>
      <c r="E120" s="5">
        <f t="shared" si="32"/>
        <v>74.606048257229119</v>
      </c>
      <c r="F120" s="5">
        <f t="shared" si="32"/>
        <v>2.3806556912627448</v>
      </c>
      <c r="G120" s="5">
        <f t="shared" si="32"/>
        <v>12.142640809366998</v>
      </c>
      <c r="H120" s="5">
        <f t="shared" si="32"/>
        <v>48.597595833161591</v>
      </c>
      <c r="I120" s="5">
        <f t="shared" si="32"/>
        <v>311.43008260445424</v>
      </c>
      <c r="J120" s="5">
        <f t="shared" si="32"/>
        <v>7.9248186215570229</v>
      </c>
      <c r="K120" s="5">
        <f t="shared" si="32"/>
        <v>45.61919791782271</v>
      </c>
      <c r="L120" s="11">
        <f t="shared" si="35"/>
        <v>513.91240729669482</v>
      </c>
      <c r="M120" s="9">
        <v>1</v>
      </c>
      <c r="N120" s="5">
        <f>D115+E115+H115+I115+D116+E116+H116+I116+D119+E119+H119+I119+D120+E120+H120+I120</f>
        <v>952.99339060190641</v>
      </c>
      <c r="O120" s="5">
        <f>F115+G115+J115+K115+F116+G116+J116+K116+F119+G119+J119+K119+F120+G120+J120+K120</f>
        <v>201.49216899906969</v>
      </c>
      <c r="P120" s="9">
        <v>1</v>
      </c>
      <c r="Q120">
        <f>POWER(N9-N120,2)/N120</f>
        <v>4.583887316566547E-8</v>
      </c>
      <c r="R120">
        <f>POWER(O9-O120,2)/O120</f>
        <v>1.3524519871367011</v>
      </c>
      <c r="S120" s="20">
        <f>Q120+R120+Q121+R121</f>
        <v>2.702339612586667</v>
      </c>
      <c r="T120">
        <f>_xlfn.CHISQ.DIST(S120,1,TRUE)</f>
        <v>0.89979889211558328</v>
      </c>
      <c r="U120" s="20">
        <f>1-T120</f>
        <v>0.10020110788441672</v>
      </c>
      <c r="W120" s="1" t="s">
        <v>18</v>
      </c>
      <c r="X120" s="5">
        <f t="shared" si="33"/>
        <v>513.91240729669482</v>
      </c>
      <c r="Y120" s="5">
        <f>I120</f>
        <v>311.43008260445424</v>
      </c>
      <c r="Z120" s="5">
        <f t="shared" si="36"/>
        <v>202.48232469224058</v>
      </c>
      <c r="AA120" s="7">
        <f t="shared" si="34"/>
        <v>8.5394973983973639</v>
      </c>
      <c r="AB120" s="7">
        <f t="shared" si="34"/>
        <v>4.5889048343131114</v>
      </c>
      <c r="AC120" s="6"/>
    </row>
    <row r="121" spans="1:29">
      <c r="A121" s="6"/>
      <c r="C121" s="1" t="s">
        <v>19</v>
      </c>
      <c r="D121" s="5">
        <f t="shared" si="32"/>
        <v>4.4158952993158511</v>
      </c>
      <c r="E121" s="5">
        <f t="shared" si="32"/>
        <v>2.3806556912627448</v>
      </c>
      <c r="F121" s="5">
        <f t="shared" si="32"/>
        <v>29.101544310479806</v>
      </c>
      <c r="G121" s="5">
        <f t="shared" si="32"/>
        <v>8.6245997385806898</v>
      </c>
      <c r="H121" s="5">
        <f t="shared" si="32"/>
        <v>12.005140285906617</v>
      </c>
      <c r="I121" s="5">
        <f t="shared" si="32"/>
        <v>7.9248186215570247</v>
      </c>
      <c r="J121" s="5">
        <f t="shared" si="32"/>
        <v>42.531739889549868</v>
      </c>
      <c r="K121" s="5">
        <f t="shared" si="32"/>
        <v>12.347799558552465</v>
      </c>
      <c r="L121" s="11">
        <f t="shared" si="35"/>
        <v>119.33219339520507</v>
      </c>
      <c r="M121" s="9">
        <v>2</v>
      </c>
      <c r="N121" s="5">
        <f>D117+E117+H117+I117+D118+E118+H118+I118+D121+E121+H121+I121+D122+E122+H122+I122</f>
        <v>201.49216899906969</v>
      </c>
      <c r="O121" s="5">
        <f>F117+G117+J117+K117+F118+G118+J118+K118+F121+G121+J121+K121+F122+G122+J122+K122</f>
        <v>724.02227043465132</v>
      </c>
      <c r="P121" s="9">
        <v>2</v>
      </c>
      <c r="Q121">
        <f>POWER(N10-N121,2)/N121</f>
        <v>1.3498868945876066</v>
      </c>
      <c r="R121">
        <f>POWER(O10-O121,2)/O121</f>
        <v>6.8502348589483543E-7</v>
      </c>
      <c r="W121" s="1" t="s">
        <v>19</v>
      </c>
      <c r="X121" s="5">
        <f t="shared" si="33"/>
        <v>119.33219339520507</v>
      </c>
      <c r="Y121" s="5">
        <f>J121</f>
        <v>42.531739889549868</v>
      </c>
      <c r="Z121" s="5">
        <f t="shared" si="36"/>
        <v>76.800453505655199</v>
      </c>
      <c r="AA121" s="7">
        <f t="shared" si="34"/>
        <v>0.29326772616942487</v>
      </c>
      <c r="AB121" s="7">
        <f t="shared" si="34"/>
        <v>0.18806460364955196</v>
      </c>
      <c r="AC121" s="6"/>
    </row>
    <row r="122" spans="1:29">
      <c r="A122" s="6"/>
      <c r="C122" s="1" t="s">
        <v>20</v>
      </c>
      <c r="D122" s="5">
        <f t="shared" si="32"/>
        <v>2.3806556912627448</v>
      </c>
      <c r="E122" s="5">
        <f t="shared" si="32"/>
        <v>12.142640809366998</v>
      </c>
      <c r="F122" s="5">
        <f t="shared" si="32"/>
        <v>8.6245997385806898</v>
      </c>
      <c r="G122" s="5">
        <f t="shared" si="32"/>
        <v>18.711626281359443</v>
      </c>
      <c r="H122" s="5">
        <f t="shared" si="32"/>
        <v>7.9248186215570247</v>
      </c>
      <c r="I122" s="5">
        <f t="shared" si="32"/>
        <v>45.619197917822717</v>
      </c>
      <c r="J122" s="5">
        <f t="shared" si="32"/>
        <v>12.347799558552465</v>
      </c>
      <c r="K122" s="5">
        <f t="shared" si="32"/>
        <v>25.116435349527091</v>
      </c>
      <c r="L122" s="11">
        <f t="shared" si="35"/>
        <v>132.86777396802918</v>
      </c>
      <c r="M122" s="9" t="s">
        <v>41</v>
      </c>
      <c r="N122" s="9">
        <v>1</v>
      </c>
      <c r="O122" s="9">
        <v>2</v>
      </c>
      <c r="P122" s="9" t="s">
        <v>41</v>
      </c>
      <c r="Q122" s="9">
        <v>1</v>
      </c>
      <c r="R122" s="9">
        <v>2</v>
      </c>
      <c r="S122" s="9" t="s">
        <v>11</v>
      </c>
      <c r="T122" s="9" t="s">
        <v>42</v>
      </c>
      <c r="U122" s="9" t="s">
        <v>43</v>
      </c>
      <c r="W122" s="1" t="s">
        <v>20</v>
      </c>
      <c r="X122" s="5">
        <f t="shared" si="33"/>
        <v>132.86777396802918</v>
      </c>
      <c r="Y122" s="5">
        <f>K122</f>
        <v>25.116435349527091</v>
      </c>
      <c r="Z122" s="5">
        <f t="shared" si="36"/>
        <v>107.75133861850209</v>
      </c>
      <c r="AA122" s="7">
        <f t="shared" si="34"/>
        <v>0.14125474985358275</v>
      </c>
      <c r="AB122" s="7">
        <f t="shared" si="34"/>
        <v>2.0194829486818686</v>
      </c>
      <c r="AC122" s="6"/>
    </row>
    <row r="123" spans="1:29">
      <c r="A123" s="6"/>
      <c r="D123" s="11">
        <f>SUM(D115:D122)</f>
        <v>106.75129618309219</v>
      </c>
      <c r="E123" s="11">
        <f t="shared" ref="E123:K123" si="37">SUM(E115:E122)</f>
        <v>378.32304872960293</v>
      </c>
      <c r="F123" s="11">
        <f t="shared" si="37"/>
        <v>366.50873675490459</v>
      </c>
      <c r="G123" s="11">
        <f t="shared" si="37"/>
        <v>306.80573531558207</v>
      </c>
      <c r="H123" s="11">
        <f t="shared" si="37"/>
        <v>155.49880739158613</v>
      </c>
      <c r="I123" s="11">
        <f t="shared" si="37"/>
        <v>513.91240729669482</v>
      </c>
      <c r="J123" s="11">
        <f t="shared" si="37"/>
        <v>119.33219339520507</v>
      </c>
      <c r="K123" s="11">
        <f t="shared" si="37"/>
        <v>132.86777396802918</v>
      </c>
      <c r="L123" s="1">
        <f t="shared" si="35"/>
        <v>2079.9999990346964</v>
      </c>
      <c r="M123" s="9">
        <v>1</v>
      </c>
      <c r="N123" s="5">
        <f>D115+F115+H115+J115+D117+F117+H117+J117+D119+F119+H119+J119+D121+F121+H121+J121</f>
        <v>509.0261602685672</v>
      </c>
      <c r="O123" s="5">
        <f>E115+G115+I115+K115+E117+G117+I117+K117+E119+G119+I119+K119+E121+G121+I121+K121</f>
        <v>239.06487345622088</v>
      </c>
      <c r="P123" s="9">
        <v>1</v>
      </c>
      <c r="Q123">
        <f>POWER(N12-N123,2)/N123</f>
        <v>1.3444488808723468E-6</v>
      </c>
      <c r="R123">
        <f>POWER(O12-O123,2)/O123</f>
        <v>0.41288683700736262</v>
      </c>
      <c r="S123" s="20">
        <f>Q123+R123+Q124+R124</f>
        <v>0.83665179663835354</v>
      </c>
      <c r="T123">
        <f>_xlfn.CHISQ.DIST(S123,1,TRUE)</f>
        <v>0.6396438822612357</v>
      </c>
      <c r="U123" s="20">
        <f>1-T123</f>
        <v>0.3603561177387643</v>
      </c>
      <c r="W123" s="1" t="s">
        <v>59</v>
      </c>
      <c r="X123" s="6">
        <f>SUM(X115:X122)</f>
        <v>2079.9999990346964</v>
      </c>
      <c r="Y123" s="6">
        <f>SUM(Y115:Y122)</f>
        <v>1021.4403976980414</v>
      </c>
      <c r="Z123" s="6">
        <f>SUM(Z115:Z122)</f>
        <v>1058.5596013366558</v>
      </c>
      <c r="AA123" s="6">
        <f>SUM(AA115:AA122)</f>
        <v>16.802360034339316</v>
      </c>
      <c r="AB123" s="6">
        <f>SUM(AB115:AB122)</f>
        <v>16.270734767015909</v>
      </c>
      <c r="AC123" s="10">
        <f>SUM(AA123:AB123)</f>
        <v>33.073094801355225</v>
      </c>
    </row>
    <row r="124" spans="1:29">
      <c r="A124" s="6"/>
      <c r="M124" s="9">
        <v>2</v>
      </c>
      <c r="N124" s="5">
        <f>D116+F116+H116+J116+D118+F118+H118+J118+D120+F120+H120+J120+D122+F122+H122+J122</f>
        <v>239.06487345622088</v>
      </c>
      <c r="O124" s="5">
        <f>E116+G116+I116+K116+E118+G118+I118+K118+E120+G120+I120+K120+E122+G122+I122+K122</f>
        <v>1092.844091853688</v>
      </c>
      <c r="P124" s="9">
        <v>2</v>
      </c>
      <c r="Q124">
        <f>POWER(N13-N124,2)/N124</f>
        <v>0.42374137289680358</v>
      </c>
      <c r="R124">
        <f>POWER(O13-O124,2)/O124</f>
        <v>2.2242285306406997E-5</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f>IF(D4&gt;0,D4*LN(D4/D115),0)</f>
        <v>3.6282277471884044</v>
      </c>
      <c r="E127" s="7">
        <f t="shared" ref="E127:K127" si="38">IF(E4&gt;0,E4*LN(E4/E115),0)</f>
        <v>-1.640814311269664</v>
      </c>
      <c r="F127" s="7">
        <f t="shared" si="38"/>
        <v>-8.6594530194832728</v>
      </c>
      <c r="G127" s="7">
        <f t="shared" si="38"/>
        <v>7.4488836634587727</v>
      </c>
      <c r="H127" s="7">
        <f t="shared" si="38"/>
        <v>-1.6254100135461691</v>
      </c>
      <c r="I127" s="7">
        <f t="shared" si="38"/>
        <v>-1.9773328240700558</v>
      </c>
      <c r="J127" s="7">
        <f t="shared" si="38"/>
        <v>4.7538475390413559</v>
      </c>
      <c r="K127" s="7">
        <f t="shared" si="38"/>
        <v>42.567126465666895</v>
      </c>
      <c r="L127" s="12">
        <f>SUM(D127:K127)</f>
        <v>44.495075246986268</v>
      </c>
      <c r="AC127" s="6"/>
    </row>
    <row r="128" spans="1:29">
      <c r="A128" s="6"/>
      <c r="C128" s="1" t="s">
        <v>14</v>
      </c>
      <c r="D128" s="7">
        <f t="shared" ref="D128:K134" si="39">IF(D5&gt;0,D5*LN(D5/D116),0)</f>
        <v>-7.0944595096108101</v>
      </c>
      <c r="E128" s="7">
        <f t="shared" si="39"/>
        <v>4.5414864752389104</v>
      </c>
      <c r="F128" s="7">
        <f t="shared" si="39"/>
        <v>0.99947957477239091</v>
      </c>
      <c r="G128" s="7">
        <f t="shared" si="39"/>
        <v>1.285831131533576</v>
      </c>
      <c r="H128" s="7">
        <f t="shared" si="39"/>
        <v>-1.9773328240700558</v>
      </c>
      <c r="I128" s="7">
        <f t="shared" si="39"/>
        <v>-16.064713785247061</v>
      </c>
      <c r="J128" s="7">
        <f t="shared" si="39"/>
        <v>2.0756736433969785</v>
      </c>
      <c r="K128" s="7">
        <f t="shared" si="39"/>
        <v>9.9801796395375515</v>
      </c>
      <c r="L128" s="12">
        <f t="shared" ref="L128:L134" si="40">SUM(D128:K128)</f>
        <v>-6.25385565444852</v>
      </c>
      <c r="AC128" s="6"/>
    </row>
    <row r="129" spans="1:29">
      <c r="A129" s="6"/>
      <c r="C129" s="1" t="s">
        <v>15</v>
      </c>
      <c r="D129" s="7">
        <f t="shared" si="39"/>
        <v>-8.0937524898896598</v>
      </c>
      <c r="E129" s="7">
        <f t="shared" si="39"/>
        <v>2.1344778781727123</v>
      </c>
      <c r="F129" s="7">
        <f t="shared" si="39"/>
        <v>40.969785257080652</v>
      </c>
      <c r="G129" s="7">
        <f t="shared" si="39"/>
        <v>-12.62556146382315</v>
      </c>
      <c r="H129" s="7">
        <f t="shared" si="39"/>
        <v>-1.1597949318946705</v>
      </c>
      <c r="I129" s="7">
        <f t="shared" si="39"/>
        <v>5.5463011137444527</v>
      </c>
      <c r="J129" s="7">
        <f t="shared" si="39"/>
        <v>-8.1006929911393595</v>
      </c>
      <c r="K129" s="7">
        <f t="shared" si="39"/>
        <v>2.6760438988675741</v>
      </c>
      <c r="L129" s="12">
        <f t="shared" si="40"/>
        <v>21.346806271118552</v>
      </c>
      <c r="AC129" s="6"/>
    </row>
    <row r="130" spans="1:29">
      <c r="A130" s="6"/>
      <c r="C130" s="1" t="s">
        <v>16</v>
      </c>
      <c r="D130" s="7">
        <f t="shared" si="39"/>
        <v>-4.4484002795621085E-2</v>
      </c>
      <c r="E130" s="7">
        <f t="shared" si="39"/>
        <v>2.3272729829908827</v>
      </c>
      <c r="F130" s="7">
        <f t="shared" si="39"/>
        <v>-12.62556146382315</v>
      </c>
      <c r="G130" s="7">
        <f t="shared" si="39"/>
        <v>7.2917709846093954</v>
      </c>
      <c r="H130" s="7">
        <f t="shared" si="39"/>
        <v>7.5497393914926691</v>
      </c>
      <c r="I130" s="7">
        <f t="shared" si="39"/>
        <v>-1.0871082065661739</v>
      </c>
      <c r="J130" s="7">
        <f t="shared" si="39"/>
        <v>0.38345420355047194</v>
      </c>
      <c r="K130" s="7">
        <f t="shared" si="39"/>
        <v>-3.3164228376379015</v>
      </c>
      <c r="L130" s="12">
        <f t="shared" si="40"/>
        <v>0.47866105182057339</v>
      </c>
      <c r="AC130" s="6"/>
    </row>
    <row r="131" spans="1:29">
      <c r="A131" s="6"/>
      <c r="C131" s="1" t="s">
        <v>17</v>
      </c>
      <c r="D131" s="7">
        <f t="shared" si="39"/>
        <v>-2.4111136531119888</v>
      </c>
      <c r="E131" s="7">
        <f t="shared" si="39"/>
        <v>-2.6998934622022266</v>
      </c>
      <c r="F131" s="7">
        <f t="shared" si="39"/>
        <v>1.8392932195703304</v>
      </c>
      <c r="G131" s="7">
        <f t="shared" si="39"/>
        <v>9.6965247312735183</v>
      </c>
      <c r="H131" s="7">
        <f t="shared" si="39"/>
        <v>3.9252577768468266</v>
      </c>
      <c r="I131" s="7">
        <f t="shared" si="39"/>
        <v>-6.9700817755279081</v>
      </c>
      <c r="J131" s="7">
        <f t="shared" si="39"/>
        <v>2.1521138014195422</v>
      </c>
      <c r="K131" s="7">
        <f t="shared" si="39"/>
        <v>-0.86862498503442542</v>
      </c>
      <c r="L131" s="12">
        <f t="shared" si="40"/>
        <v>4.6634756532336681</v>
      </c>
      <c r="AC131" s="6"/>
    </row>
    <row r="132" spans="1:29">
      <c r="A132" s="6"/>
      <c r="C132" s="1" t="s">
        <v>18</v>
      </c>
      <c r="D132" s="7">
        <f t="shared" si="39"/>
        <v>-1.9773328240700521</v>
      </c>
      <c r="E132" s="7">
        <f t="shared" si="39"/>
        <v>-9.8136637694557454</v>
      </c>
      <c r="F132" s="7">
        <f t="shared" si="39"/>
        <v>3.7103098108172716</v>
      </c>
      <c r="G132" s="7">
        <f t="shared" si="39"/>
        <v>0.88693885649750526</v>
      </c>
      <c r="H132" s="7">
        <f t="shared" si="39"/>
        <v>-1.5710435974080372</v>
      </c>
      <c r="I132" s="7">
        <f t="shared" si="39"/>
        <v>55.621754979151795</v>
      </c>
      <c r="J132" s="7">
        <f t="shared" si="39"/>
        <v>7.55368723854105E-2</v>
      </c>
      <c r="K132" s="7">
        <f t="shared" si="39"/>
        <v>-14.618034518622251</v>
      </c>
      <c r="L132" s="12">
        <f t="shared" si="40"/>
        <v>32.314465809295896</v>
      </c>
      <c r="AC132" s="6"/>
    </row>
    <row r="133" spans="1:29">
      <c r="A133" s="6"/>
      <c r="C133" s="1" t="s">
        <v>19</v>
      </c>
      <c r="D133" s="7">
        <f t="shared" si="39"/>
        <v>1.8392932195703304</v>
      </c>
      <c r="E133" s="7">
        <f t="shared" si="39"/>
        <v>5.5463011137444536</v>
      </c>
      <c r="F133" s="7">
        <f t="shared" si="39"/>
        <v>-2.0237681480487275</v>
      </c>
      <c r="G133" s="7">
        <f t="shared" si="39"/>
        <v>-2.1771545129486722</v>
      </c>
      <c r="H133" s="7">
        <f t="shared" si="39"/>
        <v>-4.161452676000561</v>
      </c>
      <c r="I133" s="7">
        <f t="shared" si="39"/>
        <v>7.5536872385408738E-2</v>
      </c>
      <c r="J133" s="7">
        <f t="shared" si="39"/>
        <v>-3.3808699079736879</v>
      </c>
      <c r="K133" s="7">
        <f t="shared" si="39"/>
        <v>1.7581123813763906</v>
      </c>
      <c r="L133" s="12">
        <f t="shared" si="40"/>
        <v>-2.5240016578950657</v>
      </c>
      <c r="AC133" s="6"/>
    </row>
    <row r="134" spans="1:29">
      <c r="A134" s="6"/>
      <c r="C134" s="1" t="s">
        <v>20</v>
      </c>
      <c r="D134" s="7">
        <f t="shared" si="39"/>
        <v>7.5497393914926709</v>
      </c>
      <c r="E134" s="7">
        <f t="shared" si="39"/>
        <v>8.506598064197215</v>
      </c>
      <c r="F134" s="7">
        <f t="shared" si="39"/>
        <v>1.4796653827454544</v>
      </c>
      <c r="G134" s="7">
        <f t="shared" si="39"/>
        <v>-4.7345440932815999</v>
      </c>
      <c r="H134" s="7">
        <f t="shared" si="39"/>
        <v>-0.86862498503442542</v>
      </c>
      <c r="I134" s="7">
        <f t="shared" si="39"/>
        <v>-16.291930140531061</v>
      </c>
      <c r="J134" s="7">
        <f t="shared" si="39"/>
        <v>4.1457735749939504</v>
      </c>
      <c r="K134" s="7">
        <f t="shared" si="39"/>
        <v>1.9524898624309541</v>
      </c>
      <c r="L134" s="12">
        <f t="shared" si="40"/>
        <v>1.7391670570131588</v>
      </c>
      <c r="AC134" s="6"/>
    </row>
    <row r="135" spans="1:29">
      <c r="A135" s="6"/>
      <c r="D135" s="12">
        <f>SUM(D127:D134)</f>
        <v>-6.603882121226726</v>
      </c>
      <c r="E135" s="12">
        <f t="shared" ref="E135:K135" si="41">SUM(E127:E134)</f>
        <v>8.9017649714165383</v>
      </c>
      <c r="F135" s="12">
        <f t="shared" si="41"/>
        <v>25.689750613630952</v>
      </c>
      <c r="G135" s="12">
        <f t="shared" si="41"/>
        <v>7.0726892973193456</v>
      </c>
      <c r="H135" s="12">
        <f t="shared" si="41"/>
        <v>0.11133814038557577</v>
      </c>
      <c r="I135" s="12">
        <f t="shared" si="41"/>
        <v>18.85242623333939</v>
      </c>
      <c r="J135" s="12">
        <f t="shared" si="41"/>
        <v>2.1048367356746622</v>
      </c>
      <c r="K135" s="12">
        <f t="shared" si="41"/>
        <v>40.130869906584792</v>
      </c>
      <c r="L135" s="2">
        <f>2*SUM(L127:L134)</f>
        <v>192.51958755424906</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f>POWER(D4-D115,2)/D115</f>
        <v>0.66000893419715545</v>
      </c>
      <c r="E140" s="7">
        <f t="shared" ref="E140:K140" si="42">POWER(E4-E115,2)/E115</f>
        <v>0.10772952745464848</v>
      </c>
      <c r="F140" s="7">
        <f t="shared" si="42"/>
        <v>8.9947241842239603</v>
      </c>
      <c r="G140" s="7">
        <f t="shared" si="42"/>
        <v>3.5309569584693574</v>
      </c>
      <c r="H140" s="7">
        <f t="shared" si="42"/>
        <v>0.26477794540996019</v>
      </c>
      <c r="I140" s="7">
        <f t="shared" si="42"/>
        <v>0.43617751952082789</v>
      </c>
      <c r="J140" s="7">
        <f t="shared" si="42"/>
        <v>2.9089925450579424</v>
      </c>
      <c r="K140" s="7">
        <f t="shared" si="42"/>
        <v>130.40159272472027</v>
      </c>
      <c r="L140" s="13">
        <f>SUM(D140:K140)</f>
        <v>147.30496033905413</v>
      </c>
      <c r="AC140" s="6"/>
    </row>
    <row r="141" spans="1:29">
      <c r="A141" s="6"/>
      <c r="C141" s="1" t="s">
        <v>14</v>
      </c>
      <c r="D141" s="7">
        <f t="shared" ref="D141:K147" si="43">POWER(D5-D116,2)/D116</f>
        <v>2.8325718788386034</v>
      </c>
      <c r="E141" s="7">
        <f t="shared" si="43"/>
        <v>0.10110760413784634</v>
      </c>
      <c r="F141" s="7">
        <f t="shared" si="43"/>
        <v>9.087698929309336E-2</v>
      </c>
      <c r="G141" s="7">
        <f t="shared" si="43"/>
        <v>3.8453137312674447E-2</v>
      </c>
      <c r="H141" s="7">
        <f t="shared" si="43"/>
        <v>0.43617751952082789</v>
      </c>
      <c r="I141" s="7">
        <f t="shared" si="43"/>
        <v>4.6401738175000489</v>
      </c>
      <c r="J141" s="7">
        <f t="shared" si="43"/>
        <v>1.1014931726010468</v>
      </c>
      <c r="K141" s="7">
        <f t="shared" si="43"/>
        <v>5.0844041605018289</v>
      </c>
      <c r="L141" s="13">
        <f t="shared" ref="L141:L147" si="44">SUM(D141:K141)</f>
        <v>14.32525827970597</v>
      </c>
      <c r="AC141" s="6"/>
    </row>
    <row r="142" spans="1:29">
      <c r="A142" s="6"/>
      <c r="C142" s="1" t="s">
        <v>15</v>
      </c>
      <c r="D142" s="7">
        <f t="shared" si="43"/>
        <v>5.6691874246960428</v>
      </c>
      <c r="E142" s="7">
        <f t="shared" si="43"/>
        <v>0.38066839144905068</v>
      </c>
      <c r="F142" s="7">
        <f t="shared" si="43"/>
        <v>6.4692282926204561</v>
      </c>
      <c r="G142" s="7">
        <f t="shared" si="43"/>
        <v>3.0805661244695512</v>
      </c>
      <c r="H142" s="7">
        <f t="shared" si="43"/>
        <v>0.45398709949833244</v>
      </c>
      <c r="I142" s="7">
        <f t="shared" si="43"/>
        <v>5.5025400242739222</v>
      </c>
      <c r="J142" s="7">
        <f t="shared" si="43"/>
        <v>3.5063842787147435</v>
      </c>
      <c r="K142" s="7">
        <f t="shared" si="43"/>
        <v>0.65423632087064154</v>
      </c>
      <c r="L142" s="13">
        <f t="shared" si="44"/>
        <v>25.716797956592742</v>
      </c>
      <c r="AC142" s="6"/>
    </row>
    <row r="143" spans="1:29">
      <c r="A143" s="6"/>
      <c r="C143" s="1" t="s">
        <v>16</v>
      </c>
      <c r="D143" s="7">
        <f t="shared" si="43"/>
        <v>1.9788297678515981E-4</v>
      </c>
      <c r="E143" s="7">
        <f t="shared" si="43"/>
        <v>0.12312414460180879</v>
      </c>
      <c r="F143" s="7">
        <f t="shared" si="43"/>
        <v>3.0805661244695512</v>
      </c>
      <c r="G143" s="7">
        <f t="shared" si="43"/>
        <v>0.34532375647208635</v>
      </c>
      <c r="H143" s="7">
        <f t="shared" si="43"/>
        <v>8.9632204778612898</v>
      </c>
      <c r="I143" s="7">
        <f t="shared" si="43"/>
        <v>0.10752422308528617</v>
      </c>
      <c r="J143" s="7">
        <f t="shared" si="43"/>
        <v>1.6339930030988062E-2</v>
      </c>
      <c r="K143" s="7">
        <f t="shared" si="43"/>
        <v>0.73623582714464519</v>
      </c>
      <c r="L143" s="13">
        <f t="shared" si="44"/>
        <v>13.37253236664244</v>
      </c>
      <c r="AC143" s="6"/>
    </row>
    <row r="144" spans="1:29">
      <c r="A144" s="6"/>
      <c r="C144" s="1" t="s">
        <v>17</v>
      </c>
      <c r="D144" s="7">
        <f t="shared" si="43"/>
        <v>0.64981359106537562</v>
      </c>
      <c r="E144" s="7">
        <f t="shared" si="43"/>
        <v>0.91985938025455716</v>
      </c>
      <c r="F144" s="7">
        <f t="shared" si="43"/>
        <v>0.56826250004577628</v>
      </c>
      <c r="G144" s="7">
        <f t="shared" si="43"/>
        <v>13.264005616615947</v>
      </c>
      <c r="H144" s="7">
        <f t="shared" si="43"/>
        <v>0.25267157249139804</v>
      </c>
      <c r="I144" s="7">
        <f t="shared" si="43"/>
        <v>1.1877843225463771</v>
      </c>
      <c r="J144" s="7">
        <f t="shared" si="43"/>
        <v>0.33148011469590405</v>
      </c>
      <c r="K144" s="7">
        <f t="shared" si="43"/>
        <v>0.10792543320197688</v>
      </c>
      <c r="L144" s="13">
        <f t="shared" si="44"/>
        <v>17.281802530917311</v>
      </c>
      <c r="AC144" s="6"/>
    </row>
    <row r="145" spans="1:29">
      <c r="A145" s="6"/>
      <c r="C145" s="1" t="s">
        <v>18</v>
      </c>
      <c r="D145" s="7">
        <f t="shared" si="43"/>
        <v>0.43617751952082662</v>
      </c>
      <c r="E145" s="7">
        <f t="shared" si="43"/>
        <v>1.5077632747258269</v>
      </c>
      <c r="F145" s="7">
        <f t="shared" si="43"/>
        <v>2.8819642558538416</v>
      </c>
      <c r="G145" s="7">
        <f t="shared" si="43"/>
        <v>6.0535825221465549E-2</v>
      </c>
      <c r="H145" s="7">
        <f t="shared" si="43"/>
        <v>5.2519315047960771E-2</v>
      </c>
      <c r="I145" s="7">
        <f t="shared" si="43"/>
        <v>8.5394973983973639</v>
      </c>
      <c r="J145" s="7">
        <f t="shared" si="43"/>
        <v>7.1323268512555878E-4</v>
      </c>
      <c r="K145" s="7">
        <f t="shared" si="43"/>
        <v>8.4375207041577429</v>
      </c>
      <c r="L145" s="13">
        <f t="shared" si="44"/>
        <v>21.916691525610155</v>
      </c>
      <c r="AC145" s="6"/>
    </row>
    <row r="146" spans="1:29">
      <c r="A146" s="6"/>
      <c r="C146" s="1" t="s">
        <v>19</v>
      </c>
      <c r="D146" s="7">
        <f t="shared" si="43"/>
        <v>0.56826250004577628</v>
      </c>
      <c r="E146" s="7">
        <f t="shared" si="43"/>
        <v>5.5025400242739249</v>
      </c>
      <c r="F146" s="7">
        <f t="shared" si="43"/>
        <v>0.1517613100456533</v>
      </c>
      <c r="G146" s="7">
        <f t="shared" si="43"/>
        <v>0.79870649033637797</v>
      </c>
      <c r="H146" s="7">
        <f t="shared" si="43"/>
        <v>3.0038557646638324</v>
      </c>
      <c r="I146" s="7">
        <f t="shared" si="43"/>
        <v>7.1323268512552484E-4</v>
      </c>
      <c r="J146" s="7">
        <f t="shared" si="43"/>
        <v>0.29326772616942487</v>
      </c>
      <c r="K146" s="7">
        <f t="shared" si="43"/>
        <v>0.22107309774304765</v>
      </c>
      <c r="L146" s="13">
        <f t="shared" si="44"/>
        <v>10.540180145963163</v>
      </c>
      <c r="AC146" s="6"/>
    </row>
    <row r="147" spans="1:29">
      <c r="A147" s="6"/>
      <c r="C147" s="1" t="s">
        <v>20</v>
      </c>
      <c r="D147" s="7">
        <f t="shared" si="43"/>
        <v>8.9632204778612934</v>
      </c>
      <c r="E147" s="7">
        <f t="shared" si="43"/>
        <v>3.8725822337661855</v>
      </c>
      <c r="F147" s="7">
        <f t="shared" si="43"/>
        <v>0.21934071567982344</v>
      </c>
      <c r="G147" s="7">
        <f t="shared" si="43"/>
        <v>1.7434441179714386</v>
      </c>
      <c r="H147" s="7">
        <f t="shared" si="43"/>
        <v>0.10792543320197688</v>
      </c>
      <c r="I147" s="7">
        <f t="shared" si="43"/>
        <v>13.286180682280925</v>
      </c>
      <c r="J147" s="7">
        <f t="shared" si="43"/>
        <v>1.0802384668830218</v>
      </c>
      <c r="K147" s="7">
        <f t="shared" si="43"/>
        <v>0.14125474985358275</v>
      </c>
      <c r="L147" s="13">
        <f t="shared" si="44"/>
        <v>29.414186877498249</v>
      </c>
      <c r="N147">
        <f>_xlfn.CHISQ.DIST(L148,63-10,TRUE)</f>
        <v>1</v>
      </c>
      <c r="AC147" s="6"/>
    </row>
    <row r="148" spans="1:29">
      <c r="A148" s="6"/>
      <c r="B148" s="6"/>
      <c r="C148" s="6"/>
      <c r="D148" s="13">
        <f>SUM(D140:D147)</f>
        <v>19.779440209201859</v>
      </c>
      <c r="E148" s="13">
        <f t="shared" ref="E148:L148" si="45">SUM(E140:E147)</f>
        <v>12.515374580663849</v>
      </c>
      <c r="F148" s="13">
        <f t="shared" si="45"/>
        <v>22.456724372232156</v>
      </c>
      <c r="G148" s="13">
        <f t="shared" si="45"/>
        <v>22.861992026868897</v>
      </c>
      <c r="H148" s="13">
        <f t="shared" si="45"/>
        <v>13.535135127695579</v>
      </c>
      <c r="I148" s="13">
        <f t="shared" si="45"/>
        <v>33.70059122028988</v>
      </c>
      <c r="J148" s="13">
        <f t="shared" si="45"/>
        <v>9.2389094668381979</v>
      </c>
      <c r="K148" s="13">
        <f t="shared" si="45"/>
        <v>145.78424301819373</v>
      </c>
      <c r="L148" s="14">
        <f t="shared" si="45"/>
        <v>279.87241002198414</v>
      </c>
      <c r="M148" t="s">
        <v>11</v>
      </c>
      <c r="N148" s="6">
        <f>1-N147</f>
        <v>0</v>
      </c>
      <c r="O148" s="6" t="s">
        <v>61</v>
      </c>
      <c r="P148" s="6"/>
      <c r="Q148" s="6"/>
      <c r="R148" s="6"/>
      <c r="S148" s="6"/>
      <c r="T148" s="6"/>
      <c r="U148" s="6"/>
      <c r="V148" s="6"/>
      <c r="W148" s="6"/>
      <c r="X148" s="6"/>
      <c r="Y148" s="6"/>
      <c r="Z148" s="6"/>
      <c r="AA148" s="6"/>
      <c r="AB148" s="6"/>
      <c r="AC148" s="6"/>
    </row>
  </sheetData>
  <phoneticPr fontId="8"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A2" sqref="A2"/>
    </sheetView>
  </sheetViews>
  <sheetFormatPr baseColWidth="10" defaultRowHeight="14" x14ac:dyDescent="0"/>
  <sheetData>
    <row r="1" spans="1:29">
      <c r="A1" s="15" t="s">
        <v>0</v>
      </c>
      <c r="B1" s="15" t="s">
        <v>1</v>
      </c>
      <c r="C1" s="15" t="s">
        <v>2</v>
      </c>
      <c r="D1" s="15" t="s">
        <v>3</v>
      </c>
      <c r="E1" s="15" t="s">
        <v>4</v>
      </c>
      <c r="F1" s="15" t="s">
        <v>5</v>
      </c>
      <c r="G1" s="15" t="s">
        <v>6</v>
      </c>
      <c r="H1" s="21" t="s">
        <v>7</v>
      </c>
      <c r="I1" s="21" t="s">
        <v>8</v>
      </c>
      <c r="J1" s="21" t="s">
        <v>9</v>
      </c>
      <c r="K1" s="15" t="s">
        <v>10</v>
      </c>
      <c r="L1" s="6"/>
      <c r="M1" s="6"/>
      <c r="N1" s="6"/>
      <c r="O1" s="6"/>
      <c r="P1" s="6"/>
      <c r="Q1" s="6"/>
      <c r="R1" s="6"/>
      <c r="S1" s="6"/>
      <c r="T1" s="6"/>
      <c r="U1" s="6"/>
      <c r="V1" s="6"/>
      <c r="W1" s="6"/>
      <c r="X1" s="6"/>
      <c r="Y1" s="6"/>
      <c r="Z1" s="6"/>
      <c r="AA1" s="6"/>
      <c r="AB1" s="6"/>
      <c r="AC1" s="6"/>
    </row>
    <row r="2" spans="1:29">
      <c r="A2" s="28">
        <v>6.064838568882476E-2</v>
      </c>
      <c r="B2" s="28">
        <v>8.7817788366498728E-2</v>
      </c>
      <c r="C2" s="28">
        <v>0.12309090468391687</v>
      </c>
      <c r="D2" s="28">
        <v>9.9329975624090384E-3</v>
      </c>
      <c r="E2" s="28">
        <v>0.18727197764533501</v>
      </c>
      <c r="F2" s="28">
        <v>0.21909222899142494</v>
      </c>
      <c r="G2" s="28">
        <v>0.11897410008003777</v>
      </c>
      <c r="H2" s="28">
        <v>6.5239643281310405E-2</v>
      </c>
      <c r="I2" s="28">
        <v>0.34241139236566825</v>
      </c>
      <c r="J2" s="28">
        <v>3.7186959955442994E-2</v>
      </c>
      <c r="K2" s="28">
        <v>1.9890700118371539E-2</v>
      </c>
      <c r="L2" s="1">
        <v>1</v>
      </c>
      <c r="N2" t="s">
        <v>36</v>
      </c>
      <c r="O2" s="4">
        <v>0.45</v>
      </c>
      <c r="P2" s="4">
        <v>0.43295454545454548</v>
      </c>
      <c r="S2" s="4">
        <v>0.44147727272727277</v>
      </c>
      <c r="Y2" t="s">
        <v>84</v>
      </c>
      <c r="AC2" s="6"/>
    </row>
    <row r="3" spans="1:29">
      <c r="A3" t="s">
        <v>94</v>
      </c>
      <c r="B3" s="18">
        <v>74.658513980501908</v>
      </c>
      <c r="C3" s="16" t="s">
        <v>12</v>
      </c>
      <c r="D3" s="1" t="s">
        <v>13</v>
      </c>
      <c r="E3" s="1" t="s">
        <v>14</v>
      </c>
      <c r="F3" s="1" t="s">
        <v>15</v>
      </c>
      <c r="G3" s="1" t="s">
        <v>16</v>
      </c>
      <c r="H3" s="1" t="s">
        <v>17</v>
      </c>
      <c r="I3" s="1" t="s">
        <v>18</v>
      </c>
      <c r="J3" s="1" t="s">
        <v>19</v>
      </c>
      <c r="K3" s="1" t="s">
        <v>20</v>
      </c>
      <c r="L3" s="1"/>
      <c r="N3" t="s">
        <v>37</v>
      </c>
      <c r="O3" s="4">
        <v>0.42613636363636365</v>
      </c>
      <c r="P3" s="4">
        <v>0.42613636363636365</v>
      </c>
      <c r="Q3" t="s">
        <v>55</v>
      </c>
      <c r="S3" s="4">
        <v>0.42613636363636365</v>
      </c>
      <c r="Y3" s="1" t="s">
        <v>12</v>
      </c>
      <c r="Z3" t="s">
        <v>47</v>
      </c>
      <c r="AA3" t="s">
        <v>48</v>
      </c>
      <c r="AB3" t="s">
        <v>49</v>
      </c>
      <c r="AC3" s="6"/>
    </row>
    <row r="4" spans="1:29">
      <c r="A4" t="s">
        <v>21</v>
      </c>
      <c r="B4">
        <v>2.6593062531224922E-2</v>
      </c>
      <c r="C4" s="1" t="s">
        <v>13</v>
      </c>
      <c r="D4" s="29">
        <v>15</v>
      </c>
      <c r="E4" s="29">
        <v>23</v>
      </c>
      <c r="F4" s="29">
        <v>7</v>
      </c>
      <c r="G4" s="29">
        <v>11</v>
      </c>
      <c r="H4" s="29">
        <v>6</v>
      </c>
      <c r="I4" s="29">
        <v>5</v>
      </c>
      <c r="J4" s="29">
        <v>3</v>
      </c>
      <c r="K4" s="29">
        <v>1</v>
      </c>
      <c r="L4" s="1">
        <v>71</v>
      </c>
      <c r="N4" t="s">
        <v>38</v>
      </c>
      <c r="O4" s="4">
        <v>0.65284090909090908</v>
      </c>
      <c r="P4" s="4">
        <v>0.65227272727272723</v>
      </c>
      <c r="Q4" t="s">
        <v>56</v>
      </c>
      <c r="S4" s="4">
        <v>0.65255681818181821</v>
      </c>
      <c r="T4" t="s">
        <v>44</v>
      </c>
      <c r="V4" t="s">
        <v>57</v>
      </c>
      <c r="Y4" s="1" t="s">
        <v>13</v>
      </c>
      <c r="Z4">
        <v>71</v>
      </c>
      <c r="AA4">
        <v>15</v>
      </c>
      <c r="AB4">
        <v>56</v>
      </c>
      <c r="AC4" s="6"/>
    </row>
    <row r="5" spans="1:29">
      <c r="C5" s="1" t="s">
        <v>14</v>
      </c>
      <c r="D5" s="29">
        <v>15</v>
      </c>
      <c r="E5" s="29">
        <v>200</v>
      </c>
      <c r="F5" s="29">
        <v>6</v>
      </c>
      <c r="G5" s="29">
        <v>33</v>
      </c>
      <c r="H5" s="29">
        <v>4</v>
      </c>
      <c r="I5" s="29">
        <v>44</v>
      </c>
      <c r="J5" s="29">
        <v>1</v>
      </c>
      <c r="K5" s="29">
        <v>10</v>
      </c>
      <c r="L5" s="1">
        <v>313</v>
      </c>
      <c r="M5" s="9" t="s">
        <v>39</v>
      </c>
      <c r="N5" s="9">
        <v>1</v>
      </c>
      <c r="O5" s="9">
        <v>2</v>
      </c>
      <c r="P5" s="9" t="s">
        <v>39</v>
      </c>
      <c r="Q5" s="9">
        <v>1</v>
      </c>
      <c r="R5" s="9">
        <v>2</v>
      </c>
      <c r="S5" s="9" t="s">
        <v>39</v>
      </c>
      <c r="T5" s="9">
        <v>1</v>
      </c>
      <c r="U5" s="9">
        <v>2</v>
      </c>
      <c r="V5" s="9" t="s">
        <v>11</v>
      </c>
      <c r="W5" t="s">
        <v>42</v>
      </c>
      <c r="X5" t="s">
        <v>43</v>
      </c>
      <c r="Y5" s="1" t="s">
        <v>14</v>
      </c>
      <c r="Z5">
        <v>313</v>
      </c>
      <c r="AA5">
        <v>200</v>
      </c>
      <c r="AB5">
        <v>113</v>
      </c>
      <c r="AC5" s="6"/>
    </row>
    <row r="6" spans="1:29">
      <c r="A6" t="s">
        <v>22</v>
      </c>
      <c r="B6" s="17">
        <v>0.11995730239851553</v>
      </c>
      <c r="C6" s="1" t="s">
        <v>15</v>
      </c>
      <c r="D6" s="29">
        <v>10</v>
      </c>
      <c r="E6" s="29">
        <v>4</v>
      </c>
      <c r="F6" s="29">
        <v>248</v>
      </c>
      <c r="G6" s="29">
        <v>44</v>
      </c>
      <c r="H6" s="29">
        <v>2</v>
      </c>
      <c r="I6" s="29">
        <v>2</v>
      </c>
      <c r="J6" s="29">
        <v>15</v>
      </c>
      <c r="K6" s="29">
        <v>5</v>
      </c>
      <c r="L6" s="1">
        <v>330</v>
      </c>
      <c r="M6" s="9">
        <v>1</v>
      </c>
      <c r="N6">
        <v>843</v>
      </c>
      <c r="O6">
        <v>125</v>
      </c>
      <c r="P6" s="9">
        <v>1</v>
      </c>
      <c r="Q6">
        <v>548.9</v>
      </c>
      <c r="R6">
        <v>419.1</v>
      </c>
      <c r="S6" s="9">
        <v>1</v>
      </c>
      <c r="T6">
        <v>157.57844780470035</v>
      </c>
      <c r="U6">
        <v>206.38227153424006</v>
      </c>
      <c r="V6" s="20">
        <v>808.80159853097871</v>
      </c>
      <c r="W6">
        <v>1</v>
      </c>
      <c r="X6" s="20">
        <v>0</v>
      </c>
      <c r="Y6" s="1" t="s">
        <v>15</v>
      </c>
      <c r="Z6">
        <v>330</v>
      </c>
      <c r="AA6">
        <v>248</v>
      </c>
      <c r="AB6">
        <v>82</v>
      </c>
      <c r="AC6" s="6"/>
    </row>
    <row r="7" spans="1:29">
      <c r="A7" t="s">
        <v>23</v>
      </c>
      <c r="B7" s="17">
        <v>5.5939556293576567E-2</v>
      </c>
      <c r="C7" s="1" t="s">
        <v>16</v>
      </c>
      <c r="D7" s="29">
        <v>5</v>
      </c>
      <c r="E7" s="29">
        <v>38</v>
      </c>
      <c r="F7" s="29">
        <v>41</v>
      </c>
      <c r="G7" s="29">
        <v>143</v>
      </c>
      <c r="H7" s="29">
        <v>1</v>
      </c>
      <c r="I7" s="29">
        <v>8</v>
      </c>
      <c r="J7" s="29">
        <v>4</v>
      </c>
      <c r="K7" s="29">
        <v>14</v>
      </c>
      <c r="L7" s="1">
        <v>254</v>
      </c>
      <c r="M7" s="9">
        <v>2</v>
      </c>
      <c r="N7">
        <v>155</v>
      </c>
      <c r="O7">
        <v>637</v>
      </c>
      <c r="P7" s="9">
        <v>2</v>
      </c>
      <c r="Q7">
        <v>449.1</v>
      </c>
      <c r="R7">
        <v>342.9</v>
      </c>
      <c r="S7" s="9">
        <v>2</v>
      </c>
      <c r="T7">
        <v>192.59588065018929</v>
      </c>
      <c r="U7">
        <v>252.24499854184899</v>
      </c>
      <c r="Y7" s="1" t="s">
        <v>16</v>
      </c>
      <c r="Z7">
        <v>254</v>
      </c>
      <c r="AA7">
        <v>143</v>
      </c>
      <c r="AB7">
        <v>111</v>
      </c>
      <c r="AC7" s="6"/>
    </row>
    <row r="8" spans="1:29">
      <c r="A8" t="s">
        <v>24</v>
      </c>
      <c r="B8" s="17">
        <v>8.5016321148543225E-2</v>
      </c>
      <c r="C8" s="1" t="s">
        <v>17</v>
      </c>
      <c r="D8" s="29">
        <v>8</v>
      </c>
      <c r="E8" s="29">
        <v>5</v>
      </c>
      <c r="F8" s="29">
        <v>5</v>
      </c>
      <c r="G8" s="29">
        <v>1</v>
      </c>
      <c r="H8" s="29">
        <v>61</v>
      </c>
      <c r="I8" s="29">
        <v>35</v>
      </c>
      <c r="J8" s="29">
        <v>10</v>
      </c>
      <c r="K8" s="29">
        <v>3</v>
      </c>
      <c r="L8" s="1">
        <v>128</v>
      </c>
      <c r="M8" s="9" t="s">
        <v>40</v>
      </c>
      <c r="N8">
        <v>1</v>
      </c>
      <c r="O8">
        <v>2</v>
      </c>
      <c r="P8" s="9" t="s">
        <v>40</v>
      </c>
      <c r="S8" s="9" t="s">
        <v>40</v>
      </c>
      <c r="Y8" s="1" t="s">
        <v>17</v>
      </c>
      <c r="Z8">
        <v>128</v>
      </c>
      <c r="AA8">
        <v>61</v>
      </c>
      <c r="AB8">
        <v>67</v>
      </c>
      <c r="AC8" s="6"/>
    </row>
    <row r="9" spans="1:29">
      <c r="C9" s="1" t="s">
        <v>18</v>
      </c>
      <c r="D9" s="29">
        <v>9</v>
      </c>
      <c r="E9" s="29">
        <v>62</v>
      </c>
      <c r="F9" s="29">
        <v>0</v>
      </c>
      <c r="G9" s="29">
        <v>9</v>
      </c>
      <c r="H9" s="29">
        <v>44</v>
      </c>
      <c r="I9" s="29">
        <v>352</v>
      </c>
      <c r="J9" s="29">
        <v>5</v>
      </c>
      <c r="K9" s="29">
        <v>17</v>
      </c>
      <c r="L9" s="1">
        <v>498</v>
      </c>
      <c r="M9" s="9">
        <v>1</v>
      </c>
      <c r="N9">
        <v>888</v>
      </c>
      <c r="O9">
        <v>122</v>
      </c>
      <c r="P9" s="9">
        <v>1</v>
      </c>
      <c r="Q9">
        <v>579.60227272727275</v>
      </c>
      <c r="R9">
        <v>430.39772727272725</v>
      </c>
      <c r="S9" s="9">
        <v>1</v>
      </c>
      <c r="T9">
        <v>164.09383237828732</v>
      </c>
      <c r="U9">
        <v>220.97969426942694</v>
      </c>
      <c r="V9" s="20">
        <v>903.63920919996951</v>
      </c>
      <c r="W9">
        <v>1</v>
      </c>
      <c r="X9" s="20">
        <v>0</v>
      </c>
      <c r="Y9" s="1" t="s">
        <v>18</v>
      </c>
      <c r="Z9">
        <v>498</v>
      </c>
      <c r="AA9">
        <v>352</v>
      </c>
      <c r="AB9">
        <v>146</v>
      </c>
      <c r="AC9" s="6"/>
    </row>
    <row r="10" spans="1:29">
      <c r="A10" s="6"/>
      <c r="C10" s="1" t="s">
        <v>19</v>
      </c>
      <c r="D10" s="29">
        <v>3</v>
      </c>
      <c r="E10" s="29">
        <v>1</v>
      </c>
      <c r="F10" s="29">
        <v>23</v>
      </c>
      <c r="G10" s="29">
        <v>3</v>
      </c>
      <c r="H10" s="29">
        <v>6</v>
      </c>
      <c r="I10" s="29">
        <v>5</v>
      </c>
      <c r="J10" s="29">
        <v>35</v>
      </c>
      <c r="K10" s="29">
        <v>6</v>
      </c>
      <c r="L10" s="1">
        <v>82</v>
      </c>
      <c r="M10" s="9">
        <v>2</v>
      </c>
      <c r="N10">
        <v>122</v>
      </c>
      <c r="O10">
        <v>628</v>
      </c>
      <c r="P10" s="9">
        <v>2</v>
      </c>
      <c r="Q10">
        <v>430.39772727272725</v>
      </c>
      <c r="R10">
        <v>319.60227272727275</v>
      </c>
      <c r="S10" s="9">
        <v>2</v>
      </c>
      <c r="T10">
        <v>220.97969426942694</v>
      </c>
      <c r="U10">
        <v>297.58598828282823</v>
      </c>
      <c r="Y10" s="1" t="s">
        <v>19</v>
      </c>
      <c r="Z10">
        <v>82</v>
      </c>
      <c r="AA10">
        <v>35</v>
      </c>
      <c r="AB10">
        <v>47</v>
      </c>
      <c r="AC10" s="6"/>
    </row>
    <row r="11" spans="1:29">
      <c r="A11" s="6">
        <v>0</v>
      </c>
      <c r="B11">
        <v>0</v>
      </c>
      <c r="C11" s="1" t="s">
        <v>20</v>
      </c>
      <c r="D11" s="29">
        <v>2</v>
      </c>
      <c r="E11" s="29">
        <v>13</v>
      </c>
      <c r="F11" s="29">
        <v>4</v>
      </c>
      <c r="G11" s="29">
        <v>7</v>
      </c>
      <c r="H11" s="29">
        <v>4</v>
      </c>
      <c r="I11" s="29">
        <v>18</v>
      </c>
      <c r="J11" s="29">
        <v>10</v>
      </c>
      <c r="K11" s="29">
        <v>26</v>
      </c>
      <c r="L11" s="1">
        <v>84</v>
      </c>
      <c r="M11" s="9" t="s">
        <v>41</v>
      </c>
      <c r="N11">
        <v>1</v>
      </c>
      <c r="O11">
        <v>2</v>
      </c>
      <c r="P11" s="9" t="s">
        <v>41</v>
      </c>
      <c r="S11" s="9" t="s">
        <v>41</v>
      </c>
      <c r="Y11" s="1" t="s">
        <v>20</v>
      </c>
      <c r="Z11">
        <v>84</v>
      </c>
      <c r="AA11">
        <v>26</v>
      </c>
      <c r="AB11">
        <v>58</v>
      </c>
      <c r="AC11" s="6"/>
    </row>
    <row r="12" spans="1:29">
      <c r="A12" s="6"/>
      <c r="C12" s="1"/>
      <c r="D12" s="1">
        <v>67</v>
      </c>
      <c r="E12" s="1">
        <v>346</v>
      </c>
      <c r="F12" s="1">
        <v>334</v>
      </c>
      <c r="G12" s="1">
        <v>251</v>
      </c>
      <c r="H12" s="1">
        <v>128</v>
      </c>
      <c r="I12" s="1">
        <v>469</v>
      </c>
      <c r="J12" s="1">
        <v>83</v>
      </c>
      <c r="K12" s="1">
        <v>82</v>
      </c>
      <c r="L12" s="1">
        <v>1760</v>
      </c>
      <c r="M12" s="9">
        <v>1</v>
      </c>
      <c r="N12">
        <v>457</v>
      </c>
      <c r="O12">
        <v>154</v>
      </c>
      <c r="P12" s="9">
        <v>1</v>
      </c>
      <c r="Q12">
        <v>212.46136363636364</v>
      </c>
      <c r="R12">
        <v>398.53863636363639</v>
      </c>
      <c r="S12" s="9">
        <v>1</v>
      </c>
      <c r="T12">
        <v>281.45891399311296</v>
      </c>
      <c r="U12">
        <v>150.04604125765258</v>
      </c>
      <c r="V12" s="20">
        <v>660.96494450944078</v>
      </c>
      <c r="W12">
        <v>1</v>
      </c>
      <c r="X12" s="20">
        <v>0</v>
      </c>
      <c r="Y12" s="1" t="s">
        <v>46</v>
      </c>
      <c r="Z12" s="6">
        <v>1760</v>
      </c>
      <c r="AA12" s="6">
        <v>1080</v>
      </c>
      <c r="AB12" s="6">
        <v>680</v>
      </c>
      <c r="AC12" s="6"/>
    </row>
    <row r="13" spans="1:29">
      <c r="A13" s="6"/>
      <c r="C13" s="1" t="s">
        <v>25</v>
      </c>
      <c r="D13" s="4">
        <v>7.4635369703673583E-3</v>
      </c>
      <c r="E13" s="4">
        <v>1.0476496625835929E-3</v>
      </c>
      <c r="F13" s="4">
        <v>7.1853112434141673E-4</v>
      </c>
      <c r="G13" s="4">
        <v>1.0085953790553049E-4</v>
      </c>
      <c r="H13" s="4">
        <v>4.8187650064727972E-4</v>
      </c>
      <c r="I13" s="4">
        <v>6.7640551030222437E-5</v>
      </c>
      <c r="J13" s="4">
        <v>4.6391310872913793E-5</v>
      </c>
      <c r="K13" s="4">
        <v>6.5119046607236802E-6</v>
      </c>
      <c r="M13" s="9">
        <v>2</v>
      </c>
      <c r="N13">
        <v>155</v>
      </c>
      <c r="O13">
        <v>994</v>
      </c>
      <c r="P13" s="9">
        <v>2</v>
      </c>
      <c r="Q13">
        <v>399.53863636363639</v>
      </c>
      <c r="R13">
        <v>749.46136363636367</v>
      </c>
      <c r="S13" s="9">
        <v>2</v>
      </c>
      <c r="T13">
        <v>149.67049299372678</v>
      </c>
      <c r="U13">
        <v>79.789496264948383</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v>0.75138818100718785</v>
      </c>
      <c r="C15" s="1" t="s">
        <v>13</v>
      </c>
      <c r="D15" s="4">
        <v>5.6080134680442269E-3</v>
      </c>
      <c r="E15" s="4">
        <v>7.8719157430147998E-4</v>
      </c>
      <c r="F15" s="4">
        <v>5.3989579451594661E-4</v>
      </c>
      <c r="G15" s="4">
        <v>7.5784664724062067E-5</v>
      </c>
      <c r="H15" s="4">
        <v>3.620763072914685E-4</v>
      </c>
      <c r="I15" s="4">
        <v>5.0824310600922701E-5</v>
      </c>
      <c r="J15" s="4">
        <v>3.4857882691337674E-5</v>
      </c>
      <c r="K15" s="4">
        <v>4.8929681979133947E-6</v>
      </c>
      <c r="AC15" s="6"/>
    </row>
    <row r="16" spans="1:29">
      <c r="A16" s="6"/>
      <c r="B16" s="4">
        <v>0.1054716520366796</v>
      </c>
      <c r="C16" s="1" t="s">
        <v>14</v>
      </c>
      <c r="D16" s="4">
        <v>7.8719157430147987E-4</v>
      </c>
      <c r="E16" s="4">
        <v>1.104973406683615E-4</v>
      </c>
      <c r="F16" s="4">
        <v>7.5784664724062067E-5</v>
      </c>
      <c r="G16" s="4">
        <v>1.0637822086552409E-5</v>
      </c>
      <c r="H16" s="4">
        <v>5.0824310600922701E-5</v>
      </c>
      <c r="I16" s="4">
        <v>7.1341606618288909E-6</v>
      </c>
      <c r="J16" s="4">
        <v>4.8929681979133947E-6</v>
      </c>
      <c r="K16" s="4">
        <v>6.868213424718801E-7</v>
      </c>
      <c r="O16" s="7" t="s">
        <v>11</v>
      </c>
      <c r="P16">
        <v>75.7</v>
      </c>
      <c r="Q16">
        <v>71</v>
      </c>
      <c r="R16" t="s">
        <v>104</v>
      </c>
      <c r="AC16" s="6"/>
    </row>
    <row r="17" spans="1:29">
      <c r="A17" s="6"/>
      <c r="B17" s="4">
        <v>7.2337793282127028E-2</v>
      </c>
      <c r="C17" s="1" t="s">
        <v>15</v>
      </c>
      <c r="D17" s="4">
        <v>5.3989579451594661E-4</v>
      </c>
      <c r="E17" s="4">
        <v>7.5784664724062081E-5</v>
      </c>
      <c r="F17" s="4">
        <v>5.1976955939383714E-5</v>
      </c>
      <c r="G17" s="4">
        <v>7.2959564035411198E-6</v>
      </c>
      <c r="H17" s="4">
        <v>3.4857882691337668E-5</v>
      </c>
      <c r="I17" s="4">
        <v>4.8929681979133947E-6</v>
      </c>
      <c r="J17" s="4">
        <v>3.3558450560117298E-6</v>
      </c>
      <c r="K17" s="4">
        <v>4.7105681322034913E-7</v>
      </c>
      <c r="M17" t="s">
        <v>106</v>
      </c>
      <c r="N17" t="s">
        <v>105</v>
      </c>
      <c r="O17" t="s">
        <v>96</v>
      </c>
      <c r="P17">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v>1.0153987985180694E-2</v>
      </c>
      <c r="C18" s="1" t="s">
        <v>16</v>
      </c>
      <c r="D18" s="4">
        <v>7.5784664724062067E-5</v>
      </c>
      <c r="E18" s="4">
        <v>1.063782208655241E-5</v>
      </c>
      <c r="F18" s="4">
        <v>7.2959564035411207E-6</v>
      </c>
      <c r="G18" s="4">
        <v>1.0241265360836335E-6</v>
      </c>
      <c r="H18" s="4">
        <v>4.8929681979133947E-6</v>
      </c>
      <c r="I18" s="4">
        <v>6.868213424718802E-7</v>
      </c>
      <c r="J18" s="4">
        <v>4.7105681322034913E-7</v>
      </c>
      <c r="K18" s="4">
        <v>6.6121801685630416E-8</v>
      </c>
      <c r="M18" t="s">
        <v>107</v>
      </c>
      <c r="N18" t="s">
        <v>108</v>
      </c>
      <c r="P18">
        <v>2.2019397467757388E-2</v>
      </c>
      <c r="Q18">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v>4.8512696959769591E-2</v>
      </c>
      <c r="C19" s="1" t="s">
        <v>17</v>
      </c>
      <c r="D19" s="4">
        <v>3.620763072914685E-4</v>
      </c>
      <c r="E19" s="4">
        <v>5.0824310600922708E-5</v>
      </c>
      <c r="F19" s="4">
        <v>3.4857882691337674E-5</v>
      </c>
      <c r="G19" s="4">
        <v>4.8929681979133947E-6</v>
      </c>
      <c r="H19" s="4">
        <v>2.3377128647935695E-5</v>
      </c>
      <c r="I19" s="4">
        <v>3.2814255543210117E-6</v>
      </c>
      <c r="J19" s="4">
        <v>2.2505676059441311E-6</v>
      </c>
      <c r="K19" s="4">
        <v>3.1591005743659913E-7</v>
      </c>
      <c r="AC19" s="6"/>
    </row>
    <row r="20" spans="1:29">
      <c r="A20" s="6"/>
      <c r="B20" s="4">
        <v>6.8096816298641718E-3</v>
      </c>
      <c r="C20" s="1" t="s">
        <v>18</v>
      </c>
      <c r="D20" s="4">
        <v>5.0824310600922694E-5</v>
      </c>
      <c r="E20" s="4">
        <v>7.1341606618288909E-6</v>
      </c>
      <c r="F20" s="4">
        <v>4.8929681979133947E-6</v>
      </c>
      <c r="G20" s="4">
        <v>6.868213424718801E-7</v>
      </c>
      <c r="H20" s="4">
        <v>3.2814255543210113E-6</v>
      </c>
      <c r="I20" s="4">
        <v>4.6061061778439582E-7</v>
      </c>
      <c r="J20" s="4">
        <v>3.1591005743659908E-7</v>
      </c>
      <c r="K20" s="4">
        <v>4.434399754355693E-8</v>
      </c>
      <c r="AC20" s="6"/>
    </row>
    <row r="21" spans="1:29">
      <c r="A21" s="6"/>
      <c r="B21" s="4">
        <v>4.6704240669986196E-3</v>
      </c>
      <c r="C21" s="1" t="s">
        <v>19</v>
      </c>
      <c r="D21" s="4">
        <v>3.4857882691337674E-5</v>
      </c>
      <c r="E21" s="4">
        <v>4.8929681979133956E-6</v>
      </c>
      <c r="F21" s="4">
        <v>3.3558450560117302E-6</v>
      </c>
      <c r="G21" s="4">
        <v>4.7105681322034918E-7</v>
      </c>
      <c r="H21" s="4">
        <v>2.2505676059441311E-6</v>
      </c>
      <c r="I21" s="4">
        <v>3.1591005743659913E-7</v>
      </c>
      <c r="J21" s="4">
        <v>2.1666709480047132E-7</v>
      </c>
      <c r="K21" s="4">
        <v>3.0413356249444357E-8</v>
      </c>
      <c r="M21" t="s">
        <v>62</v>
      </c>
      <c r="AC21" s="6"/>
    </row>
    <row r="22" spans="1:29">
      <c r="A22" s="6"/>
      <c r="B22" s="4">
        <v>6.5558303219238434E-4</v>
      </c>
      <c r="C22" s="1" t="s">
        <v>20</v>
      </c>
      <c r="D22" s="4">
        <v>4.8929681979133947E-6</v>
      </c>
      <c r="E22" s="4">
        <v>6.868213424718802E-7</v>
      </c>
      <c r="F22" s="4">
        <v>4.7105681322034913E-7</v>
      </c>
      <c r="G22" s="4">
        <v>6.6121801685630403E-8</v>
      </c>
      <c r="H22" s="4">
        <v>3.1591005743659908E-7</v>
      </c>
      <c r="I22" s="4">
        <v>4.434399754355693E-8</v>
      </c>
      <c r="J22" s="4">
        <v>3.0413356249444351E-8</v>
      </c>
      <c r="K22" s="4">
        <v>4.2690942028249503E-9</v>
      </c>
      <c r="AC22" s="6"/>
    </row>
    <row r="23" spans="1:29">
      <c r="A23" s="6"/>
      <c r="AC23" s="6"/>
    </row>
    <row r="24" spans="1:29">
      <c r="A24" s="6"/>
      <c r="C24" s="1" t="s">
        <v>26</v>
      </c>
      <c r="D24" s="4">
        <v>1.3642215004150306E-2</v>
      </c>
      <c r="E24" s="4">
        <v>0.14682362049482633</v>
      </c>
      <c r="F24" s="4">
        <v>1.3133660520954034E-3</v>
      </c>
      <c r="G24" s="4">
        <v>1.4135032965319715E-2</v>
      </c>
      <c r="H24" s="4">
        <v>8.8079724845982704E-4</v>
      </c>
      <c r="I24" s="4">
        <v>9.479533998064827E-3</v>
      </c>
      <c r="J24" s="4">
        <v>8.4796288913072156E-5</v>
      </c>
      <c r="K24" s="4">
        <v>9.1261559350552107E-4</v>
      </c>
      <c r="O24">
        <v>0.11315280745210368</v>
      </c>
      <c r="P24">
        <v>0.2122539590768219</v>
      </c>
      <c r="Q24">
        <v>8.4024361969383926E-2</v>
      </c>
      <c r="R24">
        <v>0.15761432604714498</v>
      </c>
      <c r="S24">
        <v>8.6395229737978974E-2</v>
      </c>
      <c r="T24">
        <v>0.16206164009673177</v>
      </c>
      <c r="U24">
        <v>6.4154873567806178E-2</v>
      </c>
      <c r="V24">
        <v>0.12034280205202856</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v>7.2847070745344564E-2</v>
      </c>
      <c r="C26" s="1" t="s">
        <v>13</v>
      </c>
      <c r="D26" s="4">
        <v>9.9379540153053843E-4</v>
      </c>
      <c r="E26" s="4">
        <v>1.0695670669274236E-2</v>
      </c>
      <c r="F26" s="4">
        <v>9.5674869711527736E-5</v>
      </c>
      <c r="G26" s="4">
        <v>1.0296957464124229E-3</v>
      </c>
      <c r="H26" s="4">
        <v>6.416349947085785E-5</v>
      </c>
      <c r="I26" s="4">
        <v>6.9055628378992748E-4</v>
      </c>
      <c r="J26" s="4">
        <v>6.1771612573932438E-6</v>
      </c>
      <c r="K26" s="4">
        <v>6.6481372703401306E-5</v>
      </c>
      <c r="M26" s="4">
        <v>0.10957208806818183</v>
      </c>
      <c r="N26" s="1" t="s">
        <v>13</v>
      </c>
      <c r="O26">
        <v>1.2398389383303926E-2</v>
      </c>
      <c r="P26">
        <v>2.3257109496785791E-2</v>
      </c>
      <c r="Q26">
        <v>9.2067247895821231E-3</v>
      </c>
      <c r="R26">
        <v>1.7270130814444895E-2</v>
      </c>
      <c r="S26">
        <v>9.466505721520635E-3</v>
      </c>
      <c r="T26">
        <v>1.7757432301153082E-2</v>
      </c>
      <c r="U26">
        <v>7.0295834565747293E-3</v>
      </c>
      <c r="V26">
        <v>1.3186212104816648E-2</v>
      </c>
      <c r="AC26" s="6"/>
    </row>
    <row r="27" spans="1:29">
      <c r="A27" s="6"/>
      <c r="B27" s="4">
        <v>0.78401276229852279</v>
      </c>
      <c r="C27" s="1" t="s">
        <v>14</v>
      </c>
      <c r="D27" s="4">
        <v>1.0695670669274236E-2</v>
      </c>
      <c r="E27" s="4">
        <v>0.11511159227481881</v>
      </c>
      <c r="F27" s="4">
        <v>1.0296957464124227E-3</v>
      </c>
      <c r="G27" s="4">
        <v>1.108204624032099E-2</v>
      </c>
      <c r="H27" s="4">
        <v>6.9055628378992726E-4</v>
      </c>
      <c r="I27" s="4">
        <v>7.4320756351255648E-3</v>
      </c>
      <c r="J27" s="4">
        <v>6.6481372703401306E-5</v>
      </c>
      <c r="K27" s="4">
        <v>7.1550227238096936E-4</v>
      </c>
      <c r="M27" s="4">
        <v>0.20605291193181821</v>
      </c>
      <c r="N27" s="1" t="s">
        <v>14</v>
      </c>
      <c r="O27">
        <v>2.3315465468766304E-2</v>
      </c>
      <c r="P27">
        <v>4.3735546336836129E-2</v>
      </c>
      <c r="Q27">
        <v>1.7313464457004681E-2</v>
      </c>
      <c r="R27">
        <v>3.2476890844185244E-2</v>
      </c>
      <c r="S27">
        <v>1.7801988664528982E-2</v>
      </c>
      <c r="T27">
        <v>3.339327285437789E-2</v>
      </c>
      <c r="U27">
        <v>1.3219298513264099E-2</v>
      </c>
      <c r="V27">
        <v>2.4796984792854873E-2</v>
      </c>
      <c r="AC27" s="6"/>
    </row>
    <row r="28" spans="1:29">
      <c r="A28" s="6"/>
      <c r="B28" s="4">
        <v>7.0131477683368151E-3</v>
      </c>
      <c r="C28" s="1" t="s">
        <v>15</v>
      </c>
      <c r="D28" s="4">
        <v>9.5674869711527736E-5</v>
      </c>
      <c r="E28" s="4">
        <v>1.0296957464124227E-3</v>
      </c>
      <c r="F28" s="4">
        <v>9.2108301972622119E-6</v>
      </c>
      <c r="G28" s="4">
        <v>9.9131074896099275E-5</v>
      </c>
      <c r="H28" s="4">
        <v>6.177161257393243E-6</v>
      </c>
      <c r="I28" s="4">
        <v>6.6481372703401306E-5</v>
      </c>
      <c r="J28" s="4">
        <v>5.9468890435395578E-7</v>
      </c>
      <c r="K28" s="4">
        <v>6.4003080129426234E-6</v>
      </c>
      <c r="M28" s="4">
        <v>8.1365411931818191E-2</v>
      </c>
      <c r="N28" s="1" t="s">
        <v>15</v>
      </c>
      <c r="O28">
        <v>9.2067247895821231E-3</v>
      </c>
      <c r="P28">
        <v>1.7270130814444895E-2</v>
      </c>
      <c r="Q28">
        <v>6.8366768239471213E-3</v>
      </c>
      <c r="R28">
        <v>1.2824354565181852E-2</v>
      </c>
      <c r="S28">
        <v>7.0295834565747284E-3</v>
      </c>
      <c r="T28">
        <v>1.3186212104816644E-2</v>
      </c>
      <c r="U28">
        <v>5.2199877152782643E-3</v>
      </c>
      <c r="V28">
        <v>9.7917416619925594E-3</v>
      </c>
      <c r="AC28" s="6"/>
    </row>
    <row r="29" spans="1:29">
      <c r="A29" s="6"/>
      <c r="B29" s="4">
        <v>7.547863349897091E-2</v>
      </c>
      <c r="C29" s="1" t="s">
        <v>16</v>
      </c>
      <c r="D29" s="4">
        <v>1.0296957464124229E-3</v>
      </c>
      <c r="E29" s="4">
        <v>1.108204624032099E-2</v>
      </c>
      <c r="F29" s="4">
        <v>9.9131074896099288E-5</v>
      </c>
      <c r="G29" s="4">
        <v>1.0668929726852388E-3</v>
      </c>
      <c r="H29" s="4">
        <v>6.6481372703401306E-5</v>
      </c>
      <c r="I29" s="4">
        <v>7.1550227238096947E-4</v>
      </c>
      <c r="J29" s="4">
        <v>6.4003080129426234E-6</v>
      </c>
      <c r="K29" s="4">
        <v>6.8882977907649046E-5</v>
      </c>
      <c r="M29" s="4">
        <v>0.15300958806818182</v>
      </c>
      <c r="N29" s="1" t="s">
        <v>16</v>
      </c>
      <c r="O29">
        <v>1.7313464457004678E-2</v>
      </c>
      <c r="P29">
        <v>3.2476890844185244E-2</v>
      </c>
      <c r="Q29">
        <v>1.2856533012627238E-2</v>
      </c>
      <c r="R29">
        <v>2.4116503102117753E-2</v>
      </c>
      <c r="S29">
        <v>1.3219298513264095E-2</v>
      </c>
      <c r="T29">
        <v>2.4796984792854866E-2</v>
      </c>
      <c r="U29">
        <v>9.8163107771763094E-3</v>
      </c>
      <c r="V29">
        <v>1.8413602568951637E-2</v>
      </c>
      <c r="AC29" s="6"/>
    </row>
    <row r="30" spans="1:29">
      <c r="A30" s="6"/>
      <c r="B30" s="4">
        <v>4.703305104877595E-3</v>
      </c>
      <c r="C30" s="1" t="s">
        <v>17</v>
      </c>
      <c r="D30" s="4">
        <v>6.416349947085785E-5</v>
      </c>
      <c r="E30" s="4">
        <v>6.9055628378992737E-4</v>
      </c>
      <c r="F30" s="4">
        <v>6.1771612573932438E-6</v>
      </c>
      <c r="G30" s="4">
        <v>6.6481372703401306E-5</v>
      </c>
      <c r="H30" s="4">
        <v>4.1426581950432438E-6</v>
      </c>
      <c r="I30" s="4">
        <v>4.4585140644959018E-5</v>
      </c>
      <c r="J30" s="4">
        <v>3.9882281851952768E-7</v>
      </c>
      <c r="K30" s="4">
        <v>4.2923095797254131E-6</v>
      </c>
      <c r="M30" s="4">
        <v>8.9649890237603308E-2</v>
      </c>
      <c r="N30" s="1" t="s">
        <v>17</v>
      </c>
      <c r="O30">
        <v>1.0144136768157756E-2</v>
      </c>
      <c r="P30">
        <v>1.9028544133733827E-2</v>
      </c>
      <c r="Q30">
        <v>7.5327748278399189E-3</v>
      </c>
      <c r="R30">
        <v>1.4130107030000368E-2</v>
      </c>
      <c r="S30">
        <v>7.7453228630623358E-3</v>
      </c>
      <c r="T30">
        <v>1.4528808246397974E-2</v>
      </c>
      <c r="U30">
        <v>5.7514773735611417E-3</v>
      </c>
      <c r="V30">
        <v>1.0788718994849983E-2</v>
      </c>
      <c r="AC30" s="6"/>
    </row>
    <row r="31" spans="1:29">
      <c r="A31" s="6"/>
      <c r="B31" s="4">
        <v>5.0619073484756166E-2</v>
      </c>
      <c r="C31" s="1" t="s">
        <v>18</v>
      </c>
      <c r="D31" s="4">
        <v>6.9055628378992748E-4</v>
      </c>
      <c r="E31" s="4">
        <v>7.4320756351255656E-3</v>
      </c>
      <c r="F31" s="4">
        <v>6.648137270340132E-5</v>
      </c>
      <c r="G31" s="4">
        <v>7.1550227238096958E-4</v>
      </c>
      <c r="H31" s="4">
        <v>4.4585140644959018E-5</v>
      </c>
      <c r="I31" s="4">
        <v>4.7984522804928791E-4</v>
      </c>
      <c r="J31" s="4">
        <v>4.2923095797254139E-6</v>
      </c>
      <c r="K31" s="4">
        <v>4.6195755790990333E-5</v>
      </c>
      <c r="M31" s="4">
        <v>0.16858874612603306</v>
      </c>
      <c r="N31" s="1" t="s">
        <v>18</v>
      </c>
      <c r="O31">
        <v>1.907628992899061E-2</v>
      </c>
      <c r="P31">
        <v>3.5783628821047735E-2</v>
      </c>
      <c r="Q31">
        <v>1.4165561828458373E-2</v>
      </c>
      <c r="R31">
        <v>2.6572001599787926E-2</v>
      </c>
      <c r="S31">
        <v>1.4565263452796439E-2</v>
      </c>
      <c r="T31">
        <v>2.732176869903645E-2</v>
      </c>
      <c r="U31">
        <v>1.0815789692670625E-2</v>
      </c>
      <c r="V31">
        <v>2.0288442103244892E-2</v>
      </c>
      <c r="AC31" s="6"/>
    </row>
    <row r="32" spans="1:29">
      <c r="A32" s="6"/>
      <c r="B32" s="4">
        <v>4.5279752998424346E-4</v>
      </c>
      <c r="C32" s="1" t="s">
        <v>19</v>
      </c>
      <c r="D32" s="4">
        <v>6.1771612573932438E-6</v>
      </c>
      <c r="E32" s="4">
        <v>6.6481372703401306E-5</v>
      </c>
      <c r="F32" s="4">
        <v>5.9468890435395589E-7</v>
      </c>
      <c r="G32" s="4">
        <v>6.4003080129426234E-6</v>
      </c>
      <c r="H32" s="4">
        <v>3.9882281851952768E-7</v>
      </c>
      <c r="I32" s="4">
        <v>4.2923095797254139E-6</v>
      </c>
      <c r="J32" s="4">
        <v>3.8395550171669363E-8</v>
      </c>
      <c r="K32" s="4">
        <v>4.1323008656440431E-7</v>
      </c>
      <c r="M32" s="4">
        <v>6.6571700671487613E-2</v>
      </c>
      <c r="N32" s="1" t="s">
        <v>19</v>
      </c>
      <c r="O32">
        <v>7.5327748278399189E-3</v>
      </c>
      <c r="P32">
        <v>1.413010703000037E-2</v>
      </c>
      <c r="Q32">
        <v>5.5936446741385541E-3</v>
      </c>
      <c r="R32">
        <v>1.0492653735148788E-2</v>
      </c>
      <c r="S32">
        <v>5.7514773735611417E-3</v>
      </c>
      <c r="T32">
        <v>1.0788718994849983E-2</v>
      </c>
      <c r="U32">
        <v>4.2708990397731256E-3</v>
      </c>
      <c r="V32">
        <v>8.0114249961757301E-3</v>
      </c>
      <c r="AC32" s="6"/>
    </row>
    <row r="33" spans="1:29">
      <c r="A33" s="6"/>
      <c r="B33" s="4">
        <v>4.8732095692067597E-3</v>
      </c>
      <c r="C33" s="1" t="s">
        <v>20</v>
      </c>
      <c r="D33" s="4">
        <v>6.6481372703401306E-5</v>
      </c>
      <c r="E33" s="4">
        <v>7.1550227238096947E-4</v>
      </c>
      <c r="F33" s="4">
        <v>6.4003080129426234E-6</v>
      </c>
      <c r="G33" s="4">
        <v>6.8882977907649032E-5</v>
      </c>
      <c r="H33" s="4">
        <v>4.2923095797254131E-6</v>
      </c>
      <c r="I33" s="4">
        <v>4.6195755790990326E-5</v>
      </c>
      <c r="J33" s="4">
        <v>4.1323008656440431E-7</v>
      </c>
      <c r="K33" s="4">
        <v>4.4473670432784121E-6</v>
      </c>
      <c r="M33" s="4">
        <v>0.12518966296487605</v>
      </c>
      <c r="N33" s="1" t="s">
        <v>20</v>
      </c>
      <c r="O33">
        <v>1.4165561828458375E-2</v>
      </c>
      <c r="P33">
        <v>2.6572001599787926E-2</v>
      </c>
      <c r="Q33">
        <v>1.0518981555785923E-2</v>
      </c>
      <c r="R33">
        <v>1.9731684356278163E-2</v>
      </c>
      <c r="S33">
        <v>1.0815789692670623E-2</v>
      </c>
      <c r="T33">
        <v>2.0288442103244892E-2</v>
      </c>
      <c r="U33">
        <v>8.0315269995078903E-3</v>
      </c>
      <c r="V33">
        <v>1.5065674829142249E-2</v>
      </c>
      <c r="AC33" s="6"/>
    </row>
    <row r="34" spans="1:29">
      <c r="A34" s="6"/>
      <c r="X34" t="s">
        <v>85</v>
      </c>
      <c r="AC34" s="6"/>
    </row>
    <row r="35" spans="1:29">
      <c r="A35" s="6"/>
      <c r="C35" s="1" t="s">
        <v>27</v>
      </c>
      <c r="D35" s="4">
        <v>1.0095521353815119E-2</v>
      </c>
      <c r="E35" s="4">
        <v>1.4170988342286301E-3</v>
      </c>
      <c r="F35" s="4">
        <v>0.1703764384313641</v>
      </c>
      <c r="G35" s="4">
        <v>2.3915580366720857E-2</v>
      </c>
      <c r="H35" s="4">
        <v>6.5180818712376118E-4</v>
      </c>
      <c r="I35" s="4">
        <v>9.1493701983474021E-5</v>
      </c>
      <c r="J35" s="4">
        <v>1.1000200343351604E-2</v>
      </c>
      <c r="K35" s="4">
        <v>1.5440877728374134E-3</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v>4.6078865509238336E-2</v>
      </c>
      <c r="C37" s="1" t="s">
        <v>13</v>
      </c>
      <c r="D37" s="4">
        <v>4.651901707080906E-4</v>
      </c>
      <c r="E37" s="4">
        <v>6.5298306595719472E-5</v>
      </c>
      <c r="F37" s="4">
        <v>7.8507529924218521E-3</v>
      </c>
      <c r="G37" s="4">
        <v>1.1020028112935113E-3</v>
      </c>
      <c r="H37" s="4">
        <v>3.0034581792296245E-5</v>
      </c>
      <c r="I37" s="4">
        <v>4.2159259886388318E-6</v>
      </c>
      <c r="J37" s="4">
        <v>5.0687675219597593E-4</v>
      </c>
      <c r="K37" s="4">
        <v>7.1149812819034524E-5</v>
      </c>
      <c r="N37" s="1" t="s">
        <v>13</v>
      </c>
      <c r="O37" s="5">
        <v>21.821165314614909</v>
      </c>
      <c r="P37" s="5">
        <v>40.932512714342991</v>
      </c>
      <c r="Q37" s="5">
        <v>16.203835629664535</v>
      </c>
      <c r="R37" s="5">
        <v>30.395430233423014</v>
      </c>
      <c r="S37" s="5">
        <v>16.661050069876318</v>
      </c>
      <c r="T37" s="5">
        <v>31.253080850029423</v>
      </c>
      <c r="U37" s="5">
        <v>12.372066883571524</v>
      </c>
      <c r="V37" s="5">
        <v>23.207733304477301</v>
      </c>
      <c r="X37">
        <v>192.84687500000001</v>
      </c>
      <c r="Y37">
        <v>21.821165314614909</v>
      </c>
      <c r="Z37">
        <v>171.0257096853851</v>
      </c>
      <c r="AA37">
        <v>2.1322553391840535</v>
      </c>
      <c r="AB37">
        <v>77.362134108174573</v>
      </c>
      <c r="AC37" s="6"/>
    </row>
    <row r="38" spans="1:29">
      <c r="A38" s="6"/>
      <c r="B38" s="4">
        <v>6.4680469989836743E-3</v>
      </c>
      <c r="C38" s="1" t="s">
        <v>14</v>
      </c>
      <c r="D38" s="4">
        <v>6.5298306595719486E-5</v>
      </c>
      <c r="E38" s="4">
        <v>9.1658618619957535E-6</v>
      </c>
      <c r="F38" s="4">
        <v>1.1020028112935113E-3</v>
      </c>
      <c r="G38" s="4">
        <v>1.5468709781992171E-4</v>
      </c>
      <c r="H38" s="4">
        <v>4.2159259886388327E-6</v>
      </c>
      <c r="I38" s="4">
        <v>5.9178556454011578E-7</v>
      </c>
      <c r="J38" s="4">
        <v>7.1149812819034524E-5</v>
      </c>
      <c r="K38" s="4">
        <v>9.9872322852684171E-6</v>
      </c>
      <c r="N38" s="1" t="s">
        <v>14</v>
      </c>
      <c r="O38" s="5">
        <v>41.035219225028698</v>
      </c>
      <c r="P38" s="5">
        <v>76.974561552831588</v>
      </c>
      <c r="Q38" s="5">
        <v>30.471697444328239</v>
      </c>
      <c r="R38" s="5">
        <v>57.159327885766032</v>
      </c>
      <c r="S38" s="5">
        <v>31.331500049571009</v>
      </c>
      <c r="T38" s="5">
        <v>58.772160223705086</v>
      </c>
      <c r="U38" s="5">
        <v>23.265965383344813</v>
      </c>
      <c r="V38" s="5">
        <v>43.642693235424574</v>
      </c>
      <c r="X38">
        <v>362.65312500000005</v>
      </c>
      <c r="Y38">
        <v>76.974561552831588</v>
      </c>
      <c r="Z38">
        <v>285.67856344716847</v>
      </c>
      <c r="AA38">
        <v>196.62675824051195</v>
      </c>
      <c r="AB38">
        <v>104.37565183182572</v>
      </c>
      <c r="AC38" s="6"/>
    </row>
    <row r="39" spans="1:29">
      <c r="A39" s="6"/>
      <c r="B39" s="4">
        <v>0.77764710878007659</v>
      </c>
      <c r="C39" s="1" t="s">
        <v>15</v>
      </c>
      <c r="D39" s="4">
        <v>7.8507529924218521E-3</v>
      </c>
      <c r="E39" s="4">
        <v>1.1020028112935113E-3</v>
      </c>
      <c r="F39" s="4">
        <v>0.13249274475039702</v>
      </c>
      <c r="G39" s="4">
        <v>1.859788192697804E-2</v>
      </c>
      <c r="H39" s="4">
        <v>5.0687675219597604E-4</v>
      </c>
      <c r="I39" s="4">
        <v>7.1149812819034538E-5</v>
      </c>
      <c r="J39" s="4">
        <v>8.55427399300898E-3</v>
      </c>
      <c r="K39" s="4">
        <v>1.2007553922496821E-3</v>
      </c>
      <c r="N39" s="1" t="s">
        <v>15</v>
      </c>
      <c r="O39" s="5">
        <v>16.203835629664535</v>
      </c>
      <c r="P39" s="5">
        <v>30.395430233423014</v>
      </c>
      <c r="Q39" s="5">
        <v>12.032551210146934</v>
      </c>
      <c r="R39" s="5">
        <v>22.57086403472006</v>
      </c>
      <c r="S39" s="5">
        <v>12.372066883571522</v>
      </c>
      <c r="T39" s="5">
        <v>23.207733304477294</v>
      </c>
      <c r="U39" s="5">
        <v>9.1871783788897456</v>
      </c>
      <c r="V39" s="5">
        <v>17.233465325106906</v>
      </c>
      <c r="X39">
        <v>143.203125</v>
      </c>
      <c r="Y39">
        <v>12.032551210146934</v>
      </c>
      <c r="Z39">
        <v>131.17057378985305</v>
      </c>
      <c r="AA39">
        <v>4627.5005122302719</v>
      </c>
      <c r="AB39">
        <v>18.432070981840997</v>
      </c>
      <c r="AC39" s="6"/>
    </row>
    <row r="40" spans="1:29">
      <c r="A40" s="6"/>
      <c r="B40" s="4">
        <v>0.10915759302287663</v>
      </c>
      <c r="C40" s="1" t="s">
        <v>16</v>
      </c>
      <c r="D40" s="4">
        <v>1.1020028112935113E-3</v>
      </c>
      <c r="E40" s="4">
        <v>1.5468709781992171E-4</v>
      </c>
      <c r="F40" s="4">
        <v>1.859788192697804E-2</v>
      </c>
      <c r="G40" s="4">
        <v>2.6105671885764139E-3</v>
      </c>
      <c r="H40" s="4">
        <v>7.1149812819034538E-5</v>
      </c>
      <c r="I40" s="4">
        <v>9.9872322852684171E-6</v>
      </c>
      <c r="J40" s="4">
        <v>1.2007553922496821E-3</v>
      </c>
      <c r="K40" s="4">
        <v>1.6854890469898635E-4</v>
      </c>
      <c r="N40" s="1" t="s">
        <v>16</v>
      </c>
      <c r="O40" s="5">
        <v>30.471697444328232</v>
      </c>
      <c r="P40" s="5">
        <v>57.159327885766032</v>
      </c>
      <c r="Q40" s="5">
        <v>22.627498102223939</v>
      </c>
      <c r="R40" s="5">
        <v>42.445045459727247</v>
      </c>
      <c r="S40" s="5">
        <v>23.265965383344806</v>
      </c>
      <c r="T40" s="5">
        <v>43.642693235424566</v>
      </c>
      <c r="U40" s="5">
        <v>17.276706967830304</v>
      </c>
      <c r="V40" s="5">
        <v>32.407940521354881</v>
      </c>
      <c r="X40">
        <v>269.296875</v>
      </c>
      <c r="Y40">
        <v>42.445045459727247</v>
      </c>
      <c r="Z40">
        <v>226.85182954027275</v>
      </c>
      <c r="AA40">
        <v>238.2209460039366</v>
      </c>
      <c r="AB40">
        <v>59.164814473959019</v>
      </c>
      <c r="AC40" s="6"/>
    </row>
    <row r="41" spans="1:29">
      <c r="A41" s="6"/>
      <c r="B41" s="4">
        <v>2.9750401925449955E-3</v>
      </c>
      <c r="C41" s="1" t="s">
        <v>17</v>
      </c>
      <c r="D41" s="4">
        <v>3.0034581792296245E-5</v>
      </c>
      <c r="E41" s="4">
        <v>4.2159259886388327E-6</v>
      </c>
      <c r="F41" s="4">
        <v>5.0687675219597604E-4</v>
      </c>
      <c r="G41" s="4">
        <v>7.1149812819034538E-5</v>
      </c>
      <c r="H41" s="4">
        <v>1.9391555545230788E-6</v>
      </c>
      <c r="I41" s="4">
        <v>2.7219744076556902E-7</v>
      </c>
      <c r="J41" s="4">
        <v>3.2726038147518284E-5</v>
      </c>
      <c r="K41" s="4">
        <v>4.5937231850085918E-6</v>
      </c>
      <c r="N41" s="1" t="s">
        <v>17</v>
      </c>
      <c r="O41" s="5">
        <v>17.853680711957651</v>
      </c>
      <c r="P41" s="5">
        <v>33.490237675371539</v>
      </c>
      <c r="Q41" s="5">
        <v>13.257683696998257</v>
      </c>
      <c r="R41" s="5">
        <v>24.868988372800647</v>
      </c>
      <c r="S41" s="5">
        <v>13.631768238989711</v>
      </c>
      <c r="T41" s="5">
        <v>25.570702513660436</v>
      </c>
      <c r="U41" s="5">
        <v>10.122600177467609</v>
      </c>
      <c r="V41" s="5">
        <v>18.988145430935969</v>
      </c>
      <c r="X41">
        <v>157.7838068181818</v>
      </c>
      <c r="Y41">
        <v>13.631768238989711</v>
      </c>
      <c r="Z41">
        <v>144.15203857919209</v>
      </c>
      <c r="AA41">
        <v>164.59708974124072</v>
      </c>
      <c r="AB41">
        <v>41.292770574694885</v>
      </c>
      <c r="AC41" s="6"/>
    </row>
    <row r="42" spans="1:29">
      <c r="A42" s="6"/>
      <c r="B42" s="4">
        <v>4.1760359280956056E-4</v>
      </c>
      <c r="C42" s="1" t="s">
        <v>18</v>
      </c>
      <c r="D42" s="4">
        <v>4.2159259886388327E-6</v>
      </c>
      <c r="E42" s="4">
        <v>5.9178556454011578E-7</v>
      </c>
      <c r="F42" s="4">
        <v>7.1149812819034538E-5</v>
      </c>
      <c r="G42" s="4">
        <v>9.9872322852684171E-6</v>
      </c>
      <c r="H42" s="4">
        <v>2.7219744076556902E-7</v>
      </c>
      <c r="I42" s="4">
        <v>3.8208098667745968E-8</v>
      </c>
      <c r="J42" s="4">
        <v>4.5937231850085918E-6</v>
      </c>
      <c r="K42" s="4">
        <v>6.4481660155021643E-7</v>
      </c>
      <c r="N42" s="1" t="s">
        <v>18</v>
      </c>
      <c r="O42" s="5">
        <v>33.574270275023473</v>
      </c>
      <c r="P42" s="5">
        <v>62.979186725044016</v>
      </c>
      <c r="Q42" s="5">
        <v>24.931388818086738</v>
      </c>
      <c r="R42" s="5">
        <v>46.76672281562675</v>
      </c>
      <c r="S42" s="5">
        <v>25.634863676921732</v>
      </c>
      <c r="T42" s="5">
        <v>48.086312910304152</v>
      </c>
      <c r="U42" s="5">
        <v>19.035789859100301</v>
      </c>
      <c r="V42" s="5">
        <v>35.707658101711012</v>
      </c>
      <c r="X42">
        <v>296.71619318181808</v>
      </c>
      <c r="Y42">
        <v>48.086312910304152</v>
      </c>
      <c r="Z42">
        <v>248.62988027151394</v>
      </c>
      <c r="AA42">
        <v>1920.7862614199616</v>
      </c>
      <c r="AB42">
        <v>42.36374289784856</v>
      </c>
      <c r="AC42" s="6"/>
    </row>
    <row r="43" spans="1:29">
      <c r="A43" s="6"/>
      <c r="B43" s="4">
        <v>5.0208080834223207E-2</v>
      </c>
      <c r="C43" s="1" t="s">
        <v>19</v>
      </c>
      <c r="D43" s="4">
        <v>5.0687675219597604E-4</v>
      </c>
      <c r="E43" s="4">
        <v>7.1149812819034524E-5</v>
      </c>
      <c r="F43" s="4">
        <v>8.5542739930089817E-3</v>
      </c>
      <c r="G43" s="4">
        <v>1.2007553922496824E-3</v>
      </c>
      <c r="H43" s="4">
        <v>3.2726038147518284E-5</v>
      </c>
      <c r="I43" s="4">
        <v>4.5937231850085918E-6</v>
      </c>
      <c r="J43" s="4">
        <v>5.5229894803164722E-4</v>
      </c>
      <c r="K43" s="4">
        <v>7.7525683713756537E-5</v>
      </c>
      <c r="N43" s="1" t="s">
        <v>19</v>
      </c>
      <c r="O43" s="5">
        <v>13.257683696998257</v>
      </c>
      <c r="P43" s="5">
        <v>24.868988372800651</v>
      </c>
      <c r="Q43" s="5">
        <v>9.8448146264838545</v>
      </c>
      <c r="R43" s="5">
        <v>18.467070573861868</v>
      </c>
      <c r="S43" s="5">
        <v>10.122600177467609</v>
      </c>
      <c r="T43" s="5">
        <v>18.988145430935969</v>
      </c>
      <c r="U43" s="5">
        <v>7.5167823100007007</v>
      </c>
      <c r="V43" s="5">
        <v>14.100107993269285</v>
      </c>
      <c r="X43">
        <v>117.1661931818182</v>
      </c>
      <c r="Y43">
        <v>7.5167823100007007</v>
      </c>
      <c r="Z43">
        <v>109.64941087181749</v>
      </c>
      <c r="AA43">
        <v>100.48545021597414</v>
      </c>
      <c r="AB43">
        <v>35.795437945162817</v>
      </c>
      <c r="AC43" s="6"/>
    </row>
    <row r="44" spans="1:29">
      <c r="A44" s="6"/>
      <c r="B44" s="4">
        <v>7.0476610692469955E-3</v>
      </c>
      <c r="C44" s="1" t="s">
        <v>20</v>
      </c>
      <c r="D44" s="4">
        <v>7.1149812819034538E-5</v>
      </c>
      <c r="E44" s="4">
        <v>9.9872322852684171E-6</v>
      </c>
      <c r="F44" s="4">
        <v>1.2007553922496824E-3</v>
      </c>
      <c r="G44" s="4">
        <v>1.6854890469898638E-4</v>
      </c>
      <c r="H44" s="4">
        <v>4.5937231850085926E-6</v>
      </c>
      <c r="I44" s="4">
        <v>6.4481660155021643E-7</v>
      </c>
      <c r="J44" s="4">
        <v>7.7525683713756537E-5</v>
      </c>
      <c r="K44" s="4">
        <v>1.0882207284126536E-5</v>
      </c>
      <c r="N44" s="1" t="s">
        <v>20</v>
      </c>
      <c r="O44" s="5">
        <v>24.931388818086742</v>
      </c>
      <c r="P44" s="5">
        <v>46.76672281562675</v>
      </c>
      <c r="Q44" s="5">
        <v>18.513407538183223</v>
      </c>
      <c r="R44" s="5">
        <v>34.727764467049568</v>
      </c>
      <c r="S44" s="5">
        <v>19.035789859100298</v>
      </c>
      <c r="T44" s="5">
        <v>35.707658101711012</v>
      </c>
      <c r="U44" s="5">
        <v>14.135487519133887</v>
      </c>
      <c r="V44" s="5">
        <v>26.515587699290357</v>
      </c>
      <c r="X44">
        <v>220.33380681818184</v>
      </c>
      <c r="Y44">
        <v>26.515587699290357</v>
      </c>
      <c r="Z44">
        <v>193.81821911889148</v>
      </c>
      <c r="AA44">
        <v>1.002544913106483E-2</v>
      </c>
      <c r="AB44">
        <v>95.174688574100259</v>
      </c>
      <c r="AC44" s="6"/>
    </row>
    <row r="45" spans="1:29">
      <c r="A45" s="6"/>
      <c r="X45" s="8">
        <v>1760</v>
      </c>
      <c r="Y45" s="8">
        <v>249.02377469590559</v>
      </c>
      <c r="Z45" s="8">
        <v>1510.9762253040944</v>
      </c>
      <c r="AA45" s="8">
        <v>7250.3592986402118</v>
      </c>
      <c r="AB45" s="8">
        <v>473.96131138760688</v>
      </c>
      <c r="AC45" s="6"/>
    </row>
    <row r="46" spans="1:29">
      <c r="A46" s="6"/>
      <c r="C46" s="1" t="s">
        <v>28</v>
      </c>
      <c r="D46" s="4">
        <v>5.3149837362760231E-4</v>
      </c>
      <c r="E46" s="4">
        <v>5.720223254022592E-3</v>
      </c>
      <c r="F46" s="4">
        <v>8.9697992562328115E-3</v>
      </c>
      <c r="G46" s="4">
        <v>9.6536992087519785E-2</v>
      </c>
      <c r="H46" s="4">
        <v>3.4315710821860268E-5</v>
      </c>
      <c r="I46" s="4">
        <v>3.6932103043283088E-4</v>
      </c>
      <c r="J46" s="4">
        <v>5.7912696008113852E-4</v>
      </c>
      <c r="K46" s="4">
        <v>6.2328234072991382E-3</v>
      </c>
      <c r="P46" t="s">
        <v>70</v>
      </c>
      <c r="AB46" s="19">
        <v>7724.3206100278185</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v>4.4673451891634056E-3</v>
      </c>
      <c r="C48" s="1" t="s">
        <v>13</v>
      </c>
      <c r="D48" s="4">
        <v>2.3743867024734435E-6</v>
      </c>
      <c r="E48" s="4">
        <v>2.5554211834798468E-5</v>
      </c>
      <c r="F48" s="4">
        <v>4.0071189555093142E-5</v>
      </c>
      <c r="G48" s="4">
        <v>4.3126406717848727E-4</v>
      </c>
      <c r="H48" s="4">
        <v>1.5330012565276007E-7</v>
      </c>
      <c r="I48" s="4">
        <v>1.6498845285609788E-6</v>
      </c>
      <c r="J48" s="4">
        <v>2.5871600390333019E-6</v>
      </c>
      <c r="K48" s="4">
        <v>2.7844173663502869E-5</v>
      </c>
      <c r="N48" s="1" t="s">
        <v>13</v>
      </c>
      <c r="O48">
        <v>2.1322553391840535</v>
      </c>
      <c r="P48">
        <v>7.8562245737088912</v>
      </c>
      <c r="Q48">
        <v>5.2278110093144727</v>
      </c>
      <c r="R48">
        <v>12.376291799479993</v>
      </c>
      <c r="S48">
        <v>6.8217782262059767</v>
      </c>
      <c r="T48">
        <v>22.053001988043452</v>
      </c>
      <c r="U48">
        <v>7.0995120295358429</v>
      </c>
      <c r="V48">
        <v>21.250822389778325</v>
      </c>
      <c r="W48" s="6">
        <v>84.817697355250999</v>
      </c>
      <c r="Z48" t="s">
        <v>67</v>
      </c>
      <c r="AC48" s="6"/>
    </row>
    <row r="49" spans="1:29">
      <c r="A49" s="6"/>
      <c r="B49" s="4">
        <v>4.8079567319058603E-2</v>
      </c>
      <c r="C49" s="1" t="s">
        <v>14</v>
      </c>
      <c r="D49" s="4">
        <v>2.5554211834798468E-5</v>
      </c>
      <c r="E49" s="4">
        <v>2.7502585902182365E-4</v>
      </c>
      <c r="F49" s="4">
        <v>4.3126406717848727E-4</v>
      </c>
      <c r="G49" s="4">
        <v>4.6414568098513348E-3</v>
      </c>
      <c r="H49" s="4">
        <v>1.6498845285609786E-6</v>
      </c>
      <c r="I49" s="4">
        <v>1.7756795345039385E-5</v>
      </c>
      <c r="J49" s="4">
        <v>2.7844173663502862E-5</v>
      </c>
      <c r="K49" s="4">
        <v>2.9967145259904315E-4</v>
      </c>
      <c r="N49" s="1" t="s">
        <v>14</v>
      </c>
      <c r="O49">
        <v>16.518314094490616</v>
      </c>
      <c r="P49">
        <v>196.62675824051195</v>
      </c>
      <c r="Q49">
        <v>19.653121618868301</v>
      </c>
      <c r="R49">
        <v>10.211336372926457</v>
      </c>
      <c r="S49">
        <v>23.842168226156417</v>
      </c>
      <c r="T49">
        <v>3.7129266109024091</v>
      </c>
      <c r="U49">
        <v>21.308946621540752</v>
      </c>
      <c r="V49">
        <v>25.934027536462402</v>
      </c>
      <c r="W49" s="6">
        <v>317.8075993218593</v>
      </c>
      <c r="Z49" t="s">
        <v>69</v>
      </c>
      <c r="AB49">
        <v>12</v>
      </c>
      <c r="AC49" s="6"/>
    </row>
    <row r="50" spans="1:29">
      <c r="A50" s="6"/>
      <c r="B50" s="4">
        <v>7.5392873324517967E-2</v>
      </c>
      <c r="C50" s="1" t="s">
        <v>15</v>
      </c>
      <c r="D50" s="4">
        <v>4.0071189555093142E-5</v>
      </c>
      <c r="E50" s="4">
        <v>4.3126406717848722E-4</v>
      </c>
      <c r="F50" s="4">
        <v>6.7625893907151586E-4</v>
      </c>
      <c r="G50" s="4">
        <v>7.2782012155843722E-3</v>
      </c>
      <c r="H50" s="4">
        <v>2.5871600390333015E-6</v>
      </c>
      <c r="I50" s="4">
        <v>2.7844173663502862E-5</v>
      </c>
      <c r="J50" s="4">
        <v>4.3662045540210447E-5</v>
      </c>
      <c r="K50" s="4">
        <v>4.6991046560059435E-4</v>
      </c>
      <c r="N50" s="1" t="s">
        <v>15</v>
      </c>
      <c r="O50">
        <v>2.375213955480735</v>
      </c>
      <c r="P50">
        <v>22.921825151248729</v>
      </c>
      <c r="Q50">
        <v>4627.5005122302719</v>
      </c>
      <c r="R50">
        <v>20.345161244694445</v>
      </c>
      <c r="S50">
        <v>8.695375837333442</v>
      </c>
      <c r="T50">
        <v>19.380089645681384</v>
      </c>
      <c r="U50">
        <v>3.6778316263551392</v>
      </c>
      <c r="V50">
        <v>8.6841311969079911</v>
      </c>
      <c r="W50" s="6">
        <v>4713.5801408879743</v>
      </c>
      <c r="AC50" s="6"/>
    </row>
    <row r="51" spans="1:29">
      <c r="A51" s="6"/>
      <c r="B51" s="4">
        <v>0.81141182847843518</v>
      </c>
      <c r="C51" s="1" t="s">
        <v>16</v>
      </c>
      <c r="D51" s="4">
        <v>4.3126406717848732E-4</v>
      </c>
      <c r="E51" s="4">
        <v>4.6414568098513357E-3</v>
      </c>
      <c r="F51" s="4">
        <v>7.2782012155843739E-3</v>
      </c>
      <c r="G51" s="4">
        <v>7.8331257265542659E-2</v>
      </c>
      <c r="H51" s="4">
        <v>2.7844173663502866E-5</v>
      </c>
      <c r="I51" s="4">
        <v>2.9967145259904309E-4</v>
      </c>
      <c r="J51" s="4">
        <v>4.6991046560059435E-4</v>
      </c>
      <c r="K51" s="4">
        <v>5.0573866374997844E-3</v>
      </c>
      <c r="N51" s="1" t="s">
        <v>16</v>
      </c>
      <c r="O51">
        <v>21.292130898869942</v>
      </c>
      <c r="P51">
        <v>6.422046210338717</v>
      </c>
      <c r="Q51">
        <v>14.917638019848471</v>
      </c>
      <c r="R51">
        <v>238.2209460039366</v>
      </c>
      <c r="S51">
        <v>21.308946621540745</v>
      </c>
      <c r="T51">
        <v>29.10914718808878</v>
      </c>
      <c r="U51">
        <v>10.20280938015879</v>
      </c>
      <c r="V51">
        <v>10.455841031134199</v>
      </c>
      <c r="W51" s="6">
        <v>351.92950535391628</v>
      </c>
      <c r="AC51" s="6"/>
    </row>
    <row r="52" spans="1:29">
      <c r="A52" s="6"/>
      <c r="B52" s="4">
        <v>2.8843009359831226E-4</v>
      </c>
      <c r="C52" s="1" t="s">
        <v>17</v>
      </c>
      <c r="D52" s="4">
        <v>1.5330012565276007E-7</v>
      </c>
      <c r="E52" s="4">
        <v>1.6498845285609786E-6</v>
      </c>
      <c r="F52" s="4">
        <v>2.5871600390333015E-6</v>
      </c>
      <c r="G52" s="4">
        <v>2.7844173663502862E-5</v>
      </c>
      <c r="H52" s="4">
        <v>9.8976836842417747E-9</v>
      </c>
      <c r="I52" s="4">
        <v>1.0652329937556654E-7</v>
      </c>
      <c r="J52" s="4">
        <v>1.6703764330150883E-7</v>
      </c>
      <c r="K52" s="4">
        <v>1.7977338387490419E-6</v>
      </c>
      <c r="N52" s="1" t="s">
        <v>17</v>
      </c>
      <c r="O52">
        <v>5.4383757130918129</v>
      </c>
      <c r="P52">
        <v>24.236723867626448</v>
      </c>
      <c r="Q52">
        <v>5.1433826298865402</v>
      </c>
      <c r="R52">
        <v>22.909199095690113</v>
      </c>
      <c r="S52">
        <v>164.59708974124072</v>
      </c>
      <c r="T52">
        <v>3.4770906680561886</v>
      </c>
      <c r="U52">
        <v>1.4848757484808095E-3</v>
      </c>
      <c r="V52">
        <v>13.462125369247214</v>
      </c>
      <c r="W52" s="6">
        <v>239.26547196058752</v>
      </c>
      <c r="AC52" s="6"/>
    </row>
    <row r="53" spans="1:29">
      <c r="A53" s="6"/>
      <c r="B53" s="4">
        <v>3.1042136917562441E-3</v>
      </c>
      <c r="C53" s="1" t="s">
        <v>18</v>
      </c>
      <c r="D53" s="4">
        <v>1.649884528560979E-6</v>
      </c>
      <c r="E53" s="4">
        <v>1.7756795345039385E-5</v>
      </c>
      <c r="F53" s="4">
        <v>2.7844173663502869E-5</v>
      </c>
      <c r="G53" s="4">
        <v>2.9967145259904309E-4</v>
      </c>
      <c r="H53" s="4">
        <v>1.0652329937556655E-7</v>
      </c>
      <c r="I53" s="4">
        <v>1.146451399323118E-6</v>
      </c>
      <c r="J53" s="4">
        <v>1.7977338387490419E-6</v>
      </c>
      <c r="K53" s="4">
        <v>1.9348015759236789E-5</v>
      </c>
      <c r="N53" s="1" t="s">
        <v>18</v>
      </c>
      <c r="O53">
        <v>17.986832017586718</v>
      </c>
      <c r="P53">
        <v>1.5224182660351046E-2</v>
      </c>
      <c r="Q53">
        <v>24.931388818086738</v>
      </c>
      <c r="R53">
        <v>30.498723587186788</v>
      </c>
      <c r="S53">
        <v>13.15701290305241</v>
      </c>
      <c r="T53">
        <v>1920.7862614199616</v>
      </c>
      <c r="U53">
        <v>10.349105470642863</v>
      </c>
      <c r="V53">
        <v>9.8011600383768585</v>
      </c>
      <c r="W53" s="6">
        <v>2027.5257084375542</v>
      </c>
      <c r="AC53" s="6"/>
    </row>
    <row r="54" spans="1:29">
      <c r="A54" s="6"/>
      <c r="B54" s="4">
        <v>4.8676725412635262E-3</v>
      </c>
      <c r="C54" s="1" t="s">
        <v>19</v>
      </c>
      <c r="D54" s="4">
        <v>2.5871600390333019E-6</v>
      </c>
      <c r="E54" s="4">
        <v>2.7844173663502866E-5</v>
      </c>
      <c r="F54" s="4">
        <v>4.3662045540210454E-5</v>
      </c>
      <c r="G54" s="4">
        <v>4.6991046560059435E-4</v>
      </c>
      <c r="H54" s="4">
        <v>1.6703764330150886E-7</v>
      </c>
      <c r="I54" s="4">
        <v>1.7977338387490419E-6</v>
      </c>
      <c r="J54" s="4">
        <v>2.8190004014923761E-6</v>
      </c>
      <c r="K54" s="4">
        <v>3.0339343354254586E-5</v>
      </c>
      <c r="N54" s="1" t="s">
        <v>19</v>
      </c>
      <c r="O54">
        <v>7.9365353128380383</v>
      </c>
      <c r="P54">
        <v>22.909199095690113</v>
      </c>
      <c r="Q54">
        <v>17.578685711970824</v>
      </c>
      <c r="R54">
        <v>12.954424535282177</v>
      </c>
      <c r="S54">
        <v>1.6789986688487226</v>
      </c>
      <c r="T54">
        <v>10.304756370689431</v>
      </c>
      <c r="U54">
        <v>100.48545021597414</v>
      </c>
      <c r="V54">
        <v>4.653279927639197</v>
      </c>
      <c r="W54" s="6">
        <v>178.50132983893266</v>
      </c>
      <c r="AC54" s="6"/>
    </row>
    <row r="55" spans="1:29">
      <c r="A55" s="6"/>
      <c r="B55" s="4">
        <v>5.2388069362206677E-2</v>
      </c>
      <c r="C55" s="1" t="s">
        <v>20</v>
      </c>
      <c r="D55" s="4">
        <v>2.7844173663502869E-5</v>
      </c>
      <c r="E55" s="4">
        <v>2.9967145259904315E-4</v>
      </c>
      <c r="F55" s="4">
        <v>4.6991046560059441E-4</v>
      </c>
      <c r="G55" s="4">
        <v>5.0573866374997835E-3</v>
      </c>
      <c r="H55" s="4">
        <v>1.7977338387490419E-6</v>
      </c>
      <c r="I55" s="4">
        <v>1.9348015759236786E-5</v>
      </c>
      <c r="J55" s="4">
        <v>3.0339343354254583E-5</v>
      </c>
      <c r="K55" s="4">
        <v>3.2652558498397259E-4</v>
      </c>
      <c r="N55" s="1" t="s">
        <v>20</v>
      </c>
      <c r="O55">
        <v>21.091829138086009</v>
      </c>
      <c r="P55">
        <v>24.380403437770532</v>
      </c>
      <c r="Q55">
        <v>11.377646061912612</v>
      </c>
      <c r="R55">
        <v>22.138739251979715</v>
      </c>
      <c r="S55">
        <v>11.876311850487538</v>
      </c>
      <c r="T55">
        <v>8.7813419338208192</v>
      </c>
      <c r="U55">
        <v>1.209880946643151</v>
      </c>
      <c r="V55">
        <v>1.002544913106483E-2</v>
      </c>
      <c r="W55" s="6">
        <v>100.86617806983145</v>
      </c>
      <c r="AC55" s="6"/>
    </row>
    <row r="56" spans="1:29">
      <c r="A56" s="6"/>
      <c r="O56" s="6">
        <v>94.771486469627931</v>
      </c>
      <c r="P56" s="6">
        <v>305.36840475955574</v>
      </c>
      <c r="Q56" s="6">
        <v>4726.3301861001601</v>
      </c>
      <c r="R56" s="6">
        <v>369.65482189117625</v>
      </c>
      <c r="S56" s="6">
        <v>251.97768207486595</v>
      </c>
      <c r="T56" s="6">
        <v>2017.6046158252441</v>
      </c>
      <c r="U56" s="6">
        <v>154.33502116659915</v>
      </c>
      <c r="V56" s="6">
        <v>94.251412938677248</v>
      </c>
      <c r="W56" s="19">
        <v>8014.2936312259062</v>
      </c>
      <c r="X56" t="s">
        <v>64</v>
      </c>
      <c r="AC56" s="6"/>
    </row>
    <row r="57" spans="1:29">
      <c r="A57" s="6"/>
      <c r="C57" s="1" t="s">
        <v>29</v>
      </c>
      <c r="D57" s="4">
        <v>6.2600015677566909E-3</v>
      </c>
      <c r="E57" s="4">
        <v>8.7871053044576229E-4</v>
      </c>
      <c r="F57" s="4">
        <v>6.0266412328602065E-4</v>
      </c>
      <c r="G57" s="4">
        <v>8.45953959789603E-5</v>
      </c>
      <c r="H57" s="4">
        <v>4.5925246371214618E-2</v>
      </c>
      <c r="I57" s="4">
        <v>6.4464836251093421E-3</v>
      </c>
      <c r="J57" s="4">
        <v>4.4213245063005569E-3</v>
      </c>
      <c r="K57" s="4">
        <v>6.2061716121845098E-4</v>
      </c>
      <c r="X57">
        <v>1</v>
      </c>
      <c r="AC57" s="6"/>
    </row>
    <row r="58" spans="1:29">
      <c r="A58" s="6"/>
      <c r="C58" s="1"/>
      <c r="D58" s="1" t="s">
        <v>13</v>
      </c>
      <c r="E58" s="1" t="s">
        <v>14</v>
      </c>
      <c r="F58" s="1" t="s">
        <v>15</v>
      </c>
      <c r="G58" s="1" t="s">
        <v>16</v>
      </c>
      <c r="H58" s="1" t="s">
        <v>17</v>
      </c>
      <c r="I58" s="1" t="s">
        <v>18</v>
      </c>
      <c r="J58" s="1" t="s">
        <v>19</v>
      </c>
      <c r="K58" s="1" t="s">
        <v>20</v>
      </c>
      <c r="L58" s="1"/>
      <c r="X58">
        <v>0</v>
      </c>
      <c r="Y58" t="s">
        <v>65</v>
      </c>
      <c r="AC58" s="6"/>
    </row>
    <row r="59" spans="1:29">
      <c r="A59" s="6"/>
      <c r="B59" s="4">
        <v>9.5953951507120383E-2</v>
      </c>
      <c r="C59" s="1" t="s">
        <v>13</v>
      </c>
      <c r="D59" s="4">
        <v>6.0067188686702307E-4</v>
      </c>
      <c r="E59" s="4">
        <v>8.4315747627188709E-5</v>
      </c>
      <c r="F59" s="4">
        <v>5.7828004060868045E-5</v>
      </c>
      <c r="G59" s="4">
        <v>8.1172625234908038E-6</v>
      </c>
      <c r="H59" s="4">
        <v>4.4067088632560834E-3</v>
      </c>
      <c r="I59" s="4">
        <v>6.1856557715518742E-4</v>
      </c>
      <c r="J59" s="4">
        <v>4.2424355727480663E-4</v>
      </c>
      <c r="K59" s="4">
        <v>5.9550668992041957E-5</v>
      </c>
      <c r="N59" t="s">
        <v>100</v>
      </c>
      <c r="AC59" s="6"/>
    </row>
    <row r="60" spans="1:29">
      <c r="A60" s="6"/>
      <c r="B60" s="4">
        <v>1.3468965896346214E-2</v>
      </c>
      <c r="C60" s="1" t="s">
        <v>14</v>
      </c>
      <c r="D60" s="4">
        <v>8.4315747627188695E-5</v>
      </c>
      <c r="E60" s="4">
        <v>1.1835322167334264E-5</v>
      </c>
      <c r="F60" s="4">
        <v>8.1172625234908021E-6</v>
      </c>
      <c r="G60" s="4">
        <v>1.1394125034285199E-6</v>
      </c>
      <c r="H60" s="4">
        <v>6.1856557715518742E-4</v>
      </c>
      <c r="I60" s="4">
        <v>8.6827468097952043E-5</v>
      </c>
      <c r="J60" s="4">
        <v>5.9550668992041964E-5</v>
      </c>
      <c r="K60" s="4">
        <v>8.3590713791385168E-6</v>
      </c>
      <c r="P60" s="1" t="s">
        <v>13</v>
      </c>
      <c r="Q60" s="1" t="s">
        <v>14</v>
      </c>
      <c r="R60" s="1" t="s">
        <v>15</v>
      </c>
      <c r="S60" s="1" t="s">
        <v>16</v>
      </c>
      <c r="T60" s="1" t="s">
        <v>17</v>
      </c>
      <c r="U60" s="1" t="s">
        <v>18</v>
      </c>
      <c r="V60" s="1" t="s">
        <v>19</v>
      </c>
      <c r="W60" s="1" t="s">
        <v>20</v>
      </c>
      <c r="AC60" s="6"/>
    </row>
    <row r="61" spans="1:29">
      <c r="A61" s="6"/>
      <c r="B61" s="4">
        <v>9.2376980157196763E-3</v>
      </c>
      <c r="C61" s="1" t="s">
        <v>15</v>
      </c>
      <c r="D61" s="4">
        <v>5.7828004060868045E-5</v>
      </c>
      <c r="E61" s="4">
        <v>8.1172625234908021E-6</v>
      </c>
      <c r="F61" s="4">
        <v>5.5672291758247114E-6</v>
      </c>
      <c r="G61" s="4">
        <v>7.814667215738619E-7</v>
      </c>
      <c r="H61" s="4">
        <v>4.2424355727480653E-4</v>
      </c>
      <c r="I61" s="4">
        <v>5.9550668992041957E-5</v>
      </c>
      <c r="J61" s="4">
        <v>4.084286061870543E-5</v>
      </c>
      <c r="K61" s="4">
        <v>5.7330739187092629E-6</v>
      </c>
      <c r="P61">
        <v>67</v>
      </c>
      <c r="Q61">
        <v>346</v>
      </c>
      <c r="R61">
        <v>334</v>
      </c>
      <c r="S61">
        <v>251</v>
      </c>
      <c r="T61">
        <v>128</v>
      </c>
      <c r="U61">
        <v>469</v>
      </c>
      <c r="V61">
        <v>83</v>
      </c>
      <c r="W61">
        <v>82</v>
      </c>
      <c r="AC61" s="6"/>
    </row>
    <row r="62" spans="1:29">
      <c r="A62" s="6"/>
      <c r="B62" s="4">
        <v>1.2966869793292516E-3</v>
      </c>
      <c r="C62" s="1" t="s">
        <v>16</v>
      </c>
      <c r="D62" s="4">
        <v>8.1172625234908021E-6</v>
      </c>
      <c r="E62" s="4">
        <v>1.1394125034285199E-6</v>
      </c>
      <c r="F62" s="4">
        <v>7.8146672157386179E-7</v>
      </c>
      <c r="G62" s="4">
        <v>1.0969374847711995E-7</v>
      </c>
      <c r="H62" s="4">
        <v>5.9550668992041957E-5</v>
      </c>
      <c r="I62" s="4">
        <v>8.3590713791385168E-6</v>
      </c>
      <c r="J62" s="4">
        <v>5.7330739187092637E-6</v>
      </c>
      <c r="K62" s="4">
        <v>8.0474619210024831E-7</v>
      </c>
      <c r="N62" s="1" t="s">
        <v>13</v>
      </c>
      <c r="O62" s="25">
        <v>71</v>
      </c>
      <c r="P62" s="7">
        <v>2.7028409090909089</v>
      </c>
      <c r="Q62" s="7">
        <v>13.957954545454545</v>
      </c>
      <c r="R62" s="7">
        <v>13.473863636363637</v>
      </c>
      <c r="S62" s="7">
        <v>10.125568181818181</v>
      </c>
      <c r="T62" s="7">
        <v>5.163636363636364</v>
      </c>
      <c r="U62" s="7">
        <v>18.919886363636362</v>
      </c>
      <c r="V62" s="7">
        <v>3.3482954545454544</v>
      </c>
      <c r="W62" s="7">
        <v>3.3079545454545456</v>
      </c>
      <c r="AC62" s="6"/>
    </row>
    <row r="63" spans="1:29">
      <c r="A63" s="6"/>
      <c r="B63" s="4">
        <v>0.70394692645983703</v>
      </c>
      <c r="C63" s="1" t="s">
        <v>17</v>
      </c>
      <c r="D63" s="4">
        <v>4.4067088632560834E-3</v>
      </c>
      <c r="E63" s="4">
        <v>6.1856557715518742E-4</v>
      </c>
      <c r="F63" s="4">
        <v>4.2424355727480653E-4</v>
      </c>
      <c r="G63" s="4">
        <v>5.9550668992041957E-5</v>
      </c>
      <c r="H63" s="4">
        <v>3.2328936029927313E-2</v>
      </c>
      <c r="I63" s="4">
        <v>4.5379823343693901E-3</v>
      </c>
      <c r="J63" s="4">
        <v>3.1123777970918334E-3</v>
      </c>
      <c r="K63" s="4">
        <v>4.3688154314795773E-4</v>
      </c>
      <c r="N63" s="1" t="s">
        <v>14</v>
      </c>
      <c r="O63" s="25">
        <v>313</v>
      </c>
      <c r="P63" s="7">
        <v>11.91534090909091</v>
      </c>
      <c r="Q63" s="7">
        <v>61.532954545454544</v>
      </c>
      <c r="R63" s="7">
        <v>59.398863636363636</v>
      </c>
      <c r="S63" s="7">
        <v>44.638068181818184</v>
      </c>
      <c r="T63" s="7">
        <v>22.763636363636362</v>
      </c>
      <c r="U63" s="7">
        <v>83.407386363636363</v>
      </c>
      <c r="V63" s="7">
        <v>14.760795454545455</v>
      </c>
      <c r="W63" s="7">
        <v>14.582954545454545</v>
      </c>
      <c r="AC63" s="6"/>
    </row>
    <row r="64" spans="1:29">
      <c r="A64" s="6"/>
      <c r="B64" s="4">
        <v>9.8812367770197557E-2</v>
      </c>
      <c r="C64" s="1" t="s">
        <v>18</v>
      </c>
      <c r="D64" s="4">
        <v>6.1856557715518742E-4</v>
      </c>
      <c r="E64" s="4">
        <v>8.6827468097952043E-5</v>
      </c>
      <c r="F64" s="4">
        <v>5.9550668992041957E-5</v>
      </c>
      <c r="G64" s="4">
        <v>8.3590713791385168E-6</v>
      </c>
      <c r="H64" s="4">
        <v>4.5379823343693892E-3</v>
      </c>
      <c r="I64" s="4">
        <v>6.3699231078886065E-4</v>
      </c>
      <c r="J64" s="4">
        <v>4.3688154314795778E-4</v>
      </c>
      <c r="K64" s="4">
        <v>6.1324651178813573E-5</v>
      </c>
      <c r="N64" s="1" t="s">
        <v>15</v>
      </c>
      <c r="O64" s="25">
        <v>330</v>
      </c>
      <c r="P64" s="7">
        <v>12.5625</v>
      </c>
      <c r="Q64" s="7">
        <v>64.875</v>
      </c>
      <c r="R64" s="7">
        <v>62.625</v>
      </c>
      <c r="S64" s="7">
        <v>47.0625</v>
      </c>
      <c r="T64" s="7">
        <v>24</v>
      </c>
      <c r="U64" s="7">
        <v>87.9375</v>
      </c>
      <c r="V64" s="7">
        <v>15.5625</v>
      </c>
      <c r="W64" s="7">
        <v>15.375</v>
      </c>
      <c r="AC64" s="6"/>
    </row>
    <row r="65" spans="1:29">
      <c r="A65" s="6"/>
      <c r="B65" s="4">
        <v>6.7770519333405985E-2</v>
      </c>
      <c r="C65" s="1" t="s">
        <v>19</v>
      </c>
      <c r="D65" s="4">
        <v>4.2424355727480658E-4</v>
      </c>
      <c r="E65" s="4">
        <v>5.9550668992041964E-5</v>
      </c>
      <c r="F65" s="4">
        <v>4.084286061870543E-5</v>
      </c>
      <c r="G65" s="4">
        <v>5.7330739187092637E-6</v>
      </c>
      <c r="H65" s="4">
        <v>3.1123777970918334E-3</v>
      </c>
      <c r="I65" s="4">
        <v>4.3688154314795778E-4</v>
      </c>
      <c r="J65" s="4">
        <v>2.9963545793350359E-4</v>
      </c>
      <c r="K65" s="4">
        <v>4.2059547322998574E-5</v>
      </c>
      <c r="N65" s="1" t="s">
        <v>16</v>
      </c>
      <c r="O65" s="25">
        <v>254</v>
      </c>
      <c r="P65" s="7">
        <v>9.6693181818181824</v>
      </c>
      <c r="Q65" s="7">
        <v>49.934090909090912</v>
      </c>
      <c r="R65" s="7">
        <v>48.202272727272728</v>
      </c>
      <c r="S65" s="7">
        <v>36.223863636363639</v>
      </c>
      <c r="T65" s="7">
        <v>18.472727272727273</v>
      </c>
      <c r="U65" s="7">
        <v>67.685227272727275</v>
      </c>
      <c r="V65" s="7">
        <v>11.978409090909091</v>
      </c>
      <c r="W65" s="7">
        <v>11.834090909090909</v>
      </c>
      <c r="AC65" s="6"/>
    </row>
    <row r="66" spans="1:29">
      <c r="A66" s="6"/>
      <c r="B66" s="4">
        <v>9.5128840380438277E-3</v>
      </c>
      <c r="C66" s="1" t="s">
        <v>20</v>
      </c>
      <c r="D66" s="4">
        <v>5.9550668992041964E-5</v>
      </c>
      <c r="E66" s="4">
        <v>8.3590713791385168E-6</v>
      </c>
      <c r="F66" s="4">
        <v>5.7330739187092637E-6</v>
      </c>
      <c r="G66" s="4">
        <v>8.0474619210024842E-7</v>
      </c>
      <c r="H66" s="4">
        <v>4.3688154314795778E-4</v>
      </c>
      <c r="I66" s="4">
        <v>6.1324651178813573E-5</v>
      </c>
      <c r="J66" s="4">
        <v>4.2059547322998574E-5</v>
      </c>
      <c r="K66" s="4">
        <v>5.9038590866910751E-6</v>
      </c>
      <c r="N66" s="1" t="s">
        <v>17</v>
      </c>
      <c r="O66" s="25">
        <v>128</v>
      </c>
      <c r="P66" s="7">
        <v>4.872727272727273</v>
      </c>
      <c r="Q66" s="7">
        <v>25.163636363636364</v>
      </c>
      <c r="R66" s="7">
        <v>24.290909090909089</v>
      </c>
      <c r="S66" s="7">
        <v>18.254545454545454</v>
      </c>
      <c r="T66" s="7">
        <v>9.3090909090909086</v>
      </c>
      <c r="U66" s="7">
        <v>34.109090909090909</v>
      </c>
      <c r="V66" s="7">
        <v>6.0363636363636362</v>
      </c>
      <c r="W66" s="7">
        <v>5.9636363636363638</v>
      </c>
      <c r="AC66" s="6"/>
    </row>
    <row r="67" spans="1:29">
      <c r="A67" s="6"/>
      <c r="N67" s="1" t="s">
        <v>18</v>
      </c>
      <c r="O67" s="25">
        <v>498</v>
      </c>
      <c r="P67" s="7">
        <v>18.957954545454545</v>
      </c>
      <c r="Q67" s="7">
        <v>97.902272727272731</v>
      </c>
      <c r="R67" s="7">
        <v>94.506818181818176</v>
      </c>
      <c r="S67" s="7">
        <v>71.021590909090904</v>
      </c>
      <c r="T67" s="7">
        <v>36.218181818181819</v>
      </c>
      <c r="U67" s="7">
        <v>132.70568181818183</v>
      </c>
      <c r="V67" s="7">
        <v>23.485227272727272</v>
      </c>
      <c r="W67" s="7">
        <v>23.202272727272728</v>
      </c>
      <c r="AC67" s="6"/>
    </row>
    <row r="68" spans="1:29">
      <c r="A68" s="6"/>
      <c r="C68" s="1" t="s">
        <v>30</v>
      </c>
      <c r="D68" s="4">
        <v>3.1853620630493519E-3</v>
      </c>
      <c r="E68" s="4">
        <v>3.4282291441785163E-2</v>
      </c>
      <c r="F68" s="4">
        <v>3.0666181378675354E-4</v>
      </c>
      <c r="G68" s="4">
        <v>3.3004316200839529E-3</v>
      </c>
      <c r="H68" s="4">
        <v>2.3368770110306112E-2</v>
      </c>
      <c r="I68" s="4">
        <v>0.25150515756148123</v>
      </c>
      <c r="J68" s="4">
        <v>2.2497629111372748E-3</v>
      </c>
      <c r="K68" s="4">
        <v>2.4212954844038435E-2</v>
      </c>
      <c r="N68" s="1" t="s">
        <v>19</v>
      </c>
      <c r="O68" s="25">
        <v>82</v>
      </c>
      <c r="P68" s="7">
        <v>3.1215909090909091</v>
      </c>
      <c r="Q68" s="7">
        <v>16.120454545454546</v>
      </c>
      <c r="R68" s="7">
        <v>15.561363636363636</v>
      </c>
      <c r="S68" s="7">
        <v>11.694318181818181</v>
      </c>
      <c r="T68" s="7">
        <v>5.9636363636363638</v>
      </c>
      <c r="U68" s="7">
        <v>21.851136363636364</v>
      </c>
      <c r="V68" s="7">
        <v>3.8670454545454547</v>
      </c>
      <c r="W68" s="7">
        <v>3.8204545454545453</v>
      </c>
      <c r="AC68" s="6"/>
    </row>
    <row r="69" spans="1:29">
      <c r="A69" s="6"/>
      <c r="C69" s="1"/>
      <c r="D69" s="1" t="s">
        <v>13</v>
      </c>
      <c r="E69" s="1" t="s">
        <v>14</v>
      </c>
      <c r="F69" s="1" t="s">
        <v>15</v>
      </c>
      <c r="G69" s="1" t="s">
        <v>16</v>
      </c>
      <c r="H69" s="1" t="s">
        <v>17</v>
      </c>
      <c r="I69" s="1" t="s">
        <v>18</v>
      </c>
      <c r="J69" s="1" t="s">
        <v>19</v>
      </c>
      <c r="K69" s="1" t="s">
        <v>20</v>
      </c>
      <c r="L69" s="1"/>
      <c r="N69" s="1" t="s">
        <v>20</v>
      </c>
      <c r="O69" s="26">
        <v>84</v>
      </c>
      <c r="P69" s="7">
        <v>3.1977272727272728</v>
      </c>
      <c r="Q69" s="7">
        <v>16.513636363636362</v>
      </c>
      <c r="R69" s="7">
        <v>15.940909090909091</v>
      </c>
      <c r="S69" s="7">
        <v>11.979545454545455</v>
      </c>
      <c r="T69" s="7">
        <v>6.1090909090909093</v>
      </c>
      <c r="U69" s="7">
        <v>22.384090909090908</v>
      </c>
      <c r="V69" s="7">
        <v>3.9613636363636364</v>
      </c>
      <c r="W69" s="7">
        <v>3.9136363636363636</v>
      </c>
      <c r="AC69" s="6"/>
    </row>
    <row r="70" spans="1:29">
      <c r="A70" s="6"/>
      <c r="B70" s="4">
        <v>9.3027338869836346E-3</v>
      </c>
      <c r="C70" s="1" t="s">
        <v>13</v>
      </c>
      <c r="D70" s="4">
        <v>2.9632575606241307E-5</v>
      </c>
      <c r="E70" s="4">
        <v>3.1891903431894387E-4</v>
      </c>
      <c r="F70" s="4">
        <v>2.8527932469578972E-6</v>
      </c>
      <c r="G70" s="4">
        <v>3.0703037073827285E-5</v>
      </c>
      <c r="H70" s="4">
        <v>2.1739344960227495E-4</v>
      </c>
      <c r="I70" s="4">
        <v>2.3396855519983496E-3</v>
      </c>
      <c r="J70" s="4">
        <v>2.0928945671115678E-5</v>
      </c>
      <c r="K70" s="4">
        <v>2.252466755316409E-4</v>
      </c>
      <c r="O70" s="25">
        <v>1760</v>
      </c>
      <c r="AC70" s="6"/>
    </row>
    <row r="71" spans="1:29">
      <c r="A71" s="6"/>
      <c r="B71" s="4">
        <v>0.10012018351648296</v>
      </c>
      <c r="C71" s="1" t="s">
        <v>14</v>
      </c>
      <c r="D71" s="4">
        <v>3.1891903431894387E-4</v>
      </c>
      <c r="E71" s="4">
        <v>3.4323493105170837E-3</v>
      </c>
      <c r="F71" s="4">
        <v>3.0703037073827285E-5</v>
      </c>
      <c r="G71" s="4">
        <v>3.304398194864085E-4</v>
      </c>
      <c r="H71" s="4">
        <v>2.3396855519983496E-3</v>
      </c>
      <c r="I71" s="4">
        <v>2.5180742530397461E-2</v>
      </c>
      <c r="J71" s="4">
        <v>2.252466755316409E-4</v>
      </c>
      <c r="K71" s="4">
        <v>2.4242054824614432E-3</v>
      </c>
      <c r="N71" s="1" t="s">
        <v>101</v>
      </c>
      <c r="AC71" s="6"/>
    </row>
    <row r="72" spans="1:29">
      <c r="A72" s="6"/>
      <c r="B72" s="4">
        <v>8.9559465784147454E-4</v>
      </c>
      <c r="C72" s="1" t="s">
        <v>15</v>
      </c>
      <c r="D72" s="4">
        <v>2.8527932469578976E-6</v>
      </c>
      <c r="E72" s="4">
        <v>3.0703037073827292E-5</v>
      </c>
      <c r="F72" s="4">
        <v>2.7464468219139352E-7</v>
      </c>
      <c r="G72" s="4">
        <v>2.9558489275182714E-6</v>
      </c>
      <c r="H72" s="4">
        <v>2.0928945671115678E-5</v>
      </c>
      <c r="I72" s="4">
        <v>2.2524667553164093E-4</v>
      </c>
      <c r="J72" s="4">
        <v>2.0148756446244273E-6</v>
      </c>
      <c r="K72" s="4">
        <v>2.1684993008877675E-5</v>
      </c>
      <c r="P72" s="1" t="s">
        <v>13</v>
      </c>
      <c r="Q72" s="1" t="s">
        <v>14</v>
      </c>
      <c r="R72" s="1" t="s">
        <v>15</v>
      </c>
      <c r="S72" s="1" t="s">
        <v>16</v>
      </c>
      <c r="T72" s="1" t="s">
        <v>17</v>
      </c>
      <c r="U72" s="1" t="s">
        <v>18</v>
      </c>
      <c r="V72" s="1" t="s">
        <v>19</v>
      </c>
      <c r="W72" s="1" t="s">
        <v>20</v>
      </c>
      <c r="X72" s="1" t="s">
        <v>95</v>
      </c>
      <c r="AC72" s="6"/>
    </row>
    <row r="73" spans="1:29">
      <c r="A73" s="6"/>
      <c r="B73" s="4">
        <v>9.6387903372074542E-3</v>
      </c>
      <c r="C73" s="1" t="s">
        <v>16</v>
      </c>
      <c r="D73" s="4">
        <v>3.0703037073827292E-5</v>
      </c>
      <c r="E73" s="4">
        <v>3.3043981948640866E-4</v>
      </c>
      <c r="F73" s="4">
        <v>2.9558489275182718E-6</v>
      </c>
      <c r="G73" s="4">
        <v>3.181216840827915E-5</v>
      </c>
      <c r="H73" s="4">
        <v>2.2524667553164093E-4</v>
      </c>
      <c r="I73" s="4">
        <v>2.4242054824614436E-3</v>
      </c>
      <c r="J73" s="4">
        <v>2.1684993008877675E-5</v>
      </c>
      <c r="K73" s="4">
        <v>2.3338359518595809E-4</v>
      </c>
      <c r="O73" s="1" t="s">
        <v>13</v>
      </c>
      <c r="P73" s="7">
        <v>55.948584024499787</v>
      </c>
      <c r="Q73" s="7">
        <v>5.8574904894421715</v>
      </c>
      <c r="R73" s="7">
        <v>3.1105339576928097</v>
      </c>
      <c r="S73" s="7">
        <v>7.551487392300206E-2</v>
      </c>
      <c r="T73" s="7">
        <v>0.13546734955185646</v>
      </c>
      <c r="U73" s="7">
        <v>10.241247365468249</v>
      </c>
      <c r="V73" s="7">
        <v>3.6230292488777106E-2</v>
      </c>
      <c r="W73" s="7">
        <v>1.6102561600199872</v>
      </c>
      <c r="X73" s="6">
        <v>77.015324513086654</v>
      </c>
      <c r="AC73" s="6"/>
    </row>
    <row r="74" spans="1:29">
      <c r="A74" s="6"/>
      <c r="B74" s="4">
        <v>6.8247641963238515E-2</v>
      </c>
      <c r="C74" s="1" t="s">
        <v>17</v>
      </c>
      <c r="D74" s="4">
        <v>2.1739344960227495E-4</v>
      </c>
      <c r="E74" s="4">
        <v>2.3396855519983496E-3</v>
      </c>
      <c r="F74" s="4">
        <v>2.0928945671115675E-5</v>
      </c>
      <c r="G74" s="4">
        <v>2.2524667553164084E-4</v>
      </c>
      <c r="H74" s="4">
        <v>1.5948634556094013E-3</v>
      </c>
      <c r="I74" s="4">
        <v>1.7164633945163862E-2</v>
      </c>
      <c r="J74" s="4">
        <v>1.5354101366146992E-4</v>
      </c>
      <c r="K74" s="4">
        <v>1.6524770730679968E-3</v>
      </c>
      <c r="O74" s="1" t="s">
        <v>14</v>
      </c>
      <c r="P74" s="7">
        <v>0.79856059341688268</v>
      </c>
      <c r="Q74" s="7">
        <v>311.5911273648972</v>
      </c>
      <c r="R74" s="7">
        <v>48.004935837010265</v>
      </c>
      <c r="S74" s="7">
        <v>3.0342852305561383</v>
      </c>
      <c r="T74" s="7">
        <v>15.466511762997383</v>
      </c>
      <c r="U74" s="7">
        <v>18.618759893068166</v>
      </c>
      <c r="V74" s="7">
        <v>12.828542480989892</v>
      </c>
      <c r="W74" s="7">
        <v>1.440275514830373</v>
      </c>
      <c r="X74" s="6">
        <v>411.78299867776627</v>
      </c>
      <c r="AC74" s="6"/>
    </row>
    <row r="75" spans="1:29">
      <c r="A75" s="6"/>
      <c r="B75" s="4">
        <v>0.73451165226679604</v>
      </c>
      <c r="C75" s="1" t="s">
        <v>18</v>
      </c>
      <c r="D75" s="4">
        <v>2.3396855519983496E-3</v>
      </c>
      <c r="E75" s="4">
        <v>2.5180742530397461E-2</v>
      </c>
      <c r="F75" s="4">
        <v>2.2524667553164087E-4</v>
      </c>
      <c r="G75" s="4">
        <v>2.4242054824614428E-3</v>
      </c>
      <c r="H75" s="4">
        <v>1.7164633945163859E-2</v>
      </c>
      <c r="I75" s="4">
        <v>0.18473346883410446</v>
      </c>
      <c r="J75" s="4">
        <v>1.6524770730679968E-3</v>
      </c>
      <c r="K75" s="4">
        <v>1.7784697468755994E-2</v>
      </c>
      <c r="O75" s="1" t="s">
        <v>15</v>
      </c>
      <c r="P75" s="7">
        <v>0.52269900497512434</v>
      </c>
      <c r="Q75" s="7">
        <v>57.121628131021197</v>
      </c>
      <c r="R75" s="7">
        <v>548.72480039920163</v>
      </c>
      <c r="S75" s="7">
        <v>0.19928618857901725</v>
      </c>
      <c r="T75" s="7">
        <v>20.166666666666668</v>
      </c>
      <c r="U75" s="7">
        <v>83.982986851456999</v>
      </c>
      <c r="V75" s="7">
        <v>2.0331325301204819E-2</v>
      </c>
      <c r="W75" s="7">
        <v>7.0010162601626016</v>
      </c>
      <c r="X75" s="6">
        <v>717.73941482736439</v>
      </c>
      <c r="AC75" s="6"/>
    </row>
    <row r="76" spans="1:29">
      <c r="A76" s="6"/>
      <c r="B76" s="4">
        <v>6.5703506404795843E-3</v>
      </c>
      <c r="C76" s="1" t="s">
        <v>19</v>
      </c>
      <c r="D76" s="4">
        <v>2.0928945671115678E-5</v>
      </c>
      <c r="E76" s="4">
        <v>2.2524667553164093E-4</v>
      </c>
      <c r="F76" s="4">
        <v>2.0148756446244273E-6</v>
      </c>
      <c r="G76" s="4">
        <v>2.1684993008877672E-5</v>
      </c>
      <c r="H76" s="4">
        <v>1.5354101366146992E-4</v>
      </c>
      <c r="I76" s="4">
        <v>1.652477073067997E-3</v>
      </c>
      <c r="J76" s="4">
        <v>1.4781731184118008E-5</v>
      </c>
      <c r="K76" s="4">
        <v>1.5908760336743119E-4</v>
      </c>
      <c r="O76" s="1" t="s">
        <v>16</v>
      </c>
      <c r="P76" s="7">
        <v>2.2548158901270319</v>
      </c>
      <c r="Q76" s="7">
        <v>2.852210248219762</v>
      </c>
      <c r="R76" s="7">
        <v>1.0761470259195285</v>
      </c>
      <c r="S76" s="7">
        <v>314.74122725276419</v>
      </c>
      <c r="T76" s="7">
        <v>16.526861130994991</v>
      </c>
      <c r="U76" s="7">
        <v>52.63078072033737</v>
      </c>
      <c r="V76" s="7">
        <v>5.3141457382860002</v>
      </c>
      <c r="W76" s="7">
        <v>0.3964108629991096</v>
      </c>
      <c r="X76" s="6">
        <v>395.79259886964803</v>
      </c>
      <c r="AC76" s="6"/>
    </row>
    <row r="77" spans="1:29">
      <c r="A77" s="6"/>
      <c r="B77" s="4">
        <v>7.0713052730970227E-2</v>
      </c>
      <c r="C77" s="1" t="s">
        <v>20</v>
      </c>
      <c r="D77" s="4">
        <v>2.2524667553164093E-4</v>
      </c>
      <c r="E77" s="4">
        <v>2.4242054824614436E-3</v>
      </c>
      <c r="F77" s="4">
        <v>2.1684993008877675E-5</v>
      </c>
      <c r="G77" s="4">
        <v>2.3338359518595807E-4</v>
      </c>
      <c r="H77" s="4">
        <v>1.652477073067997E-3</v>
      </c>
      <c r="I77" s="4">
        <v>1.7784697468755998E-2</v>
      </c>
      <c r="J77" s="4">
        <v>1.5908760336743119E-4</v>
      </c>
      <c r="K77" s="4">
        <v>1.7121719526590909E-3</v>
      </c>
      <c r="O77" s="1" t="s">
        <v>17</v>
      </c>
      <c r="P77" s="7">
        <v>2.0070556309362275</v>
      </c>
      <c r="Q77" s="7">
        <v>16.157133473462952</v>
      </c>
      <c r="R77" s="7">
        <v>15.320100707675556</v>
      </c>
      <c r="S77" s="7">
        <v>16.309326331039475</v>
      </c>
      <c r="T77" s="7">
        <v>287.02588778409091</v>
      </c>
      <c r="U77" s="7">
        <v>2.3270013568521018E-2</v>
      </c>
      <c r="V77" s="7">
        <v>2.6026286966046004</v>
      </c>
      <c r="W77" s="7">
        <v>1.4727827050997784</v>
      </c>
      <c r="X77" s="6">
        <v>340.91818534247807</v>
      </c>
      <c r="AC77" s="6"/>
    </row>
    <row r="78" spans="1:29">
      <c r="A78" s="6"/>
      <c r="O78" s="1" t="s">
        <v>18</v>
      </c>
      <c r="P78" s="7">
        <v>5.2305673848719154</v>
      </c>
      <c r="Q78" s="7">
        <v>13.165916899336708</v>
      </c>
      <c r="R78" s="7">
        <v>94.506818181818176</v>
      </c>
      <c r="S78" s="7">
        <v>54.162089157062873</v>
      </c>
      <c r="T78" s="7">
        <v>1.6719970792259946</v>
      </c>
      <c r="U78" s="7">
        <v>362.38085158038621</v>
      </c>
      <c r="V78" s="7">
        <v>14.54972623242147</v>
      </c>
      <c r="W78" s="7">
        <v>1.6579490912652832</v>
      </c>
      <c r="X78" s="6">
        <v>547.32591560638866</v>
      </c>
      <c r="AC78" s="6"/>
    </row>
    <row r="79" spans="1:29">
      <c r="A79" s="6"/>
      <c r="C79" s="1" t="s">
        <v>31</v>
      </c>
      <c r="D79" s="4">
        <v>2.1882198774185235E-4</v>
      </c>
      <c r="E79" s="4">
        <v>3.0715836544230182E-5</v>
      </c>
      <c r="F79" s="4">
        <v>3.6929356707109959E-3</v>
      </c>
      <c r="G79" s="4">
        <v>5.1837390565948516E-4</v>
      </c>
      <c r="H79" s="4">
        <v>1.6053436392484413E-3</v>
      </c>
      <c r="I79" s="4">
        <v>2.2534057627995722E-4</v>
      </c>
      <c r="J79" s="4">
        <v>2.7092482114381641E-2</v>
      </c>
      <c r="K79" s="4">
        <v>3.8029462248763946E-3</v>
      </c>
      <c r="O79" s="1" t="s">
        <v>19</v>
      </c>
      <c r="P79" s="7">
        <v>4.7361584538504805E-3</v>
      </c>
      <c r="Q79" s="7">
        <v>14.182487535726645</v>
      </c>
      <c r="R79" s="7">
        <v>3.5558137605055973</v>
      </c>
      <c r="S79" s="7">
        <v>6.4639226906122733</v>
      </c>
      <c r="T79" s="7">
        <v>2.2172949002217037E-4</v>
      </c>
      <c r="U79" s="7">
        <v>12.995241621320069</v>
      </c>
      <c r="V79" s="7">
        <v>250.64635782598239</v>
      </c>
      <c r="W79" s="7">
        <v>1.2434170677626957</v>
      </c>
      <c r="X79" s="6">
        <v>289.09219838985359</v>
      </c>
      <c r="AC79" s="6"/>
    </row>
    <row r="80" spans="1:29">
      <c r="A80" s="6"/>
      <c r="C80" s="1"/>
      <c r="D80" s="1" t="s">
        <v>13</v>
      </c>
      <c r="E80" s="1" t="s">
        <v>14</v>
      </c>
      <c r="F80" s="1" t="s">
        <v>15</v>
      </c>
      <c r="G80" s="1" t="s">
        <v>16</v>
      </c>
      <c r="H80" s="1" t="s">
        <v>17</v>
      </c>
      <c r="I80" s="1" t="s">
        <v>18</v>
      </c>
      <c r="J80" s="1" t="s">
        <v>19</v>
      </c>
      <c r="K80" s="1" t="s">
        <v>20</v>
      </c>
      <c r="L80" s="1"/>
      <c r="O80" s="1" t="s">
        <v>20</v>
      </c>
      <c r="P80" s="7">
        <v>0.44861568779479233</v>
      </c>
      <c r="Q80" s="7">
        <v>0.74760278257388024</v>
      </c>
      <c r="R80" s="7">
        <v>8.9446159628794355</v>
      </c>
      <c r="S80" s="7">
        <v>2.0698508994325731</v>
      </c>
      <c r="T80" s="7">
        <v>0.72813852813852831</v>
      </c>
      <c r="U80" s="7">
        <v>0.85865685487220633</v>
      </c>
      <c r="V80" s="7">
        <v>9.2051961091117729</v>
      </c>
      <c r="W80" s="7">
        <v>124.64302080033787</v>
      </c>
      <c r="X80" s="6">
        <v>147.64569762514105</v>
      </c>
      <c r="AC80" s="6"/>
    </row>
    <row r="81" spans="1:29">
      <c r="A81" s="6"/>
      <c r="B81" s="4">
        <v>5.8843742000970886E-3</v>
      </c>
      <c r="C81" s="1" t="s">
        <v>13</v>
      </c>
      <c r="D81" s="4">
        <v>1.2876304590821173E-6</v>
      </c>
      <c r="E81" s="4">
        <v>1.8074347609526741E-7</v>
      </c>
      <c r="F81" s="4">
        <v>2.1730615383350021E-5</v>
      </c>
      <c r="G81" s="4">
        <v>3.0503060364662367E-6</v>
      </c>
      <c r="H81" s="4">
        <v>9.4464426930834959E-6</v>
      </c>
      <c r="I81" s="4">
        <v>1.3259882732967902E-6</v>
      </c>
      <c r="J81" s="4">
        <v>1.5942230277045914E-4</v>
      </c>
      <c r="K81" s="4">
        <v>2.2377958650019277E-5</v>
      </c>
      <c r="X81" s="27">
        <v>2927.3123338517262</v>
      </c>
      <c r="Y81" t="s">
        <v>51</v>
      </c>
      <c r="AC81" s="6"/>
    </row>
    <row r="82" spans="1:29">
      <c r="A82" s="6"/>
      <c r="B82" s="4">
        <v>8.259840702502585E-4</v>
      </c>
      <c r="C82" s="1" t="s">
        <v>14</v>
      </c>
      <c r="D82" s="4">
        <v>1.8074347609526738E-7</v>
      </c>
      <c r="E82" s="4">
        <v>2.5370791689944879E-8</v>
      </c>
      <c r="F82" s="4">
        <v>3.0503060364662367E-6</v>
      </c>
      <c r="G82" s="4">
        <v>4.2816858850814509E-7</v>
      </c>
      <c r="H82" s="4">
        <v>1.3259882732967902E-6</v>
      </c>
      <c r="I82" s="4">
        <v>1.8612772638825793E-7</v>
      </c>
      <c r="J82" s="4">
        <v>2.2377958650019277E-5</v>
      </c>
      <c r="K82" s="4">
        <v>3.1411730017662593E-6</v>
      </c>
      <c r="Y82" t="s">
        <v>102</v>
      </c>
      <c r="AC82" s="6"/>
    </row>
    <row r="83" spans="1:29">
      <c r="A83" s="6"/>
      <c r="B83" s="4">
        <v>9.9307275322742972E-2</v>
      </c>
      <c r="C83" s="1" t="s">
        <v>15</v>
      </c>
      <c r="D83" s="4">
        <v>2.1730615383350018E-5</v>
      </c>
      <c r="E83" s="4">
        <v>3.0503060364662367E-6</v>
      </c>
      <c r="F83" s="4">
        <v>3.6673537940047537E-4</v>
      </c>
      <c r="G83" s="4">
        <v>5.1478300169452083E-5</v>
      </c>
      <c r="H83" s="4">
        <v>1.5942230277045911E-4</v>
      </c>
      <c r="I83" s="4">
        <v>2.2377958650019277E-5</v>
      </c>
      <c r="J83" s="4">
        <v>2.6904805805093874E-3</v>
      </c>
      <c r="K83" s="4">
        <v>3.7766022779138611E-4</v>
      </c>
      <c r="U83" t="s">
        <v>103</v>
      </c>
      <c r="W83">
        <v>66.33864886296881</v>
      </c>
      <c r="AC83" s="6"/>
    </row>
    <row r="84" spans="1:29">
      <c r="A84" s="6"/>
      <c r="B84" s="4">
        <v>1.3939668805425208E-2</v>
      </c>
      <c r="C84" s="1" t="s">
        <v>16</v>
      </c>
      <c r="D84" s="4">
        <v>3.0503060364662363E-6</v>
      </c>
      <c r="E84" s="4">
        <v>4.2816858850814509E-7</v>
      </c>
      <c r="F84" s="4">
        <v>5.147830016945209E-5</v>
      </c>
      <c r="G84" s="4">
        <v>7.2259605622679553E-6</v>
      </c>
      <c r="H84" s="4">
        <v>2.2377958650019274E-5</v>
      </c>
      <c r="I84" s="4">
        <v>3.1411730017662593E-6</v>
      </c>
      <c r="J84" s="4">
        <v>3.7766022779138616E-4</v>
      </c>
      <c r="K84" s="4">
        <v>5.3011810859619037E-5</v>
      </c>
      <c r="AC84" s="6"/>
    </row>
    <row r="85" spans="1:29">
      <c r="A85" s="6"/>
      <c r="B85" s="4">
        <v>4.3169531501686245E-2</v>
      </c>
      <c r="C85" s="1" t="s">
        <v>17</v>
      </c>
      <c r="D85" s="4">
        <v>9.4464426930834959E-6</v>
      </c>
      <c r="E85" s="4">
        <v>1.3259882732967904E-6</v>
      </c>
      <c r="F85" s="4">
        <v>1.5942230277045917E-4</v>
      </c>
      <c r="G85" s="4">
        <v>2.2377958650019277E-5</v>
      </c>
      <c r="H85" s="4">
        <v>6.9301932805567224E-5</v>
      </c>
      <c r="I85" s="4">
        <v>9.7278471063257458E-6</v>
      </c>
      <c r="J85" s="4">
        <v>1.1695697600956694E-3</v>
      </c>
      <c r="K85" s="4">
        <v>1.6417140685402029E-4</v>
      </c>
      <c r="AC85" s="6"/>
    </row>
    <row r="86" spans="1:29">
      <c r="A86" s="6"/>
      <c r="B86" s="4">
        <v>6.0596665215429764E-3</v>
      </c>
      <c r="C86" s="1" t="s">
        <v>18</v>
      </c>
      <c r="D86" s="4">
        <v>1.3259882732967902E-6</v>
      </c>
      <c r="E86" s="4">
        <v>1.8612772638825793E-7</v>
      </c>
      <c r="F86" s="4">
        <v>2.2377958650019281E-5</v>
      </c>
      <c r="G86" s="4">
        <v>3.1411730017662593E-6</v>
      </c>
      <c r="H86" s="4">
        <v>9.7278471063257441E-6</v>
      </c>
      <c r="I86" s="4">
        <v>1.3654887460288581E-6</v>
      </c>
      <c r="J86" s="4">
        <v>1.6417140685402029E-4</v>
      </c>
      <c r="K86" s="4">
        <v>2.3044585922111737E-5</v>
      </c>
      <c r="AC86" s="6"/>
    </row>
    <row r="87" spans="1:29">
      <c r="A87" s="6"/>
      <c r="B87" s="4">
        <v>0.72854791429155685</v>
      </c>
      <c r="C87" s="1" t="s">
        <v>19</v>
      </c>
      <c r="D87" s="4">
        <v>1.5942230277045914E-4</v>
      </c>
      <c r="E87" s="4">
        <v>2.2377958650019281E-5</v>
      </c>
      <c r="F87" s="4">
        <v>2.6904805805093878E-3</v>
      </c>
      <c r="G87" s="4">
        <v>3.7766022779138616E-4</v>
      </c>
      <c r="H87" s="4">
        <v>1.1695697600956694E-3</v>
      </c>
      <c r="I87" s="4">
        <v>1.6417140685402029E-4</v>
      </c>
      <c r="J87" s="4">
        <v>1.9738171337414054E-2</v>
      </c>
      <c r="K87" s="4">
        <v>2.7706285402966471E-3</v>
      </c>
      <c r="AC87" s="6"/>
    </row>
    <row r="88" spans="1:29">
      <c r="A88" s="6"/>
      <c r="B88" s="4">
        <v>0.10226558528669842</v>
      </c>
      <c r="C88" s="1" t="s">
        <v>20</v>
      </c>
      <c r="D88" s="4">
        <v>2.2377958650019277E-5</v>
      </c>
      <c r="E88" s="4">
        <v>3.1411730017662598E-6</v>
      </c>
      <c r="F88" s="4">
        <v>3.7766022779138616E-4</v>
      </c>
      <c r="G88" s="4">
        <v>5.3011810859619037E-5</v>
      </c>
      <c r="H88" s="4">
        <v>1.6417140685402029E-4</v>
      </c>
      <c r="I88" s="4">
        <v>2.3044585922111737E-5</v>
      </c>
      <c r="J88" s="4">
        <v>2.7706285402966471E-3</v>
      </c>
      <c r="K88" s="4">
        <v>3.8891052150082474E-4</v>
      </c>
      <c r="AC88" s="6"/>
    </row>
    <row r="89" spans="1:29">
      <c r="A89" s="6"/>
      <c r="AC89" s="6"/>
    </row>
    <row r="90" spans="1:29">
      <c r="A90" s="6"/>
      <c r="C90" s="1" t="s">
        <v>32</v>
      </c>
      <c r="D90" s="4">
        <v>1.1347444988073351E-5</v>
      </c>
      <c r="E90" s="4">
        <v>1.2212627905424007E-4</v>
      </c>
      <c r="F90" s="4">
        <v>1.9150444980567134E-4</v>
      </c>
      <c r="G90" s="4">
        <v>2.0610565551696988E-3</v>
      </c>
      <c r="H90" s="4">
        <v>8.3248254991703587E-5</v>
      </c>
      <c r="I90" s="4">
        <v>8.9595495995627779E-4</v>
      </c>
      <c r="J90" s="4">
        <v>1.4049339993473932E-3</v>
      </c>
      <c r="K90" s="4">
        <v>1.5120528175058481E-2</v>
      </c>
      <c r="AC90" s="6"/>
    </row>
    <row r="91" spans="1:29">
      <c r="A91" s="6"/>
      <c r="C91" s="1"/>
      <c r="D91" s="1" t="s">
        <v>13</v>
      </c>
      <c r="E91" s="1" t="s">
        <v>14</v>
      </c>
      <c r="F91" s="1" t="s">
        <v>15</v>
      </c>
      <c r="G91" s="1" t="s">
        <v>16</v>
      </c>
      <c r="H91" s="1" t="s">
        <v>17</v>
      </c>
      <c r="I91" s="1" t="s">
        <v>18</v>
      </c>
      <c r="J91" s="1" t="s">
        <v>19</v>
      </c>
      <c r="K91" s="1" t="s">
        <v>20</v>
      </c>
      <c r="AC91" s="6"/>
    </row>
    <row r="92" spans="1:29">
      <c r="A92" s="6"/>
      <c r="B92" s="4">
        <v>5.7048997373363309E-4</v>
      </c>
      <c r="C92" s="1" t="s">
        <v>13</v>
      </c>
      <c r="D92" s="4">
        <v>6.4736035931898129E-9</v>
      </c>
      <c r="E92" s="4">
        <v>6.967181772983976E-8</v>
      </c>
      <c r="F92" s="4">
        <v>1.092513685395113E-7</v>
      </c>
      <c r="G92" s="4">
        <v>1.1758121000222938E-6</v>
      </c>
      <c r="H92" s="4">
        <v>4.7492294803587768E-8</v>
      </c>
      <c r="I92" s="4">
        <v>5.1113332157197523E-7</v>
      </c>
      <c r="J92" s="4">
        <v>8.0150076038518238E-7</v>
      </c>
      <c r="K92" s="4">
        <v>8.6261097214277714E-6</v>
      </c>
      <c r="AC92" s="6"/>
    </row>
    <row r="93" spans="1:29">
      <c r="A93" s="6"/>
      <c r="B93" s="4">
        <v>6.1398682966137133E-3</v>
      </c>
      <c r="C93" s="1" t="s">
        <v>14</v>
      </c>
      <c r="D93" s="4">
        <v>6.9671817729839746E-8</v>
      </c>
      <c r="E93" s="4">
        <v>7.4983926894852797E-7</v>
      </c>
      <c r="F93" s="4">
        <v>1.1758121000222936E-6</v>
      </c>
      <c r="G93" s="4">
        <v>1.2654615800614307E-5</v>
      </c>
      <c r="H93" s="4">
        <v>5.1113332157197512E-7</v>
      </c>
      <c r="I93" s="4">
        <v>5.5010454538293587E-6</v>
      </c>
      <c r="J93" s="4">
        <v>8.6261097214277714E-6</v>
      </c>
      <c r="K93" s="4">
        <v>9.283805157009598E-5</v>
      </c>
      <c r="AC93" s="6"/>
    </row>
    <row r="94" spans="1:29">
      <c r="A94" s="6"/>
      <c r="B94" s="4">
        <v>9.6278385710914776E-3</v>
      </c>
      <c r="C94" s="1" t="s">
        <v>15</v>
      </c>
      <c r="D94" s="4">
        <v>1.0925136853951128E-7</v>
      </c>
      <c r="E94" s="4">
        <v>1.1758121000222938E-6</v>
      </c>
      <c r="F94" s="4">
        <v>1.8437739283746942E-6</v>
      </c>
      <c r="G94" s="4">
        <v>1.9843519799063756E-5</v>
      </c>
      <c r="H94" s="4">
        <v>8.0150076038518238E-7</v>
      </c>
      <c r="I94" s="4">
        <v>8.6261097214277714E-6</v>
      </c>
      <c r="J94" s="4">
        <v>1.352647774875464E-5</v>
      </c>
      <c r="K94" s="4">
        <v>1.4557800437910347E-4</v>
      </c>
      <c r="AC94" s="6"/>
    </row>
    <row r="95" spans="1:29">
      <c r="A95" s="6"/>
      <c r="B95" s="4">
        <v>0.10361910555707671</v>
      </c>
      <c r="C95" s="1" t="s">
        <v>16</v>
      </c>
      <c r="D95" s="4">
        <v>1.1758121000222936E-6</v>
      </c>
      <c r="E95" s="4">
        <v>1.2654615800614309E-5</v>
      </c>
      <c r="F95" s="4">
        <v>1.9843519799063756E-5</v>
      </c>
      <c r="G95" s="4">
        <v>2.1356483674923391E-4</v>
      </c>
      <c r="H95" s="4">
        <v>8.6261097214277714E-6</v>
      </c>
      <c r="I95" s="4">
        <v>9.283805157009598E-5</v>
      </c>
      <c r="J95" s="4">
        <v>1.4557800437910347E-4</v>
      </c>
      <c r="K95" s="4">
        <v>1.5667756050501372E-3</v>
      </c>
      <c r="AC95" s="6"/>
    </row>
    <row r="96" spans="1:29">
      <c r="A96" s="6"/>
      <c r="B96" s="4">
        <v>4.1852853090280848E-3</v>
      </c>
      <c r="C96" s="1" t="s">
        <v>17</v>
      </c>
      <c r="D96" s="4">
        <v>4.7492294803587768E-8</v>
      </c>
      <c r="E96" s="4">
        <v>5.1113332157197523E-7</v>
      </c>
      <c r="F96" s="4">
        <v>8.0150076038518249E-7</v>
      </c>
      <c r="G96" s="4">
        <v>8.6261097214277731E-6</v>
      </c>
      <c r="H96" s="4">
        <v>3.4841769861900094E-7</v>
      </c>
      <c r="I96" s="4">
        <v>3.7498271314558553E-6</v>
      </c>
      <c r="J96" s="4">
        <v>5.8800496276227176E-6</v>
      </c>
      <c r="K96" s="4">
        <v>6.3283724435817497E-5</v>
      </c>
      <c r="AC96" s="6"/>
    </row>
    <row r="97" spans="1:29">
      <c r="A97" s="6"/>
      <c r="B97" s="4">
        <v>4.5043912714201134E-2</v>
      </c>
      <c r="C97" s="1" t="s">
        <v>18</v>
      </c>
      <c r="D97" s="4">
        <v>5.1113332157197523E-7</v>
      </c>
      <c r="E97" s="4">
        <v>5.5010454538293604E-6</v>
      </c>
      <c r="F97" s="4">
        <v>8.6261097214277714E-6</v>
      </c>
      <c r="G97" s="4">
        <v>9.283805157009598E-5</v>
      </c>
      <c r="H97" s="4">
        <v>3.7498271314558553E-6</v>
      </c>
      <c r="I97" s="4">
        <v>4.0357317012126151E-5</v>
      </c>
      <c r="J97" s="4">
        <v>6.3283724435817497E-5</v>
      </c>
      <c r="K97" s="4">
        <v>6.8108775130995319E-4</v>
      </c>
      <c r="AC97" s="6"/>
    </row>
    <row r="98" spans="1:29">
      <c r="A98" s="6"/>
      <c r="B98" s="4">
        <v>7.0632707294690025E-2</v>
      </c>
      <c r="C98" s="1" t="s">
        <v>19</v>
      </c>
      <c r="D98" s="4">
        <v>8.0150076038518238E-7</v>
      </c>
      <c r="E98" s="4">
        <v>8.6261097214277731E-6</v>
      </c>
      <c r="F98" s="4">
        <v>1.3526477748754642E-5</v>
      </c>
      <c r="G98" s="4">
        <v>1.4557800437910347E-4</v>
      </c>
      <c r="H98" s="4">
        <v>5.8800496276227176E-6</v>
      </c>
      <c r="I98" s="4">
        <v>6.3283724435817497E-5</v>
      </c>
      <c r="J98" s="4">
        <v>9.9234291944262648E-5</v>
      </c>
      <c r="K98" s="4">
        <v>1.0680038407300193E-3</v>
      </c>
      <c r="AC98" s="6"/>
    </row>
    <row r="99" spans="1:29">
      <c r="A99" s="6"/>
      <c r="B99" s="4">
        <v>0.76018079228356528</v>
      </c>
      <c r="C99" s="1" t="s">
        <v>20</v>
      </c>
      <c r="D99" s="4">
        <v>8.6261097214277714E-6</v>
      </c>
      <c r="E99" s="4">
        <v>9.2838051570096007E-5</v>
      </c>
      <c r="F99" s="4">
        <v>1.4557800437910349E-4</v>
      </c>
      <c r="G99" s="4">
        <v>1.5667756050501374E-3</v>
      </c>
      <c r="H99" s="4">
        <v>6.3283724435817497E-5</v>
      </c>
      <c r="I99" s="4">
        <v>6.810877513099533E-4</v>
      </c>
      <c r="J99" s="4">
        <v>1.0680038407300193E-3</v>
      </c>
      <c r="K99" s="4">
        <v>1.1494335087861927E-2</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4">
        <v>7.7009719935212696E-3</v>
      </c>
      <c r="E103" s="4">
        <v>1.1977199959246192E-2</v>
      </c>
      <c r="F103" s="4">
        <v>8.6089155102641313E-3</v>
      </c>
      <c r="G103" s="4">
        <v>2.6817937073422902E-3</v>
      </c>
      <c r="H103" s="4">
        <v>5.0900239365265212E-3</v>
      </c>
      <c r="I103" s="4">
        <v>3.7073346556564558E-3</v>
      </c>
      <c r="J103" s="4">
        <v>1.1558952626605067E-3</v>
      </c>
      <c r="K103" s="4">
        <v>4.8616974027898194E-4</v>
      </c>
      <c r="L103" s="6">
        <v>4.1408304765496347E-2</v>
      </c>
      <c r="AC103" s="6"/>
    </row>
    <row r="104" spans="1:29">
      <c r="A104" s="6"/>
      <c r="C104" s="1" t="s">
        <v>14</v>
      </c>
      <c r="D104" s="4">
        <v>1.1977199959246192E-2</v>
      </c>
      <c r="E104" s="4">
        <v>0.11895124117911604</v>
      </c>
      <c r="F104" s="4">
        <v>2.6817937073422902E-3</v>
      </c>
      <c r="G104" s="4">
        <v>1.6233489986457756E-2</v>
      </c>
      <c r="H104" s="4">
        <v>3.7073346556564558E-3</v>
      </c>
      <c r="I104" s="4">
        <v>3.2730815548372601E-2</v>
      </c>
      <c r="J104" s="4">
        <v>4.8616974027898194E-4</v>
      </c>
      <c r="K104" s="4">
        <v>3.554391557020197E-3</v>
      </c>
      <c r="L104" s="6">
        <v>0.19032243633349052</v>
      </c>
      <c r="AC104" s="6"/>
    </row>
    <row r="105" spans="1:29">
      <c r="A105" s="6"/>
      <c r="C105" s="1" t="s">
        <v>15</v>
      </c>
      <c r="D105" s="4">
        <v>8.6089155102641313E-3</v>
      </c>
      <c r="E105" s="4">
        <v>2.6817937073422902E-3</v>
      </c>
      <c r="F105" s="4">
        <v>0.13360461250279204</v>
      </c>
      <c r="G105" s="4">
        <v>2.6057569309479656E-2</v>
      </c>
      <c r="H105" s="4">
        <v>1.1558952626605067E-3</v>
      </c>
      <c r="I105" s="4">
        <v>4.8616974027898205E-4</v>
      </c>
      <c r="J105" s="4">
        <v>1.134875136703103E-2</v>
      </c>
      <c r="K105" s="4">
        <v>2.2281935217745158E-3</v>
      </c>
      <c r="L105" s="6">
        <v>0.18617190092162317</v>
      </c>
      <c r="AC105" s="6"/>
    </row>
    <row r="106" spans="1:29">
      <c r="A106" s="6"/>
      <c r="C106" s="1" t="s">
        <v>16</v>
      </c>
      <c r="D106" s="4">
        <v>2.6817937073422902E-3</v>
      </c>
      <c r="E106" s="4">
        <v>1.6233489986457756E-2</v>
      </c>
      <c r="F106" s="4">
        <v>2.605756930947966E-2</v>
      </c>
      <c r="G106" s="4">
        <v>8.2262454212808658E-2</v>
      </c>
      <c r="H106" s="4">
        <v>4.8616974027898199E-4</v>
      </c>
      <c r="I106" s="4">
        <v>3.5543915570201974E-3</v>
      </c>
      <c r="J106" s="4">
        <v>2.2281935217745158E-3</v>
      </c>
      <c r="K106" s="4">
        <v>7.1488603991959202E-3</v>
      </c>
      <c r="L106" s="6">
        <v>0.14065292243435801</v>
      </c>
      <c r="AC106" s="6"/>
    </row>
    <row r="107" spans="1:29">
      <c r="A107" s="6"/>
      <c r="C107" s="1" t="s">
        <v>17</v>
      </c>
      <c r="D107" s="4">
        <v>5.0900239365265212E-3</v>
      </c>
      <c r="E107" s="4">
        <v>3.7073346556564558E-3</v>
      </c>
      <c r="F107" s="4">
        <v>1.1558952626605067E-3</v>
      </c>
      <c r="G107" s="4">
        <v>4.8616974027898194E-4</v>
      </c>
      <c r="H107" s="4">
        <v>3.4022918676122081E-2</v>
      </c>
      <c r="I107" s="4">
        <v>2.1764339240710456E-2</v>
      </c>
      <c r="J107" s="4">
        <v>4.4769110866918795E-3</v>
      </c>
      <c r="K107" s="4">
        <v>2.3278134241667124E-3</v>
      </c>
      <c r="L107" s="6">
        <v>7.3031406022813591E-2</v>
      </c>
      <c r="AC107" s="6"/>
    </row>
    <row r="108" spans="1:29">
      <c r="A108" s="6"/>
      <c r="C108" s="1" t="s">
        <v>18</v>
      </c>
      <c r="D108" s="4">
        <v>3.7073346556564558E-3</v>
      </c>
      <c r="E108" s="4">
        <v>3.2730815548372608E-2</v>
      </c>
      <c r="F108" s="4">
        <v>4.8616974027898199E-4</v>
      </c>
      <c r="G108" s="4">
        <v>3.554391557020197E-3</v>
      </c>
      <c r="H108" s="4">
        <v>2.1764339240710452E-2</v>
      </c>
      <c r="I108" s="4">
        <v>0.18589367444881655</v>
      </c>
      <c r="J108" s="4">
        <v>2.3278134241667124E-3</v>
      </c>
      <c r="K108" s="4">
        <v>1.8616387389316195E-2</v>
      </c>
      <c r="L108" s="6">
        <v>0.26908092600433814</v>
      </c>
      <c r="AC108" s="6"/>
    </row>
    <row r="109" spans="1:29">
      <c r="A109" s="6"/>
      <c r="C109" s="1" t="s">
        <v>19</v>
      </c>
      <c r="D109" s="4">
        <v>1.1558952626605067E-3</v>
      </c>
      <c r="E109" s="4">
        <v>4.8616974027898199E-4</v>
      </c>
      <c r="F109" s="4">
        <v>1.1348751367031031E-2</v>
      </c>
      <c r="G109" s="4">
        <v>2.2281935217745162E-3</v>
      </c>
      <c r="H109" s="4">
        <v>4.4769110866918795E-3</v>
      </c>
      <c r="I109" s="4">
        <v>2.3278134241667124E-3</v>
      </c>
      <c r="J109" s="4">
        <v>2.0707195829554052E-2</v>
      </c>
      <c r="K109" s="4">
        <v>4.1480882022279213E-3</v>
      </c>
      <c r="L109" s="6">
        <v>4.6879018434385605E-2</v>
      </c>
      <c r="AC109" s="6"/>
    </row>
    <row r="110" spans="1:29">
      <c r="A110" s="6"/>
      <c r="C110" s="1" t="s">
        <v>20</v>
      </c>
      <c r="D110" s="4">
        <v>4.8616974027898205E-4</v>
      </c>
      <c r="E110" s="4">
        <v>3.5543915570201974E-3</v>
      </c>
      <c r="F110" s="4">
        <v>2.2281935217745162E-3</v>
      </c>
      <c r="G110" s="4">
        <v>7.1488603991959193E-3</v>
      </c>
      <c r="H110" s="4">
        <v>2.3278134241667124E-3</v>
      </c>
      <c r="I110" s="4">
        <v>1.8616387389316199E-2</v>
      </c>
      <c r="J110" s="4">
        <v>4.1480882022279213E-3</v>
      </c>
      <c r="K110" s="4">
        <v>1.3943180849514115E-2</v>
      </c>
      <c r="L110" s="6">
        <v>5.2453085083494569E-2</v>
      </c>
      <c r="AC110" s="6"/>
    </row>
    <row r="111" spans="1:29">
      <c r="A111" s="6"/>
      <c r="D111" s="3">
        <v>4.1408304765496354E-2</v>
      </c>
      <c r="E111" s="3">
        <v>0.19032243633349055</v>
      </c>
      <c r="F111" s="3">
        <v>0.18617190092162317</v>
      </c>
      <c r="G111" s="3">
        <v>0.14065292243435801</v>
      </c>
      <c r="H111" s="3">
        <v>7.3031406022813591E-2</v>
      </c>
      <c r="I111" s="3">
        <v>0.26908092600433814</v>
      </c>
      <c r="J111" s="3">
        <v>4.6879018434385605E-2</v>
      </c>
      <c r="K111" s="3">
        <v>5.2453085083494555E-2</v>
      </c>
      <c r="L111" s="6">
        <v>0.99999999999999989</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v>0.44144443554503193</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v>0.42615692687386131</v>
      </c>
      <c r="R114" t="s">
        <v>58</v>
      </c>
      <c r="W114" s="1" t="s">
        <v>45</v>
      </c>
      <c r="X114" s="6" t="s">
        <v>47</v>
      </c>
      <c r="Y114" s="6" t="s">
        <v>48</v>
      </c>
      <c r="Z114" s="6" t="s">
        <v>49</v>
      </c>
      <c r="AA114" s="6" t="s">
        <v>50</v>
      </c>
      <c r="AB114" s="6"/>
      <c r="AC114" s="6"/>
    </row>
    <row r="115" spans="1:29">
      <c r="A115" s="6"/>
      <c r="C115" s="1" t="s">
        <v>13</v>
      </c>
      <c r="D115" s="5">
        <v>13.553710708597434</v>
      </c>
      <c r="E115" s="5">
        <v>21.079871928273299</v>
      </c>
      <c r="F115" s="5">
        <v>15.151691298064872</v>
      </c>
      <c r="G115" s="5">
        <v>4.7199569249224309</v>
      </c>
      <c r="H115" s="5">
        <v>8.9584421282866771</v>
      </c>
      <c r="I115" s="5">
        <v>6.5249089939553624</v>
      </c>
      <c r="J115" s="5">
        <v>2.0343756622824918</v>
      </c>
      <c r="K115" s="5">
        <v>0.85565874289100818</v>
      </c>
      <c r="L115" s="11">
        <v>72.878616387273567</v>
      </c>
      <c r="N115" t="s">
        <v>38</v>
      </c>
      <c r="O115" s="7">
        <v>0.65250936985568131</v>
      </c>
      <c r="W115" s="1" t="s">
        <v>13</v>
      </c>
      <c r="X115" s="5">
        <v>72.878616387273567</v>
      </c>
      <c r="Y115" s="5">
        <v>13.553710708597434</v>
      </c>
      <c r="Z115" s="5">
        <v>59.324905678676132</v>
      </c>
      <c r="AA115" s="7">
        <v>0.15433063014240742</v>
      </c>
      <c r="AB115" s="7">
        <v>0.18634665568573197</v>
      </c>
      <c r="AC115" s="6"/>
    </row>
    <row r="116" spans="1:29">
      <c r="A116" s="6"/>
      <c r="C116" s="1" t="s">
        <v>14</v>
      </c>
      <c r="D116" s="5">
        <v>21.079871928273299</v>
      </c>
      <c r="E116" s="5">
        <v>209.35418447524424</v>
      </c>
      <c r="F116" s="5">
        <v>4.7199569249224309</v>
      </c>
      <c r="G116" s="5">
        <v>28.57094237616565</v>
      </c>
      <c r="H116" s="5">
        <v>6.5249089939553624</v>
      </c>
      <c r="I116" s="5">
        <v>57.606235365135774</v>
      </c>
      <c r="J116" s="5">
        <v>0.85565874289100818</v>
      </c>
      <c r="K116" s="5">
        <v>6.2557291403555464</v>
      </c>
      <c r="L116" s="11">
        <v>334.96748794694332</v>
      </c>
      <c r="M116" s="9" t="s">
        <v>39</v>
      </c>
      <c r="N116" s="9">
        <v>1</v>
      </c>
      <c r="O116" s="9">
        <v>2</v>
      </c>
      <c r="P116" s="9" t="s">
        <v>39</v>
      </c>
      <c r="Q116" s="9">
        <v>1</v>
      </c>
      <c r="R116" s="9">
        <v>2</v>
      </c>
      <c r="S116" s="9" t="s">
        <v>11</v>
      </c>
      <c r="T116" s="9" t="s">
        <v>42</v>
      </c>
      <c r="U116" s="9" t="s">
        <v>43</v>
      </c>
      <c r="V116" s="9"/>
      <c r="W116" s="1" t="s">
        <v>14</v>
      </c>
      <c r="X116" s="5">
        <v>334.96748794694332</v>
      </c>
      <c r="Y116" s="5">
        <v>209.35418447524424</v>
      </c>
      <c r="Z116" s="5">
        <v>125.61330347169908</v>
      </c>
      <c r="AA116" s="7">
        <v>0.41795566406386847</v>
      </c>
      <c r="AB116" s="7">
        <v>1.2665491637597179</v>
      </c>
      <c r="AC116" s="6"/>
    </row>
    <row r="117" spans="1:29">
      <c r="A117" s="6"/>
      <c r="C117" s="1" t="s">
        <v>15</v>
      </c>
      <c r="D117" s="5">
        <v>15.151691298064872</v>
      </c>
      <c r="E117" s="5">
        <v>4.7199569249224309</v>
      </c>
      <c r="F117" s="5">
        <v>235.14411800491399</v>
      </c>
      <c r="G117" s="5">
        <v>45.861321984684196</v>
      </c>
      <c r="H117" s="5">
        <v>2.0343756622824918</v>
      </c>
      <c r="I117" s="5">
        <v>0.85565874289100841</v>
      </c>
      <c r="J117" s="5">
        <v>19.973802405974613</v>
      </c>
      <c r="K117" s="5">
        <v>3.9216205983231478</v>
      </c>
      <c r="L117" s="11">
        <v>327.66254562205677</v>
      </c>
      <c r="M117" s="9">
        <v>1</v>
      </c>
      <c r="N117" s="5">
        <v>843.04141547736481</v>
      </c>
      <c r="O117" s="5">
        <v>140.016377963379</v>
      </c>
      <c r="P117" s="9">
        <v>1</v>
      </c>
      <c r="Q117">
        <v>2.0345877840220619E-6</v>
      </c>
      <c r="R117">
        <v>1.6104659356209838</v>
      </c>
      <c r="S117" s="20">
        <v>3.2139242371290822</v>
      </c>
      <c r="T117">
        <v>0.92698582856198308</v>
      </c>
      <c r="U117" s="20">
        <v>7.3014171438016917E-2</v>
      </c>
      <c r="W117" s="1" t="s">
        <v>15</v>
      </c>
      <c r="X117" s="5">
        <v>327.66254562205677</v>
      </c>
      <c r="Y117" s="5">
        <v>235.14411800491399</v>
      </c>
      <c r="Z117" s="5">
        <v>92.518427617142777</v>
      </c>
      <c r="AA117" s="7">
        <v>0.70286130596778418</v>
      </c>
      <c r="AB117" s="7">
        <v>1.1958408977172439</v>
      </c>
      <c r="AC117" s="6"/>
    </row>
    <row r="118" spans="1:29">
      <c r="A118" s="6"/>
      <c r="C118" s="1" t="s">
        <v>16</v>
      </c>
      <c r="D118" s="5">
        <v>4.7199569249224309</v>
      </c>
      <c r="E118" s="5">
        <v>28.57094237616565</v>
      </c>
      <c r="F118" s="5">
        <v>45.861321984684203</v>
      </c>
      <c r="G118" s="5">
        <v>144.78191941454324</v>
      </c>
      <c r="H118" s="5">
        <v>0.85565874289100829</v>
      </c>
      <c r="I118" s="5">
        <v>6.2557291403555473</v>
      </c>
      <c r="J118" s="5">
        <v>3.9216205983231478</v>
      </c>
      <c r="K118" s="5">
        <v>12.581994302584819</v>
      </c>
      <c r="L118" s="11">
        <v>247.54914348447008</v>
      </c>
      <c r="M118" s="9">
        <v>2</v>
      </c>
      <c r="N118" s="5">
        <v>140.016377963379</v>
      </c>
      <c r="O118" s="5">
        <v>636.92582859587719</v>
      </c>
      <c r="P118" s="9">
        <v>2</v>
      </c>
      <c r="Q118">
        <v>1.6034476294982742</v>
      </c>
      <c r="R118">
        <v>8.6374220396696461E-6</v>
      </c>
      <c r="W118" s="1" t="s">
        <v>16</v>
      </c>
      <c r="X118" s="5">
        <v>247.54914348447008</v>
      </c>
      <c r="Y118" s="5">
        <v>144.78191941454324</v>
      </c>
      <c r="Z118" s="5">
        <v>102.76722406992684</v>
      </c>
      <c r="AA118" s="7">
        <v>2.193116939439587E-2</v>
      </c>
      <c r="AB118" s="7">
        <v>0.6595351789270163</v>
      </c>
      <c r="AC118" s="6"/>
    </row>
    <row r="119" spans="1:29">
      <c r="A119" s="6"/>
      <c r="C119" s="1" t="s">
        <v>17</v>
      </c>
      <c r="D119" s="5">
        <v>8.9584421282866771</v>
      </c>
      <c r="E119" s="5">
        <v>6.5249089939553624</v>
      </c>
      <c r="F119" s="5">
        <v>2.0343756622824918</v>
      </c>
      <c r="G119" s="5">
        <v>0.85565874289100818</v>
      </c>
      <c r="H119" s="5">
        <v>59.880336869974862</v>
      </c>
      <c r="I119" s="5">
        <v>38.305237063650402</v>
      </c>
      <c r="J119" s="5">
        <v>7.879363512577708</v>
      </c>
      <c r="K119" s="5">
        <v>4.0969516265334134</v>
      </c>
      <c r="L119" s="11">
        <v>128.53527460015195</v>
      </c>
      <c r="M119" s="9" t="s">
        <v>40</v>
      </c>
      <c r="N119" s="9">
        <v>1</v>
      </c>
      <c r="O119" s="9">
        <v>2</v>
      </c>
      <c r="P119" s="9" t="s">
        <v>40</v>
      </c>
      <c r="Q119" s="9">
        <v>1</v>
      </c>
      <c r="R119" s="9">
        <v>2</v>
      </c>
      <c r="S119" s="9" t="s">
        <v>11</v>
      </c>
      <c r="T119" s="9" t="s">
        <v>42</v>
      </c>
      <c r="U119" s="9" t="s">
        <v>43</v>
      </c>
      <c r="W119" s="1" t="s">
        <v>17</v>
      </c>
      <c r="X119" s="5">
        <v>128.53527460015195</v>
      </c>
      <c r="Y119" s="5">
        <v>59.880336869974862</v>
      </c>
      <c r="Z119" s="5">
        <v>68.654937730177096</v>
      </c>
      <c r="AA119" s="7">
        <v>2.0935846227115855E-2</v>
      </c>
      <c r="AB119" s="7">
        <v>3.9892526033999703E-2</v>
      </c>
      <c r="AC119" s="6"/>
    </row>
    <row r="120" spans="1:29">
      <c r="A120" s="6"/>
      <c r="C120" s="1" t="s">
        <v>18</v>
      </c>
      <c r="D120" s="5">
        <v>6.5249089939553624</v>
      </c>
      <c r="E120" s="5">
        <v>57.606235365135788</v>
      </c>
      <c r="F120" s="5">
        <v>0.85565874289100829</v>
      </c>
      <c r="G120" s="5">
        <v>6.2557291403555464</v>
      </c>
      <c r="H120" s="5">
        <v>38.305237063650395</v>
      </c>
      <c r="I120" s="5">
        <v>327.17286702991714</v>
      </c>
      <c r="J120" s="5">
        <v>4.0969516265334134</v>
      </c>
      <c r="K120" s="5">
        <v>32.764841805196504</v>
      </c>
      <c r="L120" s="11">
        <v>473.58242976763518</v>
      </c>
      <c r="M120" s="9">
        <v>1</v>
      </c>
      <c r="N120" s="5">
        <v>887.96030803024746</v>
      </c>
      <c r="O120" s="5">
        <v>122.00350067175654</v>
      </c>
      <c r="P120" s="9">
        <v>1</v>
      </c>
      <c r="Q120">
        <v>1.7742374840281837E-6</v>
      </c>
      <c r="R120">
        <v>1.0044550098618647E-7</v>
      </c>
      <c r="S120" s="20">
        <v>3.6767549456973462E-6</v>
      </c>
      <c r="T120">
        <v>1.5299320337397908E-3</v>
      </c>
      <c r="U120" s="20">
        <v>0.99847006796626026</v>
      </c>
      <c r="W120" s="1" t="s">
        <v>18</v>
      </c>
      <c r="X120" s="5">
        <v>473.58242976763518</v>
      </c>
      <c r="Y120" s="5">
        <v>327.17286702991714</v>
      </c>
      <c r="Z120" s="5">
        <v>146.40956273771803</v>
      </c>
      <c r="AA120" s="7">
        <v>1.8839781462006504</v>
      </c>
      <c r="AB120" s="7">
        <v>1.1457013667036731E-3</v>
      </c>
      <c r="AC120" s="6"/>
    </row>
    <row r="121" spans="1:29">
      <c r="A121" s="6"/>
      <c r="C121" s="1" t="s">
        <v>19</v>
      </c>
      <c r="D121" s="5">
        <v>2.0343756622824918</v>
      </c>
      <c r="E121" s="5">
        <v>0.85565874289100829</v>
      </c>
      <c r="F121" s="5">
        <v>19.973802405974617</v>
      </c>
      <c r="G121" s="5">
        <v>3.9216205983231487</v>
      </c>
      <c r="H121" s="5">
        <v>7.879363512577708</v>
      </c>
      <c r="I121" s="5">
        <v>4.0969516265334134</v>
      </c>
      <c r="J121" s="5">
        <v>36.444664660015128</v>
      </c>
      <c r="K121" s="5">
        <v>7.3006352359211419</v>
      </c>
      <c r="L121" s="11">
        <v>82.507072444518656</v>
      </c>
      <c r="M121" s="9">
        <v>2</v>
      </c>
      <c r="N121" s="5">
        <v>122.00350067175654</v>
      </c>
      <c r="O121" s="5">
        <v>628.0326906262394</v>
      </c>
      <c r="P121" s="9">
        <v>2</v>
      </c>
      <c r="Q121">
        <v>1.0044550098618647E-7</v>
      </c>
      <c r="R121">
        <v>1.7016264596967895E-6</v>
      </c>
      <c r="W121" s="1" t="s">
        <v>19</v>
      </c>
      <c r="X121" s="5">
        <v>82.507072444518656</v>
      </c>
      <c r="Y121" s="5">
        <v>36.444664660015128</v>
      </c>
      <c r="Z121" s="5">
        <v>46.062407784503527</v>
      </c>
      <c r="AA121" s="7">
        <v>5.7266433903737285E-2</v>
      </c>
      <c r="AB121" s="7">
        <v>1.9084524775001596E-2</v>
      </c>
      <c r="AC121" s="6"/>
    </row>
    <row r="122" spans="1:29">
      <c r="A122" s="6"/>
      <c r="C122" s="1" t="s">
        <v>20</v>
      </c>
      <c r="D122" s="5">
        <v>0.85565874289100841</v>
      </c>
      <c r="E122" s="5">
        <v>6.2557291403555473</v>
      </c>
      <c r="F122" s="5">
        <v>3.9216205983231487</v>
      </c>
      <c r="G122" s="5">
        <v>12.581994302584818</v>
      </c>
      <c r="H122" s="5">
        <v>4.0969516265334134</v>
      </c>
      <c r="I122" s="5">
        <v>32.764841805196511</v>
      </c>
      <c r="J122" s="5">
        <v>7.3006352359211419</v>
      </c>
      <c r="K122" s="5">
        <v>24.539998295144841</v>
      </c>
      <c r="L122" s="11">
        <v>92.317429746950438</v>
      </c>
      <c r="M122" s="9" t="s">
        <v>41</v>
      </c>
      <c r="N122" s="9">
        <v>1</v>
      </c>
      <c r="O122" s="9">
        <v>2</v>
      </c>
      <c r="P122" s="9" t="s">
        <v>41</v>
      </c>
      <c r="Q122" s="9">
        <v>1</v>
      </c>
      <c r="R122" s="9">
        <v>2</v>
      </c>
      <c r="S122" s="9" t="s">
        <v>11</v>
      </c>
      <c r="T122" s="9" t="s">
        <v>42</v>
      </c>
      <c r="U122" s="9" t="s">
        <v>43</v>
      </c>
      <c r="W122" s="1" t="s">
        <v>20</v>
      </c>
      <c r="X122" s="5">
        <v>92.317429746950438</v>
      </c>
      <c r="Y122" s="5">
        <v>24.539998295144841</v>
      </c>
      <c r="Z122" s="5">
        <v>67.777431451805597</v>
      </c>
      <c r="AA122" s="7">
        <v>8.68624745830444E-2</v>
      </c>
      <c r="AB122" s="7">
        <v>1.4104719483613681</v>
      </c>
      <c r="AC122" s="6"/>
    </row>
    <row r="123" spans="1:29">
      <c r="A123" s="6"/>
      <c r="D123" s="11">
        <v>72.878616387273567</v>
      </c>
      <c r="E123" s="11">
        <v>334.96748794694332</v>
      </c>
      <c r="F123" s="11">
        <v>327.66254562205677</v>
      </c>
      <c r="G123" s="11">
        <v>247.54914348447005</v>
      </c>
      <c r="H123" s="11">
        <v>128.53527460015192</v>
      </c>
      <c r="I123" s="11">
        <v>473.58242976763518</v>
      </c>
      <c r="J123" s="11">
        <v>82.507072444518656</v>
      </c>
      <c r="K123" s="11">
        <v>92.31742974695041</v>
      </c>
      <c r="L123" s="1">
        <v>1759.9999999999998</v>
      </c>
      <c r="M123" s="9">
        <v>1</v>
      </c>
      <c r="N123" s="5">
        <v>457.08693158243915</v>
      </c>
      <c r="O123" s="5">
        <v>154.49657747156178</v>
      </c>
      <c r="P123" s="9">
        <v>1</v>
      </c>
      <c r="Q123">
        <v>1.6533178927719174E-5</v>
      </c>
      <c r="R123">
        <v>1.5960818634191331E-3</v>
      </c>
      <c r="S123" s="20">
        <v>3.2594555493911212E-3</v>
      </c>
      <c r="T123">
        <v>4.5527805459618848E-2</v>
      </c>
      <c r="U123" s="20">
        <v>0.95447219454038112</v>
      </c>
      <c r="W123" s="1" t="s">
        <v>59</v>
      </c>
      <c r="X123" s="6">
        <v>1759.9999999999998</v>
      </c>
      <c r="Y123" s="6">
        <v>1050.8717994583508</v>
      </c>
      <c r="Z123" s="6">
        <v>709.12820054164911</v>
      </c>
      <c r="AA123" s="6">
        <v>3.3461216704830039</v>
      </c>
      <c r="AB123" s="6">
        <v>4.7788665966267834</v>
      </c>
      <c r="AC123" s="10">
        <v>8.1249882671097868</v>
      </c>
    </row>
    <row r="124" spans="1:29">
      <c r="A124" s="6"/>
      <c r="M124" s="9">
        <v>2</v>
      </c>
      <c r="N124" s="5">
        <v>154.49657747156175</v>
      </c>
      <c r="O124" s="5">
        <v>993.91991347443718</v>
      </c>
      <c r="P124" s="9">
        <v>2</v>
      </c>
      <c r="Q124">
        <v>1.6403874201408148E-3</v>
      </c>
      <c r="R124">
        <v>6.453086903454133E-6</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v>1.5208475735156493</v>
      </c>
      <c r="E127" s="7">
        <v>2.0050380590159222</v>
      </c>
      <c r="F127" s="7">
        <v>-5.4054140945357148</v>
      </c>
      <c r="G127" s="7">
        <v>9.3070515925013595</v>
      </c>
      <c r="H127" s="7">
        <v>-2.4050212381850944</v>
      </c>
      <c r="I127" s="7">
        <v>-1.3309454669542895</v>
      </c>
      <c r="J127" s="7">
        <v>1.1652699501223212</v>
      </c>
      <c r="K127" s="7">
        <v>0.1558836471753049</v>
      </c>
      <c r="L127" s="12">
        <v>5.0127100226554582</v>
      </c>
      <c r="AC127" s="6"/>
    </row>
    <row r="128" spans="1:29">
      <c r="A128" s="6"/>
      <c r="C128" s="1" t="s">
        <v>14</v>
      </c>
      <c r="D128" s="7">
        <v>-5.1040267056545812</v>
      </c>
      <c r="E128" s="7">
        <v>-9.1420227314768923</v>
      </c>
      <c r="F128" s="7">
        <v>1.4397587744879408</v>
      </c>
      <c r="G128" s="7">
        <v>4.7558729114406519</v>
      </c>
      <c r="H128" s="7">
        <v>-1.9573305788202704</v>
      </c>
      <c r="I128" s="7">
        <v>-11.855411954830666</v>
      </c>
      <c r="J128" s="7">
        <v>0.1558836471753049</v>
      </c>
      <c r="K128" s="7">
        <v>4.6908738666730647</v>
      </c>
      <c r="L128" s="12">
        <v>-17.016402771005449</v>
      </c>
      <c r="AC128" s="6"/>
    </row>
    <row r="129" spans="1:29">
      <c r="A129" s="6"/>
      <c r="C129" s="1" t="s">
        <v>15</v>
      </c>
      <c r="D129" s="7">
        <v>-4.1552706956636971</v>
      </c>
      <c r="E129" s="7">
        <v>-0.6620212494406974</v>
      </c>
      <c r="F129" s="7">
        <v>13.201077667937216</v>
      </c>
      <c r="G129" s="7">
        <v>-1.8230286635625643</v>
      </c>
      <c r="H129" s="7">
        <v>-3.4083582801448076E-2</v>
      </c>
      <c r="I129" s="7">
        <v>1.6980616554704997</v>
      </c>
      <c r="J129" s="7">
        <v>-4.2955700116230249</v>
      </c>
      <c r="K129" s="7">
        <v>1.214664630629007</v>
      </c>
      <c r="L129" s="12">
        <v>5.1438297509452919</v>
      </c>
      <c r="AC129" s="6"/>
    </row>
    <row r="130" spans="1:29">
      <c r="A130" s="6"/>
      <c r="C130" s="1" t="s">
        <v>16</v>
      </c>
      <c r="D130" s="7">
        <v>0.28819119477017674</v>
      </c>
      <c r="E130" s="7">
        <v>10.837446450080799</v>
      </c>
      <c r="F130" s="7">
        <v>-4.5940515104553938</v>
      </c>
      <c r="G130" s="7">
        <v>-1.7709085642316318</v>
      </c>
      <c r="H130" s="7">
        <v>0.1558836471753047</v>
      </c>
      <c r="I130" s="7">
        <v>1.967550682824772</v>
      </c>
      <c r="J130" s="7">
        <v>7.9157499246366572E-2</v>
      </c>
      <c r="K130" s="7">
        <v>1.4950678580630918</v>
      </c>
      <c r="L130" s="12">
        <v>8.4583372574734845</v>
      </c>
      <c r="AC130" s="6"/>
    </row>
    <row r="131" spans="1:29">
      <c r="A131" s="6"/>
      <c r="C131" s="1" t="s">
        <v>17</v>
      </c>
      <c r="D131" s="7">
        <v>-0.90523840463254535</v>
      </c>
      <c r="E131" s="7">
        <v>-1.3309454669542895</v>
      </c>
      <c r="F131" s="7">
        <v>4.4962447023671546</v>
      </c>
      <c r="G131" s="7">
        <v>0.1558836471753049</v>
      </c>
      <c r="H131" s="7">
        <v>1.1300664120841186</v>
      </c>
      <c r="I131" s="7">
        <v>-3.1583497156303135</v>
      </c>
      <c r="J131" s="7">
        <v>2.3833796490205259</v>
      </c>
      <c r="K131" s="7">
        <v>-0.93489270834340277</v>
      </c>
      <c r="L131" s="12">
        <v>1.8361481150865533</v>
      </c>
      <c r="AC131" s="6"/>
    </row>
    <row r="132" spans="1:29">
      <c r="A132" s="6"/>
      <c r="C132" s="1" t="s">
        <v>18</v>
      </c>
      <c r="D132" s="7">
        <v>2.8943781436013496</v>
      </c>
      <c r="E132" s="7">
        <v>4.5572213607838874</v>
      </c>
      <c r="F132" s="7">
        <v>0</v>
      </c>
      <c r="G132" s="7">
        <v>3.2735418390853215</v>
      </c>
      <c r="H132" s="7">
        <v>6.0985324015054765</v>
      </c>
      <c r="I132" s="7">
        <v>25.746159659666112</v>
      </c>
      <c r="J132" s="7">
        <v>0.99597360492428189</v>
      </c>
      <c r="K132" s="7">
        <v>-11.154425904407798</v>
      </c>
      <c r="L132" s="12">
        <v>32.411381105158625</v>
      </c>
      <c r="AC132" s="6"/>
    </row>
    <row r="133" spans="1:29">
      <c r="A133" s="6"/>
      <c r="C133" s="1" t="s">
        <v>19</v>
      </c>
      <c r="D133" s="7">
        <v>1.1652699501223212</v>
      </c>
      <c r="E133" s="7">
        <v>0.1558836471753047</v>
      </c>
      <c r="F133" s="7">
        <v>3.2446716565309686</v>
      </c>
      <c r="G133" s="7">
        <v>-0.80367809292056869</v>
      </c>
      <c r="H133" s="7">
        <v>-1.6349259531836289</v>
      </c>
      <c r="I133" s="7">
        <v>0.99597360492428189</v>
      </c>
      <c r="J133" s="7">
        <v>-1.4156454214234468</v>
      </c>
      <c r="K133" s="7">
        <v>-1.1772113625583469</v>
      </c>
      <c r="L133" s="12">
        <v>0.53033802866688462</v>
      </c>
      <c r="AC133" s="6"/>
    </row>
    <row r="134" spans="1:29">
      <c r="A134" s="6"/>
      <c r="C134" s="1" t="s">
        <v>20</v>
      </c>
      <c r="D134" s="7">
        <v>1.6980616554704997</v>
      </c>
      <c r="E134" s="7">
        <v>9.5088714647523656</v>
      </c>
      <c r="F134" s="7">
        <v>7.9157499246365698E-2</v>
      </c>
      <c r="G134" s="7">
        <v>-4.1044963348880712</v>
      </c>
      <c r="H134" s="7">
        <v>-9.5795321317413223E-2</v>
      </c>
      <c r="I134" s="7">
        <v>-10.781717155548009</v>
      </c>
      <c r="J134" s="7">
        <v>3.146237300062662</v>
      </c>
      <c r="K134" s="7">
        <v>1.5025963734917067</v>
      </c>
      <c r="L134" s="12">
        <v>0.95291548127010661</v>
      </c>
      <c r="AC134" s="6"/>
    </row>
    <row r="135" spans="1:29">
      <c r="A135" s="6"/>
      <c r="D135" s="12">
        <v>-2.5977872884708284</v>
      </c>
      <c r="E135" s="12">
        <v>15.9294715339364</v>
      </c>
      <c r="F135" s="12">
        <v>12.461444695578537</v>
      </c>
      <c r="G135" s="12">
        <v>8.9902383345998018</v>
      </c>
      <c r="H135" s="12">
        <v>1.2573257864570448</v>
      </c>
      <c r="I135" s="12">
        <v>3.2813213099223884</v>
      </c>
      <c r="J135" s="12">
        <v>2.2146862175049908</v>
      </c>
      <c r="K135" s="12">
        <v>-4.207443599277374</v>
      </c>
      <c r="L135" s="2">
        <v>74.658513980501908</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v>0.15433063014240742</v>
      </c>
      <c r="E140" s="7">
        <v>0.17490105368656769</v>
      </c>
      <c r="F140" s="7">
        <v>4.3856537010778034</v>
      </c>
      <c r="G140" s="7">
        <v>8.3557840997622836</v>
      </c>
      <c r="H140" s="7">
        <v>0.97699797588526882</v>
      </c>
      <c r="I140" s="7">
        <v>0.35638005710120152</v>
      </c>
      <c r="J140" s="7">
        <v>0.45833735572034179</v>
      </c>
      <c r="K140" s="7">
        <v>2.4348957662035969E-2</v>
      </c>
      <c r="L140" s="13">
        <v>14.88673383103791</v>
      </c>
      <c r="AC140" s="6"/>
    </row>
    <row r="141" spans="1:29">
      <c r="A141" s="6"/>
      <c r="C141" s="1" t="s">
        <v>14</v>
      </c>
      <c r="D141" s="7">
        <v>1.7535610647912299</v>
      </c>
      <c r="E141" s="7">
        <v>0.41795566406386847</v>
      </c>
      <c r="F141" s="7">
        <v>0.34714517528800687</v>
      </c>
      <c r="G141" s="7">
        <v>0.68659098383851791</v>
      </c>
      <c r="H141" s="7">
        <v>0.97705047436869941</v>
      </c>
      <c r="I141" s="7">
        <v>3.2137083709433805</v>
      </c>
      <c r="J141" s="7">
        <v>2.4348957662035969E-2</v>
      </c>
      <c r="K141" s="7">
        <v>2.2410759730536878</v>
      </c>
      <c r="L141" s="13">
        <v>9.6614366640094271</v>
      </c>
      <c r="AC141" s="6"/>
    </row>
    <row r="142" spans="1:29">
      <c r="A142" s="6"/>
      <c r="C142" s="1" t="s">
        <v>15</v>
      </c>
      <c r="D142" s="7">
        <v>1.7516145695198346</v>
      </c>
      <c r="E142" s="7">
        <v>0.10981836952935355</v>
      </c>
      <c r="F142" s="7">
        <v>0.70286130596778418</v>
      </c>
      <c r="G142" s="7">
        <v>7.5543385596815574E-2</v>
      </c>
      <c r="H142" s="7">
        <v>5.8085936598067695E-4</v>
      </c>
      <c r="I142" s="7">
        <v>1.5304196019751186</v>
      </c>
      <c r="J142" s="7">
        <v>1.2385578805104702</v>
      </c>
      <c r="K142" s="7">
        <v>0.29653611429371141</v>
      </c>
      <c r="L142" s="13">
        <v>5.7059320867590682</v>
      </c>
      <c r="AC142" s="6"/>
    </row>
    <row r="143" spans="1:29">
      <c r="A143" s="6"/>
      <c r="C143" s="1" t="s">
        <v>16</v>
      </c>
      <c r="D143" s="7">
        <v>1.661543212074755E-2</v>
      </c>
      <c r="E143" s="7">
        <v>3.1118024216014821</v>
      </c>
      <c r="F143" s="7">
        <v>0.51530244694355354</v>
      </c>
      <c r="G143" s="7">
        <v>2.193116939439587E-2</v>
      </c>
      <c r="H143" s="7">
        <v>2.434895766203593E-2</v>
      </c>
      <c r="I143" s="7">
        <v>0.48635111328235631</v>
      </c>
      <c r="J143" s="7">
        <v>1.5665285443084878E-3</v>
      </c>
      <c r="K143" s="7">
        <v>0.15981092579964296</v>
      </c>
      <c r="L143" s="13">
        <v>4.3377289953485221</v>
      </c>
      <c r="AC143" s="6"/>
    </row>
    <row r="144" spans="1:29">
      <c r="A144" s="6"/>
      <c r="C144" s="1" t="s">
        <v>17</v>
      </c>
      <c r="D144" s="7">
        <v>0.10254141290639578</v>
      </c>
      <c r="E144" s="7">
        <v>0.35638005710120152</v>
      </c>
      <c r="F144" s="7">
        <v>4.3231581440542968</v>
      </c>
      <c r="G144" s="7">
        <v>2.4348957662035969E-2</v>
      </c>
      <c r="H144" s="7">
        <v>2.0935846227115855E-2</v>
      </c>
      <c r="I144" s="7">
        <v>0.28519839281441706</v>
      </c>
      <c r="J144" s="7">
        <v>0.57074395725087523</v>
      </c>
      <c r="K144" s="7">
        <v>0.29370687785553906</v>
      </c>
      <c r="L144" s="13">
        <v>5.9770136458718763</v>
      </c>
      <c r="AC144" s="6"/>
    </row>
    <row r="145" spans="1:29">
      <c r="A145" s="6"/>
      <c r="C145" s="1" t="s">
        <v>18</v>
      </c>
      <c r="D145" s="7">
        <v>0.93887523854788113</v>
      </c>
      <c r="E145" s="7">
        <v>0.33512288286533709</v>
      </c>
      <c r="F145" s="7">
        <v>0.85565874289100829</v>
      </c>
      <c r="G145" s="7">
        <v>1.2038600748410409</v>
      </c>
      <c r="H145" s="7">
        <v>0.84662900917002304</v>
      </c>
      <c r="I145" s="7">
        <v>1.8839781462006504</v>
      </c>
      <c r="J145" s="7">
        <v>0.19904954687265131</v>
      </c>
      <c r="K145" s="7">
        <v>7.5852720004115648</v>
      </c>
      <c r="L145" s="13">
        <v>13.848445641800158</v>
      </c>
      <c r="AC145" s="6"/>
    </row>
    <row r="146" spans="1:29">
      <c r="A146" s="6"/>
      <c r="C146" s="1" t="s">
        <v>19</v>
      </c>
      <c r="D146" s="7">
        <v>0.45833735572034179</v>
      </c>
      <c r="E146" s="7">
        <v>2.434895766203593E-2</v>
      </c>
      <c r="F146" s="7">
        <v>0.45849416610558297</v>
      </c>
      <c r="G146" s="7">
        <v>0.21659018407255104</v>
      </c>
      <c r="H146" s="7">
        <v>0.44826047266004815</v>
      </c>
      <c r="I146" s="7">
        <v>0.19904954687265131</v>
      </c>
      <c r="J146" s="7">
        <v>5.7266433903737285E-2</v>
      </c>
      <c r="K146" s="7">
        <v>0.2317129896582491</v>
      </c>
      <c r="L146" s="13">
        <v>2.0940601066551974</v>
      </c>
      <c r="AC146" s="6"/>
    </row>
    <row r="147" spans="1:29">
      <c r="A147" s="6"/>
      <c r="C147" s="1" t="s">
        <v>20</v>
      </c>
      <c r="D147" s="7">
        <v>1.5304196019751186</v>
      </c>
      <c r="E147" s="7">
        <v>7.2709652876154029</v>
      </c>
      <c r="F147" s="7">
        <v>1.5665285443084518E-3</v>
      </c>
      <c r="G147" s="7">
        <v>2.476448458388524</v>
      </c>
      <c r="H147" s="7">
        <v>2.2942955505256576E-3</v>
      </c>
      <c r="I147" s="7">
        <v>6.653490190143498</v>
      </c>
      <c r="J147" s="7">
        <v>0.99807344074643967</v>
      </c>
      <c r="K147" s="7">
        <v>8.68624745830444E-2</v>
      </c>
      <c r="L147" s="13">
        <v>19.020120277546859</v>
      </c>
      <c r="N147">
        <v>0.97729162005055747</v>
      </c>
      <c r="AC147" s="6"/>
    </row>
    <row r="148" spans="1:29">
      <c r="A148" s="6"/>
      <c r="B148" s="6"/>
      <c r="C148" s="6"/>
      <c r="D148" s="13">
        <v>6.7062953057239563</v>
      </c>
      <c r="E148" s="13">
        <v>11.80129469412525</v>
      </c>
      <c r="F148" s="13">
        <v>11.589840210872344</v>
      </c>
      <c r="G148" s="13">
        <v>13.061097313556164</v>
      </c>
      <c r="H148" s="13">
        <v>3.2970978908896975</v>
      </c>
      <c r="I148" s="13">
        <v>14.608575419333274</v>
      </c>
      <c r="J148" s="13">
        <v>3.5479441012108595</v>
      </c>
      <c r="K148" s="13">
        <v>10.919326313317475</v>
      </c>
      <c r="L148" s="14">
        <v>75.531471249029025</v>
      </c>
      <c r="M148" t="s">
        <v>11</v>
      </c>
      <c r="N148" s="6">
        <v>2.2708379949442525E-2</v>
      </c>
      <c r="O148" s="6" t="s">
        <v>61</v>
      </c>
      <c r="P148" s="6"/>
      <c r="Q148" s="6"/>
      <c r="R148" s="6"/>
      <c r="S148" s="6"/>
      <c r="T148" s="6"/>
      <c r="U148" s="6"/>
      <c r="V148" s="6"/>
      <c r="W148" s="6"/>
      <c r="X148" s="6"/>
      <c r="Y148" s="6"/>
      <c r="Z148" s="6"/>
      <c r="AA148" s="6"/>
      <c r="AB148" s="6"/>
      <c r="AC148" s="6"/>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B6" sqref="B6:B8"/>
    </sheetView>
  </sheetViews>
  <sheetFormatPr baseColWidth="10" defaultRowHeight="14" x14ac:dyDescent="0"/>
  <sheetData>
    <row r="1" spans="1:29">
      <c r="A1" s="15" t="s">
        <v>0</v>
      </c>
      <c r="B1" s="15" t="s">
        <v>1</v>
      </c>
      <c r="C1" s="15" t="s">
        <v>2</v>
      </c>
      <c r="D1" s="15" t="s">
        <v>3</v>
      </c>
      <c r="E1" s="15" t="s">
        <v>4</v>
      </c>
      <c r="F1" s="15" t="s">
        <v>5</v>
      </c>
      <c r="G1" s="15" t="s">
        <v>6</v>
      </c>
      <c r="H1" s="21" t="s">
        <v>7</v>
      </c>
      <c r="I1" s="21" t="s">
        <v>8</v>
      </c>
      <c r="J1" s="21" t="s">
        <v>9</v>
      </c>
      <c r="K1" s="15" t="s">
        <v>10</v>
      </c>
      <c r="L1" s="6"/>
      <c r="M1" s="6"/>
      <c r="N1" s="6"/>
      <c r="O1" s="6"/>
      <c r="P1" s="6"/>
      <c r="Q1" s="6"/>
      <c r="R1" s="6"/>
      <c r="S1" s="6"/>
      <c r="T1" s="6"/>
      <c r="U1" s="6"/>
      <c r="V1" s="6"/>
      <c r="W1" s="6"/>
      <c r="X1" s="6"/>
      <c r="Y1" s="6"/>
      <c r="Z1" s="6"/>
      <c r="AA1" s="6"/>
      <c r="AB1" s="6"/>
      <c r="AC1" s="6"/>
    </row>
    <row r="2" spans="1:29">
      <c r="A2" s="28">
        <v>6.7102873476160965E-2</v>
      </c>
      <c r="B2" s="28">
        <v>0.10712266881099217</v>
      </c>
      <c r="C2" s="28">
        <v>0.12904155386548299</v>
      </c>
      <c r="D2" s="28">
        <v>0</v>
      </c>
      <c r="E2" s="28">
        <v>0.19859918559629144</v>
      </c>
      <c r="F2" s="28">
        <v>0.22059526065130597</v>
      </c>
      <c r="G2" s="28">
        <v>0.12008841785910811</v>
      </c>
      <c r="H2" s="28">
        <v>6.8066898925499067E-2</v>
      </c>
      <c r="I2" s="28">
        <v>0.35260947950348204</v>
      </c>
      <c r="J2" s="28">
        <v>4.0040757714675621E-2</v>
      </c>
      <c r="K2" s="28">
        <v>0</v>
      </c>
      <c r="L2" s="1">
        <v>1.0000000002503622</v>
      </c>
      <c r="N2" t="s">
        <v>36</v>
      </c>
      <c r="O2" s="4">
        <v>0.45</v>
      </c>
      <c r="P2" s="4">
        <v>0.43295454545454548</v>
      </c>
      <c r="S2" s="4">
        <v>0.44147727272727277</v>
      </c>
      <c r="Y2" t="s">
        <v>84</v>
      </c>
      <c r="AC2" s="6"/>
    </row>
    <row r="3" spans="1:29">
      <c r="A3" t="s">
        <v>94</v>
      </c>
      <c r="B3" s="18">
        <v>131.65716994561893</v>
      </c>
      <c r="C3" s="16" t="s">
        <v>12</v>
      </c>
      <c r="D3" s="1" t="s">
        <v>13</v>
      </c>
      <c r="E3" s="1" t="s">
        <v>14</v>
      </c>
      <c r="F3" s="1" t="s">
        <v>15</v>
      </c>
      <c r="G3" s="1" t="s">
        <v>16</v>
      </c>
      <c r="H3" s="1" t="s">
        <v>17</v>
      </c>
      <c r="I3" s="1" t="s">
        <v>18</v>
      </c>
      <c r="J3" s="1" t="s">
        <v>19</v>
      </c>
      <c r="K3" s="1" t="s">
        <v>20</v>
      </c>
      <c r="L3" s="1"/>
      <c r="N3" t="s">
        <v>37</v>
      </c>
      <c r="O3" s="4">
        <v>0.42613636363636365</v>
      </c>
      <c r="P3" s="4">
        <v>0.42613636363636365</v>
      </c>
      <c r="Q3" t="s">
        <v>55</v>
      </c>
      <c r="S3" s="4">
        <v>0.42613636363636365</v>
      </c>
      <c r="Y3" s="1" t="s">
        <v>12</v>
      </c>
      <c r="Z3" t="s">
        <v>47</v>
      </c>
      <c r="AA3" t="s">
        <v>48</v>
      </c>
      <c r="AB3" t="s">
        <v>49</v>
      </c>
      <c r="AC3" s="6"/>
    </row>
    <row r="4" spans="1:29">
      <c r="A4" t="s">
        <v>21</v>
      </c>
      <c r="B4">
        <v>1.2332586108109177E-8</v>
      </c>
      <c r="C4" s="1" t="s">
        <v>13</v>
      </c>
      <c r="D4" s="29">
        <v>15</v>
      </c>
      <c r="E4" s="29">
        <v>23</v>
      </c>
      <c r="F4" s="29">
        <v>7</v>
      </c>
      <c r="G4" s="29">
        <v>11</v>
      </c>
      <c r="H4" s="29">
        <v>6</v>
      </c>
      <c r="I4" s="29">
        <v>5</v>
      </c>
      <c r="J4" s="29">
        <v>3</v>
      </c>
      <c r="K4" s="29">
        <v>1</v>
      </c>
      <c r="L4" s="1">
        <v>71</v>
      </c>
      <c r="N4" t="s">
        <v>38</v>
      </c>
      <c r="O4" s="4">
        <v>0.65284090909090908</v>
      </c>
      <c r="P4" s="4">
        <v>0.65227272727272723</v>
      </c>
      <c r="Q4" t="s">
        <v>56</v>
      </c>
      <c r="S4" s="4">
        <v>0.65255681818181821</v>
      </c>
      <c r="T4" t="s">
        <v>44</v>
      </c>
      <c r="V4" t="s">
        <v>57</v>
      </c>
      <c r="Y4" s="1" t="s">
        <v>13</v>
      </c>
      <c r="Z4">
        <v>71</v>
      </c>
      <c r="AA4">
        <v>15</v>
      </c>
      <c r="AB4">
        <v>56</v>
      </c>
      <c r="AC4" s="6"/>
    </row>
    <row r="5" spans="1:29">
      <c r="C5" s="1" t="s">
        <v>14</v>
      </c>
      <c r="D5" s="29">
        <v>15</v>
      </c>
      <c r="E5" s="29">
        <v>200</v>
      </c>
      <c r="F5" s="29">
        <v>6</v>
      </c>
      <c r="G5" s="29">
        <v>33</v>
      </c>
      <c r="H5" s="29">
        <v>4</v>
      </c>
      <c r="I5" s="29">
        <v>44</v>
      </c>
      <c r="J5" s="29">
        <v>1</v>
      </c>
      <c r="K5" s="29">
        <v>10</v>
      </c>
      <c r="L5" s="1">
        <v>313</v>
      </c>
      <c r="M5" s="9" t="s">
        <v>39</v>
      </c>
      <c r="N5" s="9">
        <v>1</v>
      </c>
      <c r="O5" s="9">
        <v>2</v>
      </c>
      <c r="P5" s="9" t="s">
        <v>39</v>
      </c>
      <c r="Q5" s="9">
        <v>1</v>
      </c>
      <c r="R5" s="9">
        <v>2</v>
      </c>
      <c r="S5" s="9" t="s">
        <v>39</v>
      </c>
      <c r="T5" s="9">
        <v>1</v>
      </c>
      <c r="U5" s="9">
        <v>2</v>
      </c>
      <c r="V5" s="9" t="s">
        <v>11</v>
      </c>
      <c r="W5" t="s">
        <v>42</v>
      </c>
      <c r="X5" t="s">
        <v>43</v>
      </c>
      <c r="Y5" s="1" t="s">
        <v>14</v>
      </c>
      <c r="Z5">
        <v>313</v>
      </c>
      <c r="AA5">
        <v>200</v>
      </c>
      <c r="AB5">
        <v>113</v>
      </c>
      <c r="AC5" s="6"/>
    </row>
    <row r="6" spans="1:29">
      <c r="A6" t="s">
        <v>22</v>
      </c>
      <c r="B6" s="17">
        <v>0.12034023328899561</v>
      </c>
      <c r="C6" s="1" t="s">
        <v>15</v>
      </c>
      <c r="D6" s="29">
        <v>10</v>
      </c>
      <c r="E6" s="29">
        <v>4</v>
      </c>
      <c r="F6" s="29">
        <v>248</v>
      </c>
      <c r="G6" s="29">
        <v>44</v>
      </c>
      <c r="H6" s="29">
        <v>2</v>
      </c>
      <c r="I6" s="29">
        <v>2</v>
      </c>
      <c r="J6" s="29">
        <v>15</v>
      </c>
      <c r="K6" s="29">
        <v>5</v>
      </c>
      <c r="L6" s="1">
        <v>330</v>
      </c>
      <c r="M6" s="9">
        <v>1</v>
      </c>
      <c r="N6">
        <v>843</v>
      </c>
      <c r="O6">
        <v>125</v>
      </c>
      <c r="P6" s="9">
        <v>1</v>
      </c>
      <c r="Q6">
        <v>548.9</v>
      </c>
      <c r="R6">
        <v>419.1</v>
      </c>
      <c r="S6" s="9">
        <v>1</v>
      </c>
      <c r="T6">
        <v>157.57844780470035</v>
      </c>
      <c r="U6">
        <v>206.38227153424006</v>
      </c>
      <c r="V6" s="20">
        <v>808.80159853097871</v>
      </c>
      <c r="W6">
        <v>1</v>
      </c>
      <c r="X6" s="20">
        <v>0</v>
      </c>
      <c r="Y6" s="1" t="s">
        <v>15</v>
      </c>
      <c r="Z6">
        <v>330</v>
      </c>
      <c r="AA6">
        <v>248</v>
      </c>
      <c r="AB6">
        <v>82</v>
      </c>
      <c r="AC6" s="6"/>
    </row>
    <row r="7" spans="1:29">
      <c r="A7" t="s">
        <v>23</v>
      </c>
      <c r="B7" s="17">
        <v>5.4940655750205736E-2</v>
      </c>
      <c r="C7" s="1" t="s">
        <v>16</v>
      </c>
      <c r="D7" s="29">
        <v>5</v>
      </c>
      <c r="E7" s="29">
        <v>38</v>
      </c>
      <c r="F7" s="29">
        <v>41</v>
      </c>
      <c r="G7" s="29">
        <v>143</v>
      </c>
      <c r="H7" s="29">
        <v>1</v>
      </c>
      <c r="I7" s="29">
        <v>8</v>
      </c>
      <c r="J7" s="29">
        <v>4</v>
      </c>
      <c r="K7" s="29">
        <v>14</v>
      </c>
      <c r="L7" s="1">
        <v>254</v>
      </c>
      <c r="M7" s="9">
        <v>2</v>
      </c>
      <c r="N7">
        <v>155</v>
      </c>
      <c r="O7">
        <v>637</v>
      </c>
      <c r="P7" s="9">
        <v>2</v>
      </c>
      <c r="Q7">
        <v>449.1</v>
      </c>
      <c r="R7">
        <v>342.9</v>
      </c>
      <c r="S7" s="9">
        <v>2</v>
      </c>
      <c r="T7">
        <v>192.59588065018929</v>
      </c>
      <c r="U7">
        <v>252.24499854184899</v>
      </c>
      <c r="Y7" s="1" t="s">
        <v>16</v>
      </c>
      <c r="Z7">
        <v>254</v>
      </c>
      <c r="AA7">
        <v>143</v>
      </c>
      <c r="AB7">
        <v>111</v>
      </c>
      <c r="AC7" s="6"/>
    </row>
    <row r="8" spans="1:29">
      <c r="A8" t="s">
        <v>24</v>
      </c>
      <c r="B8" s="17">
        <v>9.1096030796456617E-2</v>
      </c>
      <c r="C8" s="1" t="s">
        <v>17</v>
      </c>
      <c r="D8" s="29">
        <v>8</v>
      </c>
      <c r="E8" s="29">
        <v>5</v>
      </c>
      <c r="F8" s="29">
        <v>5</v>
      </c>
      <c r="G8" s="29">
        <v>1</v>
      </c>
      <c r="H8" s="29">
        <v>61</v>
      </c>
      <c r="I8" s="29">
        <v>35</v>
      </c>
      <c r="J8" s="29">
        <v>10</v>
      </c>
      <c r="K8" s="29">
        <v>3</v>
      </c>
      <c r="L8" s="1">
        <v>128</v>
      </c>
      <c r="M8" s="9" t="s">
        <v>40</v>
      </c>
      <c r="N8">
        <v>1</v>
      </c>
      <c r="O8">
        <v>2</v>
      </c>
      <c r="P8" s="9" t="s">
        <v>40</v>
      </c>
      <c r="S8" s="9" t="s">
        <v>40</v>
      </c>
      <c r="Y8" s="1" t="s">
        <v>17</v>
      </c>
      <c r="Z8">
        <v>128</v>
      </c>
      <c r="AA8">
        <v>61</v>
      </c>
      <c r="AB8">
        <v>67</v>
      </c>
      <c r="AC8" s="6"/>
    </row>
    <row r="9" spans="1:29">
      <c r="C9" s="1" t="s">
        <v>18</v>
      </c>
      <c r="D9" s="29">
        <v>9</v>
      </c>
      <c r="E9" s="29">
        <v>62</v>
      </c>
      <c r="F9" s="29">
        <v>0</v>
      </c>
      <c r="G9" s="29">
        <v>9</v>
      </c>
      <c r="H9" s="29">
        <v>44</v>
      </c>
      <c r="I9" s="29">
        <v>352</v>
      </c>
      <c r="J9" s="29">
        <v>5</v>
      </c>
      <c r="K9" s="29">
        <v>17</v>
      </c>
      <c r="L9" s="1">
        <v>498</v>
      </c>
      <c r="M9" s="9">
        <v>1</v>
      </c>
      <c r="N9">
        <v>888</v>
      </c>
      <c r="O9">
        <v>122</v>
      </c>
      <c r="P9" s="9">
        <v>1</v>
      </c>
      <c r="Q9">
        <v>579.60227272727275</v>
      </c>
      <c r="R9">
        <v>430.39772727272725</v>
      </c>
      <c r="S9" s="9">
        <v>1</v>
      </c>
      <c r="T9">
        <v>164.09383237828732</v>
      </c>
      <c r="U9">
        <v>220.97969426942694</v>
      </c>
      <c r="V9" s="20">
        <v>903.63920919996951</v>
      </c>
      <c r="W9">
        <v>1</v>
      </c>
      <c r="X9" s="20">
        <v>0</v>
      </c>
      <c r="Y9" s="1" t="s">
        <v>18</v>
      </c>
      <c r="Z9">
        <v>498</v>
      </c>
      <c r="AA9">
        <v>352</v>
      </c>
      <c r="AB9">
        <v>146</v>
      </c>
      <c r="AC9" s="6"/>
    </row>
    <row r="10" spans="1:29">
      <c r="A10" s="6"/>
      <c r="C10" s="1" t="s">
        <v>19</v>
      </c>
      <c r="D10" s="29">
        <v>3</v>
      </c>
      <c r="E10" s="29">
        <v>1</v>
      </c>
      <c r="F10" s="29">
        <v>23</v>
      </c>
      <c r="G10" s="29">
        <v>3</v>
      </c>
      <c r="H10" s="29">
        <v>6</v>
      </c>
      <c r="I10" s="29">
        <v>5</v>
      </c>
      <c r="J10" s="29">
        <v>35</v>
      </c>
      <c r="K10" s="29">
        <v>6</v>
      </c>
      <c r="L10" s="1">
        <v>82</v>
      </c>
      <c r="M10" s="9">
        <v>2</v>
      </c>
      <c r="N10">
        <v>122</v>
      </c>
      <c r="O10">
        <v>628</v>
      </c>
      <c r="P10" s="9">
        <v>2</v>
      </c>
      <c r="Q10">
        <v>430.39772727272725</v>
      </c>
      <c r="R10">
        <v>319.60227272727275</v>
      </c>
      <c r="S10" s="9">
        <v>2</v>
      </c>
      <c r="T10">
        <v>220.97969426942694</v>
      </c>
      <c r="U10">
        <v>297.58598828282823</v>
      </c>
      <c r="Y10" s="1" t="s">
        <v>19</v>
      </c>
      <c r="Z10">
        <v>82</v>
      </c>
      <c r="AA10">
        <v>35</v>
      </c>
      <c r="AB10">
        <v>47</v>
      </c>
      <c r="AC10" s="6"/>
    </row>
    <row r="11" spans="1:29">
      <c r="A11" s="6">
        <v>0</v>
      </c>
      <c r="B11">
        <v>0</v>
      </c>
      <c r="C11" s="1" t="s">
        <v>20</v>
      </c>
      <c r="D11" s="29">
        <v>2</v>
      </c>
      <c r="E11" s="29">
        <v>13</v>
      </c>
      <c r="F11" s="29">
        <v>4</v>
      </c>
      <c r="G11" s="29">
        <v>7</v>
      </c>
      <c r="H11" s="29">
        <v>4</v>
      </c>
      <c r="I11" s="29">
        <v>18</v>
      </c>
      <c r="J11" s="29">
        <v>10</v>
      </c>
      <c r="K11" s="29">
        <v>26</v>
      </c>
      <c r="L11" s="1">
        <v>84</v>
      </c>
      <c r="M11" s="9" t="s">
        <v>41</v>
      </c>
      <c r="N11">
        <v>1</v>
      </c>
      <c r="O11">
        <v>2</v>
      </c>
      <c r="P11" s="9" t="s">
        <v>41</v>
      </c>
      <c r="S11" s="9" t="s">
        <v>41</v>
      </c>
      <c r="Y11" s="1" t="s">
        <v>20</v>
      </c>
      <c r="Z11">
        <v>84</v>
      </c>
      <c r="AA11">
        <v>26</v>
      </c>
      <c r="AB11">
        <v>58</v>
      </c>
      <c r="AC11" s="6"/>
    </row>
    <row r="12" spans="1:29">
      <c r="A12" s="6"/>
      <c r="C12" s="1"/>
      <c r="D12" s="1">
        <v>67</v>
      </c>
      <c r="E12" s="1">
        <v>346</v>
      </c>
      <c r="F12" s="1">
        <v>334</v>
      </c>
      <c r="G12" s="1">
        <v>251</v>
      </c>
      <c r="H12" s="1">
        <v>128</v>
      </c>
      <c r="I12" s="1">
        <v>469</v>
      </c>
      <c r="J12" s="1">
        <v>83</v>
      </c>
      <c r="K12" s="1">
        <v>82</v>
      </c>
      <c r="L12" s="1">
        <v>1760</v>
      </c>
      <c r="M12" s="9">
        <v>1</v>
      </c>
      <c r="N12">
        <v>457</v>
      </c>
      <c r="O12">
        <v>154</v>
      </c>
      <c r="P12" s="9">
        <v>1</v>
      </c>
      <c r="Q12">
        <v>212.46136363636364</v>
      </c>
      <c r="R12">
        <v>398.53863636363639</v>
      </c>
      <c r="S12" s="9">
        <v>1</v>
      </c>
      <c r="T12">
        <v>281.45891399311296</v>
      </c>
      <c r="U12">
        <v>150.04604125765258</v>
      </c>
      <c r="V12" s="20">
        <v>660.96494450944078</v>
      </c>
      <c r="W12">
        <v>1</v>
      </c>
      <c r="X12" s="20">
        <v>0</v>
      </c>
      <c r="Y12" s="1" t="s">
        <v>46</v>
      </c>
      <c r="Z12" s="6">
        <v>1760</v>
      </c>
      <c r="AA12" s="6">
        <v>1080</v>
      </c>
      <c r="AB12" s="6">
        <v>680</v>
      </c>
      <c r="AC12" s="6"/>
    </row>
    <row r="13" spans="1:29">
      <c r="A13" s="6"/>
      <c r="C13" s="1" t="s">
        <v>25</v>
      </c>
      <c r="D13" s="4">
        <v>0</v>
      </c>
      <c r="E13" s="4">
        <v>0</v>
      </c>
      <c r="F13" s="4">
        <v>0</v>
      </c>
      <c r="G13" s="4">
        <v>0</v>
      </c>
      <c r="H13" s="4">
        <v>0</v>
      </c>
      <c r="I13" s="4">
        <v>0</v>
      </c>
      <c r="J13" s="4">
        <v>0</v>
      </c>
      <c r="K13" s="4">
        <v>0</v>
      </c>
      <c r="M13" s="9">
        <v>2</v>
      </c>
      <c r="N13">
        <v>155</v>
      </c>
      <c r="O13">
        <v>994</v>
      </c>
      <c r="P13" s="9">
        <v>2</v>
      </c>
      <c r="Q13">
        <v>399.53863636363639</v>
      </c>
      <c r="R13">
        <v>749.46136363636367</v>
      </c>
      <c r="S13" s="9">
        <v>2</v>
      </c>
      <c r="T13">
        <v>149.67049299372678</v>
      </c>
      <c r="U13">
        <v>79.789496264948383</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v>0.72547589592267203</v>
      </c>
      <c r="C15" s="1" t="s">
        <v>13</v>
      </c>
      <c r="D15" s="4">
        <v>0</v>
      </c>
      <c r="E15" s="4">
        <v>0</v>
      </c>
      <c r="F15" s="4">
        <v>0</v>
      </c>
      <c r="G15" s="4">
        <v>0</v>
      </c>
      <c r="H15" s="4">
        <v>0</v>
      </c>
      <c r="I15" s="4">
        <v>0</v>
      </c>
      <c r="J15" s="4">
        <v>0</v>
      </c>
      <c r="K15" s="4">
        <v>0</v>
      </c>
      <c r="AC15" s="6"/>
    </row>
    <row r="16" spans="1:29">
      <c r="A16" s="6"/>
      <c r="B16" s="4">
        <v>0.10748680068182749</v>
      </c>
      <c r="C16" s="1" t="s">
        <v>14</v>
      </c>
      <c r="D16" s="4">
        <v>0</v>
      </c>
      <c r="E16" s="4">
        <v>0</v>
      </c>
      <c r="F16" s="4">
        <v>0</v>
      </c>
      <c r="G16" s="4">
        <v>0</v>
      </c>
      <c r="H16" s="4">
        <v>0</v>
      </c>
      <c r="I16" s="4">
        <v>0</v>
      </c>
      <c r="J16" s="4">
        <v>0</v>
      </c>
      <c r="K16" s="4">
        <v>0</v>
      </c>
      <c r="O16" s="7" t="s">
        <v>11</v>
      </c>
      <c r="P16">
        <v>75.7</v>
      </c>
      <c r="Q16">
        <v>71</v>
      </c>
      <c r="R16" t="s">
        <v>104</v>
      </c>
      <c r="AC16" s="6"/>
    </row>
    <row r="17" spans="1:29">
      <c r="A17" s="6"/>
      <c r="B17" s="4">
        <v>8.7038735797886693E-2</v>
      </c>
      <c r="C17" s="1" t="s">
        <v>15</v>
      </c>
      <c r="D17" s="4">
        <v>0</v>
      </c>
      <c r="E17" s="4">
        <v>0</v>
      </c>
      <c r="F17" s="4">
        <v>0</v>
      </c>
      <c r="G17" s="4">
        <v>0</v>
      </c>
      <c r="H17" s="4">
        <v>0</v>
      </c>
      <c r="I17" s="4">
        <v>0</v>
      </c>
      <c r="J17" s="4">
        <v>0</v>
      </c>
      <c r="K17" s="4">
        <v>0</v>
      </c>
      <c r="M17" t="s">
        <v>106</v>
      </c>
      <c r="N17" t="s">
        <v>105</v>
      </c>
      <c r="O17" t="s">
        <v>96</v>
      </c>
      <c r="P17">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v>1.2895694121452779E-2</v>
      </c>
      <c r="C18" s="1" t="s">
        <v>16</v>
      </c>
      <c r="D18" s="4">
        <v>0</v>
      </c>
      <c r="E18" s="4">
        <v>0</v>
      </c>
      <c r="F18" s="4">
        <v>0</v>
      </c>
      <c r="G18" s="4">
        <v>0</v>
      </c>
      <c r="H18" s="4">
        <v>0</v>
      </c>
      <c r="I18" s="4">
        <v>0</v>
      </c>
      <c r="J18" s="4">
        <v>0</v>
      </c>
      <c r="K18" s="4">
        <v>0</v>
      </c>
      <c r="M18" t="s">
        <v>107</v>
      </c>
      <c r="N18" t="s">
        <v>108</v>
      </c>
      <c r="P18">
        <v>2.2019397467757388E-2</v>
      </c>
      <c r="Q18">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v>5.218315703844071E-2</v>
      </c>
      <c r="C19" s="1" t="s">
        <v>17</v>
      </c>
      <c r="D19" s="4">
        <v>0</v>
      </c>
      <c r="E19" s="4">
        <v>0</v>
      </c>
      <c r="F19" s="4">
        <v>0</v>
      </c>
      <c r="G19" s="4">
        <v>0</v>
      </c>
      <c r="H19" s="4">
        <v>0</v>
      </c>
      <c r="I19" s="4">
        <v>0</v>
      </c>
      <c r="J19" s="4">
        <v>0</v>
      </c>
      <c r="K19" s="4">
        <v>0</v>
      </c>
      <c r="AC19" s="6"/>
    </row>
    <row r="20" spans="1:29">
      <c r="A20" s="6"/>
      <c r="B20" s="4">
        <v>7.7314775460675536E-3</v>
      </c>
      <c r="C20" s="1" t="s">
        <v>18</v>
      </c>
      <c r="D20" s="4">
        <v>0</v>
      </c>
      <c r="E20" s="4">
        <v>0</v>
      </c>
      <c r="F20" s="4">
        <v>0</v>
      </c>
      <c r="G20" s="4">
        <v>0</v>
      </c>
      <c r="H20" s="4">
        <v>0</v>
      </c>
      <c r="I20" s="4">
        <v>0</v>
      </c>
      <c r="J20" s="4">
        <v>0</v>
      </c>
      <c r="K20" s="4">
        <v>0</v>
      </c>
      <c r="AC20" s="6"/>
    </row>
    <row r="21" spans="1:29">
      <c r="A21" s="6"/>
      <c r="B21" s="4">
        <v>6.26065737551754E-3</v>
      </c>
      <c r="C21" s="1" t="s">
        <v>19</v>
      </c>
      <c r="D21" s="4">
        <v>0</v>
      </c>
      <c r="E21" s="4">
        <v>0</v>
      </c>
      <c r="F21" s="4">
        <v>0</v>
      </c>
      <c r="G21" s="4">
        <v>0</v>
      </c>
      <c r="H21" s="4">
        <v>0</v>
      </c>
      <c r="I21" s="4">
        <v>0</v>
      </c>
      <c r="J21" s="4">
        <v>0</v>
      </c>
      <c r="K21" s="4">
        <v>0</v>
      </c>
      <c r="M21" t="s">
        <v>62</v>
      </c>
      <c r="AC21" s="6"/>
    </row>
    <row r="22" spans="1:29">
      <c r="A22" s="6"/>
      <c r="B22" s="4">
        <v>9.2758151613516187E-4</v>
      </c>
      <c r="C22" s="1" t="s">
        <v>20</v>
      </c>
      <c r="D22" s="4">
        <v>0</v>
      </c>
      <c r="E22" s="4">
        <v>0</v>
      </c>
      <c r="F22" s="4">
        <v>0</v>
      </c>
      <c r="G22" s="4">
        <v>0</v>
      </c>
      <c r="H22" s="4">
        <v>0</v>
      </c>
      <c r="I22" s="4">
        <v>0</v>
      </c>
      <c r="J22" s="4">
        <v>0</v>
      </c>
      <c r="K22" s="4">
        <v>0</v>
      </c>
      <c r="AC22" s="6"/>
    </row>
    <row r="23" spans="1:29">
      <c r="A23" s="6"/>
      <c r="AC23" s="6"/>
    </row>
    <row r="24" spans="1:29">
      <c r="A24" s="6"/>
      <c r="C24" s="1" t="s">
        <v>26</v>
      </c>
      <c r="D24" s="4">
        <v>1.5069625862165604E-2</v>
      </c>
      <c r="E24" s="4">
        <v>0.15035608731557881</v>
      </c>
      <c r="F24" s="4">
        <v>1.8079734852139587E-3</v>
      </c>
      <c r="G24" s="4">
        <v>1.8038922909796525E-2</v>
      </c>
      <c r="H24" s="4">
        <v>1.0839514548940368E-3</v>
      </c>
      <c r="I24" s="4">
        <v>1.0815046178888702E-2</v>
      </c>
      <c r="J24" s="4">
        <v>1.3004672495736951E-4</v>
      </c>
      <c r="K24" s="4">
        <v>1.2975316647964457E-3</v>
      </c>
      <c r="O24">
        <v>0.11315280745210368</v>
      </c>
      <c r="P24">
        <v>0.2122539590768219</v>
      </c>
      <c r="Q24">
        <v>8.4024361969383926E-2</v>
      </c>
      <c r="R24">
        <v>0.15761432604714498</v>
      </c>
      <c r="S24">
        <v>8.6395229737978974E-2</v>
      </c>
      <c r="T24">
        <v>0.16206164009673177</v>
      </c>
      <c r="U24">
        <v>6.4154873567806178E-2</v>
      </c>
      <c r="V24">
        <v>0.12034280205202856</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v>7.5879595462183036E-2</v>
      </c>
      <c r="C26" s="1" t="s">
        <v>13</v>
      </c>
      <c r="D26" s="4">
        <v>1.1434771141875773E-3</v>
      </c>
      <c r="E26" s="4">
        <v>1.140895908078279E-2</v>
      </c>
      <c r="F26" s="4">
        <v>1.3718829666438834E-4</v>
      </c>
      <c r="G26" s="4">
        <v>1.3687861729688661E-3</v>
      </c>
      <c r="H26" s="4">
        <v>8.2249797898004251E-5</v>
      </c>
      <c r="I26" s="4">
        <v>8.2064132895890319E-4</v>
      </c>
      <c r="J26" s="4">
        <v>9.8678928809469799E-6</v>
      </c>
      <c r="K26" s="4">
        <v>9.8456177824127189E-5</v>
      </c>
      <c r="M26" s="4">
        <v>0.10957208806818183</v>
      </c>
      <c r="N26" s="1" t="s">
        <v>13</v>
      </c>
      <c r="O26">
        <v>1.2398389383303926E-2</v>
      </c>
      <c r="P26">
        <v>2.3257109496785791E-2</v>
      </c>
      <c r="Q26">
        <v>9.2067247895821231E-3</v>
      </c>
      <c r="R26">
        <v>1.7270130814444895E-2</v>
      </c>
      <c r="S26">
        <v>9.466505721520635E-3</v>
      </c>
      <c r="T26">
        <v>1.7757432301153082E-2</v>
      </c>
      <c r="U26">
        <v>7.0295834565747293E-3</v>
      </c>
      <c r="V26">
        <v>1.3186212104816648E-2</v>
      </c>
      <c r="AC26" s="6"/>
    </row>
    <row r="27" spans="1:29">
      <c r="A27" s="6"/>
      <c r="B27" s="4">
        <v>0.75708310114231647</v>
      </c>
      <c r="C27" s="1" t="s">
        <v>14</v>
      </c>
      <c r="D27" s="4">
        <v>1.140895908078279E-2</v>
      </c>
      <c r="E27" s="4">
        <v>0.11383205286050332</v>
      </c>
      <c r="F27" s="4">
        <v>1.3687861729688659E-3</v>
      </c>
      <c r="G27" s="4">
        <v>1.3656963697815933E-2</v>
      </c>
      <c r="H27" s="4">
        <v>8.2064132895890319E-4</v>
      </c>
      <c r="I27" s="4">
        <v>8.1878887001104184E-3</v>
      </c>
      <c r="J27" s="4">
        <v>9.8456177824127189E-5</v>
      </c>
      <c r="K27" s="4">
        <v>9.8233929661444572E-4</v>
      </c>
      <c r="M27" s="4">
        <v>0.20605291193181821</v>
      </c>
      <c r="N27" s="1" t="s">
        <v>14</v>
      </c>
      <c r="O27">
        <v>2.3315465468766304E-2</v>
      </c>
      <c r="P27">
        <v>4.3735546336836129E-2</v>
      </c>
      <c r="Q27">
        <v>1.7313464457004681E-2</v>
      </c>
      <c r="R27">
        <v>3.2476890844185244E-2</v>
      </c>
      <c r="S27">
        <v>1.7801988664528982E-2</v>
      </c>
      <c r="T27">
        <v>3.339327285437789E-2</v>
      </c>
      <c r="U27">
        <v>1.3219298513264099E-2</v>
      </c>
      <c r="V27">
        <v>2.4796984792854873E-2</v>
      </c>
      <c r="AC27" s="6"/>
    </row>
    <row r="28" spans="1:29">
      <c r="A28" s="6"/>
      <c r="B28" s="4">
        <v>9.1036299055584843E-3</v>
      </c>
      <c r="C28" s="1" t="s">
        <v>15</v>
      </c>
      <c r="D28" s="4">
        <v>1.3718829666438834E-4</v>
      </c>
      <c r="E28" s="4">
        <v>1.3687861729688659E-3</v>
      </c>
      <c r="F28" s="4">
        <v>1.6459121488450596E-5</v>
      </c>
      <c r="G28" s="4">
        <v>1.6421967806568773E-4</v>
      </c>
      <c r="H28" s="4">
        <v>9.8678928809469816E-6</v>
      </c>
      <c r="I28" s="4">
        <v>9.8456177824127203E-5</v>
      </c>
      <c r="J28" s="4">
        <v>1.183897254441848E-6</v>
      </c>
      <c r="K28" s="4">
        <v>1.181224806705001E-5</v>
      </c>
      <c r="M28" s="4">
        <v>8.1365411931818191E-2</v>
      </c>
      <c r="N28" s="1" t="s">
        <v>15</v>
      </c>
      <c r="O28">
        <v>9.2067247895821231E-3</v>
      </c>
      <c r="P28">
        <v>1.7270130814444895E-2</v>
      </c>
      <c r="Q28">
        <v>6.8366768239471213E-3</v>
      </c>
      <c r="R28">
        <v>1.2824354565181852E-2</v>
      </c>
      <c r="S28">
        <v>7.0295834565747284E-3</v>
      </c>
      <c r="T28">
        <v>1.3186212104816644E-2</v>
      </c>
      <c r="U28">
        <v>5.2199877152782643E-3</v>
      </c>
      <c r="V28">
        <v>9.7917416619925594E-3</v>
      </c>
      <c r="AC28" s="6"/>
    </row>
    <row r="29" spans="1:29">
      <c r="A29" s="6"/>
      <c r="B29" s="4">
        <v>9.0830800013780993E-2</v>
      </c>
      <c r="C29" s="1" t="s">
        <v>16</v>
      </c>
      <c r="D29" s="4">
        <v>1.3687861729688659E-3</v>
      </c>
      <c r="E29" s="4">
        <v>1.3656963697815933E-2</v>
      </c>
      <c r="F29" s="4">
        <v>1.642196780656877E-4</v>
      </c>
      <c r="G29" s="4">
        <v>1.6384897992837405E-3</v>
      </c>
      <c r="H29" s="4">
        <v>9.8456177824127203E-5</v>
      </c>
      <c r="I29" s="4">
        <v>9.8233929661444594E-4</v>
      </c>
      <c r="J29" s="4">
        <v>1.1812248067050012E-5</v>
      </c>
      <c r="K29" s="4">
        <v>1.1785583915667429E-4</v>
      </c>
      <c r="M29" s="4">
        <v>0.15300958806818182</v>
      </c>
      <c r="N29" s="1" t="s">
        <v>16</v>
      </c>
      <c r="O29">
        <v>1.7313464457004678E-2</v>
      </c>
      <c r="P29">
        <v>3.2476890844185244E-2</v>
      </c>
      <c r="Q29">
        <v>1.2856533012627238E-2</v>
      </c>
      <c r="R29">
        <v>2.4116503102117753E-2</v>
      </c>
      <c r="S29">
        <v>1.3219298513264095E-2</v>
      </c>
      <c r="T29">
        <v>2.4796984792854866E-2</v>
      </c>
      <c r="U29">
        <v>9.8163107771763094E-3</v>
      </c>
      <c r="V29">
        <v>1.8413602568951637E-2</v>
      </c>
      <c r="AC29" s="6"/>
    </row>
    <row r="30" spans="1:29">
      <c r="A30" s="6"/>
      <c r="B30" s="4">
        <v>5.4579853972688093E-3</v>
      </c>
      <c r="C30" s="1" t="s">
        <v>17</v>
      </c>
      <c r="D30" s="4">
        <v>8.2249797898004264E-5</v>
      </c>
      <c r="E30" s="4">
        <v>8.2064132895890319E-4</v>
      </c>
      <c r="F30" s="4">
        <v>9.8678928809469816E-6</v>
      </c>
      <c r="G30" s="4">
        <v>9.8456177824127216E-5</v>
      </c>
      <c r="H30" s="4">
        <v>5.9161912121599335E-6</v>
      </c>
      <c r="I30" s="4">
        <v>5.9028364115162369E-5</v>
      </c>
      <c r="J30" s="4">
        <v>7.09793125779956E-7</v>
      </c>
      <c r="K30" s="4">
        <v>7.0819088789528885E-6</v>
      </c>
      <c r="M30" s="4">
        <v>8.9649890237603308E-2</v>
      </c>
      <c r="N30" s="1" t="s">
        <v>17</v>
      </c>
      <c r="O30">
        <v>1.0144136768157756E-2</v>
      </c>
      <c r="P30">
        <v>1.9028544133733827E-2</v>
      </c>
      <c r="Q30">
        <v>7.5327748278399189E-3</v>
      </c>
      <c r="R30">
        <v>1.4130107030000368E-2</v>
      </c>
      <c r="S30">
        <v>7.7453228630623358E-3</v>
      </c>
      <c r="T30">
        <v>1.4528808246397974E-2</v>
      </c>
      <c r="U30">
        <v>5.7514773735611417E-3</v>
      </c>
      <c r="V30">
        <v>1.0788718994849983E-2</v>
      </c>
      <c r="AC30" s="6"/>
    </row>
    <row r="31" spans="1:29">
      <c r="A31" s="6"/>
      <c r="B31" s="4">
        <v>5.4456649187239456E-2</v>
      </c>
      <c r="C31" s="1" t="s">
        <v>18</v>
      </c>
      <c r="D31" s="4">
        <v>8.2064132895890319E-4</v>
      </c>
      <c r="E31" s="4">
        <v>8.1878887001104201E-3</v>
      </c>
      <c r="F31" s="4">
        <v>9.8456177824127216E-5</v>
      </c>
      <c r="G31" s="4">
        <v>9.8233929661444615E-4</v>
      </c>
      <c r="H31" s="4">
        <v>5.9028364115162376E-5</v>
      </c>
      <c r="I31" s="4">
        <v>5.8895117570753662E-4</v>
      </c>
      <c r="J31" s="4">
        <v>7.0819088789528893E-6</v>
      </c>
      <c r="K31" s="4">
        <v>7.0659226679154819E-5</v>
      </c>
      <c r="M31" s="4">
        <v>0.16858874612603306</v>
      </c>
      <c r="N31" s="1" t="s">
        <v>18</v>
      </c>
      <c r="O31">
        <v>1.907628992899061E-2</v>
      </c>
      <c r="P31">
        <v>3.5783628821047735E-2</v>
      </c>
      <c r="Q31">
        <v>1.4165561828458373E-2</v>
      </c>
      <c r="R31">
        <v>2.6572001599787926E-2</v>
      </c>
      <c r="S31">
        <v>1.4565263452796439E-2</v>
      </c>
      <c r="T31">
        <v>2.732176869903645E-2</v>
      </c>
      <c r="U31">
        <v>1.0815789692670625E-2</v>
      </c>
      <c r="V31">
        <v>2.0288442103244892E-2</v>
      </c>
      <c r="AC31" s="6"/>
    </row>
    <row r="32" spans="1:29">
      <c r="A32" s="6"/>
      <c r="B32" s="4">
        <v>6.5482003144628174E-4</v>
      </c>
      <c r="C32" s="1" t="s">
        <v>19</v>
      </c>
      <c r="D32" s="4">
        <v>9.8678928809469816E-6</v>
      </c>
      <c r="E32" s="4">
        <v>9.8456177824127203E-5</v>
      </c>
      <c r="F32" s="4">
        <v>1.183897254441848E-6</v>
      </c>
      <c r="G32" s="4">
        <v>1.1812248067050013E-5</v>
      </c>
      <c r="H32" s="4">
        <v>7.09793125779956E-7</v>
      </c>
      <c r="I32" s="4">
        <v>7.0819088789528893E-6</v>
      </c>
      <c r="J32" s="4">
        <v>8.5157200526070654E-8</v>
      </c>
      <c r="K32" s="4">
        <v>8.4964972554455488E-7</v>
      </c>
      <c r="M32" s="4">
        <v>6.6571700671487613E-2</v>
      </c>
      <c r="N32" s="1" t="s">
        <v>19</v>
      </c>
      <c r="O32">
        <v>7.5327748278399189E-3</v>
      </c>
      <c r="P32">
        <v>1.413010703000037E-2</v>
      </c>
      <c r="Q32">
        <v>5.5936446741385541E-3</v>
      </c>
      <c r="R32">
        <v>1.0492653735148788E-2</v>
      </c>
      <c r="S32">
        <v>5.7514773735611417E-3</v>
      </c>
      <c r="T32">
        <v>1.0788718994849983E-2</v>
      </c>
      <c r="U32">
        <v>4.2708990397731256E-3</v>
      </c>
      <c r="V32">
        <v>8.0114249961757301E-3</v>
      </c>
      <c r="AC32" s="6"/>
    </row>
    <row r="33" spans="1:29">
      <c r="A33" s="6"/>
      <c r="B33" s="4">
        <v>6.5334188602064209E-3</v>
      </c>
      <c r="C33" s="1" t="s">
        <v>20</v>
      </c>
      <c r="D33" s="4">
        <v>9.8456177824127203E-5</v>
      </c>
      <c r="E33" s="4">
        <v>9.8233929661444594E-4</v>
      </c>
      <c r="F33" s="4">
        <v>1.1812248067050012E-5</v>
      </c>
      <c r="G33" s="4">
        <v>1.1785583915667431E-4</v>
      </c>
      <c r="H33" s="4">
        <v>7.0819088789528893E-6</v>
      </c>
      <c r="I33" s="4">
        <v>7.0659226679154833E-5</v>
      </c>
      <c r="J33" s="4">
        <v>8.4964972554455499E-7</v>
      </c>
      <c r="K33" s="4">
        <v>8.4773178504961338E-6</v>
      </c>
      <c r="M33" s="4">
        <v>0.12518966296487605</v>
      </c>
      <c r="N33" s="1" t="s">
        <v>20</v>
      </c>
      <c r="O33">
        <v>1.4165561828458375E-2</v>
      </c>
      <c r="P33">
        <v>2.6572001599787926E-2</v>
      </c>
      <c r="Q33">
        <v>1.0518981555785923E-2</v>
      </c>
      <c r="R33">
        <v>1.9731684356278163E-2</v>
      </c>
      <c r="S33">
        <v>1.0815789692670623E-2</v>
      </c>
      <c r="T33">
        <v>2.0288442103244892E-2</v>
      </c>
      <c r="U33">
        <v>8.0315269995078903E-3</v>
      </c>
      <c r="V33">
        <v>1.5065674829142249E-2</v>
      </c>
      <c r="AC33" s="6"/>
    </row>
    <row r="34" spans="1:29">
      <c r="A34" s="6"/>
      <c r="X34" t="s">
        <v>85</v>
      </c>
      <c r="AC34" s="6"/>
    </row>
    <row r="35" spans="1:29">
      <c r="A35" s="6"/>
      <c r="C35" s="1" t="s">
        <v>27</v>
      </c>
      <c r="D35" s="4">
        <v>9.8473915552077119E-3</v>
      </c>
      <c r="E35" s="4">
        <v>1.4589934955514272E-3</v>
      </c>
      <c r="F35" s="4">
        <v>0.16938948541218884</v>
      </c>
      <c r="G35" s="4">
        <v>2.5096814323432675E-2</v>
      </c>
      <c r="H35" s="4">
        <v>7.0831847457988016E-4</v>
      </c>
      <c r="I35" s="4">
        <v>1.0494475023128658E-4</v>
      </c>
      <c r="J35" s="4">
        <v>1.2184109999523794E-2</v>
      </c>
      <c r="K35" s="4">
        <v>1.8052026405903747E-3</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v>4.4640086673364415E-2</v>
      </c>
      <c r="C37" s="1" t="s">
        <v>13</v>
      </c>
      <c r="D37" s="4">
        <v>4.3958841253102906E-4</v>
      </c>
      <c r="E37" s="4">
        <v>6.5129596097290634E-5</v>
      </c>
      <c r="F37" s="4">
        <v>7.561561310356707E-3</v>
      </c>
      <c r="G37" s="4">
        <v>1.120323966623368E-3</v>
      </c>
      <c r="H37" s="4">
        <v>3.1619398097591117E-5</v>
      </c>
      <c r="I37" s="4">
        <v>4.6847427462392132E-6</v>
      </c>
      <c r="J37" s="4">
        <v>5.4389972641654826E-4</v>
      </c>
      <c r="K37" s="4">
        <v>8.0584402338940633E-5</v>
      </c>
      <c r="N37" s="1" t="s">
        <v>13</v>
      </c>
      <c r="O37" s="5">
        <v>21.821165314614909</v>
      </c>
      <c r="P37" s="5">
        <v>40.932512714342991</v>
      </c>
      <c r="Q37" s="5">
        <v>16.203835629664535</v>
      </c>
      <c r="R37" s="5">
        <v>30.395430233423014</v>
      </c>
      <c r="S37" s="5">
        <v>16.661050069876318</v>
      </c>
      <c r="T37" s="5">
        <v>31.253080850029423</v>
      </c>
      <c r="U37" s="5">
        <v>12.372066883571524</v>
      </c>
      <c r="V37" s="5">
        <v>23.207733304477301</v>
      </c>
      <c r="X37">
        <v>192.84687500000001</v>
      </c>
      <c r="Y37">
        <v>21.821165314614909</v>
      </c>
      <c r="Z37">
        <v>171.0257096853851</v>
      </c>
      <c r="AA37">
        <v>2.1322553391840535</v>
      </c>
      <c r="AB37">
        <v>77.362134108174573</v>
      </c>
      <c r="AC37" s="6"/>
    </row>
    <row r="38" spans="1:29">
      <c r="A38" s="6"/>
      <c r="B38" s="4">
        <v>6.6138932053379533E-3</v>
      </c>
      <c r="C38" s="1" t="s">
        <v>14</v>
      </c>
      <c r="D38" s="4">
        <v>6.5129596097290621E-5</v>
      </c>
      <c r="E38" s="4">
        <v>9.6496271668598532E-6</v>
      </c>
      <c r="F38" s="4">
        <v>1.1203239666233683E-3</v>
      </c>
      <c r="G38" s="4">
        <v>1.659876497293796E-4</v>
      </c>
      <c r="H38" s="4">
        <v>4.6847427462392132E-6</v>
      </c>
      <c r="I38" s="4">
        <v>6.9409337049059485E-7</v>
      </c>
      <c r="J38" s="4">
        <v>8.0584402338940633E-5</v>
      </c>
      <c r="K38" s="4">
        <v>1.1939417478858811E-5</v>
      </c>
      <c r="N38" s="1" t="s">
        <v>14</v>
      </c>
      <c r="O38" s="5">
        <v>41.035219225028698</v>
      </c>
      <c r="P38" s="5">
        <v>76.974561552831588</v>
      </c>
      <c r="Q38" s="5">
        <v>30.471697444328239</v>
      </c>
      <c r="R38" s="5">
        <v>57.159327885766032</v>
      </c>
      <c r="S38" s="5">
        <v>31.331500049571009</v>
      </c>
      <c r="T38" s="5">
        <v>58.772160223705086</v>
      </c>
      <c r="U38" s="5">
        <v>23.265965383344813</v>
      </c>
      <c r="V38" s="5">
        <v>43.642693235424574</v>
      </c>
      <c r="X38">
        <v>362.65312500000005</v>
      </c>
      <c r="Y38">
        <v>76.974561552831588</v>
      </c>
      <c r="Z38">
        <v>285.67856344716847</v>
      </c>
      <c r="AA38">
        <v>196.62675824051195</v>
      </c>
      <c r="AB38">
        <v>104.37565183182572</v>
      </c>
      <c r="AC38" s="6"/>
    </row>
    <row r="39" spans="1:29">
      <c r="A39" s="6"/>
      <c r="B39" s="4">
        <v>0.76787454504719443</v>
      </c>
      <c r="C39" s="1" t="s">
        <v>15</v>
      </c>
      <c r="D39" s="4">
        <v>7.5615613103567061E-3</v>
      </c>
      <c r="E39" s="4">
        <v>1.120323966623368E-3</v>
      </c>
      <c r="F39" s="4">
        <v>0.1300698740466629</v>
      </c>
      <c r="G39" s="4">
        <v>1.927120488073978E-2</v>
      </c>
      <c r="H39" s="4">
        <v>5.4389972641654826E-4</v>
      </c>
      <c r="I39" s="4">
        <v>8.0584402338940633E-5</v>
      </c>
      <c r="J39" s="4">
        <v>9.3558679226893055E-3</v>
      </c>
      <c r="K39" s="4">
        <v>1.386169156361328E-3</v>
      </c>
      <c r="N39" s="1" t="s">
        <v>15</v>
      </c>
      <c r="O39" s="5">
        <v>16.203835629664535</v>
      </c>
      <c r="P39" s="5">
        <v>30.395430233423014</v>
      </c>
      <c r="Q39" s="5">
        <v>12.032551210146934</v>
      </c>
      <c r="R39" s="5">
        <v>22.57086403472006</v>
      </c>
      <c r="S39" s="5">
        <v>12.372066883571522</v>
      </c>
      <c r="T39" s="5">
        <v>23.207733304477294</v>
      </c>
      <c r="U39" s="5">
        <v>9.1871783788897456</v>
      </c>
      <c r="V39" s="5">
        <v>17.233465325106906</v>
      </c>
      <c r="X39">
        <v>143.203125</v>
      </c>
      <c r="Y39">
        <v>12.032551210146934</v>
      </c>
      <c r="Z39">
        <v>131.17057378985305</v>
      </c>
      <c r="AA39">
        <v>4627.5005122302719</v>
      </c>
      <c r="AB39">
        <v>18.432070981840997</v>
      </c>
      <c r="AC39" s="6"/>
    </row>
    <row r="40" spans="1:29">
      <c r="A40" s="6"/>
      <c r="B40" s="4">
        <v>0.11376860159794235</v>
      </c>
      <c r="C40" s="1" t="s">
        <v>16</v>
      </c>
      <c r="D40" s="4">
        <v>1.120323966623368E-3</v>
      </c>
      <c r="E40" s="4">
        <v>1.6598764972937957E-4</v>
      </c>
      <c r="F40" s="4">
        <v>1.927120488073978E-2</v>
      </c>
      <c r="G40" s="4">
        <v>2.8552294701401451E-3</v>
      </c>
      <c r="H40" s="4">
        <v>8.0584402338940633E-5</v>
      </c>
      <c r="I40" s="4">
        <v>1.1939417478858811E-5</v>
      </c>
      <c r="J40" s="4">
        <v>1.386169156361328E-3</v>
      </c>
      <c r="K40" s="4">
        <v>2.0537538002087985E-4</v>
      </c>
      <c r="N40" s="1" t="s">
        <v>16</v>
      </c>
      <c r="O40" s="5">
        <v>30.471697444328232</v>
      </c>
      <c r="P40" s="5">
        <v>57.159327885766032</v>
      </c>
      <c r="Q40" s="5">
        <v>22.627498102223939</v>
      </c>
      <c r="R40" s="5">
        <v>42.445045459727247</v>
      </c>
      <c r="S40" s="5">
        <v>23.265965383344806</v>
      </c>
      <c r="T40" s="5">
        <v>43.642693235424566</v>
      </c>
      <c r="U40" s="5">
        <v>17.276706967830304</v>
      </c>
      <c r="V40" s="5">
        <v>32.407940521354881</v>
      </c>
      <c r="X40">
        <v>269.296875</v>
      </c>
      <c r="Y40">
        <v>42.445045459727247</v>
      </c>
      <c r="Z40">
        <v>226.85182954027275</v>
      </c>
      <c r="AA40">
        <v>238.2209460039366</v>
      </c>
      <c r="AB40">
        <v>59.164814473959019</v>
      </c>
      <c r="AC40" s="6"/>
    </row>
    <row r="41" spans="1:29">
      <c r="A41" s="6"/>
      <c r="B41" s="4">
        <v>3.2109414884461921E-3</v>
      </c>
      <c r="C41" s="1" t="s">
        <v>17</v>
      </c>
      <c r="D41" s="4">
        <v>3.161939809759111E-5</v>
      </c>
      <c r="E41" s="4">
        <v>4.6847427462392123E-6</v>
      </c>
      <c r="F41" s="4">
        <v>5.4389972641654815E-4</v>
      </c>
      <c r="G41" s="4">
        <v>8.0584402338940619E-5</v>
      </c>
      <c r="H41" s="4">
        <v>2.2743691770614566E-6</v>
      </c>
      <c r="I41" s="4">
        <v>3.3697145251226118E-7</v>
      </c>
      <c r="J41" s="4">
        <v>3.912246429726306E-5</v>
      </c>
      <c r="K41" s="4">
        <v>5.796400053724254E-6</v>
      </c>
      <c r="N41" s="1" t="s">
        <v>17</v>
      </c>
      <c r="O41" s="5">
        <v>17.853680711957651</v>
      </c>
      <c r="P41" s="5">
        <v>33.490237675371539</v>
      </c>
      <c r="Q41" s="5">
        <v>13.257683696998257</v>
      </c>
      <c r="R41" s="5">
        <v>24.868988372800647</v>
      </c>
      <c r="S41" s="5">
        <v>13.631768238989711</v>
      </c>
      <c r="T41" s="5">
        <v>25.570702513660436</v>
      </c>
      <c r="U41" s="5">
        <v>10.122600177467609</v>
      </c>
      <c r="V41" s="5">
        <v>18.988145430935969</v>
      </c>
      <c r="X41">
        <v>157.7838068181818</v>
      </c>
      <c r="Y41">
        <v>13.631768238989711</v>
      </c>
      <c r="Z41">
        <v>144.15203857919209</v>
      </c>
      <c r="AA41">
        <v>164.59708974124072</v>
      </c>
      <c r="AB41">
        <v>41.292770574694885</v>
      </c>
      <c r="AC41" s="6"/>
    </row>
    <row r="42" spans="1:29">
      <c r="A42" s="6"/>
      <c r="B42" s="4">
        <v>4.7573438305717865E-4</v>
      </c>
      <c r="C42" s="1" t="s">
        <v>18</v>
      </c>
      <c r="D42" s="4">
        <v>4.6847427462392115E-6</v>
      </c>
      <c r="E42" s="4">
        <v>6.9409337049059475E-7</v>
      </c>
      <c r="F42" s="4">
        <v>8.0584402338940619E-5</v>
      </c>
      <c r="G42" s="4">
        <v>1.1939417478858809E-5</v>
      </c>
      <c r="H42" s="4">
        <v>3.3697145251226118E-7</v>
      </c>
      <c r="I42" s="4">
        <v>4.9925826006370823E-8</v>
      </c>
      <c r="J42" s="4">
        <v>5.7964000537242532E-6</v>
      </c>
      <c r="K42" s="4">
        <v>8.5879696451445175E-7</v>
      </c>
      <c r="N42" s="1" t="s">
        <v>18</v>
      </c>
      <c r="O42" s="5">
        <v>33.574270275023473</v>
      </c>
      <c r="P42" s="5">
        <v>62.979186725044016</v>
      </c>
      <c r="Q42" s="5">
        <v>24.931388818086738</v>
      </c>
      <c r="R42" s="5">
        <v>46.76672281562675</v>
      </c>
      <c r="S42" s="5">
        <v>25.634863676921732</v>
      </c>
      <c r="T42" s="5">
        <v>48.086312910304152</v>
      </c>
      <c r="U42" s="5">
        <v>19.035789859100301</v>
      </c>
      <c r="V42" s="5">
        <v>35.707658101711012</v>
      </c>
      <c r="X42">
        <v>296.71619318181808</v>
      </c>
      <c r="Y42">
        <v>48.086312910304152</v>
      </c>
      <c r="Z42">
        <v>248.62988027151394</v>
      </c>
      <c r="AA42">
        <v>1920.7862614199616</v>
      </c>
      <c r="AB42">
        <v>42.36374289784856</v>
      </c>
      <c r="AC42" s="6"/>
    </row>
    <row r="43" spans="1:29">
      <c r="A43" s="6"/>
      <c r="B43" s="4">
        <v>5.5232872925512058E-2</v>
      </c>
      <c r="C43" s="1" t="s">
        <v>19</v>
      </c>
      <c r="D43" s="4">
        <v>5.4389972641654815E-4</v>
      </c>
      <c r="E43" s="4">
        <v>8.0584402338940619E-5</v>
      </c>
      <c r="F43" s="4">
        <v>9.3558679226893055E-3</v>
      </c>
      <c r="G43" s="4">
        <v>1.3861691563613278E-3</v>
      </c>
      <c r="H43" s="4">
        <v>3.9122464297263067E-5</v>
      </c>
      <c r="I43" s="4">
        <v>5.796400053724254E-6</v>
      </c>
      <c r="J43" s="4">
        <v>6.7296339931415851E-4</v>
      </c>
      <c r="K43" s="4">
        <v>9.9706528052526981E-5</v>
      </c>
      <c r="N43" s="1" t="s">
        <v>19</v>
      </c>
      <c r="O43" s="5">
        <v>13.257683696998257</v>
      </c>
      <c r="P43" s="5">
        <v>24.868988372800651</v>
      </c>
      <c r="Q43" s="5">
        <v>9.8448146264838545</v>
      </c>
      <c r="R43" s="5">
        <v>18.467070573861868</v>
      </c>
      <c r="S43" s="5">
        <v>10.122600177467609</v>
      </c>
      <c r="T43" s="5">
        <v>18.988145430935969</v>
      </c>
      <c r="U43" s="5">
        <v>7.5167823100007007</v>
      </c>
      <c r="V43" s="5">
        <v>14.100107993269285</v>
      </c>
      <c r="X43">
        <v>117.1661931818182</v>
      </c>
      <c r="Y43">
        <v>7.5167823100007007</v>
      </c>
      <c r="Z43">
        <v>109.64941087181749</v>
      </c>
      <c r="AA43">
        <v>100.48545021597414</v>
      </c>
      <c r="AB43">
        <v>35.795437945162817</v>
      </c>
      <c r="AC43" s="6"/>
    </row>
    <row r="44" spans="1:29">
      <c r="A44" s="6"/>
      <c r="B44" s="4">
        <v>8.1833246791455372E-3</v>
      </c>
      <c r="C44" s="1" t="s">
        <v>20</v>
      </c>
      <c r="D44" s="4">
        <v>8.0584402338940619E-5</v>
      </c>
      <c r="E44" s="4">
        <v>1.1939417478858809E-5</v>
      </c>
      <c r="F44" s="4">
        <v>1.386169156361328E-3</v>
      </c>
      <c r="G44" s="4">
        <v>2.0537538002087983E-4</v>
      </c>
      <c r="H44" s="4">
        <v>5.796400053724254E-6</v>
      </c>
      <c r="I44" s="4">
        <v>8.5879696451445175E-7</v>
      </c>
      <c r="J44" s="4">
        <v>9.9706528052526981E-5</v>
      </c>
      <c r="K44" s="4">
        <v>1.4772559319601905E-5</v>
      </c>
      <c r="N44" s="1" t="s">
        <v>20</v>
      </c>
      <c r="O44" s="5">
        <v>24.931388818086742</v>
      </c>
      <c r="P44" s="5">
        <v>46.76672281562675</v>
      </c>
      <c r="Q44" s="5">
        <v>18.513407538183223</v>
      </c>
      <c r="R44" s="5">
        <v>34.727764467049568</v>
      </c>
      <c r="S44" s="5">
        <v>19.035789859100298</v>
      </c>
      <c r="T44" s="5">
        <v>35.707658101711012</v>
      </c>
      <c r="U44" s="5">
        <v>14.135487519133887</v>
      </c>
      <c r="V44" s="5">
        <v>26.515587699290357</v>
      </c>
      <c r="X44">
        <v>220.33380681818184</v>
      </c>
      <c r="Y44">
        <v>26.515587699290357</v>
      </c>
      <c r="Z44">
        <v>193.81821911889148</v>
      </c>
      <c r="AA44">
        <v>1.002544913106483E-2</v>
      </c>
      <c r="AB44">
        <v>95.174688574100259</v>
      </c>
      <c r="AC44" s="6"/>
    </row>
    <row r="45" spans="1:29">
      <c r="A45" s="6"/>
      <c r="X45" s="8">
        <v>1760</v>
      </c>
      <c r="Y45" s="8">
        <v>249.02377469590559</v>
      </c>
      <c r="Z45" s="8">
        <v>1510.9762253040944</v>
      </c>
      <c r="AA45" s="8">
        <v>7250.3592986402118</v>
      </c>
      <c r="AB45" s="8">
        <v>473.96131138760688</v>
      </c>
      <c r="AC45" s="6"/>
    </row>
    <row r="46" spans="1:29">
      <c r="A46" s="6"/>
      <c r="C46" s="1" t="s">
        <v>28</v>
      </c>
      <c r="D46" s="4">
        <v>5.606969215383792E-4</v>
      </c>
      <c r="E46" s="4">
        <v>5.5943124310775501E-3</v>
      </c>
      <c r="F46" s="4">
        <v>9.6448041574377225E-3</v>
      </c>
      <c r="G46" s="4">
        <v>9.6230326439502384E-2</v>
      </c>
      <c r="H46" s="4">
        <v>4.0330679037096769E-5</v>
      </c>
      <c r="I46" s="4">
        <v>4.0239639353109163E-4</v>
      </c>
      <c r="J46" s="4">
        <v>6.9374645357786566E-4</v>
      </c>
      <c r="K46" s="4">
        <v>6.9218043834060276E-3</v>
      </c>
      <c r="P46" t="s">
        <v>70</v>
      </c>
      <c r="AB46" s="19">
        <v>7724.3206100278185</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v>4.6690341294712383E-3</v>
      </c>
      <c r="C48" s="1" t="s">
        <v>13</v>
      </c>
      <c r="D48" s="4">
        <v>2.6179130629521494E-6</v>
      </c>
      <c r="E48" s="4">
        <v>2.6120035671626295E-5</v>
      </c>
      <c r="F48" s="4">
        <v>4.5031919783142814E-5</v>
      </c>
      <c r="G48" s="4">
        <v>4.4930267843619508E-4</v>
      </c>
      <c r="H48" s="4">
        <v>1.8830531688895504E-7</v>
      </c>
      <c r="I48" s="4">
        <v>1.8788024949728062E-6</v>
      </c>
      <c r="J48" s="4">
        <v>3.239125868954689E-6</v>
      </c>
      <c r="K48" s="4">
        <v>3.231814090364636E-5</v>
      </c>
      <c r="N48" s="1" t="s">
        <v>13</v>
      </c>
      <c r="O48">
        <v>2.1322553391840535</v>
      </c>
      <c r="P48">
        <v>7.8562245737088912</v>
      </c>
      <c r="Q48">
        <v>5.2278110093144727</v>
      </c>
      <c r="R48">
        <v>12.376291799479993</v>
      </c>
      <c r="S48">
        <v>6.8217782262059767</v>
      </c>
      <c r="T48">
        <v>22.053001988043452</v>
      </c>
      <c r="U48">
        <v>7.0995120295358429</v>
      </c>
      <c r="V48">
        <v>21.250822389778325</v>
      </c>
      <c r="W48" s="6">
        <v>84.817697355250999</v>
      </c>
      <c r="Z48" t="s">
        <v>67</v>
      </c>
      <c r="AC48" s="6"/>
    </row>
    <row r="49" spans="1:29">
      <c r="A49" s="6"/>
      <c r="B49" s="4">
        <v>4.6584945749231131E-2</v>
      </c>
      <c r="C49" s="1" t="s">
        <v>14</v>
      </c>
      <c r="D49" s="4">
        <v>2.6120035671626298E-5</v>
      </c>
      <c r="E49" s="4">
        <v>2.6061074110599698E-4</v>
      </c>
      <c r="F49" s="4">
        <v>4.4930267843619519E-4</v>
      </c>
      <c r="G49" s="4">
        <v>4.482884536615021E-3</v>
      </c>
      <c r="H49" s="4">
        <v>1.8788024949728062E-6</v>
      </c>
      <c r="I49" s="4">
        <v>1.8745614162332164E-5</v>
      </c>
      <c r="J49" s="4">
        <v>3.2318140903646367E-5</v>
      </c>
      <c r="K49" s="4">
        <v>3.2245188168776004E-4</v>
      </c>
      <c r="N49" s="1" t="s">
        <v>14</v>
      </c>
      <c r="O49">
        <v>16.518314094490616</v>
      </c>
      <c r="P49">
        <v>196.62675824051195</v>
      </c>
      <c r="Q49">
        <v>19.653121618868301</v>
      </c>
      <c r="R49">
        <v>10.211336372926457</v>
      </c>
      <c r="S49">
        <v>23.842168226156417</v>
      </c>
      <c r="T49">
        <v>3.7129266109024091</v>
      </c>
      <c r="U49">
        <v>21.308946621540752</v>
      </c>
      <c r="V49">
        <v>25.934027536462402</v>
      </c>
      <c r="W49" s="6">
        <v>317.8075993218593</v>
      </c>
      <c r="Z49" t="s">
        <v>69</v>
      </c>
      <c r="AB49">
        <v>12</v>
      </c>
      <c r="AC49" s="6"/>
    </row>
    <row r="50" spans="1:29">
      <c r="A50" s="6"/>
      <c r="B50" s="4">
        <v>8.0314191238270299E-2</v>
      </c>
      <c r="C50" s="1" t="s">
        <v>15</v>
      </c>
      <c r="D50" s="4">
        <v>4.5031919783142828E-5</v>
      </c>
      <c r="E50" s="4">
        <v>4.4930267843619519E-4</v>
      </c>
      <c r="F50" s="4">
        <v>7.7461464555611764E-4</v>
      </c>
      <c r="G50" s="4">
        <v>7.7286608405833729E-3</v>
      </c>
      <c r="H50" s="4">
        <v>3.239125868954689E-6</v>
      </c>
      <c r="I50" s="4">
        <v>3.2318140903646367E-5</v>
      </c>
      <c r="J50" s="4">
        <v>5.5717685343524514E-5</v>
      </c>
      <c r="K50" s="4">
        <v>5.559191209627693E-4</v>
      </c>
      <c r="N50" s="1" t="s">
        <v>15</v>
      </c>
      <c r="O50">
        <v>2.375213955480735</v>
      </c>
      <c r="P50">
        <v>22.921825151248729</v>
      </c>
      <c r="Q50">
        <v>4627.5005122302719</v>
      </c>
      <c r="R50">
        <v>20.345161244694445</v>
      </c>
      <c r="S50">
        <v>8.695375837333442</v>
      </c>
      <c r="T50">
        <v>19.380089645681384</v>
      </c>
      <c r="U50">
        <v>3.6778316263551392</v>
      </c>
      <c r="V50">
        <v>8.6841311969079911</v>
      </c>
      <c r="W50" s="6">
        <v>4713.5801408879743</v>
      </c>
      <c r="AC50" s="6"/>
    </row>
    <row r="51" spans="1:29">
      <c r="A51" s="6"/>
      <c r="B51" s="4">
        <v>0.80132895540686655</v>
      </c>
      <c r="C51" s="1" t="s">
        <v>16</v>
      </c>
      <c r="D51" s="4">
        <v>4.4930267843619525E-4</v>
      </c>
      <c r="E51" s="4">
        <v>4.482884536615021E-3</v>
      </c>
      <c r="F51" s="4">
        <v>7.7286608405833738E-3</v>
      </c>
      <c r="G51" s="4">
        <v>7.7112146964228218E-2</v>
      </c>
      <c r="H51" s="4">
        <v>3.2318140903646367E-5</v>
      </c>
      <c r="I51" s="4">
        <v>3.2245188168776004E-4</v>
      </c>
      <c r="J51" s="4">
        <v>5.559191209627693E-4</v>
      </c>
      <c r="K51" s="4">
        <v>5.546642276085422E-3</v>
      </c>
      <c r="N51" s="1" t="s">
        <v>16</v>
      </c>
      <c r="O51">
        <v>21.292130898869942</v>
      </c>
      <c r="P51">
        <v>6.422046210338717</v>
      </c>
      <c r="Q51">
        <v>14.917638019848471</v>
      </c>
      <c r="R51">
        <v>238.2209460039366</v>
      </c>
      <c r="S51">
        <v>21.308946621540745</v>
      </c>
      <c r="T51">
        <v>29.10914718808878</v>
      </c>
      <c r="U51">
        <v>10.20280938015879</v>
      </c>
      <c r="V51">
        <v>10.455841031134199</v>
      </c>
      <c r="W51" s="6">
        <v>351.92950535391628</v>
      </c>
      <c r="AC51" s="6"/>
    </row>
    <row r="52" spans="1:29">
      <c r="A52" s="6"/>
      <c r="B52" s="4">
        <v>3.358415387270246E-4</v>
      </c>
      <c r="C52" s="1" t="s">
        <v>17</v>
      </c>
      <c r="D52" s="4">
        <v>1.8830531688895504E-7</v>
      </c>
      <c r="E52" s="4">
        <v>1.8788024949728062E-6</v>
      </c>
      <c r="F52" s="4">
        <v>3.2391258689546886E-6</v>
      </c>
      <c r="G52" s="4">
        <v>3.231814090364636E-5</v>
      </c>
      <c r="H52" s="4">
        <v>1.3544717305724334E-8</v>
      </c>
      <c r="I52" s="4">
        <v>1.3514142398168713E-7</v>
      </c>
      <c r="J52" s="4">
        <v>2.3298887645600675E-7</v>
      </c>
      <c r="K52" s="4">
        <v>2.3246294348905442E-6</v>
      </c>
      <c r="N52" s="1" t="s">
        <v>17</v>
      </c>
      <c r="O52">
        <v>5.4383757130918129</v>
      </c>
      <c r="P52">
        <v>24.236723867626448</v>
      </c>
      <c r="Q52">
        <v>5.1433826298865402</v>
      </c>
      <c r="R52">
        <v>22.909199095690113</v>
      </c>
      <c r="S52">
        <v>164.59708974124072</v>
      </c>
      <c r="T52">
        <v>3.4770906680561886</v>
      </c>
      <c r="U52">
        <v>1.4848757484808095E-3</v>
      </c>
      <c r="V52">
        <v>13.462125369247214</v>
      </c>
      <c r="W52" s="6">
        <v>239.26547196058752</v>
      </c>
      <c r="AC52" s="6"/>
    </row>
    <row r="53" spans="1:29">
      <c r="A53" s="6"/>
      <c r="B53" s="4">
        <v>3.3508343327763464E-3</v>
      </c>
      <c r="C53" s="1" t="s">
        <v>18</v>
      </c>
      <c r="D53" s="4">
        <v>1.8788024949728064E-6</v>
      </c>
      <c r="E53" s="4">
        <v>1.8745614162332164E-5</v>
      </c>
      <c r="F53" s="4">
        <v>3.231814090364636E-5</v>
      </c>
      <c r="G53" s="4">
        <v>3.2245188168775999E-4</v>
      </c>
      <c r="H53" s="4">
        <v>1.3514142398168713E-7</v>
      </c>
      <c r="I53" s="4">
        <v>1.3483636508293636E-6</v>
      </c>
      <c r="J53" s="4">
        <v>2.3246294348905442E-6</v>
      </c>
      <c r="K53" s="4">
        <v>2.3193819772678725E-5</v>
      </c>
      <c r="N53" s="1" t="s">
        <v>18</v>
      </c>
      <c r="O53">
        <v>17.986832017586718</v>
      </c>
      <c r="P53">
        <v>1.5224182660351046E-2</v>
      </c>
      <c r="Q53">
        <v>24.931388818086738</v>
      </c>
      <c r="R53">
        <v>30.498723587186788</v>
      </c>
      <c r="S53">
        <v>13.15701290305241</v>
      </c>
      <c r="T53">
        <v>1920.7862614199616</v>
      </c>
      <c r="U53">
        <v>10.349105470642863</v>
      </c>
      <c r="V53">
        <v>9.8011600383768585</v>
      </c>
      <c r="W53" s="6">
        <v>2027.5257084375542</v>
      </c>
      <c r="AC53" s="6"/>
    </row>
    <row r="54" spans="1:29">
      <c r="A54" s="6"/>
      <c r="B54" s="4">
        <v>5.7769638899880663E-3</v>
      </c>
      <c r="C54" s="1" t="s">
        <v>19</v>
      </c>
      <c r="D54" s="4">
        <v>3.2391258689546886E-6</v>
      </c>
      <c r="E54" s="4">
        <v>3.231814090364636E-5</v>
      </c>
      <c r="F54" s="4">
        <v>5.5717685343524501E-5</v>
      </c>
      <c r="G54" s="4">
        <v>5.5591912096276919E-4</v>
      </c>
      <c r="H54" s="4">
        <v>2.3298887645600672E-7</v>
      </c>
      <c r="I54" s="4">
        <v>2.3246294348905437E-6</v>
      </c>
      <c r="J54" s="4">
        <v>4.0077482111266122E-6</v>
      </c>
      <c r="K54" s="4">
        <v>3.9987013976497736E-5</v>
      </c>
      <c r="N54" s="1" t="s">
        <v>19</v>
      </c>
      <c r="O54">
        <v>7.9365353128380383</v>
      </c>
      <c r="P54">
        <v>22.909199095690113</v>
      </c>
      <c r="Q54">
        <v>17.578685711970824</v>
      </c>
      <c r="R54">
        <v>12.954424535282177</v>
      </c>
      <c r="S54">
        <v>1.6789986688487226</v>
      </c>
      <c r="T54">
        <v>10.304756370689431</v>
      </c>
      <c r="U54">
        <v>100.48545021597414</v>
      </c>
      <c r="V54">
        <v>4.653279927639197</v>
      </c>
      <c r="W54" s="6">
        <v>178.50132983893266</v>
      </c>
      <c r="AC54" s="6"/>
    </row>
    <row r="55" spans="1:29">
      <c r="A55" s="6"/>
      <c r="B55" s="4">
        <v>5.763923371466953E-2</v>
      </c>
      <c r="C55" s="1" t="s">
        <v>20</v>
      </c>
      <c r="D55" s="4">
        <v>3.231814090364636E-5</v>
      </c>
      <c r="E55" s="4">
        <v>3.2245188168775999E-4</v>
      </c>
      <c r="F55" s="4">
        <v>5.5591912096276919E-4</v>
      </c>
      <c r="G55" s="4">
        <v>5.5466422760854202E-3</v>
      </c>
      <c r="H55" s="4">
        <v>2.3246294348905437E-6</v>
      </c>
      <c r="I55" s="4">
        <v>2.3193819772678725E-5</v>
      </c>
      <c r="J55" s="4">
        <v>3.9987013976497736E-5</v>
      </c>
      <c r="K55" s="4">
        <v>3.9896750058236404E-4</v>
      </c>
      <c r="N55" s="1" t="s">
        <v>20</v>
      </c>
      <c r="O55">
        <v>21.091829138086009</v>
      </c>
      <c r="P55">
        <v>24.380403437770532</v>
      </c>
      <c r="Q55">
        <v>11.377646061912612</v>
      </c>
      <c r="R55">
        <v>22.138739251979715</v>
      </c>
      <c r="S55">
        <v>11.876311850487538</v>
      </c>
      <c r="T55">
        <v>8.7813419338208192</v>
      </c>
      <c r="U55">
        <v>1.209880946643151</v>
      </c>
      <c r="V55">
        <v>1.002544913106483E-2</v>
      </c>
      <c r="W55" s="6">
        <v>100.86617806983145</v>
      </c>
      <c r="AC55" s="6"/>
    </row>
    <row r="56" spans="1:29">
      <c r="A56" s="6"/>
      <c r="O56" s="6">
        <v>94.771486469627931</v>
      </c>
      <c r="P56" s="6">
        <v>305.36840475955574</v>
      </c>
      <c r="Q56" s="6">
        <v>4726.3301861001601</v>
      </c>
      <c r="R56" s="6">
        <v>369.65482189117625</v>
      </c>
      <c r="S56" s="6">
        <v>251.97768207486595</v>
      </c>
      <c r="T56" s="6">
        <v>2017.6046158252441</v>
      </c>
      <c r="U56" s="6">
        <v>154.33502116659915</v>
      </c>
      <c r="V56" s="6">
        <v>94.251412938677248</v>
      </c>
      <c r="W56" s="19">
        <v>8014.2936312259062</v>
      </c>
      <c r="X56" t="s">
        <v>64</v>
      </c>
      <c r="AC56" s="6"/>
    </row>
    <row r="57" spans="1:29">
      <c r="A57" s="6"/>
      <c r="C57" s="1" t="s">
        <v>29</v>
      </c>
      <c r="D57" s="4">
        <v>6.3699503330706987E-3</v>
      </c>
      <c r="E57" s="4">
        <v>9.4377440470729435E-4</v>
      </c>
      <c r="F57" s="4">
        <v>7.6423272944260213E-4</v>
      </c>
      <c r="G57" s="4">
        <v>1.1322902873244701E-4</v>
      </c>
      <c r="H57" s="4">
        <v>4.656288982333269E-2</v>
      </c>
      <c r="I57" s="4">
        <v>6.8987764938008679E-3</v>
      </c>
      <c r="J57" s="4">
        <v>5.5863676355019012E-3</v>
      </c>
      <c r="K57" s="4">
        <v>8.2767847691056506E-4</v>
      </c>
      <c r="X57">
        <v>1</v>
      </c>
      <c r="AC57" s="6"/>
    </row>
    <row r="58" spans="1:29">
      <c r="A58" s="6"/>
      <c r="C58" s="1"/>
      <c r="D58" s="1" t="s">
        <v>13</v>
      </c>
      <c r="E58" s="1" t="s">
        <v>14</v>
      </c>
      <c r="F58" s="1" t="s">
        <v>15</v>
      </c>
      <c r="G58" s="1" t="s">
        <v>16</v>
      </c>
      <c r="H58" s="1" t="s">
        <v>17</v>
      </c>
      <c r="I58" s="1" t="s">
        <v>18</v>
      </c>
      <c r="J58" s="1" t="s">
        <v>19</v>
      </c>
      <c r="K58" s="1" t="s">
        <v>20</v>
      </c>
      <c r="L58" s="1"/>
      <c r="X58">
        <v>0</v>
      </c>
      <c r="Y58" t="s">
        <v>65</v>
      </c>
      <c r="AC58" s="6"/>
    </row>
    <row r="59" spans="1:29">
      <c r="A59" s="6"/>
      <c r="B59" s="4">
        <v>9.3583671852639702E-2</v>
      </c>
      <c r="C59" s="1" t="s">
        <v>13</v>
      </c>
      <c r="D59" s="4">
        <v>5.961233416877013E-4</v>
      </c>
      <c r="E59" s="4">
        <v>8.8321874193047809E-5</v>
      </c>
      <c r="F59" s="4">
        <v>7.1519704971203664E-5</v>
      </c>
      <c r="G59" s="4">
        <v>1.0596388269090434E-5</v>
      </c>
      <c r="H59" s="4">
        <v>4.3575262017373833E-3</v>
      </c>
      <c r="I59" s="4">
        <v>6.4561283558056475E-4</v>
      </c>
      <c r="J59" s="4">
        <v>5.2279279564901673E-4</v>
      </c>
      <c r="K59" s="4">
        <v>7.7457190982690953E-5</v>
      </c>
      <c r="N59" t="s">
        <v>100</v>
      </c>
      <c r="AC59" s="6"/>
    </row>
    <row r="60" spans="1:29">
      <c r="A60" s="6"/>
      <c r="B60" s="4">
        <v>1.3865394481101294E-2</v>
      </c>
      <c r="C60" s="1" t="s">
        <v>14</v>
      </c>
      <c r="D60" s="4">
        <v>8.8321874193047809E-5</v>
      </c>
      <c r="E60" s="4">
        <v>1.3085804422433178E-5</v>
      </c>
      <c r="F60" s="4">
        <v>1.0596388269090434E-5</v>
      </c>
      <c r="G60" s="4">
        <v>1.5699651500873306E-6</v>
      </c>
      <c r="H60" s="4">
        <v>6.4561283558056464E-4</v>
      </c>
      <c r="I60" s="4">
        <v>9.565425752349789E-5</v>
      </c>
      <c r="J60" s="4">
        <v>7.7457190982690939E-5</v>
      </c>
      <c r="K60" s="4">
        <v>1.1476088585882074E-5</v>
      </c>
      <c r="P60" s="1" t="s">
        <v>13</v>
      </c>
      <c r="Q60" s="1" t="s">
        <v>14</v>
      </c>
      <c r="R60" s="1" t="s">
        <v>15</v>
      </c>
      <c r="S60" s="1" t="s">
        <v>16</v>
      </c>
      <c r="T60" s="1" t="s">
        <v>17</v>
      </c>
      <c r="U60" s="1" t="s">
        <v>18</v>
      </c>
      <c r="V60" s="1" t="s">
        <v>19</v>
      </c>
      <c r="W60" s="1" t="s">
        <v>20</v>
      </c>
      <c r="AC60" s="6"/>
    </row>
    <row r="61" spans="1:29">
      <c r="A61" s="6"/>
      <c r="B61" s="4">
        <v>1.1227670740209188E-2</v>
      </c>
      <c r="C61" s="1" t="s">
        <v>15</v>
      </c>
      <c r="D61" s="4">
        <v>7.1519704971203651E-5</v>
      </c>
      <c r="E61" s="4">
        <v>1.0596388269090432E-5</v>
      </c>
      <c r="F61" s="4">
        <v>8.5805534550729082E-6</v>
      </c>
      <c r="G61" s="4">
        <v>1.2712982528416007E-6</v>
      </c>
      <c r="H61" s="4">
        <v>5.2279279564901662E-4</v>
      </c>
      <c r="I61" s="4">
        <v>7.7457190982690939E-5</v>
      </c>
      <c r="J61" s="4">
        <v>6.2721896445176281E-5</v>
      </c>
      <c r="K61" s="4">
        <v>9.2929014175096563E-6</v>
      </c>
      <c r="P61">
        <v>67</v>
      </c>
      <c r="Q61">
        <v>346</v>
      </c>
      <c r="R61">
        <v>334</v>
      </c>
      <c r="S61">
        <v>251</v>
      </c>
      <c r="T61">
        <v>128</v>
      </c>
      <c r="U61">
        <v>469</v>
      </c>
      <c r="V61">
        <v>83</v>
      </c>
      <c r="W61">
        <v>82</v>
      </c>
      <c r="AC61" s="6"/>
    </row>
    <row r="62" spans="1:29">
      <c r="A62" s="6"/>
      <c r="B62" s="4">
        <v>1.6634962150454222E-3</v>
      </c>
      <c r="C62" s="1" t="s">
        <v>16</v>
      </c>
      <c r="D62" s="4">
        <v>1.0596388269090434E-5</v>
      </c>
      <c r="E62" s="4">
        <v>1.5699651500873306E-6</v>
      </c>
      <c r="F62" s="4">
        <v>1.2712982528416009E-6</v>
      </c>
      <c r="G62" s="4">
        <v>1.8835606072969496E-7</v>
      </c>
      <c r="H62" s="4">
        <v>7.7457190982690939E-5</v>
      </c>
      <c r="I62" s="4">
        <v>1.1476088585882072E-5</v>
      </c>
      <c r="J62" s="4">
        <v>9.292901417509658E-6</v>
      </c>
      <c r="K62" s="4">
        <v>1.3768400136152848E-6</v>
      </c>
      <c r="N62" s="1" t="s">
        <v>13</v>
      </c>
      <c r="O62" s="25">
        <v>71</v>
      </c>
      <c r="P62" s="7">
        <v>2.7028409090909089</v>
      </c>
      <c r="Q62" s="7">
        <v>13.957954545454545</v>
      </c>
      <c r="R62" s="7">
        <v>13.473863636363637</v>
      </c>
      <c r="S62" s="7">
        <v>10.125568181818181</v>
      </c>
      <c r="T62" s="7">
        <v>5.163636363636364</v>
      </c>
      <c r="U62" s="7">
        <v>18.919886363636362</v>
      </c>
      <c r="V62" s="7">
        <v>3.3482954545454544</v>
      </c>
      <c r="W62" s="7">
        <v>3.3079545454545456</v>
      </c>
      <c r="AC62" s="6"/>
    </row>
    <row r="63" spans="1:29">
      <c r="A63" s="6"/>
      <c r="B63" s="4">
        <v>0.6840753811084731</v>
      </c>
      <c r="C63" s="1" t="s">
        <v>17</v>
      </c>
      <c r="D63" s="4">
        <v>4.3575262017373833E-3</v>
      </c>
      <c r="E63" s="4">
        <v>6.4561283558056475E-4</v>
      </c>
      <c r="F63" s="4">
        <v>5.2279279564901662E-4</v>
      </c>
      <c r="G63" s="4">
        <v>7.7457190982690939E-5</v>
      </c>
      <c r="H63" s="4">
        <v>3.1852526601408152E-2</v>
      </c>
      <c r="I63" s="4">
        <v>4.7192831591790045E-3</v>
      </c>
      <c r="J63" s="4">
        <v>3.8214965692680027E-3</v>
      </c>
      <c r="K63" s="4">
        <v>5.6619446952787535E-4</v>
      </c>
      <c r="N63" s="1" t="s">
        <v>14</v>
      </c>
      <c r="O63" s="25">
        <v>313</v>
      </c>
      <c r="P63" s="7">
        <v>11.91534090909091</v>
      </c>
      <c r="Q63" s="7">
        <v>61.532954545454544</v>
      </c>
      <c r="R63" s="7">
        <v>59.398863636363636</v>
      </c>
      <c r="S63" s="7">
        <v>44.638068181818184</v>
      </c>
      <c r="T63" s="7">
        <v>22.763636363636362</v>
      </c>
      <c r="U63" s="7">
        <v>83.407386363636363</v>
      </c>
      <c r="V63" s="7">
        <v>14.760795454545455</v>
      </c>
      <c r="W63" s="7">
        <v>14.582954545454545</v>
      </c>
      <c r="AC63" s="6"/>
    </row>
    <row r="64" spans="1:29">
      <c r="A64" s="6"/>
      <c r="B64" s="4">
        <v>0.10135288374679376</v>
      </c>
      <c r="C64" s="1" t="s">
        <v>18</v>
      </c>
      <c r="D64" s="4">
        <v>6.4561283558056464E-4</v>
      </c>
      <c r="E64" s="4">
        <v>9.565425752349789E-5</v>
      </c>
      <c r="F64" s="4">
        <v>7.7457190982690939E-5</v>
      </c>
      <c r="G64" s="4">
        <v>1.1476088585882072E-5</v>
      </c>
      <c r="H64" s="4">
        <v>4.7192831591790045E-3</v>
      </c>
      <c r="I64" s="4">
        <v>6.9921089197131281E-4</v>
      </c>
      <c r="J64" s="4">
        <v>5.6619446952787535E-4</v>
      </c>
      <c r="K64" s="4">
        <v>8.3887600450039819E-5</v>
      </c>
      <c r="N64" s="1" t="s">
        <v>15</v>
      </c>
      <c r="O64" s="25">
        <v>330</v>
      </c>
      <c r="P64" s="7">
        <v>12.5625</v>
      </c>
      <c r="Q64" s="7">
        <v>64.875</v>
      </c>
      <c r="R64" s="7">
        <v>62.625</v>
      </c>
      <c r="S64" s="7">
        <v>47.0625</v>
      </c>
      <c r="T64" s="7">
        <v>24</v>
      </c>
      <c r="U64" s="7">
        <v>87.9375</v>
      </c>
      <c r="V64" s="7">
        <v>15.5625</v>
      </c>
      <c r="W64" s="7">
        <v>15.375</v>
      </c>
      <c r="AC64" s="6"/>
    </row>
    <row r="65" spans="1:29">
      <c r="A65" s="6"/>
      <c r="B65" s="4">
        <v>8.2071722433195035E-2</v>
      </c>
      <c r="C65" s="1" t="s">
        <v>19</v>
      </c>
      <c r="D65" s="4">
        <v>5.2279279564901662E-4</v>
      </c>
      <c r="E65" s="4">
        <v>7.7457190982690939E-5</v>
      </c>
      <c r="F65" s="4">
        <v>6.2721896445176281E-5</v>
      </c>
      <c r="G65" s="4">
        <v>9.2929014175096563E-6</v>
      </c>
      <c r="H65" s="4">
        <v>3.8214965692680023E-3</v>
      </c>
      <c r="I65" s="4">
        <v>5.6619446952787525E-4</v>
      </c>
      <c r="J65" s="4">
        <v>4.584828139906961E-4</v>
      </c>
      <c r="K65" s="4">
        <v>6.7928998220933515E-5</v>
      </c>
      <c r="N65" s="1" t="s">
        <v>16</v>
      </c>
      <c r="O65" s="25">
        <v>254</v>
      </c>
      <c r="P65" s="7">
        <v>9.6693181818181824</v>
      </c>
      <c r="Q65" s="7">
        <v>49.934090909090912</v>
      </c>
      <c r="R65" s="7">
        <v>48.202272727272728</v>
      </c>
      <c r="S65" s="7">
        <v>36.223863636363639</v>
      </c>
      <c r="T65" s="7">
        <v>18.472727272727273</v>
      </c>
      <c r="U65" s="7">
        <v>67.685227272727275</v>
      </c>
      <c r="V65" s="7">
        <v>11.978409090909091</v>
      </c>
      <c r="W65" s="7">
        <v>11.834090909090909</v>
      </c>
      <c r="AC65" s="6"/>
    </row>
    <row r="66" spans="1:29">
      <c r="A66" s="6"/>
      <c r="B66" s="4">
        <v>1.2159779422542519E-2</v>
      </c>
      <c r="C66" s="1" t="s">
        <v>20</v>
      </c>
      <c r="D66" s="4">
        <v>7.7457190982690953E-5</v>
      </c>
      <c r="E66" s="4">
        <v>1.1476088585882074E-5</v>
      </c>
      <c r="F66" s="4">
        <v>9.292901417509658E-6</v>
      </c>
      <c r="G66" s="4">
        <v>1.3768400136152848E-6</v>
      </c>
      <c r="H66" s="4">
        <v>5.6619446952787535E-4</v>
      </c>
      <c r="I66" s="4">
        <v>8.3887600450039819E-5</v>
      </c>
      <c r="J66" s="4">
        <v>6.7928998220933529E-5</v>
      </c>
      <c r="K66" s="4">
        <v>1.0064387712018422E-5</v>
      </c>
      <c r="N66" s="1" t="s">
        <v>17</v>
      </c>
      <c r="O66" s="25">
        <v>128</v>
      </c>
      <c r="P66" s="7">
        <v>4.872727272727273</v>
      </c>
      <c r="Q66" s="7">
        <v>25.163636363636364</v>
      </c>
      <c r="R66" s="7">
        <v>24.290909090909089</v>
      </c>
      <c r="S66" s="7">
        <v>18.254545454545454</v>
      </c>
      <c r="T66" s="7">
        <v>9.3090909090909086</v>
      </c>
      <c r="U66" s="7">
        <v>34.109090909090909</v>
      </c>
      <c r="V66" s="7">
        <v>6.0363636363636362</v>
      </c>
      <c r="W66" s="7">
        <v>5.9636363636363638</v>
      </c>
      <c r="AC66" s="6"/>
    </row>
    <row r="67" spans="1:29">
      <c r="A67" s="6"/>
      <c r="N67" s="1" t="s">
        <v>18</v>
      </c>
      <c r="O67" s="25">
        <v>498</v>
      </c>
      <c r="P67" s="7">
        <v>18.957954545454545</v>
      </c>
      <c r="Q67" s="7">
        <v>97.902272727272731</v>
      </c>
      <c r="R67" s="7">
        <v>94.506818181818176</v>
      </c>
      <c r="S67" s="7">
        <v>71.021590909090904</v>
      </c>
      <c r="T67" s="7">
        <v>36.218181818181819</v>
      </c>
      <c r="U67" s="7">
        <v>132.70568181818183</v>
      </c>
      <c r="V67" s="7">
        <v>23.485227272727272</v>
      </c>
      <c r="W67" s="7">
        <v>23.202272727272728</v>
      </c>
      <c r="AC67" s="6"/>
    </row>
    <row r="68" spans="1:29">
      <c r="A68" s="6"/>
      <c r="C68" s="1" t="s">
        <v>30</v>
      </c>
      <c r="D68" s="4">
        <v>3.4514062736303464E-3</v>
      </c>
      <c r="E68" s="4">
        <v>3.4436153079445184E-2</v>
      </c>
      <c r="F68" s="4">
        <v>4.1408135055902724E-4</v>
      </c>
      <c r="G68" s="4">
        <v>4.1314663197257887E-3</v>
      </c>
      <c r="H68" s="4">
        <v>2.5228995777293352E-2</v>
      </c>
      <c r="I68" s="4">
        <v>0.25172045588064534</v>
      </c>
      <c r="J68" s="4">
        <v>3.0268406024890103E-3</v>
      </c>
      <c r="K68" s="4">
        <v>3.0200080219694014E-2</v>
      </c>
      <c r="N68" s="1" t="s">
        <v>19</v>
      </c>
      <c r="O68" s="25">
        <v>82</v>
      </c>
      <c r="P68" s="7">
        <v>3.1215909090909091</v>
      </c>
      <c r="Q68" s="7">
        <v>16.120454545454546</v>
      </c>
      <c r="R68" s="7">
        <v>15.561363636363636</v>
      </c>
      <c r="S68" s="7">
        <v>11.694318181818181</v>
      </c>
      <c r="T68" s="7">
        <v>5.9636363636363638</v>
      </c>
      <c r="U68" s="7">
        <v>21.851136363636364</v>
      </c>
      <c r="V68" s="7">
        <v>3.8670454545454547</v>
      </c>
      <c r="W68" s="7">
        <v>3.8204545454545453</v>
      </c>
      <c r="AC68" s="6"/>
    </row>
    <row r="69" spans="1:29">
      <c r="A69" s="6"/>
      <c r="C69" s="1"/>
      <c r="D69" s="1" t="s">
        <v>13</v>
      </c>
      <c r="E69" s="1" t="s">
        <v>14</v>
      </c>
      <c r="F69" s="1" t="s">
        <v>15</v>
      </c>
      <c r="G69" s="1" t="s">
        <v>16</v>
      </c>
      <c r="H69" s="1" t="s">
        <v>17</v>
      </c>
      <c r="I69" s="1" t="s">
        <v>18</v>
      </c>
      <c r="J69" s="1" t="s">
        <v>19</v>
      </c>
      <c r="K69" s="1" t="s">
        <v>20</v>
      </c>
      <c r="L69" s="1"/>
      <c r="N69" s="1" t="s">
        <v>20</v>
      </c>
      <c r="O69" s="26">
        <v>84</v>
      </c>
      <c r="P69" s="7">
        <v>3.1977272727272728</v>
      </c>
      <c r="Q69" s="7">
        <v>16.513636363636362</v>
      </c>
      <c r="R69" s="7">
        <v>15.940909090909091</v>
      </c>
      <c r="S69" s="7">
        <v>11.979545454545455</v>
      </c>
      <c r="T69" s="7">
        <v>6.1090909090909093</v>
      </c>
      <c r="U69" s="7">
        <v>22.384090909090908</v>
      </c>
      <c r="V69" s="7">
        <v>3.9613636363636364</v>
      </c>
      <c r="W69" s="7">
        <v>3.9136363636363636</v>
      </c>
      <c r="AC69" s="6"/>
    </row>
    <row r="70" spans="1:29">
      <c r="A70" s="6"/>
      <c r="B70" s="4">
        <v>9.7881834557889784E-3</v>
      </c>
      <c r="C70" s="1" t="s">
        <v>13</v>
      </c>
      <c r="D70" s="4">
        <v>3.3782997786754847E-5</v>
      </c>
      <c r="E70" s="4">
        <v>3.3706738385324203E-4</v>
      </c>
      <c r="F70" s="4">
        <v>4.0531042248926265E-6</v>
      </c>
      <c r="G70" s="4">
        <v>4.043955027888934E-5</v>
      </c>
      <c r="H70" s="4">
        <v>2.4694603907347276E-4</v>
      </c>
      <c r="I70" s="4">
        <v>2.4638860017345923E-3</v>
      </c>
      <c r="J70" s="4">
        <v>2.9627271108593274E-5</v>
      </c>
      <c r="K70" s="4">
        <v>2.9560392556990893E-4</v>
      </c>
      <c r="O70" s="25">
        <v>1760</v>
      </c>
      <c r="AC70" s="6"/>
    </row>
    <row r="71" spans="1:29">
      <c r="A71" s="6"/>
      <c r="B71" s="4">
        <v>9.7660882877952021E-2</v>
      </c>
      <c r="C71" s="1" t="s">
        <v>14</v>
      </c>
      <c r="D71" s="4">
        <v>3.3706738385324208E-4</v>
      </c>
      <c r="E71" s="4">
        <v>3.3630651126589227E-3</v>
      </c>
      <c r="F71" s="4">
        <v>4.0439550278889353E-5</v>
      </c>
      <c r="G71" s="4">
        <v>4.0348264836494375E-4</v>
      </c>
      <c r="H71" s="4">
        <v>2.4638860017345923E-3</v>
      </c>
      <c r="I71" s="4">
        <v>2.4583241959744394E-2</v>
      </c>
      <c r="J71" s="4">
        <v>2.9560392556990899E-4</v>
      </c>
      <c r="K71" s="4">
        <v>2.9493664972402925E-3</v>
      </c>
      <c r="N71" s="1" t="s">
        <v>101</v>
      </c>
      <c r="AC71" s="6"/>
    </row>
    <row r="72" spans="1:29">
      <c r="A72" s="6"/>
      <c r="B72" s="4">
        <v>1.1743341419581379E-3</v>
      </c>
      <c r="C72" s="1" t="s">
        <v>15</v>
      </c>
      <c r="D72" s="4">
        <v>4.0531042248926273E-6</v>
      </c>
      <c r="E72" s="4">
        <v>4.0439550278889347E-5</v>
      </c>
      <c r="F72" s="4">
        <v>4.862698675096022E-7</v>
      </c>
      <c r="G72" s="4">
        <v>4.8517219556041299E-6</v>
      </c>
      <c r="H72" s="4">
        <v>2.9627271108593274E-5</v>
      </c>
      <c r="I72" s="4">
        <v>2.9560392556990899E-4</v>
      </c>
      <c r="J72" s="4">
        <v>3.5545222617679851E-6</v>
      </c>
      <c r="K72" s="4">
        <v>3.5464985291861301E-5</v>
      </c>
      <c r="P72" s="1" t="s">
        <v>13</v>
      </c>
      <c r="Q72" s="1" t="s">
        <v>14</v>
      </c>
      <c r="R72" s="1" t="s">
        <v>15</v>
      </c>
      <c r="S72" s="1" t="s">
        <v>16</v>
      </c>
      <c r="T72" s="1" t="s">
        <v>17</v>
      </c>
      <c r="U72" s="1" t="s">
        <v>18</v>
      </c>
      <c r="V72" s="1" t="s">
        <v>19</v>
      </c>
      <c r="W72" s="1" t="s">
        <v>20</v>
      </c>
      <c r="X72" s="1" t="s">
        <v>95</v>
      </c>
      <c r="AC72" s="6"/>
    </row>
    <row r="73" spans="1:29">
      <c r="A73" s="6"/>
      <c r="B73" s="4">
        <v>1.1716832813296474E-2</v>
      </c>
      <c r="C73" s="1" t="s">
        <v>16</v>
      </c>
      <c r="D73" s="4">
        <v>4.0439550278889353E-5</v>
      </c>
      <c r="E73" s="4">
        <v>4.0348264836494375E-4</v>
      </c>
      <c r="F73" s="4">
        <v>4.8517219556041308E-6</v>
      </c>
      <c r="G73" s="4">
        <v>4.8407700141992342E-5</v>
      </c>
      <c r="H73" s="4">
        <v>2.9560392556990893E-4</v>
      </c>
      <c r="I73" s="4">
        <v>2.9493664972402925E-3</v>
      </c>
      <c r="J73" s="4">
        <v>3.5464985291861301E-5</v>
      </c>
      <c r="K73" s="4">
        <v>3.538492908822966E-4</v>
      </c>
      <c r="O73" s="1" t="s">
        <v>13</v>
      </c>
      <c r="P73" s="7">
        <v>55.948584024499787</v>
      </c>
      <c r="Q73" s="7">
        <v>5.8574904894421715</v>
      </c>
      <c r="R73" s="7">
        <v>3.1105339576928097</v>
      </c>
      <c r="S73" s="7">
        <v>7.551487392300206E-2</v>
      </c>
      <c r="T73" s="7">
        <v>0.13546734955185646</v>
      </c>
      <c r="U73" s="7">
        <v>10.241247365468249</v>
      </c>
      <c r="V73" s="7">
        <v>3.6230292488777106E-2</v>
      </c>
      <c r="W73" s="7">
        <v>1.6102561600199872</v>
      </c>
      <c r="X73" s="6">
        <v>77.015324513086654</v>
      </c>
      <c r="AC73" s="6"/>
    </row>
    <row r="74" spans="1:29">
      <c r="A74" s="6"/>
      <c r="B74" s="4">
        <v>7.1549397403662868E-2</v>
      </c>
      <c r="C74" s="1" t="s">
        <v>17</v>
      </c>
      <c r="D74" s="4">
        <v>2.4694603907347287E-4</v>
      </c>
      <c r="E74" s="4">
        <v>2.4638860017345923E-3</v>
      </c>
      <c r="F74" s="4">
        <v>2.9627271108593277E-5</v>
      </c>
      <c r="G74" s="4">
        <v>2.9560392556990893E-4</v>
      </c>
      <c r="H74" s="4">
        <v>1.8051194449648944E-3</v>
      </c>
      <c r="I74" s="4">
        <v>1.8010446932435479E-2</v>
      </c>
      <c r="J74" s="4">
        <v>2.1656862114502855E-4</v>
      </c>
      <c r="K74" s="4">
        <v>2.160797541261385E-3</v>
      </c>
      <c r="O74" s="1" t="s">
        <v>14</v>
      </c>
      <c r="P74" s="7">
        <v>0.79856059341688268</v>
      </c>
      <c r="Q74" s="7">
        <v>311.5911273648972</v>
      </c>
      <c r="R74" s="7">
        <v>48.004935837010265</v>
      </c>
      <c r="S74" s="7">
        <v>3.0342852305561383</v>
      </c>
      <c r="T74" s="7">
        <v>15.466511762997383</v>
      </c>
      <c r="U74" s="7">
        <v>18.618759893068166</v>
      </c>
      <c r="V74" s="7">
        <v>12.828542480989892</v>
      </c>
      <c r="W74" s="7">
        <v>1.440275514830373</v>
      </c>
      <c r="X74" s="6">
        <v>411.78299867776627</v>
      </c>
      <c r="AC74" s="6"/>
    </row>
    <row r="75" spans="1:29">
      <c r="A75" s="6"/>
      <c r="B75" s="4">
        <v>0.713878867451604</v>
      </c>
      <c r="C75" s="1" t="s">
        <v>18</v>
      </c>
      <c r="D75" s="4">
        <v>2.4638860017345927E-3</v>
      </c>
      <c r="E75" s="4">
        <v>2.4583241959744394E-2</v>
      </c>
      <c r="F75" s="4">
        <v>2.9560392556990899E-4</v>
      </c>
      <c r="G75" s="4">
        <v>2.9493664972402925E-3</v>
      </c>
      <c r="H75" s="4">
        <v>1.8010446932435479E-2</v>
      </c>
      <c r="I75" s="4">
        <v>0.17969791395847656</v>
      </c>
      <c r="J75" s="4">
        <v>2.1607975412613854E-3</v>
      </c>
      <c r="K75" s="4">
        <v>2.1559199064182751E-2</v>
      </c>
      <c r="O75" s="1" t="s">
        <v>15</v>
      </c>
      <c r="P75" s="7">
        <v>0.52269900497512434</v>
      </c>
      <c r="Q75" s="7">
        <v>57.121628131021197</v>
      </c>
      <c r="R75" s="7">
        <v>548.72480039920163</v>
      </c>
      <c r="S75" s="7">
        <v>0.19928618857901725</v>
      </c>
      <c r="T75" s="7">
        <v>20.166666666666668</v>
      </c>
      <c r="U75" s="7">
        <v>83.982986851456999</v>
      </c>
      <c r="V75" s="7">
        <v>2.0331325301204819E-2</v>
      </c>
      <c r="W75" s="7">
        <v>7.0010162601626016</v>
      </c>
      <c r="X75" s="6">
        <v>717.73941482736439</v>
      </c>
      <c r="AC75" s="6"/>
    </row>
    <row r="76" spans="1:29">
      <c r="A76" s="6"/>
      <c r="B76" s="4">
        <v>8.5841157950466273E-3</v>
      </c>
      <c r="C76" s="1" t="s">
        <v>19</v>
      </c>
      <c r="D76" s="4">
        <v>2.9627271108593277E-5</v>
      </c>
      <c r="E76" s="4">
        <v>2.9560392556990893E-4</v>
      </c>
      <c r="F76" s="4">
        <v>3.5545222617679851E-6</v>
      </c>
      <c r="G76" s="4">
        <v>3.5464985291861301E-5</v>
      </c>
      <c r="H76" s="4">
        <v>2.1656862114502852E-4</v>
      </c>
      <c r="I76" s="4">
        <v>2.1607975412613854E-3</v>
      </c>
      <c r="J76" s="4">
        <v>2.5982750224914364E-5</v>
      </c>
      <c r="K76" s="4">
        <v>2.5924098562555062E-4</v>
      </c>
      <c r="O76" s="1" t="s">
        <v>16</v>
      </c>
      <c r="P76" s="7">
        <v>2.2548158901270319</v>
      </c>
      <c r="Q76" s="7">
        <v>2.852210248219762</v>
      </c>
      <c r="R76" s="7">
        <v>1.0761470259195285</v>
      </c>
      <c r="S76" s="7">
        <v>314.74122725276419</v>
      </c>
      <c r="T76" s="7">
        <v>16.526861130994991</v>
      </c>
      <c r="U76" s="7">
        <v>52.63078072033737</v>
      </c>
      <c r="V76" s="7">
        <v>5.3141457382860002</v>
      </c>
      <c r="W76" s="7">
        <v>0.3964108629991096</v>
      </c>
      <c r="X76" s="6">
        <v>395.79259886964803</v>
      </c>
      <c r="AC76" s="6"/>
    </row>
    <row r="77" spans="1:29">
      <c r="A77" s="6"/>
      <c r="B77" s="4">
        <v>8.564738606069093E-2</v>
      </c>
      <c r="C77" s="1" t="s">
        <v>20</v>
      </c>
      <c r="D77" s="4">
        <v>2.9560392556990893E-4</v>
      </c>
      <c r="E77" s="4">
        <v>2.9493664972402925E-3</v>
      </c>
      <c r="F77" s="4">
        <v>3.5464985291861301E-5</v>
      </c>
      <c r="G77" s="4">
        <v>3.538492908822966E-4</v>
      </c>
      <c r="H77" s="4">
        <v>2.160797541261385E-3</v>
      </c>
      <c r="I77" s="4">
        <v>2.1559199064182751E-2</v>
      </c>
      <c r="J77" s="4">
        <v>2.5924098562555062E-4</v>
      </c>
      <c r="K77" s="4">
        <v>2.5865579296399689E-3</v>
      </c>
      <c r="O77" s="1" t="s">
        <v>17</v>
      </c>
      <c r="P77" s="7">
        <v>2.0070556309362275</v>
      </c>
      <c r="Q77" s="7">
        <v>16.157133473462952</v>
      </c>
      <c r="R77" s="7">
        <v>15.320100707675556</v>
      </c>
      <c r="S77" s="7">
        <v>16.309326331039475</v>
      </c>
      <c r="T77" s="7">
        <v>287.02588778409091</v>
      </c>
      <c r="U77" s="7">
        <v>2.3270013568521018E-2</v>
      </c>
      <c r="V77" s="7">
        <v>2.6026286966046004</v>
      </c>
      <c r="W77" s="7">
        <v>1.4727827050997784</v>
      </c>
      <c r="X77" s="6">
        <v>340.91818534247807</v>
      </c>
      <c r="AC77" s="6"/>
    </row>
    <row r="78" spans="1:29">
      <c r="A78" s="6"/>
      <c r="O78" s="1" t="s">
        <v>18</v>
      </c>
      <c r="P78" s="7">
        <v>5.2305673848719154</v>
      </c>
      <c r="Q78" s="7">
        <v>13.165916899336708</v>
      </c>
      <c r="R78" s="7">
        <v>94.506818181818176</v>
      </c>
      <c r="S78" s="7">
        <v>54.162089157062873</v>
      </c>
      <c r="T78" s="7">
        <v>1.6719970792259946</v>
      </c>
      <c r="U78" s="7">
        <v>362.38085158038621</v>
      </c>
      <c r="V78" s="7">
        <v>14.54972623242147</v>
      </c>
      <c r="W78" s="7">
        <v>1.6579490912652832</v>
      </c>
      <c r="X78" s="6">
        <v>547.32591560638866</v>
      </c>
      <c r="AC78" s="6"/>
    </row>
    <row r="79" spans="1:29">
      <c r="A79" s="6"/>
      <c r="C79" s="1" t="s">
        <v>31</v>
      </c>
      <c r="D79" s="4">
        <v>2.305708550672451E-4</v>
      </c>
      <c r="E79" s="4">
        <v>3.4161470671788037E-5</v>
      </c>
      <c r="F79" s="4">
        <v>3.966154719442878E-3</v>
      </c>
      <c r="G79" s="4">
        <v>5.8762707927030307E-4</v>
      </c>
      <c r="H79" s="4">
        <v>1.6854205699579333E-3</v>
      </c>
      <c r="I79" s="4">
        <v>2.4971258988242142E-4</v>
      </c>
      <c r="J79" s="4">
        <v>2.8991689976754494E-2</v>
      </c>
      <c r="K79" s="4">
        <v>4.2954204536285552E-3</v>
      </c>
      <c r="O79" s="1" t="s">
        <v>19</v>
      </c>
      <c r="P79" s="7">
        <v>4.7361584538504805E-3</v>
      </c>
      <c r="Q79" s="7">
        <v>14.182487535726645</v>
      </c>
      <c r="R79" s="7">
        <v>3.5558137605055973</v>
      </c>
      <c r="S79" s="7">
        <v>6.4639226906122733</v>
      </c>
      <c r="T79" s="7">
        <v>2.2172949002217037E-4</v>
      </c>
      <c r="U79" s="7">
        <v>12.995241621320069</v>
      </c>
      <c r="V79" s="7">
        <v>250.64635782598239</v>
      </c>
      <c r="W79" s="7">
        <v>1.2434170677626957</v>
      </c>
      <c r="X79" s="6">
        <v>289.09219838985359</v>
      </c>
      <c r="AC79" s="6"/>
    </row>
    <row r="80" spans="1:29">
      <c r="A80" s="6"/>
      <c r="C80" s="1"/>
      <c r="D80" s="1" t="s">
        <v>13</v>
      </c>
      <c r="E80" s="1" t="s">
        <v>14</v>
      </c>
      <c r="F80" s="1" t="s">
        <v>15</v>
      </c>
      <c r="G80" s="1" t="s">
        <v>16</v>
      </c>
      <c r="H80" s="1" t="s">
        <v>17</v>
      </c>
      <c r="I80" s="1" t="s">
        <v>18</v>
      </c>
      <c r="J80" s="1" t="s">
        <v>19</v>
      </c>
      <c r="K80" s="1" t="s">
        <v>20</v>
      </c>
      <c r="L80" s="1"/>
      <c r="O80" s="1" t="s">
        <v>20</v>
      </c>
      <c r="P80" s="7">
        <v>0.44861568779479233</v>
      </c>
      <c r="Q80" s="7">
        <v>0.74760278257388024</v>
      </c>
      <c r="R80" s="7">
        <v>8.9446159628794355</v>
      </c>
      <c r="S80" s="7">
        <v>2.0698508994325731</v>
      </c>
      <c r="T80" s="7">
        <v>0.72813852813852831</v>
      </c>
      <c r="U80" s="7">
        <v>0.85865685487220633</v>
      </c>
      <c r="V80" s="7">
        <v>9.2051961091117729</v>
      </c>
      <c r="W80" s="7">
        <v>124.64302080033787</v>
      </c>
      <c r="X80" s="6">
        <v>147.64569762514105</v>
      </c>
      <c r="AC80" s="6"/>
    </row>
    <row r="81" spans="1:29">
      <c r="A81" s="6"/>
      <c r="B81" s="4">
        <v>5.7584038921105864E-3</v>
      </c>
      <c r="C81" s="1" t="s">
        <v>13</v>
      </c>
      <c r="D81" s="4">
        <v>1.3277201092264901E-6</v>
      </c>
      <c r="E81" s="4">
        <v>1.9671554567664588E-7</v>
      </c>
      <c r="F81" s="4">
        <v>2.283872077315264E-5</v>
      </c>
      <c r="G81" s="4">
        <v>3.3837940603796895E-6</v>
      </c>
      <c r="H81" s="4">
        <v>9.705332369889006E-6</v>
      </c>
      <c r="I81" s="4">
        <v>1.4379459494879502E-6</v>
      </c>
      <c r="J81" s="4">
        <v>1.6694586040100657E-4</v>
      </c>
      <c r="K81" s="4">
        <v>2.4734765858426093E-5</v>
      </c>
      <c r="X81" s="27">
        <v>2927.3123338517262</v>
      </c>
      <c r="Y81" t="s">
        <v>51</v>
      </c>
      <c r="AC81" s="6"/>
    </row>
    <row r="82" spans="1:29">
      <c r="A82" s="6"/>
      <c r="B82" s="4">
        <v>8.5316743791956948E-4</v>
      </c>
      <c r="C82" s="1" t="s">
        <v>14</v>
      </c>
      <c r="D82" s="4">
        <v>1.9671554567664588E-7</v>
      </c>
      <c r="E82" s="4">
        <v>2.9145454408613915E-8</v>
      </c>
      <c r="F82" s="4">
        <v>3.383794060379689E-6</v>
      </c>
      <c r="G82" s="4">
        <v>5.0134428967320422E-7</v>
      </c>
      <c r="H82" s="4">
        <v>1.4379459494879504E-6</v>
      </c>
      <c r="I82" s="4">
        <v>2.1304665052624568E-7</v>
      </c>
      <c r="J82" s="4">
        <v>2.4734765858426096E-5</v>
      </c>
      <c r="K82" s="4">
        <v>3.6647128632095894E-6</v>
      </c>
      <c r="Y82" t="s">
        <v>102</v>
      </c>
      <c r="AC82" s="6"/>
    </row>
    <row r="83" spans="1:29">
      <c r="A83" s="6"/>
      <c r="B83" s="4">
        <v>9.9052938700738308E-2</v>
      </c>
      <c r="C83" s="1" t="s">
        <v>15</v>
      </c>
      <c r="D83" s="4">
        <v>2.2838720773152647E-5</v>
      </c>
      <c r="E83" s="4">
        <v>3.3837940603796899E-6</v>
      </c>
      <c r="F83" s="4">
        <v>3.9285928030261935E-4</v>
      </c>
      <c r="G83" s="4">
        <v>5.820618906185522E-5</v>
      </c>
      <c r="H83" s="4">
        <v>1.6694586040100659E-4</v>
      </c>
      <c r="I83" s="4">
        <v>2.4734765858426093E-5</v>
      </c>
      <c r="J83" s="4">
        <v>2.8717120900982719E-3</v>
      </c>
      <c r="K83" s="4">
        <v>4.254740188871668E-4</v>
      </c>
      <c r="U83" t="s">
        <v>103</v>
      </c>
      <c r="W83">
        <v>66.33864886296881</v>
      </c>
      <c r="AC83" s="6"/>
    </row>
    <row r="84" spans="1:29">
      <c r="A84" s="6"/>
      <c r="B84" s="4">
        <v>1.4675723258227148E-2</v>
      </c>
      <c r="C84" s="1" t="s">
        <v>16</v>
      </c>
      <c r="D84" s="4">
        <v>3.3837940603796899E-6</v>
      </c>
      <c r="E84" s="4">
        <v>5.0134428967320433E-7</v>
      </c>
      <c r="F84" s="4">
        <v>5.8206189061855213E-5</v>
      </c>
      <c r="G84" s="4">
        <v>8.6238523944112739E-6</v>
      </c>
      <c r="H84" s="4">
        <v>2.4734765858426096E-5</v>
      </c>
      <c r="I84" s="4">
        <v>3.664712863209589E-6</v>
      </c>
      <c r="J84" s="4">
        <v>4.254740188871668E-4</v>
      </c>
      <c r="K84" s="4">
        <v>6.30384018551812E-5</v>
      </c>
      <c r="AC84" s="6"/>
    </row>
    <row r="85" spans="1:29">
      <c r="A85" s="6"/>
      <c r="B85" s="4">
        <v>4.2092624269700021E-2</v>
      </c>
      <c r="C85" s="1" t="s">
        <v>17</v>
      </c>
      <c r="D85" s="4">
        <v>9.7053323698890077E-6</v>
      </c>
      <c r="E85" s="4">
        <v>1.4379459494879506E-6</v>
      </c>
      <c r="F85" s="4">
        <v>1.6694586040100657E-4</v>
      </c>
      <c r="G85" s="4">
        <v>2.4734765858426096E-5</v>
      </c>
      <c r="H85" s="4">
        <v>7.0943774787662943E-5</v>
      </c>
      <c r="I85" s="4">
        <v>1.0511058221334459E-5</v>
      </c>
      <c r="J85" s="4">
        <v>1.220336313135155E-3</v>
      </c>
      <c r="K85" s="4">
        <v>1.8080551923497121E-4</v>
      </c>
      <c r="AC85" s="6"/>
    </row>
    <row r="86" spans="1:29">
      <c r="A86" s="6"/>
      <c r="B86" s="4">
        <v>6.2364601504755627E-3</v>
      </c>
      <c r="C86" s="1" t="s">
        <v>18</v>
      </c>
      <c r="D86" s="4">
        <v>1.4379459494879504E-6</v>
      </c>
      <c r="E86" s="4">
        <v>2.1304665052624573E-7</v>
      </c>
      <c r="F86" s="4">
        <v>2.4734765858426093E-5</v>
      </c>
      <c r="G86" s="4">
        <v>3.6647128632095898E-6</v>
      </c>
      <c r="H86" s="4">
        <v>1.0511058221334461E-5</v>
      </c>
      <c r="I86" s="4">
        <v>1.5573226158737684E-6</v>
      </c>
      <c r="J86" s="4">
        <v>1.8080551923497118E-4</v>
      </c>
      <c r="K86" s="4">
        <v>2.6788218488592149E-5</v>
      </c>
      <c r="AC86" s="6"/>
    </row>
    <row r="87" spans="1:29">
      <c r="A87" s="6"/>
      <c r="B87" s="4">
        <v>0.72405447927196809</v>
      </c>
      <c r="C87" s="1" t="s">
        <v>19</v>
      </c>
      <c r="D87" s="4">
        <v>1.6694586040100657E-4</v>
      </c>
      <c r="E87" s="4">
        <v>2.4734765858426096E-5</v>
      </c>
      <c r="F87" s="4">
        <v>2.8717120900982719E-3</v>
      </c>
      <c r="G87" s="4">
        <v>4.254740188871668E-4</v>
      </c>
      <c r="H87" s="4">
        <v>1.220336313135155E-3</v>
      </c>
      <c r="I87" s="4">
        <v>1.8080551923497116E-4</v>
      </c>
      <c r="J87" s="4">
        <v>2.0991562989333312E-2</v>
      </c>
      <c r="K87" s="4">
        <v>3.1101184198061844E-3</v>
      </c>
      <c r="AC87" s="6"/>
    </row>
    <row r="88" spans="1:29">
      <c r="A88" s="6"/>
      <c r="B88" s="4">
        <v>0.10727620301886072</v>
      </c>
      <c r="C88" s="1" t="s">
        <v>20</v>
      </c>
      <c r="D88" s="4">
        <v>2.4734765858426096E-5</v>
      </c>
      <c r="E88" s="4">
        <v>3.6647128632095898E-6</v>
      </c>
      <c r="F88" s="4">
        <v>4.2547401888716675E-4</v>
      </c>
      <c r="G88" s="4">
        <v>6.3038401855181186E-5</v>
      </c>
      <c r="H88" s="4">
        <v>1.8080551923497118E-4</v>
      </c>
      <c r="I88" s="4">
        <v>2.6788218488592146E-5</v>
      </c>
      <c r="J88" s="4">
        <v>3.1101184198061844E-3</v>
      </c>
      <c r="K88" s="4">
        <v>4.607963966348237E-4</v>
      </c>
      <c r="AC88" s="6"/>
    </row>
    <row r="89" spans="1:29">
      <c r="A89" s="6"/>
      <c r="AC89" s="6"/>
    </row>
    <row r="90" spans="1:29">
      <c r="A90" s="6"/>
      <c r="C90" s="1" t="s">
        <v>32</v>
      </c>
      <c r="D90" s="4">
        <v>0</v>
      </c>
      <c r="E90" s="4">
        <v>0</v>
      </c>
      <c r="F90" s="4">
        <v>0</v>
      </c>
      <c r="G90" s="4">
        <v>0</v>
      </c>
      <c r="H90" s="4">
        <v>0</v>
      </c>
      <c r="I90" s="4">
        <v>0</v>
      </c>
      <c r="J90" s="4">
        <v>0</v>
      </c>
      <c r="K90" s="4">
        <v>0</v>
      </c>
      <c r="AC90" s="6"/>
    </row>
    <row r="91" spans="1:29">
      <c r="A91" s="6"/>
      <c r="C91" s="1"/>
      <c r="D91" s="1" t="s">
        <v>13</v>
      </c>
      <c r="E91" s="1" t="s">
        <v>14</v>
      </c>
      <c r="F91" s="1" t="s">
        <v>15</v>
      </c>
      <c r="G91" s="1" t="s">
        <v>16</v>
      </c>
      <c r="H91" s="1" t="s">
        <v>17</v>
      </c>
      <c r="I91" s="1" t="s">
        <v>18</v>
      </c>
      <c r="J91" s="1" t="s">
        <v>19</v>
      </c>
      <c r="K91" s="1" t="s">
        <v>20</v>
      </c>
      <c r="AC91" s="6"/>
    </row>
    <row r="92" spans="1:29">
      <c r="A92" s="6"/>
      <c r="B92" s="4">
        <v>6.022879054933967E-4</v>
      </c>
      <c r="C92" s="1" t="s">
        <v>13</v>
      </c>
      <c r="D92" s="4">
        <v>0</v>
      </c>
      <c r="E92" s="4">
        <v>0</v>
      </c>
      <c r="F92" s="4">
        <v>0</v>
      </c>
      <c r="G92" s="4">
        <v>0</v>
      </c>
      <c r="H92" s="4">
        <v>0</v>
      </c>
      <c r="I92" s="4">
        <v>0</v>
      </c>
      <c r="J92" s="4">
        <v>0</v>
      </c>
      <c r="K92" s="4">
        <v>0</v>
      </c>
      <c r="AC92" s="6"/>
    </row>
    <row r="93" spans="1:29">
      <c r="A93" s="6"/>
      <c r="B93" s="4">
        <v>6.0092834245367597E-3</v>
      </c>
      <c r="C93" s="1" t="s">
        <v>14</v>
      </c>
      <c r="D93" s="4">
        <v>0</v>
      </c>
      <c r="E93" s="4">
        <v>0</v>
      </c>
      <c r="F93" s="4">
        <v>0</v>
      </c>
      <c r="G93" s="4">
        <v>0</v>
      </c>
      <c r="H93" s="4">
        <v>0</v>
      </c>
      <c r="I93" s="4">
        <v>0</v>
      </c>
      <c r="J93" s="4">
        <v>0</v>
      </c>
      <c r="K93" s="4">
        <v>0</v>
      </c>
      <c r="AC93" s="6"/>
    </row>
    <row r="94" spans="1:29">
      <c r="A94" s="6"/>
      <c r="B94" s="4">
        <v>1.0360229692253722E-2</v>
      </c>
      <c r="C94" s="1" t="s">
        <v>15</v>
      </c>
      <c r="D94" s="4">
        <v>0</v>
      </c>
      <c r="E94" s="4">
        <v>0</v>
      </c>
      <c r="F94" s="4">
        <v>0</v>
      </c>
      <c r="G94" s="4">
        <v>0</v>
      </c>
      <c r="H94" s="4">
        <v>0</v>
      </c>
      <c r="I94" s="4">
        <v>0</v>
      </c>
      <c r="J94" s="4">
        <v>0</v>
      </c>
      <c r="K94" s="4">
        <v>0</v>
      </c>
      <c r="AC94" s="6"/>
    </row>
    <row r="95" spans="1:29">
      <c r="A95" s="6"/>
      <c r="B95" s="4">
        <v>0.10336843226671175</v>
      </c>
      <c r="C95" s="1" t="s">
        <v>16</v>
      </c>
      <c r="D95" s="4">
        <v>0</v>
      </c>
      <c r="E95" s="4">
        <v>0</v>
      </c>
      <c r="F95" s="4">
        <v>0</v>
      </c>
      <c r="G95" s="4">
        <v>0</v>
      </c>
      <c r="H95" s="4">
        <v>0</v>
      </c>
      <c r="I95" s="4">
        <v>0</v>
      </c>
      <c r="J95" s="4">
        <v>0</v>
      </c>
      <c r="K95" s="4">
        <v>0</v>
      </c>
      <c r="AC95" s="6"/>
    </row>
    <row r="96" spans="1:29">
      <c r="A96" s="6"/>
      <c r="B96" s="4">
        <v>4.4025877627048666E-3</v>
      </c>
      <c r="C96" s="1" t="s">
        <v>17</v>
      </c>
      <c r="D96" s="4">
        <v>0</v>
      </c>
      <c r="E96" s="4">
        <v>0</v>
      </c>
      <c r="F96" s="4">
        <v>0</v>
      </c>
      <c r="G96" s="4">
        <v>0</v>
      </c>
      <c r="H96" s="4">
        <v>0</v>
      </c>
      <c r="I96" s="4">
        <v>0</v>
      </c>
      <c r="J96" s="4">
        <v>0</v>
      </c>
      <c r="K96" s="4">
        <v>0</v>
      </c>
      <c r="AC96" s="6"/>
    </row>
    <row r="97" spans="1:29">
      <c r="A97" s="6"/>
      <c r="B97" s="4">
        <v>4.3926496657470719E-2</v>
      </c>
      <c r="C97" s="1" t="s">
        <v>18</v>
      </c>
      <c r="D97" s="4">
        <v>0</v>
      </c>
      <c r="E97" s="4">
        <v>0</v>
      </c>
      <c r="F97" s="4">
        <v>0</v>
      </c>
      <c r="G97" s="4">
        <v>0</v>
      </c>
      <c r="H97" s="4">
        <v>0</v>
      </c>
      <c r="I97" s="4">
        <v>0</v>
      </c>
      <c r="J97" s="4">
        <v>0</v>
      </c>
      <c r="K97" s="4">
        <v>0</v>
      </c>
      <c r="AC97" s="6"/>
    </row>
    <row r="98" spans="1:29">
      <c r="A98" s="6"/>
      <c r="B98" s="4">
        <v>7.573092543600464E-2</v>
      </c>
      <c r="C98" s="1" t="s">
        <v>19</v>
      </c>
      <c r="D98" s="4">
        <v>0</v>
      </c>
      <c r="E98" s="4">
        <v>0</v>
      </c>
      <c r="F98" s="4">
        <v>0</v>
      </c>
      <c r="G98" s="4">
        <v>0</v>
      </c>
      <c r="H98" s="4">
        <v>0</v>
      </c>
      <c r="I98" s="4">
        <v>0</v>
      </c>
      <c r="J98" s="4">
        <v>0</v>
      </c>
      <c r="K98" s="4">
        <v>0</v>
      </c>
      <c r="AC98" s="6"/>
    </row>
    <row r="99" spans="1:29">
      <c r="A99" s="6"/>
      <c r="B99" s="4">
        <v>0.75559975685482428</v>
      </c>
      <c r="C99" s="1" t="s">
        <v>20</v>
      </c>
      <c r="D99" s="4">
        <v>0</v>
      </c>
      <c r="E99" s="4">
        <v>0</v>
      </c>
      <c r="F99" s="4">
        <v>0</v>
      </c>
      <c r="G99" s="4">
        <v>0</v>
      </c>
      <c r="H99" s="4">
        <v>0</v>
      </c>
      <c r="I99" s="4">
        <v>0</v>
      </c>
      <c r="J99" s="4">
        <v>0</v>
      </c>
      <c r="K99" s="4">
        <v>0</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4">
        <v>2.2169174993652411E-3</v>
      </c>
      <c r="E103" s="4">
        <v>1.1925794686143675E-2</v>
      </c>
      <c r="F103" s="4">
        <v>7.842193056773486E-3</v>
      </c>
      <c r="G103" s="4">
        <v>2.9928325506367887E-3</v>
      </c>
      <c r="H103" s="4">
        <v>4.7282350744932292E-3</v>
      </c>
      <c r="I103" s="4">
        <v>3.9381416574647598E-3</v>
      </c>
      <c r="J103" s="4">
        <v>1.2763726723250667E-3</v>
      </c>
      <c r="K103" s="4">
        <v>6.091546034777401E-4</v>
      </c>
      <c r="L103" s="6">
        <v>3.5529641800679988E-2</v>
      </c>
      <c r="AC103" s="6"/>
    </row>
    <row r="104" spans="1:29">
      <c r="A104" s="6"/>
      <c r="C104" s="1" t="s">
        <v>14</v>
      </c>
      <c r="D104" s="4">
        <v>1.1925794686143675E-2</v>
      </c>
      <c r="E104" s="4">
        <v>0.11747849329131194</v>
      </c>
      <c r="F104" s="4">
        <v>2.9928325506367887E-3</v>
      </c>
      <c r="G104" s="4">
        <v>1.8711389841965041E-2</v>
      </c>
      <c r="H104" s="4">
        <v>3.9381416574647598E-3</v>
      </c>
      <c r="I104" s="4">
        <v>3.2886437671561665E-2</v>
      </c>
      <c r="J104" s="4">
        <v>6.091546034777401E-4</v>
      </c>
      <c r="K104" s="4">
        <v>4.2812378944704493E-3</v>
      </c>
      <c r="L104" s="6">
        <v>0.19282348219703205</v>
      </c>
      <c r="AC104" s="6"/>
    </row>
    <row r="105" spans="1:29">
      <c r="A105" s="6"/>
      <c r="C105" s="1" t="s">
        <v>15</v>
      </c>
      <c r="D105" s="4">
        <v>7.842193056773486E-3</v>
      </c>
      <c r="E105" s="4">
        <v>2.9928325506367883E-3</v>
      </c>
      <c r="F105" s="4">
        <v>0.13126287391733266</v>
      </c>
      <c r="G105" s="4">
        <v>2.722841460865914E-2</v>
      </c>
      <c r="H105" s="4">
        <v>1.2763726723250665E-3</v>
      </c>
      <c r="I105" s="4">
        <v>6.0915460347774021E-4</v>
      </c>
      <c r="J105" s="4">
        <v>1.2350758014092491E-2</v>
      </c>
      <c r="K105" s="4">
        <v>2.4241324309876851E-3</v>
      </c>
      <c r="L105" s="6">
        <v>0.18598673185428505</v>
      </c>
      <c r="AC105" s="6"/>
    </row>
    <row r="106" spans="1:29">
      <c r="A106" s="6"/>
      <c r="C106" s="1" t="s">
        <v>16</v>
      </c>
      <c r="D106" s="4">
        <v>2.9928325506367883E-3</v>
      </c>
      <c r="E106" s="4">
        <v>1.8711389841965041E-2</v>
      </c>
      <c r="F106" s="4">
        <v>2.722841460865914E-2</v>
      </c>
      <c r="G106" s="4">
        <v>8.1663086142249236E-2</v>
      </c>
      <c r="H106" s="4">
        <v>6.091546034777401E-4</v>
      </c>
      <c r="I106" s="4">
        <v>4.2812378944704493E-3</v>
      </c>
      <c r="J106" s="4">
        <v>2.4241324309876851E-3</v>
      </c>
      <c r="K106" s="4">
        <v>6.2881380280140689E-3</v>
      </c>
      <c r="L106" s="6">
        <v>0.14419838610046015</v>
      </c>
      <c r="AC106" s="6"/>
    </row>
    <row r="107" spans="1:29">
      <c r="A107" s="6"/>
      <c r="C107" s="1" t="s">
        <v>17</v>
      </c>
      <c r="D107" s="4">
        <v>4.7282350744932301E-3</v>
      </c>
      <c r="E107" s="4">
        <v>3.9381416574647598E-3</v>
      </c>
      <c r="F107" s="4">
        <v>1.2763726723250663E-3</v>
      </c>
      <c r="G107" s="4">
        <v>6.091546034777401E-4</v>
      </c>
      <c r="H107" s="4">
        <v>3.3736793926267231E-2</v>
      </c>
      <c r="I107" s="4">
        <v>2.2799741626827474E-2</v>
      </c>
      <c r="J107" s="4">
        <v>5.2984667498476856E-3</v>
      </c>
      <c r="K107" s="4">
        <v>2.9230004683917991E-3</v>
      </c>
      <c r="L107" s="6">
        <v>7.5309906779094979E-2</v>
      </c>
      <c r="AC107" s="6"/>
    </row>
    <row r="108" spans="1:29">
      <c r="A108" s="6"/>
      <c r="C108" s="1" t="s">
        <v>18</v>
      </c>
      <c r="D108" s="4">
        <v>3.9381416574647606E-3</v>
      </c>
      <c r="E108" s="4">
        <v>3.2886437671561665E-2</v>
      </c>
      <c r="F108" s="4">
        <v>6.091546034777401E-4</v>
      </c>
      <c r="G108" s="4">
        <v>4.2812378944704493E-3</v>
      </c>
      <c r="H108" s="4">
        <v>2.2799741626827474E-2</v>
      </c>
      <c r="I108" s="4">
        <v>0.18098903163824812</v>
      </c>
      <c r="J108" s="4">
        <v>2.9230004683917996E-3</v>
      </c>
      <c r="K108" s="4">
        <v>2.1764586726537728E-2</v>
      </c>
      <c r="L108" s="6">
        <v>0.27019133228697972</v>
      </c>
      <c r="AC108" s="6"/>
    </row>
    <row r="109" spans="1:29">
      <c r="A109" s="6"/>
      <c r="C109" s="1" t="s">
        <v>19</v>
      </c>
      <c r="D109" s="4">
        <v>1.2763726723250663E-3</v>
      </c>
      <c r="E109" s="4">
        <v>6.091546034777401E-4</v>
      </c>
      <c r="F109" s="4">
        <v>1.2350758014092491E-2</v>
      </c>
      <c r="G109" s="4">
        <v>2.4241324309876851E-3</v>
      </c>
      <c r="H109" s="4">
        <v>5.2984667498476848E-3</v>
      </c>
      <c r="I109" s="4">
        <v>2.9230004683917996E-3</v>
      </c>
      <c r="J109" s="4">
        <v>2.2153084858274733E-2</v>
      </c>
      <c r="K109" s="4">
        <v>3.5778315954072379E-3</v>
      </c>
      <c r="L109" s="6">
        <v>5.0612801392804441E-2</v>
      </c>
      <c r="AC109" s="6"/>
    </row>
    <row r="110" spans="1:29">
      <c r="A110" s="6"/>
      <c r="C110" s="1" t="s">
        <v>20</v>
      </c>
      <c r="D110" s="4">
        <v>6.091546034777401E-4</v>
      </c>
      <c r="E110" s="4">
        <v>4.2812378944704493E-3</v>
      </c>
      <c r="F110" s="4">
        <v>2.4241324309876851E-3</v>
      </c>
      <c r="G110" s="4">
        <v>6.2881380280140672E-3</v>
      </c>
      <c r="H110" s="4">
        <v>2.9230004683917991E-3</v>
      </c>
      <c r="I110" s="4">
        <v>2.1764586726537728E-2</v>
      </c>
      <c r="J110" s="4">
        <v>3.5778315954072379E-3</v>
      </c>
      <c r="K110" s="4">
        <v>3.4796360917392732E-3</v>
      </c>
      <c r="L110" s="6">
        <v>4.5347717839025976E-2</v>
      </c>
      <c r="AC110" s="6"/>
    </row>
    <row r="111" spans="1:29">
      <c r="A111" s="6"/>
      <c r="D111" s="3">
        <v>3.5529641800679988E-2</v>
      </c>
      <c r="E111" s="3">
        <v>0.19282348219703205</v>
      </c>
      <c r="F111" s="3">
        <v>0.18598673185428505</v>
      </c>
      <c r="G111" s="3">
        <v>0.14419838610046015</v>
      </c>
      <c r="H111" s="3">
        <v>7.5309906779094979E-2</v>
      </c>
      <c r="I111" s="3">
        <v>0.27019133228697972</v>
      </c>
      <c r="J111" s="3">
        <v>5.0612801392804441E-2</v>
      </c>
      <c r="K111" s="3">
        <v>4.5347717839025976E-2</v>
      </c>
      <c r="L111" s="6">
        <v>1.0000000002503624</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v>0.44146175829790518</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v>0.42614563718657561</v>
      </c>
      <c r="R114" t="s">
        <v>58</v>
      </c>
      <c r="W114" s="1" t="s">
        <v>45</v>
      </c>
      <c r="X114" s="6" t="s">
        <v>47</v>
      </c>
      <c r="Y114" s="6" t="s">
        <v>48</v>
      </c>
      <c r="Z114" s="6" t="s">
        <v>49</v>
      </c>
      <c r="AA114" s="6" t="s">
        <v>50</v>
      </c>
      <c r="AB114" s="6"/>
      <c r="AC114" s="6"/>
    </row>
    <row r="115" spans="1:29">
      <c r="A115" s="6"/>
      <c r="C115" s="1" t="s">
        <v>13</v>
      </c>
      <c r="D115" s="5">
        <v>3.9017747988828244</v>
      </c>
      <c r="E115" s="5">
        <v>20.989398647612866</v>
      </c>
      <c r="F115" s="5">
        <v>13.802259779921336</v>
      </c>
      <c r="G115" s="5">
        <v>5.2673852891207478</v>
      </c>
      <c r="H115" s="5">
        <v>8.3216937311080841</v>
      </c>
      <c r="I115" s="5">
        <v>6.9311293171379775</v>
      </c>
      <c r="J115" s="5">
        <v>2.2464159032921174</v>
      </c>
      <c r="K115" s="5">
        <v>1.0721121021208226</v>
      </c>
      <c r="L115" s="11">
        <v>62.532169569196782</v>
      </c>
      <c r="N115" t="s">
        <v>38</v>
      </c>
      <c r="O115" s="7">
        <v>0.65256091842349795</v>
      </c>
      <c r="W115" s="1" t="s">
        <v>13</v>
      </c>
      <c r="X115" s="5">
        <v>62.532169569196782</v>
      </c>
      <c r="Y115" s="5">
        <v>3.9017747988828244</v>
      </c>
      <c r="Z115" s="5">
        <v>58.630394770313956</v>
      </c>
      <c r="AA115" s="7">
        <v>31.567840012186043</v>
      </c>
      <c r="AB115" s="7">
        <v>0.11801006414506116</v>
      </c>
      <c r="AC115" s="6"/>
    </row>
    <row r="116" spans="1:29">
      <c r="A116" s="6"/>
      <c r="C116" s="1" t="s">
        <v>14</v>
      </c>
      <c r="D116" s="5">
        <v>20.989398647612866</v>
      </c>
      <c r="E116" s="5">
        <v>206.76214819270902</v>
      </c>
      <c r="F116" s="5">
        <v>5.2673852891207478</v>
      </c>
      <c r="G116" s="5">
        <v>32.93204612185847</v>
      </c>
      <c r="H116" s="5">
        <v>6.9311293171379775</v>
      </c>
      <c r="I116" s="5">
        <v>57.880130301948533</v>
      </c>
      <c r="J116" s="5">
        <v>1.0721121021208226</v>
      </c>
      <c r="K116" s="5">
        <v>7.5349786942679913</v>
      </c>
      <c r="L116" s="11">
        <v>339.36932866677637</v>
      </c>
      <c r="M116" s="9" t="s">
        <v>39</v>
      </c>
      <c r="N116" s="9">
        <v>1</v>
      </c>
      <c r="O116" s="9">
        <v>2</v>
      </c>
      <c r="P116" s="9" t="s">
        <v>39</v>
      </c>
      <c r="Q116" s="9">
        <v>1</v>
      </c>
      <c r="R116" s="9">
        <v>2</v>
      </c>
      <c r="S116" s="9" t="s">
        <v>11</v>
      </c>
      <c r="T116" s="9" t="s">
        <v>42</v>
      </c>
      <c r="U116" s="9" t="s">
        <v>43</v>
      </c>
      <c r="V116" s="9"/>
      <c r="W116" s="1" t="s">
        <v>14</v>
      </c>
      <c r="X116" s="5">
        <v>339.36932866677637</v>
      </c>
      <c r="Y116" s="5">
        <v>206.76214819270902</v>
      </c>
      <c r="Z116" s="5">
        <v>132.60718047406735</v>
      </c>
      <c r="AA116" s="7">
        <v>0.22115579945290154</v>
      </c>
      <c r="AB116" s="7">
        <v>2.8991003712489705</v>
      </c>
      <c r="AC116" s="6"/>
    </row>
    <row r="117" spans="1:29">
      <c r="A117" s="6"/>
      <c r="C117" s="1" t="s">
        <v>15</v>
      </c>
      <c r="D117" s="5">
        <v>13.802259779921336</v>
      </c>
      <c r="E117" s="5">
        <v>5.2673852891207478</v>
      </c>
      <c r="F117" s="5">
        <v>231.02265809450549</v>
      </c>
      <c r="G117" s="5">
        <v>47.922009711240086</v>
      </c>
      <c r="H117" s="5">
        <v>2.2464159032921169</v>
      </c>
      <c r="I117" s="5">
        <v>1.0721121021208229</v>
      </c>
      <c r="J117" s="5">
        <v>21.737334104802784</v>
      </c>
      <c r="K117" s="5">
        <v>4.2664730785383256</v>
      </c>
      <c r="L117" s="11">
        <v>327.3366480635417</v>
      </c>
      <c r="M117" s="9">
        <v>1</v>
      </c>
      <c r="N117" s="5">
        <v>837.77458237420456</v>
      </c>
      <c r="O117" s="5">
        <v>145.25272346212029</v>
      </c>
      <c r="P117" s="9">
        <v>1</v>
      </c>
      <c r="Q117">
        <v>3.2592286682406789E-2</v>
      </c>
      <c r="R117">
        <v>2.8238562269717744</v>
      </c>
      <c r="S117" s="20">
        <v>3.5546771435113693</v>
      </c>
      <c r="T117">
        <v>0.94062214181887072</v>
      </c>
      <c r="U117" s="20">
        <v>5.9377858181129284E-2</v>
      </c>
      <c r="W117" s="1" t="s">
        <v>15</v>
      </c>
      <c r="X117" s="5">
        <v>327.3366480635417</v>
      </c>
      <c r="Y117" s="5">
        <v>231.02265809450549</v>
      </c>
      <c r="Z117" s="5">
        <v>96.313989969036214</v>
      </c>
      <c r="AA117" s="7">
        <v>1.247627139923879</v>
      </c>
      <c r="AB117" s="7">
        <v>2.1273161759733878</v>
      </c>
      <c r="AC117" s="6"/>
    </row>
    <row r="118" spans="1:29">
      <c r="A118" s="6"/>
      <c r="C118" s="1" t="s">
        <v>16</v>
      </c>
      <c r="D118" s="5">
        <v>5.2673852891207478</v>
      </c>
      <c r="E118" s="5">
        <v>32.93204612185847</v>
      </c>
      <c r="F118" s="5">
        <v>47.922009711240086</v>
      </c>
      <c r="G118" s="5">
        <v>143.72703161035867</v>
      </c>
      <c r="H118" s="5">
        <v>1.0721121021208226</v>
      </c>
      <c r="I118" s="5">
        <v>7.5349786942679913</v>
      </c>
      <c r="J118" s="5">
        <v>4.2664730785383256</v>
      </c>
      <c r="K118" s="5">
        <v>11.067122929304761</v>
      </c>
      <c r="L118" s="11">
        <v>253.78915953680985</v>
      </c>
      <c r="M118" s="9">
        <v>2</v>
      </c>
      <c r="N118" s="5">
        <v>145.25272346212029</v>
      </c>
      <c r="O118" s="5">
        <v>631.71997114219289</v>
      </c>
      <c r="P118" s="9">
        <v>2</v>
      </c>
      <c r="Q118">
        <v>0.6540972013559343</v>
      </c>
      <c r="R118">
        <v>4.4131428501253893E-2</v>
      </c>
      <c r="W118" s="1" t="s">
        <v>16</v>
      </c>
      <c r="X118" s="5">
        <v>253.78915953680985</v>
      </c>
      <c r="Y118" s="5">
        <v>143.72703161035867</v>
      </c>
      <c r="Z118" s="5">
        <v>110.06212792645118</v>
      </c>
      <c r="AA118" s="7">
        <v>3.6776308293464993E-3</v>
      </c>
      <c r="AB118" s="7">
        <v>7.9918864273690205E-3</v>
      </c>
      <c r="AC118" s="6"/>
    </row>
    <row r="119" spans="1:29">
      <c r="A119" s="6"/>
      <c r="C119" s="1" t="s">
        <v>17</v>
      </c>
      <c r="D119" s="5">
        <v>8.3216937311080841</v>
      </c>
      <c r="E119" s="5">
        <v>6.9311293171379775</v>
      </c>
      <c r="F119" s="5">
        <v>2.2464159032921165</v>
      </c>
      <c r="G119" s="5">
        <v>1.0721121021208226</v>
      </c>
      <c r="H119" s="5">
        <v>59.376757310230325</v>
      </c>
      <c r="I119" s="5">
        <v>40.127545263216355</v>
      </c>
      <c r="J119" s="5">
        <v>9.3253014797319267</v>
      </c>
      <c r="K119" s="5">
        <v>5.1444808243695661</v>
      </c>
      <c r="L119" s="11">
        <v>132.54543593120718</v>
      </c>
      <c r="M119" s="9" t="s">
        <v>40</v>
      </c>
      <c r="N119" s="9">
        <v>1</v>
      </c>
      <c r="O119" s="9">
        <v>2</v>
      </c>
      <c r="P119" s="9" t="s">
        <v>40</v>
      </c>
      <c r="Q119" s="9">
        <v>1</v>
      </c>
      <c r="R119" s="9">
        <v>2</v>
      </c>
      <c r="S119" s="9" t="s">
        <v>11</v>
      </c>
      <c r="T119" s="9" t="s">
        <v>42</v>
      </c>
      <c r="U119" s="9" t="s">
        <v>43</v>
      </c>
      <c r="W119" s="1" t="s">
        <v>17</v>
      </c>
      <c r="X119" s="5">
        <v>132.54543593120718</v>
      </c>
      <c r="Y119" s="5">
        <v>59.376757310230325</v>
      </c>
      <c r="Z119" s="5">
        <v>73.168678620976863</v>
      </c>
      <c r="AA119" s="7">
        <v>4.4376233214013988E-2</v>
      </c>
      <c r="AB119" s="7">
        <v>0.52006673683440874</v>
      </c>
      <c r="AC119" s="6"/>
    </row>
    <row r="120" spans="1:29">
      <c r="A120" s="6"/>
      <c r="C120" s="1" t="s">
        <v>18</v>
      </c>
      <c r="D120" s="5">
        <v>6.9311293171379784</v>
      </c>
      <c r="E120" s="5">
        <v>57.880130301948533</v>
      </c>
      <c r="F120" s="5">
        <v>1.0721121021208226</v>
      </c>
      <c r="G120" s="5">
        <v>7.5349786942679913</v>
      </c>
      <c r="H120" s="5">
        <v>40.127545263216355</v>
      </c>
      <c r="I120" s="5">
        <v>318.5406956833167</v>
      </c>
      <c r="J120" s="5">
        <v>5.144480824369567</v>
      </c>
      <c r="K120" s="5">
        <v>38.305672638706405</v>
      </c>
      <c r="L120" s="11">
        <v>475.53674482508438</v>
      </c>
      <c r="M120" s="9">
        <v>1</v>
      </c>
      <c r="N120" s="5">
        <v>870.94342914146239</v>
      </c>
      <c r="O120" s="5">
        <v>139.0402498508023</v>
      </c>
      <c r="P120" s="9">
        <v>1</v>
      </c>
      <c r="Q120">
        <v>0.33403617240570621</v>
      </c>
      <c r="R120">
        <v>2.0883889038559018</v>
      </c>
      <c r="S120" s="20">
        <v>4.9851601152995668</v>
      </c>
      <c r="T120">
        <v>0.97443438088598711</v>
      </c>
      <c r="U120" s="20">
        <v>2.5565619114012894E-2</v>
      </c>
      <c r="W120" s="1" t="s">
        <v>18</v>
      </c>
      <c r="X120" s="5">
        <v>475.53674482508438</v>
      </c>
      <c r="Y120" s="5">
        <v>318.5406956833167</v>
      </c>
      <c r="Z120" s="5">
        <v>156.99604914176768</v>
      </c>
      <c r="AA120" s="7">
        <v>3.5145432295703243</v>
      </c>
      <c r="AB120" s="7">
        <v>0.77016649392867909</v>
      </c>
      <c r="AC120" s="6"/>
    </row>
    <row r="121" spans="1:29">
      <c r="A121" s="6"/>
      <c r="C121" s="1" t="s">
        <v>19</v>
      </c>
      <c r="D121" s="5">
        <v>2.2464159032921165</v>
      </c>
      <c r="E121" s="5">
        <v>1.0721121021208226</v>
      </c>
      <c r="F121" s="5">
        <v>21.737334104802784</v>
      </c>
      <c r="G121" s="5">
        <v>4.2664730785383256</v>
      </c>
      <c r="H121" s="5">
        <v>9.3253014797319249</v>
      </c>
      <c r="I121" s="5">
        <v>5.144480824369567</v>
      </c>
      <c r="J121" s="5">
        <v>38.989429350563526</v>
      </c>
      <c r="K121" s="5">
        <v>6.2969836079167383</v>
      </c>
      <c r="L121" s="11">
        <v>89.078530451335808</v>
      </c>
      <c r="M121" s="9">
        <v>2</v>
      </c>
      <c r="N121" s="5">
        <v>139.04024985080227</v>
      </c>
      <c r="O121" s="5">
        <v>610.97607159757104</v>
      </c>
      <c r="P121" s="9">
        <v>2</v>
      </c>
      <c r="Q121">
        <v>2.0883889038558952</v>
      </c>
      <c r="R121">
        <v>0.47434613518206359</v>
      </c>
      <c r="W121" s="1" t="s">
        <v>19</v>
      </c>
      <c r="X121" s="5">
        <v>89.078530451335808</v>
      </c>
      <c r="Y121" s="5">
        <v>38.989429350563526</v>
      </c>
      <c r="Z121" s="5">
        <v>50.089101100772282</v>
      </c>
      <c r="AA121" s="7">
        <v>0.40820157689503822</v>
      </c>
      <c r="AB121" s="7">
        <v>0.19051141667713814</v>
      </c>
      <c r="AC121" s="6"/>
    </row>
    <row r="122" spans="1:29">
      <c r="A122" s="6"/>
      <c r="C122" s="1" t="s">
        <v>20</v>
      </c>
      <c r="D122" s="5">
        <v>1.0721121021208226</v>
      </c>
      <c r="E122" s="5">
        <v>7.5349786942679913</v>
      </c>
      <c r="F122" s="5">
        <v>4.2664730785383256</v>
      </c>
      <c r="G122" s="5">
        <v>11.067122929304759</v>
      </c>
      <c r="H122" s="5">
        <v>5.1444808243695661</v>
      </c>
      <c r="I122" s="5">
        <v>38.305672638706405</v>
      </c>
      <c r="J122" s="5">
        <v>6.2969836079167383</v>
      </c>
      <c r="K122" s="5">
        <v>6.1241595214611211</v>
      </c>
      <c r="L122" s="11">
        <v>79.811983396685733</v>
      </c>
      <c r="M122" s="9" t="s">
        <v>41</v>
      </c>
      <c r="N122" s="9">
        <v>1</v>
      </c>
      <c r="O122" s="9">
        <v>2</v>
      </c>
      <c r="P122" s="9" t="s">
        <v>41</v>
      </c>
      <c r="Q122" s="9">
        <v>1</v>
      </c>
      <c r="R122" s="9">
        <v>2</v>
      </c>
      <c r="S122" s="9" t="s">
        <v>11</v>
      </c>
      <c r="T122" s="9" t="s">
        <v>42</v>
      </c>
      <c r="U122" s="9" t="s">
        <v>43</v>
      </c>
      <c r="W122" s="1" t="s">
        <v>20</v>
      </c>
      <c r="X122" s="5">
        <v>79.811983396685733</v>
      </c>
      <c r="Y122" s="5">
        <v>6.1241595214611211</v>
      </c>
      <c r="Z122" s="5">
        <v>73.687823875224609</v>
      </c>
      <c r="AA122" s="7">
        <v>64.506653254857184</v>
      </c>
      <c r="AB122" s="7">
        <v>3.3398708904309751</v>
      </c>
      <c r="AC122" s="6"/>
    </row>
    <row r="123" spans="1:29">
      <c r="A123" s="6"/>
      <c r="D123" s="11">
        <v>62.532169569196782</v>
      </c>
      <c r="E123" s="11">
        <v>339.36932866677637</v>
      </c>
      <c r="F123" s="11">
        <v>327.3366480635417</v>
      </c>
      <c r="G123" s="11">
        <v>253.78915953680985</v>
      </c>
      <c r="H123" s="11">
        <v>132.54543593120718</v>
      </c>
      <c r="I123" s="11">
        <v>475.53674482508438</v>
      </c>
      <c r="J123" s="11">
        <v>89.078530451335808</v>
      </c>
      <c r="K123" s="11">
        <v>79.811983396685747</v>
      </c>
      <c r="L123" s="1">
        <v>1760.0000004406377</v>
      </c>
      <c r="M123" s="9">
        <v>1</v>
      </c>
      <c r="N123" s="5">
        <v>448.64946135847896</v>
      </c>
      <c r="O123" s="5">
        <v>162.84332265680257</v>
      </c>
      <c r="P123" s="9">
        <v>1</v>
      </c>
      <c r="Q123">
        <v>0.15542534118372509</v>
      </c>
      <c r="R123">
        <v>0.48024293742234558</v>
      </c>
      <c r="S123" s="20">
        <v>1.0839420455080342</v>
      </c>
      <c r="T123">
        <v>0.70218263565158723</v>
      </c>
      <c r="U123" s="20">
        <v>0.29781736434841277</v>
      </c>
      <c r="W123" s="1" t="s">
        <v>59</v>
      </c>
      <c r="X123" s="6">
        <v>1760.0000004406377</v>
      </c>
      <c r="Y123" s="6">
        <v>1008.4446545620278</v>
      </c>
      <c r="Z123" s="6">
        <v>751.55534587861007</v>
      </c>
      <c r="AA123" s="6">
        <v>101.51407487692873</v>
      </c>
      <c r="AB123" s="6">
        <v>9.9730340356659894</v>
      </c>
      <c r="AC123" s="10">
        <v>111.48710891259472</v>
      </c>
    </row>
    <row r="124" spans="1:29">
      <c r="A124" s="6"/>
      <c r="M124" s="9">
        <v>2</v>
      </c>
      <c r="N124" s="5">
        <v>162.84332265680257</v>
      </c>
      <c r="O124" s="5">
        <v>985.66389376855386</v>
      </c>
      <c r="P124" s="9">
        <v>2</v>
      </c>
      <c r="Q124">
        <v>0.37777238449231992</v>
      </c>
      <c r="R124">
        <v>7.0501382409643584E-2</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v>20.199280122689345</v>
      </c>
      <c r="E127" s="7">
        <v>2.1039648354842431</v>
      </c>
      <c r="F127" s="7">
        <v>-4.7524552730909493</v>
      </c>
      <c r="G127" s="7">
        <v>8.099973017842613</v>
      </c>
      <c r="H127" s="7">
        <v>-1.9626380300237396</v>
      </c>
      <c r="I127" s="7">
        <v>-1.6329242405852094</v>
      </c>
      <c r="J127" s="7">
        <v>0.86782882316055898</v>
      </c>
      <c r="K127" s="7">
        <v>-6.9630630055150119E-2</v>
      </c>
      <c r="L127" s="12">
        <v>22.853398625421708</v>
      </c>
      <c r="AC127" s="6"/>
    </row>
    <row r="128" spans="1:29">
      <c r="A128" s="6"/>
      <c r="C128" s="1" t="s">
        <v>14</v>
      </c>
      <c r="D128" s="7">
        <v>-5.0395092427404569</v>
      </c>
      <c r="E128" s="7">
        <v>-6.6503447029031726</v>
      </c>
      <c r="F128" s="7">
        <v>0.78135227921953265</v>
      </c>
      <c r="G128" s="7">
        <v>6.8023939938592293E-2</v>
      </c>
      <c r="H128" s="7">
        <v>-2.1989135977250061</v>
      </c>
      <c r="I128" s="7">
        <v>-12.064118839764275</v>
      </c>
      <c r="J128" s="7">
        <v>-6.9630630055150119E-2</v>
      </c>
      <c r="K128" s="7">
        <v>2.8302908848853052</v>
      </c>
      <c r="L128" s="12">
        <v>-22.342849909144633</v>
      </c>
      <c r="AC128" s="6"/>
    </row>
    <row r="129" spans="1:29">
      <c r="A129" s="6"/>
      <c r="C129" s="1" t="s">
        <v>15</v>
      </c>
      <c r="D129" s="7">
        <v>-3.2224723793140333</v>
      </c>
      <c r="E129" s="7">
        <v>-1.1009589129529693</v>
      </c>
      <c r="F129" s="7">
        <v>17.586412459121995</v>
      </c>
      <c r="G129" s="7">
        <v>-3.7569513472404346</v>
      </c>
      <c r="H129" s="7">
        <v>-0.23237766744262253</v>
      </c>
      <c r="I129" s="7">
        <v>1.2470331010095899</v>
      </c>
      <c r="J129" s="7">
        <v>-5.564715701964241</v>
      </c>
      <c r="K129" s="7">
        <v>0.79325201711784388</v>
      </c>
      <c r="L129" s="12">
        <v>5.7492215683351287</v>
      </c>
      <c r="AC129" s="6"/>
    </row>
    <row r="130" spans="1:29">
      <c r="A130" s="6"/>
      <c r="C130" s="1" t="s">
        <v>16</v>
      </c>
      <c r="D130" s="7">
        <v>-0.26048088462016239</v>
      </c>
      <c r="E130" s="7">
        <v>5.4393173313814565</v>
      </c>
      <c r="F130" s="7">
        <v>-6.3961158293370364</v>
      </c>
      <c r="G130" s="7">
        <v>-0.72518968657841276</v>
      </c>
      <c r="H130" s="7">
        <v>-6.9630630055150119E-2</v>
      </c>
      <c r="I130" s="7">
        <v>0.47908429739456682</v>
      </c>
      <c r="J130" s="7">
        <v>-0.25797259156256419</v>
      </c>
      <c r="K130" s="7">
        <v>3.2910992052282921</v>
      </c>
      <c r="L130" s="12">
        <v>1.5001112118509901</v>
      </c>
      <c r="AC130" s="6"/>
    </row>
    <row r="131" spans="1:29">
      <c r="A131" s="6"/>
      <c r="C131" s="1" t="s">
        <v>17</v>
      </c>
      <c r="D131" s="7">
        <v>-0.31539412708407272</v>
      </c>
      <c r="E131" s="7">
        <v>-1.6329242405852094</v>
      </c>
      <c r="F131" s="7">
        <v>4.0005094907642196</v>
      </c>
      <c r="G131" s="7">
        <v>-6.9630630055150119E-2</v>
      </c>
      <c r="H131" s="7">
        <v>1.6452313326088202</v>
      </c>
      <c r="I131" s="7">
        <v>-4.7850232955049972</v>
      </c>
      <c r="J131" s="7">
        <v>0.69853797720619781</v>
      </c>
      <c r="K131" s="7">
        <v>-1.6179365002636903</v>
      </c>
      <c r="L131" s="12">
        <v>-2.0766299929138823</v>
      </c>
      <c r="AC131" s="6"/>
    </row>
    <row r="132" spans="1:29">
      <c r="A132" s="6"/>
      <c r="C132" s="1" t="s">
        <v>18</v>
      </c>
      <c r="D132" s="7">
        <v>2.350816351065693</v>
      </c>
      <c r="E132" s="7">
        <v>4.2631343865592779</v>
      </c>
      <c r="F132" s="7">
        <v>0</v>
      </c>
      <c r="G132" s="7">
        <v>1.5990171554763393</v>
      </c>
      <c r="H132" s="7">
        <v>4.0535713296630123</v>
      </c>
      <c r="I132" s="7">
        <v>35.158089402338256</v>
      </c>
      <c r="J132" s="7">
        <v>-0.14243271494286439</v>
      </c>
      <c r="K132" s="7">
        <v>-13.810539081182544</v>
      </c>
      <c r="L132" s="12">
        <v>33.471656828977174</v>
      </c>
      <c r="AC132" s="6"/>
    </row>
    <row r="133" spans="1:29">
      <c r="A133" s="6"/>
      <c r="C133" s="1" t="s">
        <v>19</v>
      </c>
      <c r="D133" s="7">
        <v>0.86782882316055998</v>
      </c>
      <c r="E133" s="7">
        <v>-6.9630630055150119E-2</v>
      </c>
      <c r="F133" s="7">
        <v>1.2986482646744399</v>
      </c>
      <c r="G133" s="7">
        <v>-1.0565256610272658</v>
      </c>
      <c r="H133" s="7">
        <v>-2.6458309562722242</v>
      </c>
      <c r="I133" s="7">
        <v>-0.14243271494286439</v>
      </c>
      <c r="J133" s="7">
        <v>-3.7779876962936112</v>
      </c>
      <c r="K133" s="7">
        <v>-0.28986754270551313</v>
      </c>
      <c r="L133" s="12">
        <v>-5.8157981134616294</v>
      </c>
      <c r="AC133" s="6"/>
    </row>
    <row r="134" spans="1:29">
      <c r="A134" s="6"/>
      <c r="C134" s="1" t="s">
        <v>20</v>
      </c>
      <c r="D134" s="7">
        <v>1.2470331010095903</v>
      </c>
      <c r="E134" s="7">
        <v>7.09011358842828</v>
      </c>
      <c r="F134" s="7">
        <v>-0.25797259156256419</v>
      </c>
      <c r="G134" s="7">
        <v>-3.2064806613054695</v>
      </c>
      <c r="H134" s="7">
        <v>-1.0065203772111297</v>
      </c>
      <c r="I134" s="7">
        <v>-13.594072283897734</v>
      </c>
      <c r="J134" s="7">
        <v>4.6251436664840524</v>
      </c>
      <c r="K134" s="7">
        <v>37.592230311799582</v>
      </c>
      <c r="L134" s="12">
        <v>32.489474753744609</v>
      </c>
      <c r="AC134" s="6"/>
    </row>
    <row r="135" spans="1:29">
      <c r="A135" s="6"/>
      <c r="D135" s="12">
        <v>15.827101764166461</v>
      </c>
      <c r="E135" s="12">
        <v>9.4426716553567562</v>
      </c>
      <c r="F135" s="12">
        <v>12.260378799789638</v>
      </c>
      <c r="G135" s="12">
        <v>0.95223612705081306</v>
      </c>
      <c r="H135" s="12">
        <v>-2.4171085964580401</v>
      </c>
      <c r="I135" s="12">
        <v>4.6656354260473343</v>
      </c>
      <c r="J135" s="12">
        <v>-3.6212288679676208</v>
      </c>
      <c r="K135" s="12">
        <v>28.718898664824124</v>
      </c>
      <c r="L135" s="2">
        <v>131.65716994561893</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v>31.567840012186043</v>
      </c>
      <c r="E140" s="7">
        <v>0.19259807610928051</v>
      </c>
      <c r="F140" s="7">
        <v>3.3524030739406334</v>
      </c>
      <c r="G140" s="7">
        <v>6.2389344275354519</v>
      </c>
      <c r="H140" s="7">
        <v>0.64773614065088048</v>
      </c>
      <c r="I140" s="7">
        <v>0.53804513938136833</v>
      </c>
      <c r="J140" s="7">
        <v>0.25279779669418978</v>
      </c>
      <c r="K140" s="7">
        <v>4.8503838936218976E-3</v>
      </c>
      <c r="L140" s="13">
        <v>42.795205050391466</v>
      </c>
      <c r="AC140" s="6"/>
    </row>
    <row r="141" spans="1:29">
      <c r="A141" s="6"/>
      <c r="C141" s="1" t="s">
        <v>14</v>
      </c>
      <c r="D141" s="7">
        <v>1.7090959470678626</v>
      </c>
      <c r="E141" s="7">
        <v>0.22115579945290154</v>
      </c>
      <c r="F141" s="7">
        <v>0.10189577658297376</v>
      </c>
      <c r="G141" s="7">
        <v>1.4021994070416893E-4</v>
      </c>
      <c r="H141" s="7">
        <v>1.2395554433737477</v>
      </c>
      <c r="I141" s="7">
        <v>3.3285691686251102</v>
      </c>
      <c r="J141" s="7">
        <v>4.8503838936218976E-3</v>
      </c>
      <c r="K141" s="7">
        <v>0.80641635288698599</v>
      </c>
      <c r="L141" s="13">
        <v>7.4116790918239079</v>
      </c>
      <c r="AC141" s="6"/>
    </row>
    <row r="142" spans="1:29">
      <c r="A142" s="6"/>
      <c r="C142" s="1" t="s">
        <v>15</v>
      </c>
      <c r="D142" s="7">
        <v>1.0474501758790866</v>
      </c>
      <c r="E142" s="7">
        <v>0.30494550577062596</v>
      </c>
      <c r="F142" s="7">
        <v>1.247627139923879</v>
      </c>
      <c r="G142" s="7">
        <v>0.32098320307826461</v>
      </c>
      <c r="H142" s="7">
        <v>2.7030078137482802E-2</v>
      </c>
      <c r="I142" s="7">
        <v>0.80306522921201917</v>
      </c>
      <c r="J142" s="7">
        <v>2.0881894081809049</v>
      </c>
      <c r="K142" s="7">
        <v>0.12611394343858814</v>
      </c>
      <c r="L142" s="13">
        <v>5.9654046836208501</v>
      </c>
      <c r="AC142" s="6"/>
    </row>
    <row r="143" spans="1:29">
      <c r="A143" s="6"/>
      <c r="C143" s="1" t="s">
        <v>16</v>
      </c>
      <c r="D143" s="7">
        <v>1.3573127636182481E-2</v>
      </c>
      <c r="E143" s="7">
        <v>0.77991377808505058</v>
      </c>
      <c r="F143" s="7">
        <v>0.9998374177380086</v>
      </c>
      <c r="G143" s="7">
        <v>3.6776308293464993E-3</v>
      </c>
      <c r="H143" s="7">
        <v>4.8503838936218976E-3</v>
      </c>
      <c r="I143" s="7">
        <v>2.8698795784147881E-2</v>
      </c>
      <c r="J143" s="7">
        <v>1.6643232074493627E-2</v>
      </c>
      <c r="K143" s="7">
        <v>0.77723614048174794</v>
      </c>
      <c r="L143" s="13">
        <v>2.6244305065225992</v>
      </c>
      <c r="AC143" s="6"/>
    </row>
    <row r="144" spans="1:29">
      <c r="A144" s="6"/>
      <c r="C144" s="1" t="s">
        <v>17</v>
      </c>
      <c r="D144" s="7">
        <v>1.2435792517499968E-2</v>
      </c>
      <c r="E144" s="7">
        <v>0.53804513938136833</v>
      </c>
      <c r="F144" s="7">
        <v>3.3752544960756552</v>
      </c>
      <c r="G144" s="7">
        <v>4.8503838936218976E-3</v>
      </c>
      <c r="H144" s="7">
        <v>4.4376233214013988E-2</v>
      </c>
      <c r="I144" s="7">
        <v>0.65520380710736525</v>
      </c>
      <c r="J144" s="7">
        <v>4.8815375485856558E-2</v>
      </c>
      <c r="K144" s="7">
        <v>0.89392849601151658</v>
      </c>
      <c r="L144" s="13">
        <v>5.5729097236868981</v>
      </c>
      <c r="AC144" s="6"/>
    </row>
    <row r="145" spans="1:29">
      <c r="A145" s="6"/>
      <c r="C145" s="1" t="s">
        <v>18</v>
      </c>
      <c r="D145" s="7">
        <v>0.61753658120656307</v>
      </c>
      <c r="E145" s="7">
        <v>0.2932496219406624</v>
      </c>
      <c r="F145" s="7">
        <v>1.0721121021208226</v>
      </c>
      <c r="G145" s="7">
        <v>0.284843197749377</v>
      </c>
      <c r="H145" s="7">
        <v>0.37370603135757618</v>
      </c>
      <c r="I145" s="7">
        <v>3.5145432295703243</v>
      </c>
      <c r="J145" s="7">
        <v>4.0576900416511453E-3</v>
      </c>
      <c r="K145" s="7">
        <v>11.850247112722471</v>
      </c>
      <c r="L145" s="13">
        <v>18.010295566709448</v>
      </c>
      <c r="AC145" s="6"/>
    </row>
    <row r="146" spans="1:29">
      <c r="A146" s="6"/>
      <c r="C146" s="1" t="s">
        <v>19</v>
      </c>
      <c r="D146" s="7">
        <v>0.2527977966941905</v>
      </c>
      <c r="E146" s="7">
        <v>4.8503838936218976E-3</v>
      </c>
      <c r="F146" s="7">
        <v>7.3345018078455476E-2</v>
      </c>
      <c r="G146" s="7">
        <v>0.37594378990242011</v>
      </c>
      <c r="H146" s="7">
        <v>1.1857664822033405</v>
      </c>
      <c r="I146" s="7">
        <v>4.0576900416511453E-3</v>
      </c>
      <c r="J146" s="7">
        <v>0.40820157689503822</v>
      </c>
      <c r="K146" s="7">
        <v>1.4006589323236672E-2</v>
      </c>
      <c r="L146" s="13">
        <v>2.3189693270319545</v>
      </c>
      <c r="AC146" s="6"/>
    </row>
    <row r="147" spans="1:29">
      <c r="A147" s="6"/>
      <c r="C147" s="1" t="s">
        <v>20</v>
      </c>
      <c r="D147" s="7">
        <v>0.80306522921201962</v>
      </c>
      <c r="E147" s="7">
        <v>3.9637083373340922</v>
      </c>
      <c r="F147" s="7">
        <v>1.6643232074493627E-2</v>
      </c>
      <c r="G147" s="7">
        <v>1.4946512320990062</v>
      </c>
      <c r="H147" s="7">
        <v>0.25461001839970049</v>
      </c>
      <c r="I147" s="7">
        <v>10.763949903693275</v>
      </c>
      <c r="J147" s="7">
        <v>2.1776030007125673</v>
      </c>
      <c r="K147" s="7">
        <v>64.506653254857184</v>
      </c>
      <c r="L147" s="13">
        <v>83.980884208382349</v>
      </c>
      <c r="N147">
        <v>0.99999999999994471</v>
      </c>
      <c r="AC147" s="6"/>
    </row>
    <row r="148" spans="1:29">
      <c r="A148" s="6"/>
      <c r="B148" s="6"/>
      <c r="C148" s="6"/>
      <c r="D148" s="13">
        <v>36.023794662399446</v>
      </c>
      <c r="E148" s="13">
        <v>6.2984666419676039</v>
      </c>
      <c r="F148" s="13">
        <v>10.239118256534923</v>
      </c>
      <c r="G148" s="13">
        <v>8.7240240850281925</v>
      </c>
      <c r="H148" s="13">
        <v>3.7776308112303636</v>
      </c>
      <c r="I148" s="13">
        <v>19.636132963415264</v>
      </c>
      <c r="J148" s="13">
        <v>5.0011584639783235</v>
      </c>
      <c r="K148" s="13">
        <v>78.979452273615351</v>
      </c>
      <c r="L148" s="14">
        <v>168.67977815816946</v>
      </c>
      <c r="M148" t="s">
        <v>11</v>
      </c>
      <c r="N148" s="6">
        <v>5.5289106626332796E-14</v>
      </c>
      <c r="O148" s="6" t="s">
        <v>61</v>
      </c>
      <c r="P148" s="6"/>
      <c r="Q148" s="6"/>
      <c r="R148" s="6"/>
      <c r="S148" s="6"/>
      <c r="T148" s="6"/>
      <c r="U148" s="6"/>
      <c r="V148" s="6"/>
      <c r="W148" s="6"/>
      <c r="X148" s="6"/>
      <c r="Y148" s="6"/>
      <c r="Z148" s="6"/>
      <c r="AA148" s="6"/>
      <c r="AB148" s="6"/>
      <c r="AC148" s="6"/>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G36" sqref="G36"/>
    </sheetView>
  </sheetViews>
  <sheetFormatPr baseColWidth="10" defaultRowHeight="14" x14ac:dyDescent="0"/>
  <sheetData>
    <row r="1" spans="1:29">
      <c r="A1" s="15" t="s">
        <v>0</v>
      </c>
      <c r="B1" s="15" t="s">
        <v>1</v>
      </c>
      <c r="C1" s="15" t="s">
        <v>2</v>
      </c>
      <c r="D1" s="15" t="s">
        <v>3</v>
      </c>
      <c r="E1" s="15" t="s">
        <v>4</v>
      </c>
      <c r="F1" s="15" t="s">
        <v>5</v>
      </c>
      <c r="G1" s="15" t="s">
        <v>6</v>
      </c>
      <c r="H1" s="21" t="s">
        <v>7</v>
      </c>
      <c r="I1" s="21" t="s">
        <v>8</v>
      </c>
      <c r="J1" s="21" t="s">
        <v>9</v>
      </c>
      <c r="K1" s="15" t="s">
        <v>10</v>
      </c>
      <c r="L1" s="6"/>
      <c r="M1" s="6"/>
      <c r="N1" s="6"/>
      <c r="O1" s="6"/>
      <c r="P1" s="6"/>
      <c r="Q1" s="6"/>
      <c r="R1" s="6"/>
      <c r="S1" s="6"/>
      <c r="T1" s="6"/>
      <c r="U1" s="6"/>
      <c r="V1" s="6"/>
      <c r="W1" s="6"/>
      <c r="X1" s="6"/>
      <c r="Y1" s="6"/>
      <c r="Z1" s="6"/>
      <c r="AA1" s="6"/>
      <c r="AB1" s="6"/>
      <c r="AC1" s="6"/>
    </row>
    <row r="2" spans="1:29">
      <c r="A2" s="28">
        <v>8.7138449257565115E-2</v>
      </c>
      <c r="B2" s="28">
        <v>7.4933184878203163E-2</v>
      </c>
      <c r="C2" s="28">
        <v>9.7239686783585313E-2</v>
      </c>
      <c r="D2" s="28">
        <v>8.8544645382098008E-3</v>
      </c>
      <c r="E2" s="28">
        <v>0.19918848702025996</v>
      </c>
      <c r="F2" s="28">
        <v>0.21825227956891283</v>
      </c>
      <c r="G2" s="28">
        <v>0.13900907874069335</v>
      </c>
      <c r="H2" s="28">
        <v>5.5474279449749274E-2</v>
      </c>
      <c r="I2" s="28">
        <v>0.32651515245023766</v>
      </c>
      <c r="J2" s="28">
        <v>3.2366489787937616E-2</v>
      </c>
      <c r="K2" s="28">
        <v>2.0339769387880752E-2</v>
      </c>
      <c r="L2" s="1">
        <v>1.0000000009438812</v>
      </c>
      <c r="N2" t="s">
        <v>36</v>
      </c>
      <c r="O2" s="4">
        <v>0.45</v>
      </c>
      <c r="P2" s="4">
        <v>0.43295454545454548</v>
      </c>
      <c r="S2" s="4">
        <v>0.44147727272727277</v>
      </c>
      <c r="Y2" t="s">
        <v>84</v>
      </c>
      <c r="AC2" s="6"/>
    </row>
    <row r="3" spans="1:29">
      <c r="A3" t="s">
        <v>94</v>
      </c>
      <c r="B3" s="18">
        <v>85.916556282978902</v>
      </c>
      <c r="C3" s="16" t="s">
        <v>12</v>
      </c>
      <c r="D3" s="1" t="s">
        <v>13</v>
      </c>
      <c r="E3" s="1" t="s">
        <v>14</v>
      </c>
      <c r="F3" s="1" t="s">
        <v>15</v>
      </c>
      <c r="G3" s="1" t="s">
        <v>16</v>
      </c>
      <c r="H3" s="1" t="s">
        <v>17</v>
      </c>
      <c r="I3" s="1" t="s">
        <v>18</v>
      </c>
      <c r="J3" s="1" t="s">
        <v>19</v>
      </c>
      <c r="K3" s="1" t="s">
        <v>20</v>
      </c>
      <c r="L3" s="1"/>
      <c r="N3" t="s">
        <v>37</v>
      </c>
      <c r="O3" s="4">
        <v>0.42613636363636365</v>
      </c>
      <c r="P3" s="4">
        <v>0.42613636363636365</v>
      </c>
      <c r="Q3" t="s">
        <v>55</v>
      </c>
      <c r="S3" s="4">
        <v>0.42613636363636365</v>
      </c>
      <c r="Y3" s="1" t="s">
        <v>12</v>
      </c>
      <c r="Z3" t="s">
        <v>47</v>
      </c>
      <c r="AA3" t="s">
        <v>48</v>
      </c>
      <c r="AB3" t="s">
        <v>49</v>
      </c>
      <c r="AC3" s="6"/>
    </row>
    <row r="4" spans="1:29">
      <c r="A4" t="s">
        <v>21</v>
      </c>
      <c r="B4">
        <v>2.8352763632095799E-3</v>
      </c>
      <c r="C4" s="1" t="s">
        <v>13</v>
      </c>
      <c r="D4" s="29">
        <v>15</v>
      </c>
      <c r="E4" s="29">
        <v>23</v>
      </c>
      <c r="F4" s="29">
        <v>7</v>
      </c>
      <c r="G4" s="29">
        <v>11</v>
      </c>
      <c r="H4" s="29">
        <v>6</v>
      </c>
      <c r="I4" s="29">
        <v>5</v>
      </c>
      <c r="J4" s="29">
        <v>3</v>
      </c>
      <c r="K4" s="29">
        <v>1</v>
      </c>
      <c r="L4" s="1">
        <v>71</v>
      </c>
      <c r="N4" t="s">
        <v>38</v>
      </c>
      <c r="O4" s="4">
        <v>0.65284090909090908</v>
      </c>
      <c r="P4" s="4">
        <v>0.65227272727272723</v>
      </c>
      <c r="Q4" t="s">
        <v>56</v>
      </c>
      <c r="S4" s="4">
        <v>0.65255681818181821</v>
      </c>
      <c r="T4" t="s">
        <v>44</v>
      </c>
      <c r="V4" t="s">
        <v>57</v>
      </c>
      <c r="Y4" s="1" t="s">
        <v>13</v>
      </c>
      <c r="Z4">
        <v>71</v>
      </c>
      <c r="AA4">
        <v>15</v>
      </c>
      <c r="AB4">
        <v>56</v>
      </c>
      <c r="AC4" s="6"/>
    </row>
    <row r="5" spans="1:29">
      <c r="C5" s="1" t="s">
        <v>14</v>
      </c>
      <c r="D5" s="29">
        <v>15</v>
      </c>
      <c r="E5" s="29">
        <v>200</v>
      </c>
      <c r="F5" s="29">
        <v>6</v>
      </c>
      <c r="G5" s="29">
        <v>33</v>
      </c>
      <c r="H5" s="29">
        <v>4</v>
      </c>
      <c r="I5" s="29">
        <v>44</v>
      </c>
      <c r="J5" s="29">
        <v>1</v>
      </c>
      <c r="K5" s="29">
        <v>10</v>
      </c>
      <c r="L5" s="1">
        <v>313</v>
      </c>
      <c r="M5" s="9" t="s">
        <v>39</v>
      </c>
      <c r="N5" s="9">
        <v>1</v>
      </c>
      <c r="O5" s="9">
        <v>2</v>
      </c>
      <c r="P5" s="9" t="s">
        <v>39</v>
      </c>
      <c r="Q5" s="9">
        <v>1</v>
      </c>
      <c r="R5" s="9">
        <v>2</v>
      </c>
      <c r="S5" s="9" t="s">
        <v>39</v>
      </c>
      <c r="T5" s="9">
        <v>1</v>
      </c>
      <c r="U5" s="9">
        <v>2</v>
      </c>
      <c r="V5" s="9" t="s">
        <v>11</v>
      </c>
      <c r="W5" t="s">
        <v>42</v>
      </c>
      <c r="X5" t="s">
        <v>43</v>
      </c>
      <c r="Y5" s="1" t="s">
        <v>14</v>
      </c>
      <c r="Z5">
        <v>313</v>
      </c>
      <c r="AA5">
        <v>200</v>
      </c>
      <c r="AB5">
        <v>113</v>
      </c>
      <c r="AC5" s="6"/>
    </row>
    <row r="6" spans="1:29">
      <c r="A6" t="s">
        <v>22</v>
      </c>
      <c r="B6" s="17">
        <v>8.7138449257565115E-2</v>
      </c>
      <c r="C6" s="1" t="s">
        <v>15</v>
      </c>
      <c r="D6" s="29">
        <v>10</v>
      </c>
      <c r="E6" s="29">
        <v>4</v>
      </c>
      <c r="F6" s="29">
        <v>248</v>
      </c>
      <c r="G6" s="29">
        <v>44</v>
      </c>
      <c r="H6" s="29">
        <v>2</v>
      </c>
      <c r="I6" s="29">
        <v>2</v>
      </c>
      <c r="J6" s="29">
        <v>15</v>
      </c>
      <c r="K6" s="29">
        <v>5</v>
      </c>
      <c r="L6" s="1">
        <v>330</v>
      </c>
      <c r="M6" s="9">
        <v>1</v>
      </c>
      <c r="N6">
        <v>843</v>
      </c>
      <c r="O6">
        <v>125</v>
      </c>
      <c r="P6" s="9">
        <v>1</v>
      </c>
      <c r="Q6">
        <v>548.9</v>
      </c>
      <c r="R6">
        <v>419.1</v>
      </c>
      <c r="S6" s="9">
        <v>1</v>
      </c>
      <c r="T6">
        <v>157.57844780470035</v>
      </c>
      <c r="U6">
        <v>206.38227153424006</v>
      </c>
      <c r="V6" s="20">
        <v>808.80159853097871</v>
      </c>
      <c r="W6">
        <v>1</v>
      </c>
      <c r="X6" s="20">
        <v>0</v>
      </c>
      <c r="Y6" s="1" t="s">
        <v>15</v>
      </c>
      <c r="Z6">
        <v>330</v>
      </c>
      <c r="AA6">
        <v>248</v>
      </c>
      <c r="AB6">
        <v>82</v>
      </c>
      <c r="AC6" s="6"/>
    </row>
    <row r="7" spans="1:29">
      <c r="A7" t="s">
        <v>23</v>
      </c>
      <c r="B7" s="17">
        <v>7.4933184878203163E-2</v>
      </c>
      <c r="C7" s="1" t="s">
        <v>16</v>
      </c>
      <c r="D7" s="29">
        <v>5</v>
      </c>
      <c r="E7" s="29">
        <v>38</v>
      </c>
      <c r="F7" s="29">
        <v>41</v>
      </c>
      <c r="G7" s="29">
        <v>143</v>
      </c>
      <c r="H7" s="29">
        <v>1</v>
      </c>
      <c r="I7" s="29">
        <v>8</v>
      </c>
      <c r="J7" s="29">
        <v>4</v>
      </c>
      <c r="K7" s="29">
        <v>14</v>
      </c>
      <c r="L7" s="1">
        <v>254</v>
      </c>
      <c r="M7" s="9">
        <v>2</v>
      </c>
      <c r="N7">
        <v>155</v>
      </c>
      <c r="O7">
        <v>637</v>
      </c>
      <c r="P7" s="9">
        <v>2</v>
      </c>
      <c r="Q7">
        <v>449.1</v>
      </c>
      <c r="R7">
        <v>342.9</v>
      </c>
      <c r="S7" s="9">
        <v>2</v>
      </c>
      <c r="T7">
        <v>192.59588065018929</v>
      </c>
      <c r="U7">
        <v>252.24499854184899</v>
      </c>
      <c r="Y7" s="1" t="s">
        <v>16</v>
      </c>
      <c r="Z7">
        <v>254</v>
      </c>
      <c r="AA7">
        <v>143</v>
      </c>
      <c r="AB7">
        <v>111</v>
      </c>
      <c r="AC7" s="6"/>
    </row>
    <row r="8" spans="1:29">
      <c r="A8" t="s">
        <v>24</v>
      </c>
      <c r="B8" s="17">
        <v>9.7239686783585313E-2</v>
      </c>
      <c r="C8" s="1" t="s">
        <v>17</v>
      </c>
      <c r="D8" s="29">
        <v>8</v>
      </c>
      <c r="E8" s="29">
        <v>5</v>
      </c>
      <c r="F8" s="29">
        <v>5</v>
      </c>
      <c r="G8" s="29">
        <v>1</v>
      </c>
      <c r="H8" s="29">
        <v>61</v>
      </c>
      <c r="I8" s="29">
        <v>35</v>
      </c>
      <c r="J8" s="29">
        <v>10</v>
      </c>
      <c r="K8" s="29">
        <v>3</v>
      </c>
      <c r="L8" s="1">
        <v>128</v>
      </c>
      <c r="M8" s="9" t="s">
        <v>40</v>
      </c>
      <c r="N8">
        <v>1</v>
      </c>
      <c r="O8">
        <v>2</v>
      </c>
      <c r="P8" s="9" t="s">
        <v>40</v>
      </c>
      <c r="S8" s="9" t="s">
        <v>40</v>
      </c>
      <c r="Y8" s="1" t="s">
        <v>17</v>
      </c>
      <c r="Z8">
        <v>128</v>
      </c>
      <c r="AA8">
        <v>61</v>
      </c>
      <c r="AB8">
        <v>67</v>
      </c>
      <c r="AC8" s="6"/>
    </row>
    <row r="9" spans="1:29">
      <c r="C9" s="1" t="s">
        <v>18</v>
      </c>
      <c r="D9" s="29">
        <v>9</v>
      </c>
      <c r="E9" s="29">
        <v>62</v>
      </c>
      <c r="F9" s="29">
        <v>0</v>
      </c>
      <c r="G9" s="29">
        <v>9</v>
      </c>
      <c r="H9" s="29">
        <v>44</v>
      </c>
      <c r="I9" s="29">
        <v>352</v>
      </c>
      <c r="J9" s="29">
        <v>5</v>
      </c>
      <c r="K9" s="29">
        <v>17</v>
      </c>
      <c r="L9" s="1">
        <v>498</v>
      </c>
      <c r="M9" s="9">
        <v>1</v>
      </c>
      <c r="N9">
        <v>888</v>
      </c>
      <c r="O9">
        <v>122</v>
      </c>
      <c r="P9" s="9">
        <v>1</v>
      </c>
      <c r="Q9">
        <v>579.60227272727275</v>
      </c>
      <c r="R9">
        <v>430.39772727272725</v>
      </c>
      <c r="S9" s="9">
        <v>1</v>
      </c>
      <c r="T9">
        <v>164.09383237828732</v>
      </c>
      <c r="U9">
        <v>220.97969426942694</v>
      </c>
      <c r="V9" s="20">
        <v>903.63920919996951</v>
      </c>
      <c r="W9">
        <v>1</v>
      </c>
      <c r="X9" s="20">
        <v>0</v>
      </c>
      <c r="Y9" s="1" t="s">
        <v>18</v>
      </c>
      <c r="Z9">
        <v>498</v>
      </c>
      <c r="AA9">
        <v>352</v>
      </c>
      <c r="AB9">
        <v>146</v>
      </c>
      <c r="AC9" s="6"/>
    </row>
    <row r="10" spans="1:29">
      <c r="A10" s="6"/>
      <c r="C10" s="1" t="s">
        <v>19</v>
      </c>
      <c r="D10" s="29">
        <v>3</v>
      </c>
      <c r="E10" s="29">
        <v>1</v>
      </c>
      <c r="F10" s="29">
        <v>23</v>
      </c>
      <c r="G10" s="29">
        <v>3</v>
      </c>
      <c r="H10" s="29">
        <v>6</v>
      </c>
      <c r="I10" s="29">
        <v>5</v>
      </c>
      <c r="J10" s="29">
        <v>35</v>
      </c>
      <c r="K10" s="29">
        <v>6</v>
      </c>
      <c r="L10" s="1">
        <v>82</v>
      </c>
      <c r="M10" s="9">
        <v>2</v>
      </c>
      <c r="N10">
        <v>122</v>
      </c>
      <c r="O10">
        <v>628</v>
      </c>
      <c r="P10" s="9">
        <v>2</v>
      </c>
      <c r="Q10">
        <v>430.39772727272725</v>
      </c>
      <c r="R10">
        <v>319.60227272727275</v>
      </c>
      <c r="S10" s="9">
        <v>2</v>
      </c>
      <c r="T10">
        <v>220.97969426942694</v>
      </c>
      <c r="U10">
        <v>297.58598828282823</v>
      </c>
      <c r="Y10" s="1" t="s">
        <v>19</v>
      </c>
      <c r="Z10">
        <v>82</v>
      </c>
      <c r="AA10">
        <v>35</v>
      </c>
      <c r="AB10">
        <v>47</v>
      </c>
      <c r="AC10" s="6"/>
    </row>
    <row r="11" spans="1:29">
      <c r="A11" s="6">
        <v>0</v>
      </c>
      <c r="B11">
        <v>0</v>
      </c>
      <c r="C11" s="1" t="s">
        <v>20</v>
      </c>
      <c r="D11" s="29">
        <v>2</v>
      </c>
      <c r="E11" s="29">
        <v>13</v>
      </c>
      <c r="F11" s="29">
        <v>4</v>
      </c>
      <c r="G11" s="29">
        <v>7</v>
      </c>
      <c r="H11" s="29">
        <v>4</v>
      </c>
      <c r="I11" s="29">
        <v>18</v>
      </c>
      <c r="J11" s="29">
        <v>10</v>
      </c>
      <c r="K11" s="29">
        <v>26</v>
      </c>
      <c r="L11" s="1">
        <v>84</v>
      </c>
      <c r="M11" s="9" t="s">
        <v>41</v>
      </c>
      <c r="N11">
        <v>1</v>
      </c>
      <c r="O11">
        <v>2</v>
      </c>
      <c r="P11" s="9" t="s">
        <v>41</v>
      </c>
      <c r="S11" s="9" t="s">
        <v>41</v>
      </c>
      <c r="Y11" s="1" t="s">
        <v>20</v>
      </c>
      <c r="Z11">
        <v>84</v>
      </c>
      <c r="AA11">
        <v>26</v>
      </c>
      <c r="AB11">
        <v>58</v>
      </c>
      <c r="AC11" s="6"/>
    </row>
    <row r="12" spans="1:29">
      <c r="A12" s="6"/>
      <c r="C12" s="1"/>
      <c r="D12" s="1">
        <v>67</v>
      </c>
      <c r="E12" s="1">
        <v>346</v>
      </c>
      <c r="F12" s="1">
        <v>334</v>
      </c>
      <c r="G12" s="1">
        <v>251</v>
      </c>
      <c r="H12" s="1">
        <v>128</v>
      </c>
      <c r="I12" s="1">
        <v>469</v>
      </c>
      <c r="J12" s="1">
        <v>83</v>
      </c>
      <c r="K12" s="1">
        <v>82</v>
      </c>
      <c r="L12" s="1">
        <v>1760</v>
      </c>
      <c r="M12" s="9">
        <v>1</v>
      </c>
      <c r="N12">
        <v>457</v>
      </c>
      <c r="O12">
        <v>154</v>
      </c>
      <c r="P12" s="9">
        <v>1</v>
      </c>
      <c r="Q12">
        <v>212.46136363636364</v>
      </c>
      <c r="R12">
        <v>398.53863636363639</v>
      </c>
      <c r="S12" s="9">
        <v>1</v>
      </c>
      <c r="T12">
        <v>281.45891399311296</v>
      </c>
      <c r="U12">
        <v>150.04604125765258</v>
      </c>
      <c r="V12" s="20">
        <v>660.96494450944078</v>
      </c>
      <c r="W12">
        <v>1</v>
      </c>
      <c r="X12" s="20">
        <v>0</v>
      </c>
      <c r="Y12" s="1" t="s">
        <v>46</v>
      </c>
      <c r="Z12" s="6">
        <v>1760</v>
      </c>
      <c r="AA12" s="6">
        <v>1080</v>
      </c>
      <c r="AB12" s="6">
        <v>680</v>
      </c>
      <c r="AC12" s="6"/>
    </row>
    <row r="13" spans="1:29">
      <c r="A13" s="6"/>
      <c r="C13" s="1" t="s">
        <v>25</v>
      </c>
      <c r="D13" s="4">
        <v>6.7501399717358494E-3</v>
      </c>
      <c r="E13" s="4">
        <v>7.2708280037073582E-4</v>
      </c>
      <c r="F13" s="4">
        <v>5.4678157100385789E-4</v>
      </c>
      <c r="G13" s="4">
        <v>5.8895886233654047E-5</v>
      </c>
      <c r="H13" s="4">
        <v>6.4434385359990562E-4</v>
      </c>
      <c r="I13" s="4">
        <v>6.9404684264141972E-5</v>
      </c>
      <c r="J13" s="4">
        <v>5.2193783538304273E-5</v>
      </c>
      <c r="K13" s="4">
        <v>5.6219874633526093E-6</v>
      </c>
      <c r="M13" s="9">
        <v>2</v>
      </c>
      <c r="N13">
        <v>155</v>
      </c>
      <c r="O13">
        <v>994</v>
      </c>
      <c r="P13" s="9">
        <v>2</v>
      </c>
      <c r="Q13">
        <v>399.53863636363639</v>
      </c>
      <c r="R13">
        <v>749.46136363636367</v>
      </c>
      <c r="S13" s="9">
        <v>2</v>
      </c>
      <c r="T13">
        <v>149.67049299372678</v>
      </c>
      <c r="U13">
        <v>79.789496264948383</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v>0.76234310303089148</v>
      </c>
      <c r="C15" s="1" t="s">
        <v>13</v>
      </c>
      <c r="D15" s="4">
        <v>5.1459226519459614E-3</v>
      </c>
      <c r="E15" s="4">
        <v>5.5428655819501698E-4</v>
      </c>
      <c r="F15" s="4">
        <v>4.1683515951918676E-4</v>
      </c>
      <c r="G15" s="4">
        <v>4.489887266711819E-5</v>
      </c>
      <c r="H15" s="4">
        <v>4.9121109277223453E-4</v>
      </c>
      <c r="I15" s="4">
        <v>5.2910182366805278E-5</v>
      </c>
      <c r="J15" s="4">
        <v>3.9789570901513545E-5</v>
      </c>
      <c r="K15" s="4">
        <v>4.2858833680129983E-6</v>
      </c>
      <c r="AC15" s="6"/>
    </row>
    <row r="16" spans="1:29">
      <c r="A16" s="6"/>
      <c r="B16" s="4">
        <v>8.2114824361557356E-2</v>
      </c>
      <c r="C16" s="1" t="s">
        <v>14</v>
      </c>
      <c r="D16" s="4">
        <v>5.5428655819501698E-4</v>
      </c>
      <c r="E16" s="4">
        <v>5.9704276448752239E-5</v>
      </c>
      <c r="F16" s="4">
        <v>4.489887266711819E-5</v>
      </c>
      <c r="G16" s="4">
        <v>4.8362253536947656E-6</v>
      </c>
      <c r="H16" s="4">
        <v>5.2910182366805278E-5</v>
      </c>
      <c r="I16" s="4">
        <v>5.699153458219362E-6</v>
      </c>
      <c r="J16" s="4">
        <v>4.2858833680129991E-6</v>
      </c>
      <c r="K16" s="4">
        <v>4.6164851311607688E-7</v>
      </c>
      <c r="O16" s="7" t="s">
        <v>11</v>
      </c>
      <c r="P16">
        <v>75.7</v>
      </c>
      <c r="Q16">
        <v>71</v>
      </c>
      <c r="R16" t="s">
        <v>104</v>
      </c>
      <c r="AC16" s="6"/>
    </row>
    <row r="17" spans="1:29">
      <c r="A17" s="6"/>
      <c r="B17" s="4">
        <v>6.1752076440571117E-2</v>
      </c>
      <c r="C17" s="1" t="s">
        <v>15</v>
      </c>
      <c r="D17" s="4">
        <v>4.1683515951918671E-4</v>
      </c>
      <c r="E17" s="4">
        <v>4.489887266711819E-5</v>
      </c>
      <c r="F17" s="4">
        <v>3.3764897368925794E-5</v>
      </c>
      <c r="G17" s="4">
        <v>3.636943268735785E-6</v>
      </c>
      <c r="H17" s="4">
        <v>3.9789570901513538E-5</v>
      </c>
      <c r="I17" s="4">
        <v>4.2858833680129983E-6</v>
      </c>
      <c r="J17" s="4">
        <v>3.2230745107799879E-6</v>
      </c>
      <c r="K17" s="4">
        <v>3.4716939958488286E-7</v>
      </c>
      <c r="M17" t="s">
        <v>106</v>
      </c>
      <c r="N17" t="s">
        <v>105</v>
      </c>
      <c r="O17" t="s">
        <v>96</v>
      </c>
      <c r="P17">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v>6.6515469094149916E-3</v>
      </c>
      <c r="C18" s="1" t="s">
        <v>16</v>
      </c>
      <c r="D18" s="4">
        <v>4.489887266711819E-5</v>
      </c>
      <c r="E18" s="4">
        <v>4.8362253536947656E-6</v>
      </c>
      <c r="F18" s="4">
        <v>3.6369432687357846E-6</v>
      </c>
      <c r="G18" s="4">
        <v>3.917487500547185E-7</v>
      </c>
      <c r="H18" s="4">
        <v>4.2858833680129983E-6</v>
      </c>
      <c r="I18" s="4">
        <v>4.6164851311607683E-7</v>
      </c>
      <c r="J18" s="4">
        <v>3.4716939958488286E-7</v>
      </c>
      <c r="K18" s="4">
        <v>3.7394913336632877E-8</v>
      </c>
      <c r="M18" t="s">
        <v>107</v>
      </c>
      <c r="N18" t="s">
        <v>108</v>
      </c>
      <c r="P18">
        <v>2.2019397467757388E-2</v>
      </c>
      <c r="Q18">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v>7.2770504734573069E-2</v>
      </c>
      <c r="C19" s="1" t="s">
        <v>17</v>
      </c>
      <c r="D19" s="4">
        <v>4.9121109277223453E-4</v>
      </c>
      <c r="E19" s="4">
        <v>5.2910182366805278E-5</v>
      </c>
      <c r="F19" s="4">
        <v>3.9789570901513545E-5</v>
      </c>
      <c r="G19" s="4">
        <v>4.2858833680129983E-6</v>
      </c>
      <c r="H19" s="4">
        <v>4.6889227449084989E-5</v>
      </c>
      <c r="I19" s="4">
        <v>5.0506139048452923E-6</v>
      </c>
      <c r="J19" s="4">
        <v>3.7981679720894528E-6</v>
      </c>
      <c r="K19" s="4">
        <v>4.0911486531961148E-7</v>
      </c>
      <c r="AC19" s="6"/>
    </row>
    <row r="20" spans="1:29">
      <c r="A20" s="6"/>
      <c r="B20" s="4">
        <v>7.8383829947749999E-3</v>
      </c>
      <c r="C20" s="1" t="s">
        <v>18</v>
      </c>
      <c r="D20" s="4">
        <v>5.2910182366805278E-5</v>
      </c>
      <c r="E20" s="4">
        <v>5.699153458219362E-6</v>
      </c>
      <c r="F20" s="4">
        <v>4.2858833680129991E-6</v>
      </c>
      <c r="G20" s="4">
        <v>4.6164851311607688E-7</v>
      </c>
      <c r="H20" s="4">
        <v>5.0506139048452923E-6</v>
      </c>
      <c r="I20" s="4">
        <v>5.4402049689377849E-7</v>
      </c>
      <c r="J20" s="4">
        <v>4.0911486531961153E-7</v>
      </c>
      <c r="K20" s="4">
        <v>4.4067290929581331E-8</v>
      </c>
      <c r="AC20" s="6"/>
    </row>
    <row r="21" spans="1:29">
      <c r="A21" s="6"/>
      <c r="B21" s="4">
        <v>5.8946290103790771E-3</v>
      </c>
      <c r="C21" s="1" t="s">
        <v>19</v>
      </c>
      <c r="D21" s="4">
        <v>3.9789570901513545E-5</v>
      </c>
      <c r="E21" s="4">
        <v>4.2858833680129983E-6</v>
      </c>
      <c r="F21" s="4">
        <v>3.2230745107799879E-6</v>
      </c>
      <c r="G21" s="4">
        <v>3.4716939958488286E-7</v>
      </c>
      <c r="H21" s="4">
        <v>3.7981679720894528E-6</v>
      </c>
      <c r="I21" s="4">
        <v>4.0911486531961148E-7</v>
      </c>
      <c r="J21" s="4">
        <v>3.0766299060633428E-7</v>
      </c>
      <c r="K21" s="4">
        <v>3.313953039746577E-8</v>
      </c>
      <c r="M21" t="s">
        <v>62</v>
      </c>
      <c r="AC21" s="6"/>
    </row>
    <row r="22" spans="1:29">
      <c r="A22" s="6"/>
      <c r="B22" s="4">
        <v>6.3493251783797481E-4</v>
      </c>
      <c r="C22" s="1" t="s">
        <v>20</v>
      </c>
      <c r="D22" s="4">
        <v>4.2858833680129991E-6</v>
      </c>
      <c r="E22" s="4">
        <v>4.6164851311607688E-7</v>
      </c>
      <c r="F22" s="4">
        <v>3.4716939958488292E-7</v>
      </c>
      <c r="G22" s="4">
        <v>3.7394913336632883E-8</v>
      </c>
      <c r="H22" s="4">
        <v>4.0911486531961153E-7</v>
      </c>
      <c r="I22" s="4">
        <v>4.4067290929581331E-8</v>
      </c>
      <c r="J22" s="4">
        <v>3.3139530397465777E-8</v>
      </c>
      <c r="K22" s="4">
        <v>3.5695826553600013E-9</v>
      </c>
      <c r="AC22" s="6"/>
    </row>
    <row r="23" spans="1:29">
      <c r="A23" s="6"/>
      <c r="AC23" s="6"/>
    </row>
    <row r="24" spans="1:29">
      <c r="A24" s="6"/>
      <c r="C24" s="1" t="s">
        <v>26</v>
      </c>
      <c r="D24" s="4">
        <v>1.6356327626512995E-2</v>
      </c>
      <c r="E24" s="4">
        <v>0.15184996928305344</v>
      </c>
      <c r="F24" s="4">
        <v>1.3249115652306585E-3</v>
      </c>
      <c r="G24" s="4">
        <v>1.2300302676556801E-2</v>
      </c>
      <c r="H24" s="4">
        <v>1.5613156494145664E-3</v>
      </c>
      <c r="I24" s="4">
        <v>1.4495046737780274E-2</v>
      </c>
      <c r="J24" s="4">
        <v>1.264712475881104E-4</v>
      </c>
      <c r="K24" s="4">
        <v>1.1741422341231406E-3</v>
      </c>
      <c r="O24">
        <v>0.11315280745210368</v>
      </c>
      <c r="P24">
        <v>0.2122539590768219</v>
      </c>
      <c r="Q24">
        <v>8.4024361969383926E-2</v>
      </c>
      <c r="R24">
        <v>0.15761432604714498</v>
      </c>
      <c r="S24">
        <v>8.6395229737978974E-2</v>
      </c>
      <c r="T24">
        <v>0.16206164009673177</v>
      </c>
      <c r="U24">
        <v>6.4154873567806178E-2</v>
      </c>
      <c r="V24">
        <v>0.12034280205202856</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v>8.2114824361557356E-2</v>
      </c>
      <c r="C26" s="1" t="s">
        <v>13</v>
      </c>
      <c r="D26" s="4">
        <v>1.343096970251203E-3</v>
      </c>
      <c r="E26" s="4">
        <v>1.2469133556985814E-2</v>
      </c>
      <c r="F26" s="4">
        <v>1.0879488047351157E-4</v>
      </c>
      <c r="G26" s="4">
        <v>1.0100371938794555E-3</v>
      </c>
      <c r="H26" s="4">
        <v>1.2820716032462798E-4</v>
      </c>
      <c r="I26" s="4">
        <v>1.1902582169853921E-3</v>
      </c>
      <c r="J26" s="4">
        <v>1.038516428248472E-5</v>
      </c>
      <c r="K26" s="4">
        <v>9.6414483330508241E-5</v>
      </c>
      <c r="M26" s="4">
        <v>0.10957208806818183</v>
      </c>
      <c r="N26" s="1" t="s">
        <v>13</v>
      </c>
      <c r="O26">
        <v>1.2398389383303926E-2</v>
      </c>
      <c r="P26">
        <v>2.3257109496785791E-2</v>
      </c>
      <c r="Q26">
        <v>9.2067247895821231E-3</v>
      </c>
      <c r="R26">
        <v>1.7270130814444895E-2</v>
      </c>
      <c r="S26">
        <v>9.466505721520635E-3</v>
      </c>
      <c r="T26">
        <v>1.7757432301153082E-2</v>
      </c>
      <c r="U26">
        <v>7.0295834565747293E-3</v>
      </c>
      <c r="V26">
        <v>1.3186212104816648E-2</v>
      </c>
      <c r="AC26" s="6"/>
    </row>
    <row r="27" spans="1:29">
      <c r="A27" s="6"/>
      <c r="B27" s="4">
        <v>0.76234310303089148</v>
      </c>
      <c r="C27" s="1" t="s">
        <v>14</v>
      </c>
      <c r="D27" s="4">
        <v>1.2469133556985812E-2</v>
      </c>
      <c r="E27" s="4">
        <v>0.11576177677838852</v>
      </c>
      <c r="F27" s="4">
        <v>1.0100371938794555E-3</v>
      </c>
      <c r="G27" s="4">
        <v>9.3770509106654923E-3</v>
      </c>
      <c r="H27" s="4">
        <v>1.1902582169853919E-3</v>
      </c>
      <c r="I27" s="4">
        <v>1.1050198908657214E-2</v>
      </c>
      <c r="J27" s="4">
        <v>9.6414483330508228E-5</v>
      </c>
      <c r="K27" s="4">
        <v>8.9509923416105849E-4</v>
      </c>
      <c r="M27" s="4">
        <v>0.20605291193181821</v>
      </c>
      <c r="N27" s="1" t="s">
        <v>14</v>
      </c>
      <c r="O27">
        <v>2.3315465468766304E-2</v>
      </c>
      <c r="P27">
        <v>4.3735546336836129E-2</v>
      </c>
      <c r="Q27">
        <v>1.7313464457004681E-2</v>
      </c>
      <c r="R27">
        <v>3.2476890844185244E-2</v>
      </c>
      <c r="S27">
        <v>1.7801988664528982E-2</v>
      </c>
      <c r="T27">
        <v>3.339327285437789E-2</v>
      </c>
      <c r="U27">
        <v>1.3219298513264099E-2</v>
      </c>
      <c r="V27">
        <v>2.4796984792854873E-2</v>
      </c>
      <c r="AC27" s="6"/>
    </row>
    <row r="28" spans="1:29">
      <c r="A28" s="6"/>
      <c r="B28" s="4">
        <v>6.6515469094149916E-3</v>
      </c>
      <c r="C28" s="1" t="s">
        <v>15</v>
      </c>
      <c r="D28" s="4">
        <v>1.0879488047351155E-4</v>
      </c>
      <c r="E28" s="4">
        <v>1.0100371938794555E-3</v>
      </c>
      <c r="F28" s="4">
        <v>8.8127114269581663E-6</v>
      </c>
      <c r="G28" s="4">
        <v>8.181604025312034E-5</v>
      </c>
      <c r="H28" s="4">
        <v>1.0385164282484719E-5</v>
      </c>
      <c r="I28" s="4">
        <v>9.6414483330508241E-5</v>
      </c>
      <c r="J28" s="4">
        <v>8.4122943602455394E-7</v>
      </c>
      <c r="K28" s="4">
        <v>7.8098621485953887E-6</v>
      </c>
      <c r="M28" s="4">
        <v>8.1365411931818191E-2</v>
      </c>
      <c r="N28" s="1" t="s">
        <v>15</v>
      </c>
      <c r="O28">
        <v>9.2067247895821231E-3</v>
      </c>
      <c r="P28">
        <v>1.7270130814444895E-2</v>
      </c>
      <c r="Q28">
        <v>6.8366768239471213E-3</v>
      </c>
      <c r="R28">
        <v>1.2824354565181852E-2</v>
      </c>
      <c r="S28">
        <v>7.0295834565747284E-3</v>
      </c>
      <c r="T28">
        <v>1.3186212104816644E-2</v>
      </c>
      <c r="U28">
        <v>5.2199877152782643E-3</v>
      </c>
      <c r="V28">
        <v>9.7917416619925594E-3</v>
      </c>
      <c r="AC28" s="6"/>
    </row>
    <row r="29" spans="1:29">
      <c r="A29" s="6"/>
      <c r="B29" s="4">
        <v>6.1752076440571117E-2</v>
      </c>
      <c r="C29" s="1" t="s">
        <v>16</v>
      </c>
      <c r="D29" s="4">
        <v>1.0100371938794555E-3</v>
      </c>
      <c r="E29" s="4">
        <v>9.3770509106654923E-3</v>
      </c>
      <c r="F29" s="4">
        <v>8.1816040253120353E-5</v>
      </c>
      <c r="G29" s="4">
        <v>7.5956923112489708E-4</v>
      </c>
      <c r="H29" s="4">
        <v>9.6414483330508241E-5</v>
      </c>
      <c r="I29" s="4">
        <v>8.9509923416105849E-4</v>
      </c>
      <c r="J29" s="4">
        <v>7.8098621485953887E-6</v>
      </c>
      <c r="K29" s="4">
        <v>7.250572099367512E-5</v>
      </c>
      <c r="M29" s="4">
        <v>0.15300958806818182</v>
      </c>
      <c r="N29" s="1" t="s">
        <v>16</v>
      </c>
      <c r="O29">
        <v>1.7313464457004678E-2</v>
      </c>
      <c r="P29">
        <v>3.2476890844185244E-2</v>
      </c>
      <c r="Q29">
        <v>1.2856533012627238E-2</v>
      </c>
      <c r="R29">
        <v>2.4116503102117753E-2</v>
      </c>
      <c r="S29">
        <v>1.3219298513264095E-2</v>
      </c>
      <c r="T29">
        <v>2.4796984792854866E-2</v>
      </c>
      <c r="U29">
        <v>9.8163107771763094E-3</v>
      </c>
      <c r="V29">
        <v>1.8413602568951637E-2</v>
      </c>
      <c r="AC29" s="6"/>
    </row>
    <row r="30" spans="1:29">
      <c r="A30" s="6"/>
      <c r="B30" s="4">
        <v>7.8383829947749999E-3</v>
      </c>
      <c r="C30" s="1" t="s">
        <v>17</v>
      </c>
      <c r="D30" s="4">
        <v>1.28207160324628E-4</v>
      </c>
      <c r="E30" s="4">
        <v>1.1902582169853921E-3</v>
      </c>
      <c r="F30" s="4">
        <v>1.0385164282484722E-5</v>
      </c>
      <c r="G30" s="4">
        <v>9.6414483330508241E-5</v>
      </c>
      <c r="H30" s="4">
        <v>1.2238190035847222E-5</v>
      </c>
      <c r="I30" s="4">
        <v>1.1361772785788573E-4</v>
      </c>
      <c r="J30" s="4">
        <v>9.9133007642262326E-7</v>
      </c>
      <c r="K30" s="4">
        <v>9.203376521397951E-6</v>
      </c>
      <c r="M30" s="4">
        <v>8.9649890237603308E-2</v>
      </c>
      <c r="N30" s="1" t="s">
        <v>17</v>
      </c>
      <c r="O30">
        <v>1.0144136768157756E-2</v>
      </c>
      <c r="P30">
        <v>1.9028544133733827E-2</v>
      </c>
      <c r="Q30">
        <v>7.5327748278399189E-3</v>
      </c>
      <c r="R30">
        <v>1.4130107030000368E-2</v>
      </c>
      <c r="S30">
        <v>7.7453228630623358E-3</v>
      </c>
      <c r="T30">
        <v>1.4528808246397974E-2</v>
      </c>
      <c r="U30">
        <v>5.7514773735611417E-3</v>
      </c>
      <c r="V30">
        <v>1.0788718994849983E-2</v>
      </c>
      <c r="AC30" s="6"/>
    </row>
    <row r="31" spans="1:29">
      <c r="A31" s="6"/>
      <c r="B31" s="4">
        <v>7.2770504734573069E-2</v>
      </c>
      <c r="C31" s="1" t="s">
        <v>18</v>
      </c>
      <c r="D31" s="4">
        <v>1.1902582169853921E-3</v>
      </c>
      <c r="E31" s="4">
        <v>1.1050198908657216E-2</v>
      </c>
      <c r="F31" s="4">
        <v>9.6414483330508255E-5</v>
      </c>
      <c r="G31" s="4">
        <v>8.9509923416105849E-4</v>
      </c>
      <c r="H31" s="4">
        <v>1.1361772785788573E-4</v>
      </c>
      <c r="I31" s="4">
        <v>1.0548118672594974E-3</v>
      </c>
      <c r="J31" s="4">
        <v>9.203376521397951E-6</v>
      </c>
      <c r="K31" s="4">
        <v>8.5442923007320205E-5</v>
      </c>
      <c r="M31" s="4">
        <v>0.16858874612603306</v>
      </c>
      <c r="N31" s="1" t="s">
        <v>18</v>
      </c>
      <c r="O31">
        <v>1.907628992899061E-2</v>
      </c>
      <c r="P31">
        <v>3.5783628821047735E-2</v>
      </c>
      <c r="Q31">
        <v>1.4165561828458373E-2</v>
      </c>
      <c r="R31">
        <v>2.6572001599787926E-2</v>
      </c>
      <c r="S31">
        <v>1.4565263452796439E-2</v>
      </c>
      <c r="T31">
        <v>2.732176869903645E-2</v>
      </c>
      <c r="U31">
        <v>1.0815789692670625E-2</v>
      </c>
      <c r="V31">
        <v>2.0288442103244892E-2</v>
      </c>
      <c r="AC31" s="6"/>
    </row>
    <row r="32" spans="1:29">
      <c r="A32" s="6"/>
      <c r="B32" s="4">
        <v>6.3493251783797481E-4</v>
      </c>
      <c r="C32" s="1" t="s">
        <v>19</v>
      </c>
      <c r="D32" s="4">
        <v>1.0385164282484722E-5</v>
      </c>
      <c r="E32" s="4">
        <v>9.6414483330508255E-5</v>
      </c>
      <c r="F32" s="4">
        <v>8.4122943602455426E-7</v>
      </c>
      <c r="G32" s="4">
        <v>7.8098621485953903E-6</v>
      </c>
      <c r="H32" s="4">
        <v>9.9133007642262347E-7</v>
      </c>
      <c r="I32" s="4">
        <v>9.2033765213979527E-6</v>
      </c>
      <c r="J32" s="4">
        <v>8.0300707665228834E-8</v>
      </c>
      <c r="K32" s="4">
        <v>7.4550108501171056E-7</v>
      </c>
      <c r="M32" s="4">
        <v>6.6571700671487613E-2</v>
      </c>
      <c r="N32" s="1" t="s">
        <v>19</v>
      </c>
      <c r="O32">
        <v>7.5327748278399189E-3</v>
      </c>
      <c r="P32">
        <v>1.413010703000037E-2</v>
      </c>
      <c r="Q32">
        <v>5.5936446741385541E-3</v>
      </c>
      <c r="R32">
        <v>1.0492653735148788E-2</v>
      </c>
      <c r="S32">
        <v>5.7514773735611417E-3</v>
      </c>
      <c r="T32">
        <v>1.0788718994849983E-2</v>
      </c>
      <c r="U32">
        <v>4.2708990397731256E-3</v>
      </c>
      <c r="V32">
        <v>8.0114249961757301E-3</v>
      </c>
      <c r="AC32" s="6"/>
    </row>
    <row r="33" spans="1:29">
      <c r="A33" s="6"/>
      <c r="B33" s="4">
        <v>5.8946290103790771E-3</v>
      </c>
      <c r="C33" s="1" t="s">
        <v>20</v>
      </c>
      <c r="D33" s="4">
        <v>9.6414483330508255E-5</v>
      </c>
      <c r="E33" s="4">
        <v>8.950992341610586E-4</v>
      </c>
      <c r="F33" s="4">
        <v>7.8098621485953903E-6</v>
      </c>
      <c r="G33" s="4">
        <v>7.2505720993675134E-5</v>
      </c>
      <c r="H33" s="4">
        <v>9.203376521397951E-6</v>
      </c>
      <c r="I33" s="4">
        <v>8.5442923007320205E-5</v>
      </c>
      <c r="J33" s="4">
        <v>7.4550108501171046E-7</v>
      </c>
      <c r="K33" s="4">
        <v>6.9211328755735671E-6</v>
      </c>
      <c r="M33" s="4">
        <v>0.12518966296487605</v>
      </c>
      <c r="N33" s="1" t="s">
        <v>20</v>
      </c>
      <c r="O33">
        <v>1.4165561828458375E-2</v>
      </c>
      <c r="P33">
        <v>2.6572001599787926E-2</v>
      </c>
      <c r="Q33">
        <v>1.0518981555785923E-2</v>
      </c>
      <c r="R33">
        <v>1.9731684356278163E-2</v>
      </c>
      <c r="S33">
        <v>1.0815789692670623E-2</v>
      </c>
      <c r="T33">
        <v>2.0288442103244892E-2</v>
      </c>
      <c r="U33">
        <v>8.0315269995078903E-3</v>
      </c>
      <c r="V33">
        <v>1.5065674829142249E-2</v>
      </c>
      <c r="AC33" s="6"/>
    </row>
    <row r="34" spans="1:29">
      <c r="A34" s="6"/>
      <c r="X34" t="s">
        <v>85</v>
      </c>
      <c r="AC34" s="6"/>
    </row>
    <row r="35" spans="1:29">
      <c r="A35" s="6"/>
      <c r="C35" s="1" t="s">
        <v>27</v>
      </c>
      <c r="D35" s="4">
        <v>1.3477531451268404E-2</v>
      </c>
      <c r="E35" s="4">
        <v>1.4517152756393791E-3</v>
      </c>
      <c r="F35" s="4">
        <v>0.16638312005013067</v>
      </c>
      <c r="G35" s="4">
        <v>1.7921747603310792E-2</v>
      </c>
      <c r="H35" s="4">
        <v>1.2865162187282785E-3</v>
      </c>
      <c r="I35" s="4">
        <v>1.3857546939056742E-4</v>
      </c>
      <c r="J35" s="4">
        <v>1.588232854370094E-2</v>
      </c>
      <c r="K35" s="4">
        <v>1.7107449567438455E-3</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v>6.1752076440571117E-2</v>
      </c>
      <c r="C37" s="1" t="s">
        <v>13</v>
      </c>
      <c r="D37" s="4">
        <v>8.3226555240892785E-4</v>
      </c>
      <c r="E37" s="4">
        <v>8.9646432671227705E-5</v>
      </c>
      <c r="F37" s="4">
        <v>1.027450314775639E-2</v>
      </c>
      <c r="G37" s="4">
        <v>1.1067051279482702E-3</v>
      </c>
      <c r="H37" s="4">
        <v>7.9445047880943157E-5</v>
      </c>
      <c r="I37" s="4">
        <v>8.5573229785943422E-6</v>
      </c>
      <c r="J37" s="4">
        <v>9.8076676628488504E-4</v>
      </c>
      <c r="K37" s="4">
        <v>1.0564205333916748E-4</v>
      </c>
      <c r="N37" s="1" t="s">
        <v>13</v>
      </c>
      <c r="O37" s="5">
        <v>21.821165314614909</v>
      </c>
      <c r="P37" s="5">
        <v>40.932512714342991</v>
      </c>
      <c r="Q37" s="5">
        <v>16.203835629664535</v>
      </c>
      <c r="R37" s="5">
        <v>30.395430233423014</v>
      </c>
      <c r="S37" s="5">
        <v>16.661050069876318</v>
      </c>
      <c r="T37" s="5">
        <v>31.253080850029423</v>
      </c>
      <c r="U37" s="5">
        <v>12.372066883571524</v>
      </c>
      <c r="V37" s="5">
        <v>23.207733304477301</v>
      </c>
      <c r="X37">
        <v>192.84687500000001</v>
      </c>
      <c r="Y37">
        <v>21.821165314614909</v>
      </c>
      <c r="Z37">
        <v>171.0257096853851</v>
      </c>
      <c r="AA37">
        <v>2.1322553391840535</v>
      </c>
      <c r="AB37">
        <v>77.362134108174573</v>
      </c>
      <c r="AC37" s="6"/>
    </row>
    <row r="38" spans="1:29">
      <c r="A38" s="6"/>
      <c r="B38" s="4">
        <v>6.6515469094149916E-3</v>
      </c>
      <c r="C38" s="1" t="s">
        <v>14</v>
      </c>
      <c r="D38" s="4">
        <v>8.9646432671227692E-5</v>
      </c>
      <c r="E38" s="4">
        <v>9.6561522550296446E-6</v>
      </c>
      <c r="F38" s="4">
        <v>1.1067051279482702E-3</v>
      </c>
      <c r="G38" s="4">
        <v>1.1920734488211742E-4</v>
      </c>
      <c r="H38" s="4">
        <v>8.5573229785943422E-6</v>
      </c>
      <c r="I38" s="4">
        <v>9.2174123514556047E-7</v>
      </c>
      <c r="J38" s="4">
        <v>1.0564205333916749E-4</v>
      </c>
      <c r="K38" s="4">
        <v>1.1379100329826809E-5</v>
      </c>
      <c r="N38" s="1" t="s">
        <v>14</v>
      </c>
      <c r="O38" s="5">
        <v>41.035219225028698</v>
      </c>
      <c r="P38" s="5">
        <v>76.974561552831588</v>
      </c>
      <c r="Q38" s="5">
        <v>30.471697444328239</v>
      </c>
      <c r="R38" s="5">
        <v>57.159327885766032</v>
      </c>
      <c r="S38" s="5">
        <v>31.331500049571009</v>
      </c>
      <c r="T38" s="5">
        <v>58.772160223705086</v>
      </c>
      <c r="U38" s="5">
        <v>23.265965383344813</v>
      </c>
      <c r="V38" s="5">
        <v>43.642693235424574</v>
      </c>
      <c r="X38">
        <v>362.65312500000005</v>
      </c>
      <c r="Y38">
        <v>76.974561552831588</v>
      </c>
      <c r="Z38">
        <v>285.67856344716847</v>
      </c>
      <c r="AA38">
        <v>196.62675824051195</v>
      </c>
      <c r="AB38">
        <v>104.37565183182572</v>
      </c>
      <c r="AC38" s="6"/>
    </row>
    <row r="39" spans="1:29">
      <c r="A39" s="6"/>
      <c r="B39" s="4">
        <v>0.76234310303089148</v>
      </c>
      <c r="C39" s="1" t="s">
        <v>15</v>
      </c>
      <c r="D39" s="4">
        <v>1.027450314775639E-2</v>
      </c>
      <c r="E39" s="4">
        <v>1.1067051279482702E-3</v>
      </c>
      <c r="F39" s="4">
        <v>0.12684102403097797</v>
      </c>
      <c r="G39" s="4">
        <v>1.3662520679644392E-2</v>
      </c>
      <c r="H39" s="4">
        <v>9.8076676628488482E-4</v>
      </c>
      <c r="I39" s="4">
        <v>1.0564205333916749E-4</v>
      </c>
      <c r="J39" s="4">
        <v>1.2107783625361074E-2</v>
      </c>
      <c r="K39" s="4">
        <v>1.3041746188185515E-3</v>
      </c>
      <c r="N39" s="1" t="s">
        <v>15</v>
      </c>
      <c r="O39" s="5">
        <v>16.203835629664535</v>
      </c>
      <c r="P39" s="5">
        <v>30.395430233423014</v>
      </c>
      <c r="Q39" s="5">
        <v>12.032551210146934</v>
      </c>
      <c r="R39" s="5">
        <v>22.57086403472006</v>
      </c>
      <c r="S39" s="5">
        <v>12.372066883571522</v>
      </c>
      <c r="T39" s="5">
        <v>23.207733304477294</v>
      </c>
      <c r="U39" s="5">
        <v>9.1871783788897456</v>
      </c>
      <c r="V39" s="5">
        <v>17.233465325106906</v>
      </c>
      <c r="X39">
        <v>143.203125</v>
      </c>
      <c r="Y39">
        <v>12.032551210146934</v>
      </c>
      <c r="Z39">
        <v>131.17057378985305</v>
      </c>
      <c r="AA39">
        <v>4627.5005122302719</v>
      </c>
      <c r="AB39">
        <v>18.432070981840997</v>
      </c>
      <c r="AC39" s="6"/>
    </row>
    <row r="40" spans="1:29">
      <c r="A40" s="6"/>
      <c r="B40" s="4">
        <v>8.2114824361557356E-2</v>
      </c>
      <c r="C40" s="1" t="s">
        <v>16</v>
      </c>
      <c r="D40" s="4">
        <v>1.1067051279482702E-3</v>
      </c>
      <c r="E40" s="4">
        <v>1.1920734488211744E-4</v>
      </c>
      <c r="F40" s="4">
        <v>1.3662520679644392E-2</v>
      </c>
      <c r="G40" s="4">
        <v>1.4716411566980273E-3</v>
      </c>
      <c r="H40" s="4">
        <v>1.0564205333916749E-4</v>
      </c>
      <c r="I40" s="4">
        <v>1.1379100329826812E-5</v>
      </c>
      <c r="J40" s="4">
        <v>1.3041746188185517E-3</v>
      </c>
      <c r="K40" s="4">
        <v>1.4047752165044091E-4</v>
      </c>
      <c r="N40" s="1" t="s">
        <v>16</v>
      </c>
      <c r="O40" s="5">
        <v>30.471697444328232</v>
      </c>
      <c r="P40" s="5">
        <v>57.159327885766032</v>
      </c>
      <c r="Q40" s="5">
        <v>22.627498102223939</v>
      </c>
      <c r="R40" s="5">
        <v>42.445045459727247</v>
      </c>
      <c r="S40" s="5">
        <v>23.265965383344806</v>
      </c>
      <c r="T40" s="5">
        <v>43.642693235424566</v>
      </c>
      <c r="U40" s="5">
        <v>17.276706967830304</v>
      </c>
      <c r="V40" s="5">
        <v>32.407940521354881</v>
      </c>
      <c r="X40">
        <v>269.296875</v>
      </c>
      <c r="Y40">
        <v>42.445045459727247</v>
      </c>
      <c r="Z40">
        <v>226.85182954027275</v>
      </c>
      <c r="AA40">
        <v>238.2209460039366</v>
      </c>
      <c r="AB40">
        <v>59.164814473959019</v>
      </c>
      <c r="AC40" s="6"/>
    </row>
    <row r="41" spans="1:29">
      <c r="A41" s="6"/>
      <c r="B41" s="4">
        <v>5.8946290103790771E-3</v>
      </c>
      <c r="C41" s="1" t="s">
        <v>17</v>
      </c>
      <c r="D41" s="4">
        <v>7.9445047880943157E-5</v>
      </c>
      <c r="E41" s="4">
        <v>8.5573229785943422E-6</v>
      </c>
      <c r="F41" s="4">
        <v>9.8076676628488504E-4</v>
      </c>
      <c r="G41" s="4">
        <v>1.0564205333916749E-4</v>
      </c>
      <c r="H41" s="4">
        <v>7.5835358252389041E-6</v>
      </c>
      <c r="I41" s="4">
        <v>8.1685098199653651E-7</v>
      </c>
      <c r="J41" s="4">
        <v>9.3620434586071233E-5</v>
      </c>
      <c r="K41" s="4">
        <v>1.0084206851381971E-5</v>
      </c>
      <c r="N41" s="1" t="s">
        <v>17</v>
      </c>
      <c r="O41" s="5">
        <v>17.853680711957651</v>
      </c>
      <c r="P41" s="5">
        <v>33.490237675371539</v>
      </c>
      <c r="Q41" s="5">
        <v>13.257683696998257</v>
      </c>
      <c r="R41" s="5">
        <v>24.868988372800647</v>
      </c>
      <c r="S41" s="5">
        <v>13.631768238989711</v>
      </c>
      <c r="T41" s="5">
        <v>25.570702513660436</v>
      </c>
      <c r="U41" s="5">
        <v>10.122600177467609</v>
      </c>
      <c r="V41" s="5">
        <v>18.988145430935969</v>
      </c>
      <c r="X41">
        <v>157.7838068181818</v>
      </c>
      <c r="Y41">
        <v>13.631768238989711</v>
      </c>
      <c r="Z41">
        <v>144.15203857919209</v>
      </c>
      <c r="AA41">
        <v>164.59708974124072</v>
      </c>
      <c r="AB41">
        <v>41.292770574694885</v>
      </c>
      <c r="AC41" s="6"/>
    </row>
    <row r="42" spans="1:29">
      <c r="A42" s="6"/>
      <c r="B42" s="4">
        <v>6.3493251783797481E-4</v>
      </c>
      <c r="C42" s="1" t="s">
        <v>18</v>
      </c>
      <c r="D42" s="4">
        <v>8.5573229785943422E-6</v>
      </c>
      <c r="E42" s="4">
        <v>9.2174123514556057E-7</v>
      </c>
      <c r="F42" s="4">
        <v>1.056420533391675E-4</v>
      </c>
      <c r="G42" s="4">
        <v>1.1379100329826812E-5</v>
      </c>
      <c r="H42" s="4">
        <v>8.1685098199653662E-7</v>
      </c>
      <c r="I42" s="4">
        <v>8.7986071690732178E-8</v>
      </c>
      <c r="J42" s="4">
        <v>1.0084206851381974E-5</v>
      </c>
      <c r="K42" s="4">
        <v>1.0862076027639872E-6</v>
      </c>
      <c r="N42" s="1" t="s">
        <v>18</v>
      </c>
      <c r="O42" s="5">
        <v>33.574270275023473</v>
      </c>
      <c r="P42" s="5">
        <v>62.979186725044016</v>
      </c>
      <c r="Q42" s="5">
        <v>24.931388818086738</v>
      </c>
      <c r="R42" s="5">
        <v>46.76672281562675</v>
      </c>
      <c r="S42" s="5">
        <v>25.634863676921732</v>
      </c>
      <c r="T42" s="5">
        <v>48.086312910304152</v>
      </c>
      <c r="U42" s="5">
        <v>19.035789859100301</v>
      </c>
      <c r="V42" s="5">
        <v>35.707658101711012</v>
      </c>
      <c r="X42">
        <v>296.71619318181808</v>
      </c>
      <c r="Y42">
        <v>48.086312910304152</v>
      </c>
      <c r="Z42">
        <v>248.62988027151394</v>
      </c>
      <c r="AA42">
        <v>1920.7862614199616</v>
      </c>
      <c r="AB42">
        <v>42.36374289784856</v>
      </c>
      <c r="AC42" s="6"/>
    </row>
    <row r="43" spans="1:29">
      <c r="A43" s="6"/>
      <c r="B43" s="4">
        <v>7.2770504734573069E-2</v>
      </c>
      <c r="C43" s="1" t="s">
        <v>19</v>
      </c>
      <c r="D43" s="4">
        <v>9.8076676628488482E-4</v>
      </c>
      <c r="E43" s="4">
        <v>1.0564205333916748E-4</v>
      </c>
      <c r="F43" s="4">
        <v>1.2107783625361074E-2</v>
      </c>
      <c r="G43" s="4">
        <v>1.3041746188185515E-3</v>
      </c>
      <c r="H43" s="4">
        <v>9.3620434586071233E-5</v>
      </c>
      <c r="I43" s="4">
        <v>1.0084206851381972E-5</v>
      </c>
      <c r="J43" s="4">
        <v>1.1557650644854341E-3</v>
      </c>
      <c r="K43" s="4">
        <v>1.24491773974375E-4</v>
      </c>
      <c r="N43" s="1" t="s">
        <v>19</v>
      </c>
      <c r="O43" s="5">
        <v>13.257683696998257</v>
      </c>
      <c r="P43" s="5">
        <v>24.868988372800651</v>
      </c>
      <c r="Q43" s="5">
        <v>9.8448146264838545</v>
      </c>
      <c r="R43" s="5">
        <v>18.467070573861868</v>
      </c>
      <c r="S43" s="5">
        <v>10.122600177467609</v>
      </c>
      <c r="T43" s="5">
        <v>18.988145430935969</v>
      </c>
      <c r="U43" s="5">
        <v>7.5167823100007007</v>
      </c>
      <c r="V43" s="5">
        <v>14.100107993269285</v>
      </c>
      <c r="X43">
        <v>117.1661931818182</v>
      </c>
      <c r="Y43">
        <v>7.5167823100007007</v>
      </c>
      <c r="Z43">
        <v>109.64941087181749</v>
      </c>
      <c r="AA43">
        <v>100.48545021597414</v>
      </c>
      <c r="AB43">
        <v>35.795437945162817</v>
      </c>
      <c r="AC43" s="6"/>
    </row>
    <row r="44" spans="1:29">
      <c r="A44" s="6"/>
      <c r="B44" s="4">
        <v>7.8383829947749999E-3</v>
      </c>
      <c r="C44" s="1" t="s">
        <v>20</v>
      </c>
      <c r="D44" s="4">
        <v>1.0564205333916748E-4</v>
      </c>
      <c r="E44" s="4">
        <v>1.1379100329826811E-5</v>
      </c>
      <c r="F44" s="4">
        <v>1.3041746188185515E-3</v>
      </c>
      <c r="G44" s="4">
        <v>1.4047752165044093E-4</v>
      </c>
      <c r="H44" s="4">
        <v>1.0084206851381972E-5</v>
      </c>
      <c r="I44" s="4">
        <v>1.0862076027639872E-6</v>
      </c>
      <c r="J44" s="4">
        <v>1.2449177397437503E-4</v>
      </c>
      <c r="K44" s="4">
        <v>1.3409474177338052E-5</v>
      </c>
      <c r="N44" s="1" t="s">
        <v>20</v>
      </c>
      <c r="O44" s="5">
        <v>24.931388818086742</v>
      </c>
      <c r="P44" s="5">
        <v>46.76672281562675</v>
      </c>
      <c r="Q44" s="5">
        <v>18.513407538183223</v>
      </c>
      <c r="R44" s="5">
        <v>34.727764467049568</v>
      </c>
      <c r="S44" s="5">
        <v>19.035789859100298</v>
      </c>
      <c r="T44" s="5">
        <v>35.707658101711012</v>
      </c>
      <c r="U44" s="5">
        <v>14.135487519133887</v>
      </c>
      <c r="V44" s="5">
        <v>26.515587699290357</v>
      </c>
      <c r="X44">
        <v>220.33380681818184</v>
      </c>
      <c r="Y44">
        <v>26.515587699290357</v>
      </c>
      <c r="Z44">
        <v>193.81821911889148</v>
      </c>
      <c r="AA44">
        <v>1.002544913106483E-2</v>
      </c>
      <c r="AB44">
        <v>95.174688574100259</v>
      </c>
      <c r="AC44" s="6"/>
    </row>
    <row r="45" spans="1:29">
      <c r="A45" s="6"/>
      <c r="X45" s="8">
        <v>1760</v>
      </c>
      <c r="Y45" s="8">
        <v>249.02377469590559</v>
      </c>
      <c r="Z45" s="8">
        <v>1510.9762253040944</v>
      </c>
      <c r="AA45" s="8">
        <v>7250.3592986402118</v>
      </c>
      <c r="AB45" s="8">
        <v>473.96131138760688</v>
      </c>
      <c r="AC45" s="6"/>
    </row>
    <row r="46" spans="1:29">
      <c r="A46" s="6"/>
      <c r="C46" s="1" t="s">
        <v>28</v>
      </c>
      <c r="D46" s="4">
        <v>9.2462540807828415E-4</v>
      </c>
      <c r="E46" s="4">
        <v>8.5840992563286644E-3</v>
      </c>
      <c r="F46" s="4">
        <v>1.1414706085453931E-2</v>
      </c>
      <c r="G46" s="4">
        <v>0.1059726124366457</v>
      </c>
      <c r="H46" s="4">
        <v>8.8261384367165714E-5</v>
      </c>
      <c r="I46" s="4">
        <v>8.1940694825096045E-4</v>
      </c>
      <c r="J46" s="4">
        <v>1.0896063989203897E-3</v>
      </c>
      <c r="K46" s="4">
        <v>1.0115760822648265E-2</v>
      </c>
      <c r="P46" t="s">
        <v>70</v>
      </c>
      <c r="AB46" s="19">
        <v>7724.3206100278185</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v>6.6515469094149916E-3</v>
      </c>
      <c r="C48" s="1" t="s">
        <v>13</v>
      </c>
      <c r="D48" s="4">
        <v>6.1501892754696867E-6</v>
      </c>
      <c r="E48" s="4">
        <v>5.7097538878544454E-5</v>
      </c>
      <c r="F48" s="4">
        <v>7.5925452984581583E-5</v>
      </c>
      <c r="G48" s="4">
        <v>7.0488180273560344E-4</v>
      </c>
      <c r="H48" s="4">
        <v>5.870747384081098E-7</v>
      </c>
      <c r="I48" s="4">
        <v>5.4503237541918459E-6</v>
      </c>
      <c r="J48" s="4">
        <v>7.2475680752177165E-6</v>
      </c>
      <c r="K48" s="4">
        <v>6.7285457636267318E-5</v>
      </c>
      <c r="N48" s="1" t="s">
        <v>13</v>
      </c>
      <c r="O48">
        <v>2.1322553391840535</v>
      </c>
      <c r="P48">
        <v>7.8562245737088912</v>
      </c>
      <c r="Q48">
        <v>5.2278110093144727</v>
      </c>
      <c r="R48">
        <v>12.376291799479993</v>
      </c>
      <c r="S48">
        <v>6.8217782262059767</v>
      </c>
      <c r="T48">
        <v>22.053001988043452</v>
      </c>
      <c r="U48">
        <v>7.0995120295358429</v>
      </c>
      <c r="V48">
        <v>21.250822389778325</v>
      </c>
      <c r="W48" s="6">
        <v>84.817697355250999</v>
      </c>
      <c r="Z48" t="s">
        <v>67</v>
      </c>
      <c r="AC48" s="6"/>
    </row>
    <row r="49" spans="1:29">
      <c r="A49" s="6"/>
      <c r="B49" s="4">
        <v>6.1752076440571117E-2</v>
      </c>
      <c r="C49" s="1" t="s">
        <v>14</v>
      </c>
      <c r="D49" s="4">
        <v>5.7097538878544468E-5</v>
      </c>
      <c r="E49" s="4">
        <v>5.3008595345025735E-4</v>
      </c>
      <c r="F49" s="4">
        <v>7.0488180273560344E-4</v>
      </c>
      <c r="G49" s="4">
        <v>6.5440288637947626E-3</v>
      </c>
      <c r="H49" s="4">
        <v>5.4503237541918459E-6</v>
      </c>
      <c r="I49" s="4">
        <v>5.0600080504328413E-5</v>
      </c>
      <c r="J49" s="4">
        <v>6.7285457636267332E-5</v>
      </c>
      <c r="K49" s="4">
        <v>6.2466923557471024E-4</v>
      </c>
      <c r="N49" s="1" t="s">
        <v>14</v>
      </c>
      <c r="O49">
        <v>16.518314094490616</v>
      </c>
      <c r="P49">
        <v>196.62675824051195</v>
      </c>
      <c r="Q49">
        <v>19.653121618868301</v>
      </c>
      <c r="R49">
        <v>10.211336372926457</v>
      </c>
      <c r="S49">
        <v>23.842168226156417</v>
      </c>
      <c r="T49">
        <v>3.7129266109024091</v>
      </c>
      <c r="U49">
        <v>21.308946621540752</v>
      </c>
      <c r="V49">
        <v>25.934027536462402</v>
      </c>
      <c r="W49" s="6">
        <v>317.8075993218593</v>
      </c>
      <c r="Z49" t="s">
        <v>69</v>
      </c>
      <c r="AB49">
        <v>12</v>
      </c>
      <c r="AC49" s="6"/>
    </row>
    <row r="50" spans="1:29">
      <c r="A50" s="6"/>
      <c r="B50" s="4">
        <v>8.2114824361557356E-2</v>
      </c>
      <c r="C50" s="1" t="s">
        <v>15</v>
      </c>
      <c r="D50" s="4">
        <v>7.5925452984581596E-5</v>
      </c>
      <c r="E50" s="4">
        <v>7.0488180273560344E-4</v>
      </c>
      <c r="F50" s="4">
        <v>9.3731658534584948E-4</v>
      </c>
      <c r="G50" s="4">
        <v>8.7019224573705502E-3</v>
      </c>
      <c r="H50" s="4">
        <v>7.2475680752177165E-6</v>
      </c>
      <c r="I50" s="4">
        <v>6.7285457636267332E-5</v>
      </c>
      <c r="J50" s="4">
        <v>8.9472838070576803E-5</v>
      </c>
      <c r="K50" s="4">
        <v>8.306539232352852E-4</v>
      </c>
      <c r="N50" s="1" t="s">
        <v>15</v>
      </c>
      <c r="O50">
        <v>2.375213955480735</v>
      </c>
      <c r="P50">
        <v>22.921825151248729</v>
      </c>
      <c r="Q50">
        <v>4627.5005122302719</v>
      </c>
      <c r="R50">
        <v>20.345161244694445</v>
      </c>
      <c r="S50">
        <v>8.695375837333442</v>
      </c>
      <c r="T50">
        <v>19.380089645681384</v>
      </c>
      <c r="U50">
        <v>3.6778316263551392</v>
      </c>
      <c r="V50">
        <v>8.6841311969079911</v>
      </c>
      <c r="W50" s="6">
        <v>4713.5801408879743</v>
      </c>
      <c r="AC50" s="6"/>
    </row>
    <row r="51" spans="1:29">
      <c r="A51" s="6"/>
      <c r="B51" s="4">
        <v>0.76234310303089148</v>
      </c>
      <c r="C51" s="1" t="s">
        <v>16</v>
      </c>
      <c r="D51" s="4">
        <v>7.0488180273560344E-4</v>
      </c>
      <c r="E51" s="4">
        <v>6.5440288637947618E-3</v>
      </c>
      <c r="F51" s="4">
        <v>8.7019224573705502E-3</v>
      </c>
      <c r="G51" s="4">
        <v>8.0787490201242526E-2</v>
      </c>
      <c r="H51" s="4">
        <v>6.7285457636267332E-5</v>
      </c>
      <c r="I51" s="4">
        <v>6.2466923557471035E-4</v>
      </c>
      <c r="J51" s="4">
        <v>8.306539232352853E-4</v>
      </c>
      <c r="K51" s="4">
        <v>7.7116804950560017E-3</v>
      </c>
      <c r="N51" s="1" t="s">
        <v>16</v>
      </c>
      <c r="O51">
        <v>21.292130898869942</v>
      </c>
      <c r="P51">
        <v>6.422046210338717</v>
      </c>
      <c r="Q51">
        <v>14.917638019848471</v>
      </c>
      <c r="R51">
        <v>238.2209460039366</v>
      </c>
      <c r="S51">
        <v>21.308946621540745</v>
      </c>
      <c r="T51">
        <v>29.10914718808878</v>
      </c>
      <c r="U51">
        <v>10.20280938015879</v>
      </c>
      <c r="V51">
        <v>10.455841031134199</v>
      </c>
      <c r="W51" s="6">
        <v>351.92950535391628</v>
      </c>
      <c r="AC51" s="6"/>
    </row>
    <row r="52" spans="1:29">
      <c r="A52" s="6"/>
      <c r="B52" s="4">
        <v>6.3493251783797481E-4</v>
      </c>
      <c r="C52" s="1" t="s">
        <v>17</v>
      </c>
      <c r="D52" s="4">
        <v>5.8707473840810991E-7</v>
      </c>
      <c r="E52" s="4">
        <v>5.4503237541918459E-6</v>
      </c>
      <c r="F52" s="4">
        <v>7.2475680752177173E-6</v>
      </c>
      <c r="G52" s="4">
        <v>6.7285457636267332E-5</v>
      </c>
      <c r="H52" s="4">
        <v>5.6040023004109799E-8</v>
      </c>
      <c r="I52" s="4">
        <v>5.2026811678691349E-7</v>
      </c>
      <c r="J52" s="4">
        <v>6.9182653431889181E-7</v>
      </c>
      <c r="K52" s="4">
        <v>6.4228254889708063E-6</v>
      </c>
      <c r="N52" s="1" t="s">
        <v>17</v>
      </c>
      <c r="O52">
        <v>5.4383757130918129</v>
      </c>
      <c r="P52">
        <v>24.236723867626448</v>
      </c>
      <c r="Q52">
        <v>5.1433826298865402</v>
      </c>
      <c r="R52">
        <v>22.909199095690113</v>
      </c>
      <c r="S52">
        <v>164.59708974124072</v>
      </c>
      <c r="T52">
        <v>3.4770906680561886</v>
      </c>
      <c r="U52">
        <v>1.4848757484808095E-3</v>
      </c>
      <c r="V52">
        <v>13.462125369247214</v>
      </c>
      <c r="W52" s="6">
        <v>239.26547196058752</v>
      </c>
      <c r="AC52" s="6"/>
    </row>
    <row r="53" spans="1:29">
      <c r="A53" s="6"/>
      <c r="B53" s="4">
        <v>5.8946290103790771E-3</v>
      </c>
      <c r="C53" s="1" t="s">
        <v>18</v>
      </c>
      <c r="D53" s="4">
        <v>5.4503237541918467E-6</v>
      </c>
      <c r="E53" s="4">
        <v>5.0600080504328406E-5</v>
      </c>
      <c r="F53" s="4">
        <v>6.7285457636267332E-5</v>
      </c>
      <c r="G53" s="4">
        <v>6.2466923557471035E-4</v>
      </c>
      <c r="H53" s="4">
        <v>5.2026811678691339E-7</v>
      </c>
      <c r="I53" s="4">
        <v>4.8300999684662989E-6</v>
      </c>
      <c r="J53" s="4">
        <v>6.4228254889708063E-6</v>
      </c>
      <c r="K53" s="4">
        <v>5.962865720723858E-5</v>
      </c>
      <c r="N53" s="1" t="s">
        <v>18</v>
      </c>
      <c r="O53">
        <v>17.986832017586718</v>
      </c>
      <c r="P53">
        <v>1.5224182660351046E-2</v>
      </c>
      <c r="Q53">
        <v>24.931388818086738</v>
      </c>
      <c r="R53">
        <v>30.498723587186788</v>
      </c>
      <c r="S53">
        <v>13.15701290305241</v>
      </c>
      <c r="T53">
        <v>1920.7862614199616</v>
      </c>
      <c r="U53">
        <v>10.349105470642863</v>
      </c>
      <c r="V53">
        <v>9.8011600383768585</v>
      </c>
      <c r="W53" s="6">
        <v>2027.5257084375542</v>
      </c>
      <c r="AC53" s="6"/>
    </row>
    <row r="54" spans="1:29">
      <c r="A54" s="6"/>
      <c r="B54" s="4">
        <v>7.8383829947749999E-3</v>
      </c>
      <c r="C54" s="1" t="s">
        <v>19</v>
      </c>
      <c r="D54" s="4">
        <v>7.2475680752177173E-6</v>
      </c>
      <c r="E54" s="4">
        <v>6.7285457636267332E-5</v>
      </c>
      <c r="F54" s="4">
        <v>8.947283807057679E-5</v>
      </c>
      <c r="G54" s="4">
        <v>8.306539232352853E-4</v>
      </c>
      <c r="H54" s="4">
        <v>6.918265343188917E-7</v>
      </c>
      <c r="I54" s="4">
        <v>6.4228254889708063E-6</v>
      </c>
      <c r="J54" s="4">
        <v>8.5407522682956074E-6</v>
      </c>
      <c r="K54" s="4">
        <v>7.929120761145732E-5</v>
      </c>
      <c r="N54" s="1" t="s">
        <v>19</v>
      </c>
      <c r="O54">
        <v>7.9365353128380383</v>
      </c>
      <c r="P54">
        <v>22.909199095690113</v>
      </c>
      <c r="Q54">
        <v>17.578685711970824</v>
      </c>
      <c r="R54">
        <v>12.954424535282177</v>
      </c>
      <c r="S54">
        <v>1.6789986688487226</v>
      </c>
      <c r="T54">
        <v>10.304756370689431</v>
      </c>
      <c r="U54">
        <v>100.48545021597414</v>
      </c>
      <c r="V54">
        <v>4.653279927639197</v>
      </c>
      <c r="W54" s="6">
        <v>178.50132983893266</v>
      </c>
      <c r="AC54" s="6"/>
    </row>
    <row r="55" spans="1:29">
      <c r="A55" s="6"/>
      <c r="B55" s="4">
        <v>7.2770504734573069E-2</v>
      </c>
      <c r="C55" s="1" t="s">
        <v>20</v>
      </c>
      <c r="D55" s="4">
        <v>6.7285457636267332E-5</v>
      </c>
      <c r="E55" s="4">
        <v>6.2466923557471024E-4</v>
      </c>
      <c r="F55" s="4">
        <v>8.306539232352853E-4</v>
      </c>
      <c r="G55" s="4">
        <v>7.7116804950560025E-3</v>
      </c>
      <c r="H55" s="4">
        <v>6.4228254889708063E-6</v>
      </c>
      <c r="I55" s="4">
        <v>5.9628657207238587E-5</v>
      </c>
      <c r="J55" s="4">
        <v>7.9291207611457333E-5</v>
      </c>
      <c r="K55" s="4">
        <v>7.3612902083833439E-4</v>
      </c>
      <c r="N55" s="1" t="s">
        <v>20</v>
      </c>
      <c r="O55">
        <v>21.091829138086009</v>
      </c>
      <c r="P55">
        <v>24.380403437770532</v>
      </c>
      <c r="Q55">
        <v>11.377646061912612</v>
      </c>
      <c r="R55">
        <v>22.138739251979715</v>
      </c>
      <c r="S55">
        <v>11.876311850487538</v>
      </c>
      <c r="T55">
        <v>8.7813419338208192</v>
      </c>
      <c r="U55">
        <v>1.209880946643151</v>
      </c>
      <c r="V55">
        <v>1.002544913106483E-2</v>
      </c>
      <c r="W55" s="6">
        <v>100.86617806983145</v>
      </c>
      <c r="AC55" s="6"/>
    </row>
    <row r="56" spans="1:29">
      <c r="A56" s="6"/>
      <c r="O56" s="6">
        <v>94.771486469627931</v>
      </c>
      <c r="P56" s="6">
        <v>305.36840475955574</v>
      </c>
      <c r="Q56" s="6">
        <v>4726.3301861001601</v>
      </c>
      <c r="R56" s="6">
        <v>369.65482189117625</v>
      </c>
      <c r="S56" s="6">
        <v>251.97768207486595</v>
      </c>
      <c r="T56" s="6">
        <v>2017.6046158252441</v>
      </c>
      <c r="U56" s="6">
        <v>154.33502116659915</v>
      </c>
      <c r="V56" s="6">
        <v>94.251412938677248</v>
      </c>
      <c r="W56" s="19">
        <v>8014.2936312259062</v>
      </c>
      <c r="X56" t="s">
        <v>64</v>
      </c>
      <c r="AC56" s="6"/>
    </row>
    <row r="57" spans="1:29">
      <c r="A57" s="6"/>
      <c r="C57" s="1" t="s">
        <v>29</v>
      </c>
      <c r="D57" s="4">
        <v>4.0368913153450087E-3</v>
      </c>
      <c r="E57" s="4">
        <v>4.3482864868631094E-4</v>
      </c>
      <c r="F57" s="4">
        <v>3.2700029697436793E-4</v>
      </c>
      <c r="G57" s="4">
        <v>3.5222423926276728E-5</v>
      </c>
      <c r="H57" s="4">
        <v>4.2290434334124681E-2</v>
      </c>
      <c r="I57" s="4">
        <v>4.5552607136001124E-3</v>
      </c>
      <c r="J57" s="4">
        <v>3.4256519450665207E-3</v>
      </c>
      <c r="K57" s="4">
        <v>3.6898977202600336E-4</v>
      </c>
      <c r="X57">
        <v>1</v>
      </c>
      <c r="AC57" s="6"/>
    </row>
    <row r="58" spans="1:29">
      <c r="A58" s="6"/>
      <c r="C58" s="1"/>
      <c r="D58" s="1" t="s">
        <v>13</v>
      </c>
      <c r="E58" s="1" t="s">
        <v>14</v>
      </c>
      <c r="F58" s="1" t="s">
        <v>15</v>
      </c>
      <c r="G58" s="1" t="s">
        <v>16</v>
      </c>
      <c r="H58" s="1" t="s">
        <v>17</v>
      </c>
      <c r="I58" s="1" t="s">
        <v>18</v>
      </c>
      <c r="J58" s="1" t="s">
        <v>19</v>
      </c>
      <c r="K58" s="1" t="s">
        <v>20</v>
      </c>
      <c r="L58" s="1"/>
      <c r="X58">
        <v>0</v>
      </c>
      <c r="Y58" t="s">
        <v>65</v>
      </c>
      <c r="AC58" s="6"/>
    </row>
    <row r="59" spans="1:29">
      <c r="A59" s="6"/>
      <c r="B59" s="4">
        <v>7.2770504734573069E-2</v>
      </c>
      <c r="C59" s="1" t="s">
        <v>13</v>
      </c>
      <c r="D59" s="4">
        <v>2.9376661857627087E-4</v>
      </c>
      <c r="E59" s="4">
        <v>3.1642700237955198E-5</v>
      </c>
      <c r="F59" s="4">
        <v>2.3795976659180042E-5</v>
      </c>
      <c r="G59" s="4">
        <v>2.5631535670902604E-6</v>
      </c>
      <c r="H59" s="4">
        <v>3.0774962519385714E-3</v>
      </c>
      <c r="I59" s="4">
        <v>3.3148862132625169E-4</v>
      </c>
      <c r="J59" s="4">
        <v>2.4928642108746268E-4</v>
      </c>
      <c r="K59" s="4">
        <v>2.6851571952227314E-5</v>
      </c>
      <c r="N59" t="s">
        <v>100</v>
      </c>
      <c r="AC59" s="6"/>
    </row>
    <row r="60" spans="1:29">
      <c r="A60" s="6"/>
      <c r="B60" s="4">
        <v>7.8383829947749999E-3</v>
      </c>
      <c r="C60" s="1" t="s">
        <v>14</v>
      </c>
      <c r="D60" s="4">
        <v>3.1642700237955198E-5</v>
      </c>
      <c r="E60" s="4">
        <v>3.4083534855037724E-6</v>
      </c>
      <c r="F60" s="4">
        <v>2.5631535670902604E-6</v>
      </c>
      <c r="G60" s="4">
        <v>2.7608684873848359E-7</v>
      </c>
      <c r="H60" s="4">
        <v>3.3148862132625169E-4</v>
      </c>
      <c r="I60" s="4">
        <v>3.5705878114249755E-5</v>
      </c>
      <c r="J60" s="4">
        <v>2.6851571952227317E-5</v>
      </c>
      <c r="K60" s="4">
        <v>2.8922831542945285E-6</v>
      </c>
      <c r="P60" s="1" t="s">
        <v>13</v>
      </c>
      <c r="Q60" s="1" t="s">
        <v>14</v>
      </c>
      <c r="R60" s="1" t="s">
        <v>15</v>
      </c>
      <c r="S60" s="1" t="s">
        <v>16</v>
      </c>
      <c r="T60" s="1" t="s">
        <v>17</v>
      </c>
      <c r="U60" s="1" t="s">
        <v>18</v>
      </c>
      <c r="V60" s="1" t="s">
        <v>19</v>
      </c>
      <c r="W60" s="1" t="s">
        <v>20</v>
      </c>
      <c r="AC60" s="6"/>
    </row>
    <row r="61" spans="1:29">
      <c r="A61" s="6"/>
      <c r="B61" s="4">
        <v>5.8946290103790771E-3</v>
      </c>
      <c r="C61" s="1" t="s">
        <v>15</v>
      </c>
      <c r="D61" s="4">
        <v>2.3795976659180038E-5</v>
      </c>
      <c r="E61" s="4">
        <v>2.5631535670902604E-6</v>
      </c>
      <c r="F61" s="4">
        <v>1.9275454369476827E-6</v>
      </c>
      <c r="G61" s="4">
        <v>2.0762312189170091E-7</v>
      </c>
      <c r="H61" s="4">
        <v>2.4928642108746273E-4</v>
      </c>
      <c r="I61" s="4">
        <v>2.685157195222732E-5</v>
      </c>
      <c r="J61" s="4">
        <v>2.0192947334850626E-5</v>
      </c>
      <c r="K61" s="4">
        <v>2.1750578147176413E-6</v>
      </c>
      <c r="P61">
        <v>67</v>
      </c>
      <c r="Q61">
        <v>346</v>
      </c>
      <c r="R61">
        <v>334</v>
      </c>
      <c r="S61">
        <v>251</v>
      </c>
      <c r="T61">
        <v>128</v>
      </c>
      <c r="U61">
        <v>469</v>
      </c>
      <c r="V61">
        <v>83</v>
      </c>
      <c r="W61">
        <v>82</v>
      </c>
      <c r="AC61" s="6"/>
    </row>
    <row r="62" spans="1:29">
      <c r="A62" s="6"/>
      <c r="B62" s="4">
        <v>6.3493251783797481E-4</v>
      </c>
      <c r="C62" s="1" t="s">
        <v>16</v>
      </c>
      <c r="D62" s="4">
        <v>2.5631535670902604E-6</v>
      </c>
      <c r="E62" s="4">
        <v>2.7608684873848359E-7</v>
      </c>
      <c r="F62" s="4">
        <v>2.0762312189170093E-7</v>
      </c>
      <c r="G62" s="4">
        <v>2.2363862307867409E-8</v>
      </c>
      <c r="H62" s="4">
        <v>2.685157195222732E-5</v>
      </c>
      <c r="I62" s="4">
        <v>2.8922831542945294E-6</v>
      </c>
      <c r="J62" s="4">
        <v>2.1750578147176417E-6</v>
      </c>
      <c r="K62" s="4">
        <v>2.3428360500893064E-7</v>
      </c>
      <c r="N62" s="1" t="s">
        <v>13</v>
      </c>
      <c r="O62" s="25">
        <v>71</v>
      </c>
      <c r="P62" s="7">
        <v>2.7028409090909089</v>
      </c>
      <c r="Q62" s="7">
        <v>13.957954545454545</v>
      </c>
      <c r="R62" s="7">
        <v>13.473863636363637</v>
      </c>
      <c r="S62" s="7">
        <v>10.125568181818181</v>
      </c>
      <c r="T62" s="7">
        <v>5.163636363636364</v>
      </c>
      <c r="U62" s="7">
        <v>18.919886363636362</v>
      </c>
      <c r="V62" s="7">
        <v>3.3482954545454544</v>
      </c>
      <c r="W62" s="7">
        <v>3.3079545454545456</v>
      </c>
      <c r="AC62" s="6"/>
    </row>
    <row r="63" spans="1:29">
      <c r="A63" s="6"/>
      <c r="B63" s="4">
        <v>0.76234310303089148</v>
      </c>
      <c r="C63" s="1" t="s">
        <v>17</v>
      </c>
      <c r="D63" s="4">
        <v>3.077496251938571E-3</v>
      </c>
      <c r="E63" s="4">
        <v>3.3148862132625163E-4</v>
      </c>
      <c r="F63" s="4">
        <v>2.4928642108746268E-4</v>
      </c>
      <c r="G63" s="4">
        <v>2.6851571952227317E-5</v>
      </c>
      <c r="H63" s="4">
        <v>3.2239820938800762E-2</v>
      </c>
      <c r="I63" s="4">
        <v>3.4726715875206225E-3</v>
      </c>
      <c r="J63" s="4">
        <v>2.6115221337058205E-3</v>
      </c>
      <c r="K63" s="4">
        <v>2.8129680779296462E-4</v>
      </c>
      <c r="N63" s="1" t="s">
        <v>14</v>
      </c>
      <c r="O63" s="25">
        <v>313</v>
      </c>
      <c r="P63" s="7">
        <v>11.91534090909091</v>
      </c>
      <c r="Q63" s="7">
        <v>61.532954545454544</v>
      </c>
      <c r="R63" s="7">
        <v>59.398863636363636</v>
      </c>
      <c r="S63" s="7">
        <v>44.638068181818184</v>
      </c>
      <c r="T63" s="7">
        <v>22.763636363636362</v>
      </c>
      <c r="U63" s="7">
        <v>83.407386363636363</v>
      </c>
      <c r="V63" s="7">
        <v>14.760795454545455</v>
      </c>
      <c r="W63" s="7">
        <v>14.582954545454545</v>
      </c>
      <c r="AC63" s="6"/>
    </row>
    <row r="64" spans="1:29">
      <c r="A64" s="6"/>
      <c r="B64" s="4">
        <v>8.2114824361557356E-2</v>
      </c>
      <c r="C64" s="1" t="s">
        <v>18</v>
      </c>
      <c r="D64" s="4">
        <v>3.3148862132625163E-4</v>
      </c>
      <c r="E64" s="4">
        <v>3.5705878114249748E-5</v>
      </c>
      <c r="F64" s="4">
        <v>2.6851571952227317E-5</v>
      </c>
      <c r="G64" s="4">
        <v>2.8922831542945289E-6</v>
      </c>
      <c r="H64" s="4">
        <v>3.472671587520623E-3</v>
      </c>
      <c r="I64" s="4">
        <v>3.7405443341837565E-4</v>
      </c>
      <c r="J64" s="4">
        <v>2.8129680779296468E-4</v>
      </c>
      <c r="K64" s="4">
        <v>3.0299530321126357E-5</v>
      </c>
      <c r="N64" s="1" t="s">
        <v>15</v>
      </c>
      <c r="O64" s="25">
        <v>330</v>
      </c>
      <c r="P64" s="7">
        <v>12.5625</v>
      </c>
      <c r="Q64" s="7">
        <v>64.875</v>
      </c>
      <c r="R64" s="7">
        <v>62.625</v>
      </c>
      <c r="S64" s="7">
        <v>47.0625</v>
      </c>
      <c r="T64" s="7">
        <v>24</v>
      </c>
      <c r="U64" s="7">
        <v>87.9375</v>
      </c>
      <c r="V64" s="7">
        <v>15.5625</v>
      </c>
      <c r="W64" s="7">
        <v>15.375</v>
      </c>
      <c r="AC64" s="6"/>
    </row>
    <row r="65" spans="1:29">
      <c r="A65" s="6"/>
      <c r="B65" s="4">
        <v>6.1752076440571117E-2</v>
      </c>
      <c r="C65" s="1" t="s">
        <v>19</v>
      </c>
      <c r="D65" s="4">
        <v>2.4928642108746268E-4</v>
      </c>
      <c r="E65" s="4">
        <v>2.6851571952227317E-5</v>
      </c>
      <c r="F65" s="4">
        <v>2.0192947334850623E-5</v>
      </c>
      <c r="G65" s="4">
        <v>2.1750578147176417E-6</v>
      </c>
      <c r="H65" s="4">
        <v>2.6115221337058205E-3</v>
      </c>
      <c r="I65" s="4">
        <v>2.8129680779296468E-4</v>
      </c>
      <c r="J65" s="4">
        <v>2.1154112077053893E-4</v>
      </c>
      <c r="K65" s="4">
        <v>2.2785884607938671E-5</v>
      </c>
      <c r="N65" s="1" t="s">
        <v>16</v>
      </c>
      <c r="O65" s="25">
        <v>254</v>
      </c>
      <c r="P65" s="7">
        <v>9.6693181818181824</v>
      </c>
      <c r="Q65" s="7">
        <v>49.934090909090912</v>
      </c>
      <c r="R65" s="7">
        <v>48.202272727272728</v>
      </c>
      <c r="S65" s="7">
        <v>36.223863636363639</v>
      </c>
      <c r="T65" s="7">
        <v>18.472727272727273</v>
      </c>
      <c r="U65" s="7">
        <v>67.685227272727275</v>
      </c>
      <c r="V65" s="7">
        <v>11.978409090909091</v>
      </c>
      <c r="W65" s="7">
        <v>11.834090909090909</v>
      </c>
      <c r="AC65" s="6"/>
    </row>
    <row r="66" spans="1:29">
      <c r="A66" s="6"/>
      <c r="B66" s="4">
        <v>6.6515469094149916E-3</v>
      </c>
      <c r="C66" s="1" t="s">
        <v>20</v>
      </c>
      <c r="D66" s="4">
        <v>2.6851571952227314E-5</v>
      </c>
      <c r="E66" s="4">
        <v>2.8922831542945285E-6</v>
      </c>
      <c r="F66" s="4">
        <v>2.1750578147176413E-6</v>
      </c>
      <c r="G66" s="4">
        <v>2.3428360500893062E-7</v>
      </c>
      <c r="H66" s="4">
        <v>2.8129680779296468E-4</v>
      </c>
      <c r="I66" s="4">
        <v>3.0299530321126357E-5</v>
      </c>
      <c r="J66" s="4">
        <v>2.2785884607938671E-5</v>
      </c>
      <c r="K66" s="4">
        <v>2.4543527777253049E-6</v>
      </c>
      <c r="N66" s="1" t="s">
        <v>17</v>
      </c>
      <c r="O66" s="25">
        <v>128</v>
      </c>
      <c r="P66" s="7">
        <v>4.872727272727273</v>
      </c>
      <c r="Q66" s="7">
        <v>25.163636363636364</v>
      </c>
      <c r="R66" s="7">
        <v>24.290909090909089</v>
      </c>
      <c r="S66" s="7">
        <v>18.254545454545454</v>
      </c>
      <c r="T66" s="7">
        <v>9.3090909090909086</v>
      </c>
      <c r="U66" s="7">
        <v>34.109090909090909</v>
      </c>
      <c r="V66" s="7">
        <v>6.0363636363636362</v>
      </c>
      <c r="W66" s="7">
        <v>5.9636363636363638</v>
      </c>
      <c r="AC66" s="6"/>
    </row>
    <row r="67" spans="1:29">
      <c r="A67" s="6"/>
      <c r="N67" s="1" t="s">
        <v>18</v>
      </c>
      <c r="O67" s="25">
        <v>498</v>
      </c>
      <c r="P67" s="7">
        <v>18.957954545454545</v>
      </c>
      <c r="Q67" s="7">
        <v>97.902272727272731</v>
      </c>
      <c r="R67" s="7">
        <v>94.506818181818176</v>
      </c>
      <c r="S67" s="7">
        <v>71.021590909090904</v>
      </c>
      <c r="T67" s="7">
        <v>36.218181818181819</v>
      </c>
      <c r="U67" s="7">
        <v>132.70568181818183</v>
      </c>
      <c r="V67" s="7">
        <v>23.485227272727272</v>
      </c>
      <c r="W67" s="7">
        <v>23.202272727272728</v>
      </c>
      <c r="AC67" s="6"/>
    </row>
    <row r="68" spans="1:29">
      <c r="A68" s="6"/>
      <c r="C68" s="1" t="s">
        <v>30</v>
      </c>
      <c r="D68" s="4">
        <v>2.5593508185023095E-3</v>
      </c>
      <c r="E68" s="4">
        <v>2.3760672447289868E-2</v>
      </c>
      <c r="F68" s="4">
        <v>2.0731508785747955E-4</v>
      </c>
      <c r="G68" s="4">
        <v>1.9246856899615178E-3</v>
      </c>
      <c r="H68" s="4">
        <v>2.6811734394838388E-2</v>
      </c>
      <c r="I68" s="4">
        <v>0.24891657450551877</v>
      </c>
      <c r="J68" s="4">
        <v>2.1718308531575429E-3</v>
      </c>
      <c r="K68" s="4">
        <v>2.0162988653111804E-2</v>
      </c>
      <c r="N68" s="1" t="s">
        <v>19</v>
      </c>
      <c r="O68" s="25">
        <v>82</v>
      </c>
      <c r="P68" s="7">
        <v>3.1215909090909091</v>
      </c>
      <c r="Q68" s="7">
        <v>16.120454545454546</v>
      </c>
      <c r="R68" s="7">
        <v>15.561363636363636</v>
      </c>
      <c r="S68" s="7">
        <v>11.694318181818181</v>
      </c>
      <c r="T68" s="7">
        <v>5.9636363636363638</v>
      </c>
      <c r="U68" s="7">
        <v>21.851136363636364</v>
      </c>
      <c r="V68" s="7">
        <v>3.8670454545454547</v>
      </c>
      <c r="W68" s="7">
        <v>3.8204545454545453</v>
      </c>
      <c r="AC68" s="6"/>
    </row>
    <row r="69" spans="1:29">
      <c r="A69" s="6"/>
      <c r="C69" s="1"/>
      <c r="D69" s="1" t="s">
        <v>13</v>
      </c>
      <c r="E69" s="1" t="s">
        <v>14</v>
      </c>
      <c r="F69" s="1" t="s">
        <v>15</v>
      </c>
      <c r="G69" s="1" t="s">
        <v>16</v>
      </c>
      <c r="H69" s="1" t="s">
        <v>17</v>
      </c>
      <c r="I69" s="1" t="s">
        <v>18</v>
      </c>
      <c r="J69" s="1" t="s">
        <v>19</v>
      </c>
      <c r="K69" s="1" t="s">
        <v>20</v>
      </c>
      <c r="L69" s="1"/>
      <c r="N69" s="1" t="s">
        <v>20</v>
      </c>
      <c r="O69" s="26">
        <v>84</v>
      </c>
      <c r="P69" s="7">
        <v>3.1977272727272728</v>
      </c>
      <c r="Q69" s="7">
        <v>16.513636363636362</v>
      </c>
      <c r="R69" s="7">
        <v>15.940909090909091</v>
      </c>
      <c r="S69" s="7">
        <v>11.979545454545455</v>
      </c>
      <c r="T69" s="7">
        <v>6.1090909090909093</v>
      </c>
      <c r="U69" s="7">
        <v>22.384090909090908</v>
      </c>
      <c r="V69" s="7">
        <v>3.9613636363636364</v>
      </c>
      <c r="W69" s="7">
        <v>3.9136363636363636</v>
      </c>
      <c r="AC69" s="6"/>
    </row>
    <row r="70" spans="1:29">
      <c r="A70" s="6"/>
      <c r="B70" s="4">
        <v>7.8383829947749999E-3</v>
      </c>
      <c r="C70" s="1" t="s">
        <v>13</v>
      </c>
      <c r="D70" s="4">
        <v>2.0061171933411979E-5</v>
      </c>
      <c r="E70" s="4">
        <v>1.8624525085525579E-4</v>
      </c>
      <c r="F70" s="4">
        <v>1.6250150592223527E-6</v>
      </c>
      <c r="G70" s="4">
        <v>1.5086423582481149E-5</v>
      </c>
      <c r="H70" s="4">
        <v>2.101606429409252E-4</v>
      </c>
      <c r="I70" s="4">
        <v>1.9511034447217026E-3</v>
      </c>
      <c r="J70" s="4">
        <v>1.7023642026917764E-5</v>
      </c>
      <c r="K70" s="4">
        <v>1.5804522738239283E-4</v>
      </c>
      <c r="O70" s="25">
        <v>1760</v>
      </c>
      <c r="AC70" s="6"/>
    </row>
    <row r="71" spans="1:29">
      <c r="A71" s="6"/>
      <c r="B71" s="4">
        <v>7.2770504734573069E-2</v>
      </c>
      <c r="C71" s="1" t="s">
        <v>14</v>
      </c>
      <c r="D71" s="4">
        <v>1.8624525085525576E-4</v>
      </c>
      <c r="E71" s="4">
        <v>1.7290761268221471E-3</v>
      </c>
      <c r="F71" s="4">
        <v>1.5086423582481147E-5</v>
      </c>
      <c r="G71" s="4">
        <v>1.4006034911390967E-4</v>
      </c>
      <c r="H71" s="4">
        <v>1.9511034447217024E-3</v>
      </c>
      <c r="I71" s="4">
        <v>1.8113784763567564E-2</v>
      </c>
      <c r="J71" s="4">
        <v>1.5804522738239283E-4</v>
      </c>
      <c r="K71" s="4">
        <v>1.4672708612444155E-3</v>
      </c>
      <c r="N71" s="1" t="s">
        <v>101</v>
      </c>
      <c r="AC71" s="6"/>
    </row>
    <row r="72" spans="1:29">
      <c r="A72" s="6"/>
      <c r="B72" s="4">
        <v>6.3493251783797481E-4</v>
      </c>
      <c r="C72" s="1" t="s">
        <v>15</v>
      </c>
      <c r="D72" s="4">
        <v>1.6250150592223531E-6</v>
      </c>
      <c r="E72" s="4">
        <v>1.5086423582481151E-5</v>
      </c>
      <c r="F72" s="4">
        <v>1.3163109071915046E-7</v>
      </c>
      <c r="G72" s="4">
        <v>1.2220455311739863E-6</v>
      </c>
      <c r="H72" s="4">
        <v>1.7023642026917768E-5</v>
      </c>
      <c r="I72" s="4">
        <v>1.5804522738239288E-4</v>
      </c>
      <c r="J72" s="4">
        <v>1.3789660319135157E-6</v>
      </c>
      <c r="K72" s="4">
        <v>1.2802137152658795E-5</v>
      </c>
      <c r="P72" s="1" t="s">
        <v>13</v>
      </c>
      <c r="Q72" s="1" t="s">
        <v>14</v>
      </c>
      <c r="R72" s="1" t="s">
        <v>15</v>
      </c>
      <c r="S72" s="1" t="s">
        <v>16</v>
      </c>
      <c r="T72" s="1" t="s">
        <v>17</v>
      </c>
      <c r="U72" s="1" t="s">
        <v>18</v>
      </c>
      <c r="V72" s="1" t="s">
        <v>19</v>
      </c>
      <c r="W72" s="1" t="s">
        <v>20</v>
      </c>
      <c r="X72" s="1" t="s">
        <v>95</v>
      </c>
      <c r="AC72" s="6"/>
    </row>
    <row r="73" spans="1:29">
      <c r="A73" s="6"/>
      <c r="B73" s="4">
        <v>5.8946290103790771E-3</v>
      </c>
      <c r="C73" s="1" t="s">
        <v>16</v>
      </c>
      <c r="D73" s="4">
        <v>1.5086423582481149E-5</v>
      </c>
      <c r="E73" s="4">
        <v>1.4006034911390969E-4</v>
      </c>
      <c r="F73" s="4">
        <v>1.2220455311739861E-6</v>
      </c>
      <c r="G73" s="4">
        <v>1.1345308103908633E-5</v>
      </c>
      <c r="H73" s="4">
        <v>1.5804522738239286E-4</v>
      </c>
      <c r="I73" s="4">
        <v>1.467270861244416E-3</v>
      </c>
      <c r="J73" s="4">
        <v>1.2802137152658793E-5</v>
      </c>
      <c r="K73" s="4">
        <v>1.1885333785057699E-4</v>
      </c>
      <c r="O73" s="1" t="s">
        <v>13</v>
      </c>
      <c r="P73" s="7">
        <v>55.948584024499787</v>
      </c>
      <c r="Q73" s="7">
        <v>5.8574904894421715</v>
      </c>
      <c r="R73" s="7">
        <v>3.1105339576928097</v>
      </c>
      <c r="S73" s="7">
        <v>7.551487392300206E-2</v>
      </c>
      <c r="T73" s="7">
        <v>0.13546734955185646</v>
      </c>
      <c r="U73" s="7">
        <v>10.241247365468249</v>
      </c>
      <c r="V73" s="7">
        <v>3.6230292488777106E-2</v>
      </c>
      <c r="W73" s="7">
        <v>1.6102561600199872</v>
      </c>
      <c r="X73" s="6">
        <v>77.015324513086654</v>
      </c>
      <c r="AC73" s="6"/>
    </row>
    <row r="74" spans="1:29">
      <c r="A74" s="6"/>
      <c r="B74" s="4">
        <v>8.2114824361557356E-2</v>
      </c>
      <c r="C74" s="1" t="s">
        <v>17</v>
      </c>
      <c r="D74" s="4">
        <v>2.101606429409252E-4</v>
      </c>
      <c r="E74" s="4">
        <v>1.9511034447217026E-3</v>
      </c>
      <c r="F74" s="4">
        <v>1.7023642026917764E-5</v>
      </c>
      <c r="G74" s="4">
        <v>1.5804522738239286E-4</v>
      </c>
      <c r="H74" s="4">
        <v>2.2016408606608806E-3</v>
      </c>
      <c r="I74" s="4">
        <v>2.0439740796201179E-2</v>
      </c>
      <c r="J74" s="4">
        <v>1.7833950905004291E-4</v>
      </c>
      <c r="K74" s="4">
        <v>1.6556802718543497E-3</v>
      </c>
      <c r="O74" s="1" t="s">
        <v>14</v>
      </c>
      <c r="P74" s="7">
        <v>0.79856059341688268</v>
      </c>
      <c r="Q74" s="7">
        <v>311.5911273648972</v>
      </c>
      <c r="R74" s="7">
        <v>48.004935837010265</v>
      </c>
      <c r="S74" s="7">
        <v>3.0342852305561383</v>
      </c>
      <c r="T74" s="7">
        <v>15.466511762997383</v>
      </c>
      <c r="U74" s="7">
        <v>18.618759893068166</v>
      </c>
      <c r="V74" s="7">
        <v>12.828542480989892</v>
      </c>
      <c r="W74" s="7">
        <v>1.440275514830373</v>
      </c>
      <c r="X74" s="6">
        <v>411.78299867776627</v>
      </c>
      <c r="AC74" s="6"/>
    </row>
    <row r="75" spans="1:29">
      <c r="A75" s="6"/>
      <c r="B75" s="4">
        <v>0.76234310303089148</v>
      </c>
      <c r="C75" s="1" t="s">
        <v>18</v>
      </c>
      <c r="D75" s="4">
        <v>1.9511034447217026E-3</v>
      </c>
      <c r="E75" s="4">
        <v>1.8113784763567564E-2</v>
      </c>
      <c r="F75" s="4">
        <v>1.5804522738239286E-4</v>
      </c>
      <c r="G75" s="4">
        <v>1.4672708612444157E-3</v>
      </c>
      <c r="H75" s="4">
        <v>2.0439740796201179E-2</v>
      </c>
      <c r="I75" s="4">
        <v>0.18975983380435726</v>
      </c>
      <c r="J75" s="4">
        <v>1.6556802718543497E-3</v>
      </c>
      <c r="K75" s="4">
        <v>1.5371115336189907E-2</v>
      </c>
      <c r="O75" s="1" t="s">
        <v>15</v>
      </c>
      <c r="P75" s="7">
        <v>0.52269900497512434</v>
      </c>
      <c r="Q75" s="7">
        <v>57.121628131021197</v>
      </c>
      <c r="R75" s="7">
        <v>548.72480039920163</v>
      </c>
      <c r="S75" s="7">
        <v>0.19928618857901725</v>
      </c>
      <c r="T75" s="7">
        <v>20.166666666666668</v>
      </c>
      <c r="U75" s="7">
        <v>83.982986851456999</v>
      </c>
      <c r="V75" s="7">
        <v>2.0331325301204819E-2</v>
      </c>
      <c r="W75" s="7">
        <v>7.0010162601626016</v>
      </c>
      <c r="X75" s="6">
        <v>717.73941482736439</v>
      </c>
      <c r="AC75" s="6"/>
    </row>
    <row r="76" spans="1:29">
      <c r="A76" s="6"/>
      <c r="B76" s="4">
        <v>6.6515469094149916E-3</v>
      </c>
      <c r="C76" s="1" t="s">
        <v>19</v>
      </c>
      <c r="D76" s="4">
        <v>1.7023642026917764E-5</v>
      </c>
      <c r="E76" s="4">
        <v>1.5804522738239286E-4</v>
      </c>
      <c r="F76" s="4">
        <v>1.3789660319135157E-6</v>
      </c>
      <c r="G76" s="4">
        <v>1.2802137152658795E-5</v>
      </c>
      <c r="H76" s="4">
        <v>1.7833950905004291E-4</v>
      </c>
      <c r="I76" s="4">
        <v>1.6556802718543499E-3</v>
      </c>
      <c r="J76" s="4">
        <v>1.4446034799092178E-5</v>
      </c>
      <c r="K76" s="4">
        <v>1.3411506486017536E-4</v>
      </c>
      <c r="O76" s="1" t="s">
        <v>16</v>
      </c>
      <c r="P76" s="7">
        <v>2.2548158901270319</v>
      </c>
      <c r="Q76" s="7">
        <v>2.852210248219762</v>
      </c>
      <c r="R76" s="7">
        <v>1.0761470259195285</v>
      </c>
      <c r="S76" s="7">
        <v>314.74122725276419</v>
      </c>
      <c r="T76" s="7">
        <v>16.526861130994991</v>
      </c>
      <c r="U76" s="7">
        <v>52.63078072033737</v>
      </c>
      <c r="V76" s="7">
        <v>5.3141457382860002</v>
      </c>
      <c r="W76" s="7">
        <v>0.3964108629991096</v>
      </c>
      <c r="X76" s="6">
        <v>395.79259886964803</v>
      </c>
      <c r="AC76" s="6"/>
    </row>
    <row r="77" spans="1:29">
      <c r="A77" s="6"/>
      <c r="B77" s="4">
        <v>6.1752076440571117E-2</v>
      </c>
      <c r="C77" s="1" t="s">
        <v>20</v>
      </c>
      <c r="D77" s="4">
        <v>1.5804522738239288E-4</v>
      </c>
      <c r="E77" s="4">
        <v>1.467270861244416E-3</v>
      </c>
      <c r="F77" s="4">
        <v>1.2802137152658795E-5</v>
      </c>
      <c r="G77" s="4">
        <v>1.18853337850577E-4</v>
      </c>
      <c r="H77" s="4">
        <v>1.6556802718543499E-3</v>
      </c>
      <c r="I77" s="4">
        <v>1.537111533618991E-2</v>
      </c>
      <c r="J77" s="4">
        <v>1.3411506486017536E-4</v>
      </c>
      <c r="K77" s="4">
        <v>1.2451064165773281E-3</v>
      </c>
      <c r="O77" s="1" t="s">
        <v>17</v>
      </c>
      <c r="P77" s="7">
        <v>2.0070556309362275</v>
      </c>
      <c r="Q77" s="7">
        <v>16.157133473462952</v>
      </c>
      <c r="R77" s="7">
        <v>15.320100707675556</v>
      </c>
      <c r="S77" s="7">
        <v>16.309326331039475</v>
      </c>
      <c r="T77" s="7">
        <v>287.02588778409091</v>
      </c>
      <c r="U77" s="7">
        <v>2.3270013568521018E-2</v>
      </c>
      <c r="V77" s="7">
        <v>2.6026286966046004</v>
      </c>
      <c r="W77" s="7">
        <v>1.4727827050997784</v>
      </c>
      <c r="X77" s="6">
        <v>340.91818534247807</v>
      </c>
      <c r="AC77" s="6"/>
    </row>
    <row r="78" spans="1:29">
      <c r="A78" s="6"/>
      <c r="O78" s="1" t="s">
        <v>18</v>
      </c>
      <c r="P78" s="7">
        <v>5.2305673848719154</v>
      </c>
      <c r="Q78" s="7">
        <v>13.165916899336708</v>
      </c>
      <c r="R78" s="7">
        <v>94.506818181818176</v>
      </c>
      <c r="S78" s="7">
        <v>54.162089157062873</v>
      </c>
      <c r="T78" s="7">
        <v>1.6719970792259946</v>
      </c>
      <c r="U78" s="7">
        <v>362.38085158038621</v>
      </c>
      <c r="V78" s="7">
        <v>14.54972623242147</v>
      </c>
      <c r="W78" s="7">
        <v>1.6579490912652832</v>
      </c>
      <c r="X78" s="6">
        <v>547.32591560638866</v>
      </c>
      <c r="AC78" s="6"/>
    </row>
    <row r="79" spans="1:29">
      <c r="A79" s="6"/>
      <c r="C79" s="1" t="s">
        <v>31</v>
      </c>
      <c r="D79" s="4">
        <v>1.9078844966811522E-4</v>
      </c>
      <c r="E79" s="4">
        <v>2.0550536854632328E-5</v>
      </c>
      <c r="F79" s="4">
        <v>2.3553257983546252E-3</v>
      </c>
      <c r="G79" s="4">
        <v>2.5370094315432887E-4</v>
      </c>
      <c r="H79" s="4">
        <v>1.9986979514976882E-3</v>
      </c>
      <c r="I79" s="4">
        <v>2.1528722511756837E-4</v>
      </c>
      <c r="J79" s="4">
        <v>2.4674370259154026E-2</v>
      </c>
      <c r="K79" s="4">
        <v>2.6577686241366374E-3</v>
      </c>
      <c r="O79" s="1" t="s">
        <v>19</v>
      </c>
      <c r="P79" s="7">
        <v>4.7361584538504805E-3</v>
      </c>
      <c r="Q79" s="7">
        <v>14.182487535726645</v>
      </c>
      <c r="R79" s="7">
        <v>3.5558137605055973</v>
      </c>
      <c r="S79" s="7">
        <v>6.4639226906122733</v>
      </c>
      <c r="T79" s="7">
        <v>2.2172949002217037E-4</v>
      </c>
      <c r="U79" s="7">
        <v>12.995241621320069</v>
      </c>
      <c r="V79" s="7">
        <v>250.64635782598239</v>
      </c>
      <c r="W79" s="7">
        <v>1.2434170677626957</v>
      </c>
      <c r="X79" s="6">
        <v>289.09219838985359</v>
      </c>
      <c r="AC79" s="6"/>
    </row>
    <row r="80" spans="1:29">
      <c r="A80" s="6"/>
      <c r="C80" s="1"/>
      <c r="D80" s="1" t="s">
        <v>13</v>
      </c>
      <c r="E80" s="1" t="s">
        <v>14</v>
      </c>
      <c r="F80" s="1" t="s">
        <v>15</v>
      </c>
      <c r="G80" s="1" t="s">
        <v>16</v>
      </c>
      <c r="H80" s="1" t="s">
        <v>17</v>
      </c>
      <c r="I80" s="1" t="s">
        <v>18</v>
      </c>
      <c r="J80" s="1" t="s">
        <v>19</v>
      </c>
      <c r="K80" s="1" t="s">
        <v>20</v>
      </c>
      <c r="L80" s="1"/>
      <c r="O80" s="1" t="s">
        <v>20</v>
      </c>
      <c r="P80" s="7">
        <v>0.44861568779479233</v>
      </c>
      <c r="Q80" s="7">
        <v>0.74760278257388024</v>
      </c>
      <c r="R80" s="7">
        <v>8.9446159628794355</v>
      </c>
      <c r="S80" s="7">
        <v>2.0698508994325731</v>
      </c>
      <c r="T80" s="7">
        <v>0.72813852813852831</v>
      </c>
      <c r="U80" s="7">
        <v>0.85865685487220633</v>
      </c>
      <c r="V80" s="7">
        <v>9.2051961091117729</v>
      </c>
      <c r="W80" s="7">
        <v>124.64302080033787</v>
      </c>
      <c r="X80" s="6">
        <v>147.64569762514105</v>
      </c>
      <c r="AC80" s="6"/>
    </row>
    <row r="81" spans="1:29">
      <c r="A81" s="6"/>
      <c r="B81" s="4">
        <v>5.8946290103790771E-3</v>
      </c>
      <c r="C81" s="1" t="s">
        <v>13</v>
      </c>
      <c r="D81" s="4">
        <v>1.1246271302589203E-6</v>
      </c>
      <c r="E81" s="4">
        <v>1.2113779072218012E-7</v>
      </c>
      <c r="F81" s="4">
        <v>1.3883771779875433E-5</v>
      </c>
      <c r="G81" s="4">
        <v>1.4954729394780401E-6</v>
      </c>
      <c r="H81" s="4">
        <v>1.1781582927883506E-5</v>
      </c>
      <c r="I81" s="4">
        <v>1.2690383227420296E-6</v>
      </c>
      <c r="J81" s="4">
        <v>1.4544625874244403E-4</v>
      </c>
      <c r="K81" s="4">
        <v>1.5666560034711109E-5</v>
      </c>
      <c r="X81" s="27">
        <v>2927.3123338517262</v>
      </c>
      <c r="Y81" t="s">
        <v>51</v>
      </c>
      <c r="AC81" s="6"/>
    </row>
    <row r="82" spans="1:29">
      <c r="A82" s="6"/>
      <c r="B82" s="4">
        <v>6.3493251783797481E-4</v>
      </c>
      <c r="C82" s="1" t="s">
        <v>14</v>
      </c>
      <c r="D82" s="4">
        <v>1.2113779072218012E-7</v>
      </c>
      <c r="E82" s="4">
        <v>1.3048204108033799E-8</v>
      </c>
      <c r="F82" s="4">
        <v>1.4954729394780403E-6</v>
      </c>
      <c r="G82" s="4">
        <v>1.6108297861484696E-7</v>
      </c>
      <c r="H82" s="4">
        <v>1.2690383227420296E-6</v>
      </c>
      <c r="I82" s="4">
        <v>1.3669285990224857E-7</v>
      </c>
      <c r="J82" s="4">
        <v>1.5666560034711109E-5</v>
      </c>
      <c r="K82" s="4">
        <v>1.6875037243538454E-6</v>
      </c>
      <c r="Y82" t="s">
        <v>102</v>
      </c>
      <c r="AC82" s="6"/>
    </row>
    <row r="83" spans="1:29">
      <c r="A83" s="6"/>
      <c r="B83" s="4">
        <v>7.2770504734573069E-2</v>
      </c>
      <c r="C83" s="1" t="s">
        <v>15</v>
      </c>
      <c r="D83" s="4">
        <v>1.3883771779875435E-5</v>
      </c>
      <c r="E83" s="4">
        <v>1.4954729394780401E-6</v>
      </c>
      <c r="F83" s="4">
        <v>1.7139824716062735E-4</v>
      </c>
      <c r="G83" s="4">
        <v>1.8461945684977743E-5</v>
      </c>
      <c r="H83" s="4">
        <v>1.45446258742444E-4</v>
      </c>
      <c r="I83" s="4">
        <v>1.5666560034711106E-5</v>
      </c>
      <c r="J83" s="4">
        <v>1.7955663777663769E-3</v>
      </c>
      <c r="K83" s="4">
        <v>1.9340716424613491E-4</v>
      </c>
      <c r="U83" t="s">
        <v>103</v>
      </c>
      <c r="W83">
        <v>66.33864886296881</v>
      </c>
      <c r="AC83" s="6"/>
    </row>
    <row r="84" spans="1:29">
      <c r="A84" s="6"/>
      <c r="B84" s="4">
        <v>7.8383829947749999E-3</v>
      </c>
      <c r="C84" s="1" t="s">
        <v>16</v>
      </c>
      <c r="D84" s="4">
        <v>1.4954729394780403E-6</v>
      </c>
      <c r="E84" s="4">
        <v>1.6108297861484696E-7</v>
      </c>
      <c r="F84" s="4">
        <v>1.8461945684977743E-5</v>
      </c>
      <c r="G84" s="4">
        <v>1.9886051585792704E-6</v>
      </c>
      <c r="H84" s="4">
        <v>1.5666560034711106E-5</v>
      </c>
      <c r="I84" s="4">
        <v>1.6875037243538452E-6</v>
      </c>
      <c r="J84" s="4">
        <v>1.9340716424613491E-4</v>
      </c>
      <c r="K84" s="4">
        <v>2.0832608387479165E-5</v>
      </c>
      <c r="AC84" s="6"/>
    </row>
    <row r="85" spans="1:29">
      <c r="A85" s="6"/>
      <c r="B85" s="4">
        <v>6.1752076440571117E-2</v>
      </c>
      <c r="C85" s="1" t="s">
        <v>17</v>
      </c>
      <c r="D85" s="4">
        <v>1.1781582927883506E-5</v>
      </c>
      <c r="E85" s="4">
        <v>1.2690383227420294E-6</v>
      </c>
      <c r="F85" s="4">
        <v>1.45446258742444E-4</v>
      </c>
      <c r="G85" s="4">
        <v>1.5666560034711106E-5</v>
      </c>
      <c r="H85" s="4">
        <v>1.2342374868249813E-4</v>
      </c>
      <c r="I85" s="4">
        <v>1.3294433182138524E-5</v>
      </c>
      <c r="J85" s="4">
        <v>1.523693598366234E-3</v>
      </c>
      <c r="K85" s="4">
        <v>1.6412273123903715E-4</v>
      </c>
      <c r="AC85" s="6"/>
    </row>
    <row r="86" spans="1:29">
      <c r="A86" s="6"/>
      <c r="B86" s="4">
        <v>6.6515469094149916E-3</v>
      </c>
      <c r="C86" s="1" t="s">
        <v>18</v>
      </c>
      <c r="D86" s="4">
        <v>1.2690383227420294E-6</v>
      </c>
      <c r="E86" s="4">
        <v>1.3669285990224855E-7</v>
      </c>
      <c r="F86" s="4">
        <v>1.5666560034711106E-5</v>
      </c>
      <c r="G86" s="4">
        <v>1.6875037243538447E-6</v>
      </c>
      <c r="H86" s="4">
        <v>1.3294433182138523E-5</v>
      </c>
      <c r="I86" s="4">
        <v>1.4319930768672915E-6</v>
      </c>
      <c r="J86" s="4">
        <v>1.6412273123903715E-4</v>
      </c>
      <c r="K86" s="4">
        <v>1.7678272677816185E-5</v>
      </c>
      <c r="AC86" s="6"/>
    </row>
    <row r="87" spans="1:29">
      <c r="A87" s="6"/>
      <c r="B87" s="4">
        <v>0.76234310303089148</v>
      </c>
      <c r="C87" s="1" t="s">
        <v>19</v>
      </c>
      <c r="D87" s="4">
        <v>1.45446258742444E-4</v>
      </c>
      <c r="E87" s="4">
        <v>1.5666560034711106E-5</v>
      </c>
      <c r="F87" s="4">
        <v>1.7955663777663767E-3</v>
      </c>
      <c r="G87" s="4">
        <v>1.9340716424613488E-4</v>
      </c>
      <c r="H87" s="4">
        <v>1.5236935983662337E-3</v>
      </c>
      <c r="I87" s="4">
        <v>1.6412273123903715E-4</v>
      </c>
      <c r="J87" s="4">
        <v>1.8810335988696622E-2</v>
      </c>
      <c r="K87" s="4">
        <v>2.0261315800624673E-3</v>
      </c>
      <c r="AC87" s="6"/>
    </row>
    <row r="88" spans="1:29">
      <c r="A88" s="6"/>
      <c r="B88" s="4">
        <v>8.2114824361557356E-2</v>
      </c>
      <c r="C88" s="1" t="s">
        <v>20</v>
      </c>
      <c r="D88" s="4">
        <v>1.5666560034711106E-5</v>
      </c>
      <c r="E88" s="4">
        <v>1.6875037243538449E-6</v>
      </c>
      <c r="F88" s="4">
        <v>1.9340716424613491E-4</v>
      </c>
      <c r="G88" s="4">
        <v>2.0832608387479162E-5</v>
      </c>
      <c r="H88" s="4">
        <v>1.6412273123903715E-4</v>
      </c>
      <c r="I88" s="4">
        <v>1.7678272677816185E-5</v>
      </c>
      <c r="J88" s="4">
        <v>2.0261315800624673E-3</v>
      </c>
      <c r="K88" s="4">
        <v>2.1824220376463792E-4</v>
      </c>
      <c r="AC88" s="6"/>
    </row>
    <row r="89" spans="1:29">
      <c r="A89" s="6"/>
      <c r="AC89" s="6"/>
    </row>
    <row r="90" spans="1:29">
      <c r="A90" s="6"/>
      <c r="C90" s="1" t="s">
        <v>32</v>
      </c>
      <c r="D90" s="4">
        <v>1.2914380989690888E-5</v>
      </c>
      <c r="E90" s="4">
        <v>1.1989539469822216E-4</v>
      </c>
      <c r="F90" s="4">
        <v>1.5943090248760958E-4</v>
      </c>
      <c r="G90" s="4">
        <v>1.4801352845409007E-3</v>
      </c>
      <c r="H90" s="4">
        <v>1.3529093021017187E-4</v>
      </c>
      <c r="I90" s="4">
        <v>1.2560229940240006E-3</v>
      </c>
      <c r="J90" s="4">
        <v>1.670196590840409E-3</v>
      </c>
      <c r="K90" s="4">
        <v>1.550588291008975E-2</v>
      </c>
      <c r="AC90" s="6"/>
    </row>
    <row r="91" spans="1:29">
      <c r="A91" s="6"/>
      <c r="C91" s="1"/>
      <c r="D91" s="1" t="s">
        <v>13</v>
      </c>
      <c r="E91" s="1" t="s">
        <v>14</v>
      </c>
      <c r="F91" s="1" t="s">
        <v>15</v>
      </c>
      <c r="G91" s="1" t="s">
        <v>16</v>
      </c>
      <c r="H91" s="1" t="s">
        <v>17</v>
      </c>
      <c r="I91" s="1" t="s">
        <v>18</v>
      </c>
      <c r="J91" s="1" t="s">
        <v>19</v>
      </c>
      <c r="K91" s="1" t="s">
        <v>20</v>
      </c>
      <c r="AC91" s="6"/>
    </row>
    <row r="92" spans="1:29">
      <c r="A92" s="6"/>
      <c r="B92" s="4">
        <v>6.3493251783797481E-4</v>
      </c>
      <c r="C92" s="1" t="s">
        <v>13</v>
      </c>
      <c r="D92" s="4">
        <v>8.1997604381033126E-9</v>
      </c>
      <c r="E92" s="4">
        <v>7.6125484832919973E-8</v>
      </c>
      <c r="F92" s="4">
        <v>1.0122786433763859E-7</v>
      </c>
      <c r="G92" s="4">
        <v>9.3978602295438135E-7</v>
      </c>
      <c r="H92" s="4">
        <v>8.5900610958986163E-8</v>
      </c>
      <c r="I92" s="4">
        <v>7.9748984205805022E-7</v>
      </c>
      <c r="J92" s="4">
        <v>1.0604621267067028E-6</v>
      </c>
      <c r="K92" s="4">
        <v>9.8451892774041086E-6</v>
      </c>
      <c r="AC92" s="6"/>
    </row>
    <row r="93" spans="1:29">
      <c r="A93" s="6"/>
      <c r="B93" s="4">
        <v>5.8946290103790771E-3</v>
      </c>
      <c r="C93" s="1" t="s">
        <v>14</v>
      </c>
      <c r="D93" s="4">
        <v>7.6125484832919973E-8</v>
      </c>
      <c r="E93" s="4">
        <v>7.0673887179899011E-7</v>
      </c>
      <c r="F93" s="4">
        <v>9.3978602295438124E-7</v>
      </c>
      <c r="G93" s="4">
        <v>8.7248483875404834E-6</v>
      </c>
      <c r="H93" s="4">
        <v>7.9748984205805022E-7</v>
      </c>
      <c r="I93" s="4">
        <v>7.4037895782770597E-6</v>
      </c>
      <c r="J93" s="4">
        <v>9.8451892774041086E-6</v>
      </c>
      <c r="K93" s="4">
        <v>9.1401427233356184E-5</v>
      </c>
      <c r="AC93" s="6"/>
    </row>
    <row r="94" spans="1:29">
      <c r="A94" s="6"/>
      <c r="B94" s="4">
        <v>7.8383829947749999E-3</v>
      </c>
      <c r="C94" s="1" t="s">
        <v>15</v>
      </c>
      <c r="D94" s="4">
        <v>1.0122786433763859E-7</v>
      </c>
      <c r="E94" s="4">
        <v>9.3978602295438124E-7</v>
      </c>
      <c r="F94" s="4">
        <v>1.2496804749005101E-6</v>
      </c>
      <c r="G94" s="4">
        <v>1.1601867244311852E-5</v>
      </c>
      <c r="H94" s="4">
        <v>1.0604621267067026E-6</v>
      </c>
      <c r="I94" s="4">
        <v>9.8451892774041069E-6</v>
      </c>
      <c r="J94" s="4">
        <v>1.3091640555574641E-5</v>
      </c>
      <c r="K94" s="4">
        <v>1.2154104892141979E-4</v>
      </c>
      <c r="AC94" s="6"/>
    </row>
    <row r="95" spans="1:29">
      <c r="A95" s="6"/>
      <c r="B95" s="4">
        <v>7.2770504734573069E-2</v>
      </c>
      <c r="C95" s="1" t="s">
        <v>16</v>
      </c>
      <c r="D95" s="4">
        <v>9.3978602295438124E-7</v>
      </c>
      <c r="E95" s="4">
        <v>8.7248483875404834E-6</v>
      </c>
      <c r="F95" s="4">
        <v>1.160186724431185E-5</v>
      </c>
      <c r="G95" s="4">
        <v>1.0771019173149227E-4</v>
      </c>
      <c r="H95" s="4">
        <v>9.8451892774041069E-6</v>
      </c>
      <c r="I95" s="4">
        <v>9.140142723335617E-5</v>
      </c>
      <c r="J95" s="4">
        <v>1.2154104892141978E-4</v>
      </c>
      <c r="K95" s="4">
        <v>1.1283709257224217E-3</v>
      </c>
      <c r="AC95" s="6"/>
    </row>
    <row r="96" spans="1:29">
      <c r="A96" s="6"/>
      <c r="B96" s="4">
        <v>6.6515469094149916E-3</v>
      </c>
      <c r="C96" s="1" t="s">
        <v>17</v>
      </c>
      <c r="D96" s="4">
        <v>8.590061095898615E-8</v>
      </c>
      <c r="E96" s="4">
        <v>7.9748984205805022E-7</v>
      </c>
      <c r="F96" s="4">
        <v>1.0604621267067023E-6</v>
      </c>
      <c r="G96" s="4">
        <v>9.8451892774041069E-6</v>
      </c>
      <c r="H96" s="4">
        <v>8.99893968711348E-7</v>
      </c>
      <c r="I96" s="4">
        <v>8.3544958640545053E-6</v>
      </c>
      <c r="J96" s="4">
        <v>1.1109390971919978E-5</v>
      </c>
      <c r="K96" s="4">
        <v>1.0313810754835821E-4</v>
      </c>
      <c r="AC96" s="6"/>
    </row>
    <row r="97" spans="1:29">
      <c r="A97" s="6"/>
      <c r="B97" s="4">
        <v>6.1752076440571117E-2</v>
      </c>
      <c r="C97" s="1" t="s">
        <v>18</v>
      </c>
      <c r="D97" s="4">
        <v>7.9748984205805022E-7</v>
      </c>
      <c r="E97" s="4">
        <v>7.4037895782770597E-6</v>
      </c>
      <c r="F97" s="4">
        <v>9.8451892774041069E-6</v>
      </c>
      <c r="G97" s="4">
        <v>9.1401427233356184E-5</v>
      </c>
      <c r="H97" s="4">
        <v>8.3544958640545053E-6</v>
      </c>
      <c r="I97" s="4">
        <v>7.7562027938085087E-5</v>
      </c>
      <c r="J97" s="4">
        <v>1.0313810754835821E-4</v>
      </c>
      <c r="K97" s="4">
        <v>9.5752046674240764E-4</v>
      </c>
      <c r="AC97" s="6"/>
    </row>
    <row r="98" spans="1:29">
      <c r="A98" s="6"/>
      <c r="B98" s="4">
        <v>8.2114824361557356E-2</v>
      </c>
      <c r="C98" s="1" t="s">
        <v>19</v>
      </c>
      <c r="D98" s="4">
        <v>1.0604621267067026E-6</v>
      </c>
      <c r="E98" s="4">
        <v>9.8451892774041086E-6</v>
      </c>
      <c r="F98" s="4">
        <v>1.3091640555574639E-5</v>
      </c>
      <c r="G98" s="4">
        <v>1.2154104892141978E-4</v>
      </c>
      <c r="H98" s="4">
        <v>1.1109390971919978E-5</v>
      </c>
      <c r="I98" s="4">
        <v>1.0313810754835821E-4</v>
      </c>
      <c r="J98" s="4">
        <v>1.3714789970613206E-4</v>
      </c>
      <c r="K98" s="4">
        <v>1.2732628517328937E-3</v>
      </c>
      <c r="AC98" s="6"/>
    </row>
    <row r="99" spans="1:29">
      <c r="A99" s="6"/>
      <c r="B99" s="4">
        <v>0.76234310303089148</v>
      </c>
      <c r="C99" s="1" t="s">
        <v>20</v>
      </c>
      <c r="D99" s="4">
        <v>9.8451892774041069E-6</v>
      </c>
      <c r="E99" s="4">
        <v>9.1401427233356184E-5</v>
      </c>
      <c r="F99" s="4">
        <v>1.2154104892141977E-4</v>
      </c>
      <c r="G99" s="4">
        <v>1.1283709257224217E-3</v>
      </c>
      <c r="H99" s="4">
        <v>1.031381075483582E-4</v>
      </c>
      <c r="I99" s="4">
        <v>9.5752046674240743E-4</v>
      </c>
      <c r="J99" s="4">
        <v>1.2732628517328937E-3</v>
      </c>
      <c r="K99" s="4">
        <v>1.182080289291149E-2</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4">
        <v>7.6423959812819417E-3</v>
      </c>
      <c r="E103" s="4">
        <v>1.3388249301099369E-2</v>
      </c>
      <c r="F103" s="4">
        <v>1.0915464632096285E-2</v>
      </c>
      <c r="G103" s="4">
        <v>2.8866078333424513E-3</v>
      </c>
      <c r="H103" s="4">
        <v>3.9989747541345523E-3</v>
      </c>
      <c r="I103" s="4">
        <v>3.5418346402977378E-3</v>
      </c>
      <c r="J103" s="4">
        <v>1.4510058535276323E-3</v>
      </c>
      <c r="K103" s="4">
        <v>4.8403642632069134E-4</v>
      </c>
      <c r="L103" s="6">
        <v>4.4308569422100652E-2</v>
      </c>
      <c r="AC103" s="6"/>
    </row>
    <row r="104" spans="1:29">
      <c r="A104" s="6"/>
      <c r="C104" s="1" t="s">
        <v>14</v>
      </c>
      <c r="D104" s="4">
        <v>1.3388249301099367E-2</v>
      </c>
      <c r="E104" s="4">
        <v>0.11809442742792611</v>
      </c>
      <c r="F104" s="4">
        <v>2.8866078333424513E-3</v>
      </c>
      <c r="G104" s="4">
        <v>1.6194345712024868E-2</v>
      </c>
      <c r="H104" s="4">
        <v>3.5418346402977374E-3</v>
      </c>
      <c r="I104" s="4">
        <v>2.9264451007974902E-2</v>
      </c>
      <c r="J104" s="4">
        <v>4.8403642632069134E-4</v>
      </c>
      <c r="K104" s="4">
        <v>3.0948612939351314E-3</v>
      </c>
      <c r="L104" s="6">
        <v>0.18694881364292124</v>
      </c>
      <c r="AC104" s="6"/>
    </row>
    <row r="105" spans="1:29">
      <c r="A105" s="6"/>
      <c r="C105" s="1" t="s">
        <v>15</v>
      </c>
      <c r="D105" s="4">
        <v>1.0915464632096285E-2</v>
      </c>
      <c r="E105" s="4">
        <v>2.8866078333424513E-3</v>
      </c>
      <c r="F105" s="4">
        <v>0.12799562532928291</v>
      </c>
      <c r="G105" s="4">
        <v>2.2481389602119158E-2</v>
      </c>
      <c r="H105" s="4">
        <v>1.4510058535276318E-3</v>
      </c>
      <c r="I105" s="4">
        <v>4.8403642632069145E-4</v>
      </c>
      <c r="J105" s="4">
        <v>1.4031550699067172E-2</v>
      </c>
      <c r="K105" s="4">
        <v>2.4729109817369479E-3</v>
      </c>
      <c r="L105" s="6">
        <v>0.18271859135749324</v>
      </c>
      <c r="AC105" s="6"/>
    </row>
    <row r="106" spans="1:29">
      <c r="A106" s="6"/>
      <c r="C106" s="1" t="s">
        <v>16</v>
      </c>
      <c r="D106" s="4">
        <v>2.8866078333424513E-3</v>
      </c>
      <c r="E106" s="4">
        <v>1.6194345712024865E-2</v>
      </c>
      <c r="F106" s="4">
        <v>2.2481389602119158E-2</v>
      </c>
      <c r="G106" s="4">
        <v>8.3140158806671791E-2</v>
      </c>
      <c r="H106" s="4">
        <v>4.8403642632069145E-4</v>
      </c>
      <c r="I106" s="4">
        <v>3.0948612939351318E-3</v>
      </c>
      <c r="J106" s="4">
        <v>2.4729109817369483E-3</v>
      </c>
      <c r="K106" s="4">
        <v>9.192992288178943E-3</v>
      </c>
      <c r="L106" s="6">
        <v>0.13994730294432994</v>
      </c>
      <c r="AC106" s="6"/>
    </row>
    <row r="107" spans="1:29">
      <c r="A107" s="6"/>
      <c r="C107" s="1" t="s">
        <v>17</v>
      </c>
      <c r="D107" s="4">
        <v>3.9989747541345523E-3</v>
      </c>
      <c r="E107" s="4">
        <v>3.5418346402977378E-3</v>
      </c>
      <c r="F107" s="4">
        <v>1.4510058535276323E-3</v>
      </c>
      <c r="G107" s="4">
        <v>4.8403642632069145E-4</v>
      </c>
      <c r="H107" s="4">
        <v>3.4632552435446023E-2</v>
      </c>
      <c r="I107" s="4">
        <v>2.405406677362951E-2</v>
      </c>
      <c r="J107" s="4">
        <v>4.4237663912629196E-3</v>
      </c>
      <c r="K107" s="4">
        <v>2.2303574421617799E-3</v>
      </c>
      <c r="L107" s="6">
        <v>7.4816594716780843E-2</v>
      </c>
      <c r="AC107" s="6"/>
    </row>
    <row r="108" spans="1:29">
      <c r="A108" s="6"/>
      <c r="C108" s="1" t="s">
        <v>18</v>
      </c>
      <c r="D108" s="4">
        <v>3.5418346402977378E-3</v>
      </c>
      <c r="E108" s="4">
        <v>2.9264451007974902E-2</v>
      </c>
      <c r="F108" s="4">
        <v>4.840364263206915E-4</v>
      </c>
      <c r="G108" s="4">
        <v>3.0948612939351323E-3</v>
      </c>
      <c r="H108" s="4">
        <v>2.405406677362951E-2</v>
      </c>
      <c r="I108" s="4">
        <v>0.19127315623258712</v>
      </c>
      <c r="J108" s="4">
        <v>2.2303574421617804E-3</v>
      </c>
      <c r="K108" s="4">
        <v>1.6522815461039508E-2</v>
      </c>
      <c r="L108" s="6">
        <v>0.2704655792779464</v>
      </c>
      <c r="AC108" s="6"/>
    </row>
    <row r="109" spans="1:29">
      <c r="A109" s="6"/>
      <c r="C109" s="1" t="s">
        <v>19</v>
      </c>
      <c r="D109" s="4">
        <v>1.451005853527632E-3</v>
      </c>
      <c r="E109" s="4">
        <v>4.8403642632069145E-4</v>
      </c>
      <c r="F109" s="4">
        <v>1.4031550699067172E-2</v>
      </c>
      <c r="G109" s="4">
        <v>2.4729109817369479E-3</v>
      </c>
      <c r="H109" s="4">
        <v>4.4237663912629196E-3</v>
      </c>
      <c r="I109" s="4">
        <v>2.2303574421617804E-3</v>
      </c>
      <c r="J109" s="4">
        <v>2.0338164824424389E-2</v>
      </c>
      <c r="K109" s="4">
        <v>3.6608570034647164E-3</v>
      </c>
      <c r="L109" s="6">
        <v>4.9092649621966251E-2</v>
      </c>
      <c r="AC109" s="6"/>
    </row>
    <row r="110" spans="1:29">
      <c r="A110" s="6"/>
      <c r="C110" s="1" t="s">
        <v>20</v>
      </c>
      <c r="D110" s="4">
        <v>4.8403642632069145E-4</v>
      </c>
      <c r="E110" s="4">
        <v>3.0948612939351323E-3</v>
      </c>
      <c r="F110" s="4">
        <v>2.4729109817369479E-3</v>
      </c>
      <c r="G110" s="4">
        <v>9.1929922881789448E-3</v>
      </c>
      <c r="H110" s="4">
        <v>2.2303574421617804E-3</v>
      </c>
      <c r="I110" s="4">
        <v>1.6522815461039512E-2</v>
      </c>
      <c r="J110" s="4">
        <v>3.6608570034647168E-3</v>
      </c>
      <c r="K110" s="4">
        <v>1.4043069063505081E-2</v>
      </c>
      <c r="L110" s="6">
        <v>5.1701899960342808E-2</v>
      </c>
      <c r="AC110" s="6"/>
    </row>
    <row r="111" spans="1:29">
      <c r="A111" s="6"/>
      <c r="D111" s="3">
        <v>4.4308569422100652E-2</v>
      </c>
      <c r="E111" s="3">
        <v>0.18694881364292124</v>
      </c>
      <c r="F111" s="3">
        <v>0.18271859135749324</v>
      </c>
      <c r="G111" s="3">
        <v>0.13994730294432997</v>
      </c>
      <c r="H111" s="3">
        <v>7.4816594716780843E-2</v>
      </c>
      <c r="I111" s="3">
        <v>0.2704655792779464</v>
      </c>
      <c r="J111" s="3">
        <v>4.9092649621966251E-2</v>
      </c>
      <c r="K111" s="3">
        <v>5.1701899960342801E-2</v>
      </c>
      <c r="L111" s="6">
        <v>1.0000000009438814</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v>0.44607672357703632</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v>0.42346044388413234</v>
      </c>
      <c r="R114" t="s">
        <v>58</v>
      </c>
      <c r="W114" s="1" t="s">
        <v>45</v>
      </c>
      <c r="X114" s="6" t="s">
        <v>47</v>
      </c>
      <c r="Y114" s="6" t="s">
        <v>48</v>
      </c>
      <c r="Z114" s="6" t="s">
        <v>49</v>
      </c>
      <c r="AA114" s="6" t="s">
        <v>50</v>
      </c>
      <c r="AB114" s="6"/>
      <c r="AC114" s="6"/>
    </row>
    <row r="115" spans="1:29">
      <c r="A115" s="6"/>
      <c r="C115" s="1" t="s">
        <v>13</v>
      </c>
      <c r="D115" s="5">
        <v>13.450616927056217</v>
      </c>
      <c r="E115" s="5">
        <v>23.563318769934888</v>
      </c>
      <c r="F115" s="5">
        <v>19.211217752489461</v>
      </c>
      <c r="G115" s="5">
        <v>5.0804297866827142</v>
      </c>
      <c r="H115" s="5">
        <v>7.0381955672768122</v>
      </c>
      <c r="I115" s="5">
        <v>6.2336289669240186</v>
      </c>
      <c r="J115" s="5">
        <v>2.5537703022086329</v>
      </c>
      <c r="K115" s="5">
        <v>0.85190411032441671</v>
      </c>
      <c r="L115" s="11">
        <v>77.983082182897149</v>
      </c>
      <c r="N115" t="s">
        <v>38</v>
      </c>
      <c r="O115" s="7">
        <v>0.64906359582554041</v>
      </c>
      <c r="W115" s="1" t="s">
        <v>13</v>
      </c>
      <c r="X115" s="5">
        <v>77.983082182897149</v>
      </c>
      <c r="Y115" s="5">
        <v>13.450616927056217</v>
      </c>
      <c r="Z115" s="5">
        <v>64.532465255840933</v>
      </c>
      <c r="AA115" s="7">
        <v>0.1784741859606368</v>
      </c>
      <c r="AB115" s="7">
        <v>1.1281602686880641</v>
      </c>
      <c r="AC115" s="6"/>
    </row>
    <row r="116" spans="1:29">
      <c r="A116" s="6"/>
      <c r="C116" s="1" t="s">
        <v>14</v>
      </c>
      <c r="D116" s="5">
        <v>23.563318769934888</v>
      </c>
      <c r="E116" s="5">
        <v>207.84619227314997</v>
      </c>
      <c r="F116" s="5">
        <v>5.0804297866827142</v>
      </c>
      <c r="G116" s="5">
        <v>28.50204845316377</v>
      </c>
      <c r="H116" s="5">
        <v>6.2336289669240177</v>
      </c>
      <c r="I116" s="5">
        <v>51.505433774035829</v>
      </c>
      <c r="J116" s="5">
        <v>0.85190411032441671</v>
      </c>
      <c r="K116" s="5">
        <v>5.4469558773258315</v>
      </c>
      <c r="L116" s="11">
        <v>329.02991201154146</v>
      </c>
      <c r="M116" s="9" t="s">
        <v>39</v>
      </c>
      <c r="N116" s="9">
        <v>1</v>
      </c>
      <c r="O116" s="9">
        <v>2</v>
      </c>
      <c r="P116" s="9" t="s">
        <v>39</v>
      </c>
      <c r="Q116" s="9">
        <v>1</v>
      </c>
      <c r="R116" s="9">
        <v>2</v>
      </c>
      <c r="S116" s="9" t="s">
        <v>11</v>
      </c>
      <c r="T116" s="9" t="s">
        <v>42</v>
      </c>
      <c r="U116" s="9" t="s">
        <v>43</v>
      </c>
      <c r="V116" s="9"/>
      <c r="W116" s="1" t="s">
        <v>14</v>
      </c>
      <c r="X116" s="5">
        <v>329.02991201154146</v>
      </c>
      <c r="Y116" s="5">
        <v>207.84619227314997</v>
      </c>
      <c r="Z116" s="5">
        <v>121.18371973839149</v>
      </c>
      <c r="AA116" s="7">
        <v>0.29619370224657732</v>
      </c>
      <c r="AB116" s="7">
        <v>0.55265896195560538</v>
      </c>
      <c r="AC116" s="6"/>
    </row>
    <row r="117" spans="1:29">
      <c r="A117" s="6"/>
      <c r="C117" s="1" t="s">
        <v>15</v>
      </c>
      <c r="D117" s="5">
        <v>19.211217752489461</v>
      </c>
      <c r="E117" s="5">
        <v>5.0804297866827142</v>
      </c>
      <c r="F117" s="5">
        <v>225.27230057953793</v>
      </c>
      <c r="G117" s="5">
        <v>39.567245699729718</v>
      </c>
      <c r="H117" s="5">
        <v>2.553770302208632</v>
      </c>
      <c r="I117" s="5">
        <v>0.85190411032441693</v>
      </c>
      <c r="J117" s="5">
        <v>24.695529230358222</v>
      </c>
      <c r="K117" s="5">
        <v>4.3523233278570279</v>
      </c>
      <c r="L117" s="11">
        <v>321.58472078918817</v>
      </c>
      <c r="M117" s="9">
        <v>1</v>
      </c>
      <c r="N117" s="5">
        <v>834.90516977685297</v>
      </c>
      <c r="O117" s="5">
        <v>139.99979838879449</v>
      </c>
      <c r="P117" s="9">
        <v>1</v>
      </c>
      <c r="Q117">
        <v>7.8483495747292978E-2</v>
      </c>
      <c r="R117">
        <v>1.6071019693874797</v>
      </c>
      <c r="S117" s="20">
        <v>3.3943601291436982</v>
      </c>
      <c r="T117">
        <v>0.93458025870526262</v>
      </c>
      <c r="U117" s="20">
        <v>6.5419741294737377E-2</v>
      </c>
      <c r="W117" s="1" t="s">
        <v>15</v>
      </c>
      <c r="X117" s="5">
        <v>321.58472078918817</v>
      </c>
      <c r="Y117" s="5">
        <v>225.27230057953793</v>
      </c>
      <c r="Z117" s="5">
        <v>96.312420209650242</v>
      </c>
      <c r="AA117" s="7">
        <v>2.2929952755753562</v>
      </c>
      <c r="AB117" s="7">
        <v>2.126884277351798</v>
      </c>
      <c r="AC117" s="6"/>
    </row>
    <row r="118" spans="1:29">
      <c r="A118" s="6"/>
      <c r="C118" s="1" t="s">
        <v>16</v>
      </c>
      <c r="D118" s="5">
        <v>5.0804297866827142</v>
      </c>
      <c r="E118" s="5">
        <v>28.502048453163763</v>
      </c>
      <c r="F118" s="5">
        <v>39.567245699729718</v>
      </c>
      <c r="G118" s="5">
        <v>146.32667949974234</v>
      </c>
      <c r="H118" s="5">
        <v>0.85190411032441693</v>
      </c>
      <c r="I118" s="5">
        <v>5.4469558773258324</v>
      </c>
      <c r="J118" s="5">
        <v>4.3523233278570288</v>
      </c>
      <c r="K118" s="5">
        <v>16.179666427194938</v>
      </c>
      <c r="L118" s="11">
        <v>246.30725318202076</v>
      </c>
      <c r="M118" s="9">
        <v>2</v>
      </c>
      <c r="N118" s="5">
        <v>139.99979838879446</v>
      </c>
      <c r="O118" s="5">
        <v>645.09523510678935</v>
      </c>
      <c r="P118" s="9">
        <v>2</v>
      </c>
      <c r="Q118">
        <v>1.6071883743142783</v>
      </c>
      <c r="R118">
        <v>0.101586289694647</v>
      </c>
      <c r="W118" s="1" t="s">
        <v>16</v>
      </c>
      <c r="X118" s="5">
        <v>246.30725318202076</v>
      </c>
      <c r="Y118" s="5">
        <v>146.32667949974234</v>
      </c>
      <c r="Z118" s="5">
        <v>99.980573682278418</v>
      </c>
      <c r="AA118" s="7">
        <v>7.5630749852595644E-2</v>
      </c>
      <c r="AB118" s="7">
        <v>1.2145134989680311</v>
      </c>
      <c r="AC118" s="6"/>
    </row>
    <row r="119" spans="1:29">
      <c r="A119" s="6"/>
      <c r="C119" s="1" t="s">
        <v>17</v>
      </c>
      <c r="D119" s="5">
        <v>7.0381955672768122</v>
      </c>
      <c r="E119" s="5">
        <v>6.2336289669240186</v>
      </c>
      <c r="F119" s="5">
        <v>2.5537703022086329</v>
      </c>
      <c r="G119" s="5">
        <v>0.85190411032441693</v>
      </c>
      <c r="H119" s="5">
        <v>60.953292286385</v>
      </c>
      <c r="I119" s="5">
        <v>42.335157521587938</v>
      </c>
      <c r="J119" s="5">
        <v>7.7858288486227387</v>
      </c>
      <c r="K119" s="5">
        <v>3.9254290982047326</v>
      </c>
      <c r="L119" s="11">
        <v>131.67720670153432</v>
      </c>
      <c r="M119" s="9" t="s">
        <v>40</v>
      </c>
      <c r="N119" s="9">
        <v>1</v>
      </c>
      <c r="O119" s="9">
        <v>2</v>
      </c>
      <c r="P119" s="9" t="s">
        <v>40</v>
      </c>
      <c r="Q119" s="9">
        <v>1</v>
      </c>
      <c r="R119" s="9">
        <v>2</v>
      </c>
      <c r="S119" s="9" t="s">
        <v>11</v>
      </c>
      <c r="T119" s="9" t="s">
        <v>42</v>
      </c>
      <c r="U119" s="9" t="s">
        <v>43</v>
      </c>
      <c r="W119" s="1" t="s">
        <v>17</v>
      </c>
      <c r="X119" s="5">
        <v>131.67720670153432</v>
      </c>
      <c r="Y119" s="5">
        <v>60.953292286385</v>
      </c>
      <c r="Z119" s="5">
        <v>70.723914415149324</v>
      </c>
      <c r="AA119" s="7">
        <v>3.5791512308976942E-5</v>
      </c>
      <c r="AB119" s="7">
        <v>0.19607990714363585</v>
      </c>
      <c r="AC119" s="6"/>
    </row>
    <row r="120" spans="1:29">
      <c r="A120" s="6"/>
      <c r="C120" s="1" t="s">
        <v>18</v>
      </c>
      <c r="D120" s="5">
        <v>6.2336289669240186</v>
      </c>
      <c r="E120" s="5">
        <v>51.505433774035829</v>
      </c>
      <c r="F120" s="5">
        <v>0.85190411032441704</v>
      </c>
      <c r="G120" s="5">
        <v>5.4469558773258324</v>
      </c>
      <c r="H120" s="5">
        <v>42.335157521587938</v>
      </c>
      <c r="I120" s="5">
        <v>336.64075496935334</v>
      </c>
      <c r="J120" s="5">
        <v>3.9254290982047335</v>
      </c>
      <c r="K120" s="5">
        <v>29.080155211429535</v>
      </c>
      <c r="L120" s="11">
        <v>476.01941952918565</v>
      </c>
      <c r="M120" s="9">
        <v>1</v>
      </c>
      <c r="N120" s="5">
        <v>892.70958358931159</v>
      </c>
      <c r="O120" s="5">
        <v>122.00003683584697</v>
      </c>
      <c r="P120" s="9">
        <v>1</v>
      </c>
      <c r="Q120">
        <v>2.4845905087669568E-2</v>
      </c>
      <c r="R120">
        <v>1.1121960756646944E-11</v>
      </c>
      <c r="S120" s="20">
        <v>6.0432620142100976E-2</v>
      </c>
      <c r="T120">
        <v>0.1941865312059351</v>
      </c>
      <c r="U120" s="20">
        <v>0.8058134687940649</v>
      </c>
      <c r="W120" s="1" t="s">
        <v>18</v>
      </c>
      <c r="X120" s="5">
        <v>476.01941952918565</v>
      </c>
      <c r="Y120" s="5">
        <v>336.64075496935334</v>
      </c>
      <c r="Z120" s="5">
        <v>139.37866455983232</v>
      </c>
      <c r="AA120" s="7">
        <v>0.7007660374719642</v>
      </c>
      <c r="AB120" s="7">
        <v>0.31455376007279862</v>
      </c>
      <c r="AC120" s="6"/>
    </row>
    <row r="121" spans="1:29">
      <c r="A121" s="6"/>
      <c r="C121" s="1" t="s">
        <v>19</v>
      </c>
      <c r="D121" s="5">
        <v>2.5537703022086324</v>
      </c>
      <c r="E121" s="5">
        <v>0.85190411032441693</v>
      </c>
      <c r="F121" s="5">
        <v>24.695529230358222</v>
      </c>
      <c r="G121" s="5">
        <v>4.3523233278570279</v>
      </c>
      <c r="H121" s="5">
        <v>7.7858288486227387</v>
      </c>
      <c r="I121" s="5">
        <v>3.9254290982047335</v>
      </c>
      <c r="J121" s="5">
        <v>35.795170090986922</v>
      </c>
      <c r="K121" s="5">
        <v>6.4431083260979012</v>
      </c>
      <c r="L121" s="11">
        <v>86.403063334660601</v>
      </c>
      <c r="M121" s="9">
        <v>2</v>
      </c>
      <c r="N121" s="5">
        <v>122.00003683584698</v>
      </c>
      <c r="O121" s="5">
        <v>623.29034440022576</v>
      </c>
      <c r="P121" s="9">
        <v>2</v>
      </c>
      <c r="Q121">
        <v>1.1121960765228397E-11</v>
      </c>
      <c r="R121">
        <v>3.5586715032187487E-2</v>
      </c>
      <c r="W121" s="1" t="s">
        <v>19</v>
      </c>
      <c r="X121" s="5">
        <v>86.403063334660601</v>
      </c>
      <c r="Y121" s="5">
        <v>35.795170090986922</v>
      </c>
      <c r="Z121" s="5">
        <v>50.607893243673679</v>
      </c>
      <c r="AA121" s="7">
        <v>1.7664267888459029E-2</v>
      </c>
      <c r="AB121" s="7">
        <v>0.25721073973719266</v>
      </c>
      <c r="AC121" s="6"/>
    </row>
    <row r="122" spans="1:29">
      <c r="A122" s="6"/>
      <c r="C122" s="1" t="s">
        <v>20</v>
      </c>
      <c r="D122" s="5">
        <v>0.85190411032441693</v>
      </c>
      <c r="E122" s="5">
        <v>5.4469558773258324</v>
      </c>
      <c r="F122" s="5">
        <v>4.3523233278570279</v>
      </c>
      <c r="G122" s="5">
        <v>16.179666427194942</v>
      </c>
      <c r="H122" s="5">
        <v>3.9254290982047335</v>
      </c>
      <c r="I122" s="5">
        <v>29.080155211429542</v>
      </c>
      <c r="J122" s="5">
        <v>6.4431083260979012</v>
      </c>
      <c r="K122" s="5">
        <v>24.715801551768944</v>
      </c>
      <c r="L122" s="11">
        <v>90.995343930203347</v>
      </c>
      <c r="M122" s="9" t="s">
        <v>41</v>
      </c>
      <c r="N122" s="9">
        <v>1</v>
      </c>
      <c r="O122" s="9">
        <v>2</v>
      </c>
      <c r="P122" s="9" t="s">
        <v>41</v>
      </c>
      <c r="Q122" s="9">
        <v>1</v>
      </c>
      <c r="R122" s="9">
        <v>2</v>
      </c>
      <c r="S122" s="9" t="s">
        <v>11</v>
      </c>
      <c r="T122" s="9" t="s">
        <v>42</v>
      </c>
      <c r="U122" s="9" t="s">
        <v>43</v>
      </c>
      <c r="W122" s="1" t="s">
        <v>20</v>
      </c>
      <c r="X122" s="5">
        <v>90.995343930203347</v>
      </c>
      <c r="Y122" s="5">
        <v>24.715801551768944</v>
      </c>
      <c r="Z122" s="5">
        <v>66.2795423784344</v>
      </c>
      <c r="AA122" s="7">
        <v>6.6725153581799118E-2</v>
      </c>
      <c r="AB122" s="7">
        <v>1.0342681849685758</v>
      </c>
      <c r="AC122" s="6"/>
    </row>
    <row r="123" spans="1:29">
      <c r="A123" s="6"/>
      <c r="D123" s="11">
        <v>77.983082182897149</v>
      </c>
      <c r="E123" s="11">
        <v>329.02991201154146</v>
      </c>
      <c r="F123" s="11">
        <v>321.58472078918817</v>
      </c>
      <c r="G123" s="11">
        <v>246.30725318202076</v>
      </c>
      <c r="H123" s="11">
        <v>131.67720670153432</v>
      </c>
      <c r="I123" s="11">
        <v>476.01941952918565</v>
      </c>
      <c r="J123" s="11">
        <v>86.403063334660601</v>
      </c>
      <c r="K123" s="11">
        <v>90.995343930203333</v>
      </c>
      <c r="L123" s="1">
        <v>1760.0000016612312</v>
      </c>
      <c r="M123" s="9">
        <v>1</v>
      </c>
      <c r="N123" s="5">
        <v>463.14800389029506</v>
      </c>
      <c r="O123" s="5">
        <v>154.50006911798511</v>
      </c>
      <c r="P123" s="9">
        <v>1</v>
      </c>
      <c r="Q123">
        <v>8.1610957010701687E-2</v>
      </c>
      <c r="R123">
        <v>1.6185696497742973E-3</v>
      </c>
      <c r="S123" s="20">
        <v>0.12311167495462208</v>
      </c>
      <c r="T123">
        <v>0.27431617171832828</v>
      </c>
      <c r="U123" s="20">
        <v>0.72568382828167177</v>
      </c>
      <c r="W123" s="1" t="s">
        <v>59</v>
      </c>
      <c r="X123" s="6">
        <v>1760.0000016612312</v>
      </c>
      <c r="Y123" s="6">
        <v>1051.0008081779806</v>
      </c>
      <c r="Z123" s="6">
        <v>708.99919348325068</v>
      </c>
      <c r="AA123" s="6">
        <v>3.6284851640896973</v>
      </c>
      <c r="AB123" s="6">
        <v>6.8243295988857016</v>
      </c>
      <c r="AC123" s="10">
        <v>10.452814762975398</v>
      </c>
    </row>
    <row r="124" spans="1:29">
      <c r="A124" s="6"/>
      <c r="M124" s="9">
        <v>2</v>
      </c>
      <c r="N124" s="5">
        <v>154.50006911798511</v>
      </c>
      <c r="O124" s="5">
        <v>987.85185953496602</v>
      </c>
      <c r="P124" s="9">
        <v>2</v>
      </c>
      <c r="Q124">
        <v>1.6176749189757858E-3</v>
      </c>
      <c r="R124">
        <v>3.8264473375170305E-2</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v>1.6353784188548472</v>
      </c>
      <c r="E127" s="7">
        <v>-0.5565309432361224</v>
      </c>
      <c r="F127" s="7">
        <v>-7.0670895211585307</v>
      </c>
      <c r="G127" s="7">
        <v>8.4974935221986669</v>
      </c>
      <c r="H127" s="7">
        <v>-0.95755413973281778</v>
      </c>
      <c r="I127" s="7">
        <v>-1.1026037474121955</v>
      </c>
      <c r="J127" s="7">
        <v>0.48312441477206425</v>
      </c>
      <c r="K127" s="7">
        <v>0.16028130505424748</v>
      </c>
      <c r="L127" s="12">
        <v>1.0924993093401592</v>
      </c>
      <c r="AC127" s="6"/>
    </row>
    <row r="128" spans="1:29">
      <c r="A128" s="6"/>
      <c r="C128" s="1" t="s">
        <v>14</v>
      </c>
      <c r="D128" s="7">
        <v>-6.7746151853841745</v>
      </c>
      <c r="E128" s="7">
        <v>-7.6961958784948648</v>
      </c>
      <c r="F128" s="7">
        <v>0.99818164523192454</v>
      </c>
      <c r="G128" s="7">
        <v>4.8355428404313692</v>
      </c>
      <c r="H128" s="7">
        <v>-1.7746572031865948</v>
      </c>
      <c r="I128" s="7">
        <v>-6.9298978478873128</v>
      </c>
      <c r="J128" s="7">
        <v>0.16028130505424748</v>
      </c>
      <c r="K128" s="7">
        <v>6.0752819498774873</v>
      </c>
      <c r="L128" s="12">
        <v>-11.106078374357919</v>
      </c>
      <c r="AC128" s="6"/>
    </row>
    <row r="129" spans="1:29">
      <c r="A129" s="6"/>
      <c r="C129" s="1" t="s">
        <v>15</v>
      </c>
      <c r="D129" s="7">
        <v>-6.5290927336962925</v>
      </c>
      <c r="E129" s="7">
        <v>-0.95640600227804107</v>
      </c>
      <c r="F129" s="7">
        <v>23.837475021794535</v>
      </c>
      <c r="G129" s="7">
        <v>4.6722714153409157</v>
      </c>
      <c r="H129" s="7">
        <v>-0.48884727303495196</v>
      </c>
      <c r="I129" s="7">
        <v>1.7068569712283852</v>
      </c>
      <c r="J129" s="7">
        <v>-7.4785803499384338</v>
      </c>
      <c r="K129" s="7">
        <v>0.69364055777666334</v>
      </c>
      <c r="L129" s="12">
        <v>15.457317607192781</v>
      </c>
      <c r="AC129" s="6"/>
    </row>
    <row r="130" spans="1:29">
      <c r="A130" s="6"/>
      <c r="C130" s="1" t="s">
        <v>16</v>
      </c>
      <c r="D130" s="7">
        <v>-7.9789746276502357E-2</v>
      </c>
      <c r="E130" s="7">
        <v>10.929187580433757</v>
      </c>
      <c r="F130" s="7">
        <v>1.4583871994319471</v>
      </c>
      <c r="G130" s="7">
        <v>-3.2885742495806785</v>
      </c>
      <c r="H130" s="7">
        <v>0.16028130505424729</v>
      </c>
      <c r="I130" s="7">
        <v>3.0750771493883091</v>
      </c>
      <c r="J130" s="7">
        <v>-0.33766175903550905</v>
      </c>
      <c r="K130" s="7">
        <v>-2.0257715161091818</v>
      </c>
      <c r="L130" s="12">
        <v>9.8911359633063896</v>
      </c>
      <c r="AC130" s="6"/>
    </row>
    <row r="131" spans="1:29">
      <c r="A131" s="6"/>
      <c r="C131" s="1" t="s">
        <v>17</v>
      </c>
      <c r="D131" s="7">
        <v>1.0247177266371574</v>
      </c>
      <c r="E131" s="7">
        <v>-1.1026037474121955</v>
      </c>
      <c r="F131" s="7">
        <v>3.3593354767833938</v>
      </c>
      <c r="G131" s="7">
        <v>0.16028130505424729</v>
      </c>
      <c r="H131" s="7">
        <v>4.6725604801810025E-2</v>
      </c>
      <c r="I131" s="7">
        <v>-6.6594439251832531</v>
      </c>
      <c r="J131" s="7">
        <v>2.5027982598641469</v>
      </c>
      <c r="K131" s="7">
        <v>-0.80659014292247577</v>
      </c>
      <c r="L131" s="12">
        <v>-1.4747794423771692</v>
      </c>
      <c r="AC131" s="6"/>
    </row>
    <row r="132" spans="1:29">
      <c r="A132" s="6"/>
      <c r="C132" s="1" t="s">
        <v>18</v>
      </c>
      <c r="D132" s="7">
        <v>3.3053932387771194</v>
      </c>
      <c r="E132" s="7">
        <v>11.497718511476821</v>
      </c>
      <c r="F132" s="7">
        <v>0</v>
      </c>
      <c r="G132" s="7">
        <v>4.5195091139692991</v>
      </c>
      <c r="H132" s="7">
        <v>1.69715682378177</v>
      </c>
      <c r="I132" s="7">
        <v>15.704417636320992</v>
      </c>
      <c r="J132" s="7">
        <v>1.2098112139591592</v>
      </c>
      <c r="K132" s="7">
        <v>-9.1263249818176213</v>
      </c>
      <c r="L132" s="12">
        <v>28.807681556467539</v>
      </c>
      <c r="AC132" s="6"/>
    </row>
    <row r="133" spans="1:29">
      <c r="A133" s="6"/>
      <c r="C133" s="1" t="s">
        <v>19</v>
      </c>
      <c r="D133" s="7">
        <v>0.4831244147720648</v>
      </c>
      <c r="E133" s="7">
        <v>0.16028130505424729</v>
      </c>
      <c r="F133" s="7">
        <v>-1.6359441955526552</v>
      </c>
      <c r="G133" s="7">
        <v>-1.116292536631974</v>
      </c>
      <c r="H133" s="7">
        <v>-1.5632747866774559</v>
      </c>
      <c r="I133" s="7">
        <v>1.2098112139591592</v>
      </c>
      <c r="J133" s="7">
        <v>-0.78627182045969535</v>
      </c>
      <c r="K133" s="7">
        <v>-0.42750968266578382</v>
      </c>
      <c r="L133" s="12">
        <v>-3.6760760882020929</v>
      </c>
      <c r="AC133" s="6"/>
    </row>
    <row r="134" spans="1:29">
      <c r="A134" s="6"/>
      <c r="C134" s="1" t="s">
        <v>20</v>
      </c>
      <c r="D134" s="7">
        <v>1.7068569712283852</v>
      </c>
      <c r="E134" s="7">
        <v>11.308601972918114</v>
      </c>
      <c r="F134" s="7">
        <v>-0.3376617590355081</v>
      </c>
      <c r="G134" s="7">
        <v>-5.86491602197421</v>
      </c>
      <c r="H134" s="7">
        <v>7.5274765910488359E-2</v>
      </c>
      <c r="I134" s="7">
        <v>-8.634316178687822</v>
      </c>
      <c r="J134" s="7">
        <v>4.3957400998836</v>
      </c>
      <c r="K134" s="7">
        <v>1.3169977598767186</v>
      </c>
      <c r="L134" s="12">
        <v>3.9665776101197645</v>
      </c>
      <c r="AC134" s="6"/>
    </row>
    <row r="135" spans="1:29">
      <c r="A135" s="6"/>
      <c r="D135" s="12">
        <v>-5.2280268950873952</v>
      </c>
      <c r="E135" s="12">
        <v>23.58405279846172</v>
      </c>
      <c r="F135" s="12">
        <v>20.612683867495104</v>
      </c>
      <c r="G135" s="12">
        <v>12.415315388807635</v>
      </c>
      <c r="H135" s="12">
        <v>-2.8048949030835049</v>
      </c>
      <c r="I135" s="12">
        <v>-1.6300987282737376</v>
      </c>
      <c r="J135" s="12">
        <v>0.14924136409958066</v>
      </c>
      <c r="K135" s="12">
        <v>-4.1399947509299464</v>
      </c>
      <c r="L135" s="2">
        <v>85.916556282978902</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v>0.1784741859606368</v>
      </c>
      <c r="E140" s="7">
        <v>1.3467034913852765E-2</v>
      </c>
      <c r="F140" s="7">
        <v>7.7618108815299349</v>
      </c>
      <c r="G140" s="7">
        <v>6.8973124286151419</v>
      </c>
      <c r="H140" s="7">
        <v>0.15314295057735358</v>
      </c>
      <c r="I140" s="7">
        <v>0.24413394446621561</v>
      </c>
      <c r="J140" s="7">
        <v>7.7971359843430219E-2</v>
      </c>
      <c r="K140" s="7">
        <v>2.5745142291249641E-2</v>
      </c>
      <c r="L140" s="13">
        <v>15.352057928197814</v>
      </c>
      <c r="AC140" s="6"/>
    </row>
    <row r="141" spans="1:29">
      <c r="A141" s="6"/>
      <c r="C141" s="1" t="s">
        <v>14</v>
      </c>
      <c r="D141" s="7">
        <v>3.1120585801811393</v>
      </c>
      <c r="E141" s="7">
        <v>0.29619370224657732</v>
      </c>
      <c r="F141" s="7">
        <v>0.16644445700971736</v>
      </c>
      <c r="G141" s="7">
        <v>0.70982856375857084</v>
      </c>
      <c r="H141" s="7">
        <v>0.8003521525510241</v>
      </c>
      <c r="I141" s="7">
        <v>1.093700839091559</v>
      </c>
      <c r="J141" s="7">
        <v>2.5745142291249641E-2</v>
      </c>
      <c r="K141" s="7">
        <v>3.8058341668071729</v>
      </c>
      <c r="L141" s="13">
        <v>10.010157603937012</v>
      </c>
      <c r="AC141" s="6"/>
    </row>
    <row r="142" spans="1:29">
      <c r="A142" s="6"/>
      <c r="C142" s="1" t="s">
        <v>15</v>
      </c>
      <c r="D142" s="7">
        <v>4.4165098525720605</v>
      </c>
      <c r="E142" s="7">
        <v>0.22976964016138224</v>
      </c>
      <c r="F142" s="7">
        <v>2.2929952755753562</v>
      </c>
      <c r="G142" s="7">
        <v>0.49660547099185393</v>
      </c>
      <c r="H142" s="7">
        <v>0.12008188337965357</v>
      </c>
      <c r="I142" s="7">
        <v>1.5472682381917473</v>
      </c>
      <c r="J142" s="7">
        <v>3.8064900808512507</v>
      </c>
      <c r="K142" s="7">
        <v>9.6381872402099E-2</v>
      </c>
      <c r="L142" s="13">
        <v>13.006102314125403</v>
      </c>
      <c r="AC142" s="6"/>
    </row>
    <row r="143" spans="1:29">
      <c r="A143" s="6"/>
      <c r="C143" s="1" t="s">
        <v>16</v>
      </c>
      <c r="D143" s="7">
        <v>1.2733077431330531E-3</v>
      </c>
      <c r="E143" s="7">
        <v>3.1650736870470562</v>
      </c>
      <c r="F143" s="7">
        <v>5.1880914343173733E-2</v>
      </c>
      <c r="G143" s="7">
        <v>7.5630749852595644E-2</v>
      </c>
      <c r="H143" s="7">
        <v>2.5745142291249554E-2</v>
      </c>
      <c r="I143" s="7">
        <v>1.1966379825938889</v>
      </c>
      <c r="J143" s="7">
        <v>2.8520796365873548E-2</v>
      </c>
      <c r="K143" s="7">
        <v>0.2936368160134199</v>
      </c>
      <c r="L143" s="13">
        <v>4.8383993962503897</v>
      </c>
      <c r="AC143" s="6"/>
    </row>
    <row r="144" spans="1:29">
      <c r="A144" s="6"/>
      <c r="C144" s="1" t="s">
        <v>17</v>
      </c>
      <c r="D144" s="7">
        <v>0.13143535981110799</v>
      </c>
      <c r="E144" s="7">
        <v>0.24413394446621561</v>
      </c>
      <c r="F144" s="7">
        <v>2.3432176845275143</v>
      </c>
      <c r="G144" s="7">
        <v>2.5745142291249554E-2</v>
      </c>
      <c r="H144" s="7">
        <v>3.5791512308976942E-5</v>
      </c>
      <c r="I144" s="7">
        <v>1.2709185229574635</v>
      </c>
      <c r="J144" s="7">
        <v>0.62967655504764097</v>
      </c>
      <c r="K144" s="7">
        <v>0.21817207606569736</v>
      </c>
      <c r="L144" s="13">
        <v>4.8633350766791983</v>
      </c>
      <c r="AC144" s="6"/>
    </row>
    <row r="145" spans="1:29">
      <c r="A145" s="6"/>
      <c r="C145" s="1" t="s">
        <v>18</v>
      </c>
      <c r="D145" s="7">
        <v>1.227665094160737</v>
      </c>
      <c r="E145" s="7">
        <v>2.1383359424625983</v>
      </c>
      <c r="F145" s="7">
        <v>0.85190411032441704</v>
      </c>
      <c r="G145" s="7">
        <v>2.3176472918057165</v>
      </c>
      <c r="H145" s="7">
        <v>6.5470418446225129E-2</v>
      </c>
      <c r="I145" s="7">
        <v>0.7007660374719642</v>
      </c>
      <c r="J145" s="7">
        <v>0.2941595922629674</v>
      </c>
      <c r="K145" s="7">
        <v>5.0182039563142498</v>
      </c>
      <c r="L145" s="13">
        <v>12.614152443248875</v>
      </c>
      <c r="AC145" s="6"/>
    </row>
    <row r="146" spans="1:29">
      <c r="A146" s="6"/>
      <c r="C146" s="1" t="s">
        <v>19</v>
      </c>
      <c r="D146" s="7">
        <v>7.7971359843430385E-2</v>
      </c>
      <c r="E146" s="7">
        <v>2.5745142291249554E-2</v>
      </c>
      <c r="F146" s="7">
        <v>0.11641051885072089</v>
      </c>
      <c r="G146" s="7">
        <v>0.42018440389325351</v>
      </c>
      <c r="H146" s="7">
        <v>0.40961402293570354</v>
      </c>
      <c r="I146" s="7">
        <v>0.2941595922629674</v>
      </c>
      <c r="J146" s="7">
        <v>1.7664267888459029E-2</v>
      </c>
      <c r="K146" s="7">
        <v>3.0473643887374328E-2</v>
      </c>
      <c r="L146" s="13">
        <v>1.3922229518531586</v>
      </c>
      <c r="AC146" s="6"/>
    </row>
    <row r="147" spans="1:29">
      <c r="A147" s="6"/>
      <c r="C147" s="1" t="s">
        <v>20</v>
      </c>
      <c r="D147" s="7">
        <v>1.5472682381917473</v>
      </c>
      <c r="E147" s="7">
        <v>10.473460186549293</v>
      </c>
      <c r="F147" s="7">
        <v>2.8520796365873409E-2</v>
      </c>
      <c r="G147" s="7">
        <v>5.2081590243995617</v>
      </c>
      <c r="H147" s="7">
        <v>1.4166144020032049E-3</v>
      </c>
      <c r="I147" s="7">
        <v>4.2217738735148256</v>
      </c>
      <c r="J147" s="7">
        <v>1.9635675421797709</v>
      </c>
      <c r="K147" s="7">
        <v>6.6725153581799118E-2</v>
      </c>
      <c r="L147" s="13">
        <v>23.510891429184877</v>
      </c>
      <c r="N147">
        <v>0.99695523185466473</v>
      </c>
      <c r="AC147" s="6"/>
    </row>
    <row r="148" spans="1:29">
      <c r="A148" s="6"/>
      <c r="B148" s="6"/>
      <c r="C148" s="6"/>
      <c r="D148" s="13">
        <v>10.692655978463991</v>
      </c>
      <c r="E148" s="13">
        <v>16.586179280138225</v>
      </c>
      <c r="F148" s="13">
        <v>13.613184638526709</v>
      </c>
      <c r="G148" s="13">
        <v>16.151113075607945</v>
      </c>
      <c r="H148" s="13">
        <v>1.5758589760955217</v>
      </c>
      <c r="I148" s="13">
        <v>10.569359030550631</v>
      </c>
      <c r="J148" s="13">
        <v>6.8437953367306417</v>
      </c>
      <c r="K148" s="13">
        <v>9.5551728273630641</v>
      </c>
      <c r="L148" s="14">
        <v>85.587319143476719</v>
      </c>
      <c r="M148" t="s">
        <v>11</v>
      </c>
      <c r="N148" s="6">
        <v>3.0447681453352748E-3</v>
      </c>
      <c r="O148" s="6" t="s">
        <v>61</v>
      </c>
      <c r="P148" s="6"/>
      <c r="Q148" s="6"/>
      <c r="R148" s="6"/>
      <c r="S148" s="6"/>
      <c r="T148" s="6"/>
      <c r="U148" s="6"/>
      <c r="V148" s="6"/>
      <c r="W148" s="6"/>
      <c r="X148" s="6"/>
      <c r="Y148" s="6"/>
      <c r="Z148" s="6"/>
      <c r="AA148" s="6"/>
      <c r="AB148" s="6"/>
      <c r="AC148" s="6"/>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B11" sqref="B11"/>
    </sheetView>
  </sheetViews>
  <sheetFormatPr baseColWidth="10" defaultRowHeight="14" x14ac:dyDescent="0"/>
  <sheetData>
    <row r="1" spans="1:29">
      <c r="A1" s="15" t="s">
        <v>0</v>
      </c>
      <c r="B1" s="15" t="s">
        <v>1</v>
      </c>
      <c r="C1" s="15" t="s">
        <v>2</v>
      </c>
      <c r="D1" s="15" t="s">
        <v>3</v>
      </c>
      <c r="E1" s="15" t="s">
        <v>4</v>
      </c>
      <c r="F1" s="15" t="s">
        <v>5</v>
      </c>
      <c r="G1" s="15" t="s">
        <v>6</v>
      </c>
      <c r="H1" s="21" t="s">
        <v>7</v>
      </c>
      <c r="I1" s="21" t="s">
        <v>8</v>
      </c>
      <c r="J1" s="21" t="s">
        <v>9</v>
      </c>
      <c r="K1" s="15" t="s">
        <v>10</v>
      </c>
      <c r="L1" s="6"/>
      <c r="M1" s="6"/>
      <c r="N1" s="6"/>
      <c r="O1" s="6"/>
      <c r="P1" s="6"/>
      <c r="Q1" s="6"/>
      <c r="R1" s="6"/>
      <c r="S1" s="6"/>
      <c r="T1" s="6"/>
      <c r="U1" s="6"/>
      <c r="V1" s="6"/>
      <c r="W1" s="6"/>
      <c r="X1" s="6"/>
      <c r="Y1" s="6"/>
      <c r="Z1" s="6"/>
      <c r="AA1" s="6"/>
      <c r="AB1" s="6"/>
      <c r="AC1" s="6"/>
    </row>
    <row r="2" spans="1:29">
      <c r="A2" s="28">
        <v>9.2340799058563947E-2</v>
      </c>
      <c r="B2" s="28">
        <v>8.5932601509316947E-2</v>
      </c>
      <c r="C2" s="28">
        <v>0.10208053374747104</v>
      </c>
      <c r="D2" s="28">
        <v>0</v>
      </c>
      <c r="E2" s="28">
        <v>0.20264230634641697</v>
      </c>
      <c r="F2" s="28">
        <v>0.22067364955819371</v>
      </c>
      <c r="G2" s="28">
        <v>0.14557919103209666</v>
      </c>
      <c r="H2" s="28">
        <v>5.6411459725852882E-2</v>
      </c>
      <c r="I2" s="28">
        <v>0.33731456242638941</v>
      </c>
      <c r="J2" s="28">
        <v>3.737883130379157E-2</v>
      </c>
      <c r="K2" s="28">
        <v>0</v>
      </c>
      <c r="L2" s="1">
        <v>1.0000000003927412</v>
      </c>
      <c r="N2" t="s">
        <v>36</v>
      </c>
      <c r="O2" s="4">
        <v>0.45</v>
      </c>
      <c r="P2" s="4">
        <v>0.43295454545454548</v>
      </c>
      <c r="S2" s="4">
        <v>0.44147727272727277</v>
      </c>
      <c r="Y2" t="s">
        <v>84</v>
      </c>
      <c r="AC2" s="6"/>
    </row>
    <row r="3" spans="1:29">
      <c r="A3" t="s">
        <v>94</v>
      </c>
      <c r="B3" s="18">
        <v>145.67318752680777</v>
      </c>
      <c r="C3" s="16" t="s">
        <v>12</v>
      </c>
      <c r="D3" s="1" t="s">
        <v>13</v>
      </c>
      <c r="E3" s="1" t="s">
        <v>14</v>
      </c>
      <c r="F3" s="1" t="s">
        <v>15</v>
      </c>
      <c r="G3" s="1" t="s">
        <v>16</v>
      </c>
      <c r="H3" s="1" t="s">
        <v>17</v>
      </c>
      <c r="I3" s="1" t="s">
        <v>18</v>
      </c>
      <c r="J3" s="1" t="s">
        <v>19</v>
      </c>
      <c r="K3" s="1" t="s">
        <v>20</v>
      </c>
      <c r="L3" s="1"/>
      <c r="N3" t="s">
        <v>37</v>
      </c>
      <c r="O3" s="4">
        <v>0.42613636363636365</v>
      </c>
      <c r="P3" s="4">
        <v>0.42613636363636365</v>
      </c>
      <c r="Q3" t="s">
        <v>55</v>
      </c>
      <c r="S3" s="4">
        <v>0.42613636363636365</v>
      </c>
      <c r="Y3" s="1" t="s">
        <v>12</v>
      </c>
      <c r="Z3" t="s">
        <v>47</v>
      </c>
      <c r="AA3" t="s">
        <v>48</v>
      </c>
      <c r="AB3" t="s">
        <v>49</v>
      </c>
      <c r="AC3" s="6"/>
    </row>
    <row r="4" spans="1:29">
      <c r="A4" t="s">
        <v>21</v>
      </c>
      <c r="B4">
        <v>1.392718962317642E-10</v>
      </c>
      <c r="C4" s="1" t="s">
        <v>13</v>
      </c>
      <c r="D4" s="29">
        <v>15</v>
      </c>
      <c r="E4" s="29">
        <v>23</v>
      </c>
      <c r="F4" s="29">
        <v>7</v>
      </c>
      <c r="G4" s="29">
        <v>11</v>
      </c>
      <c r="H4" s="29">
        <v>6</v>
      </c>
      <c r="I4" s="29">
        <v>5</v>
      </c>
      <c r="J4" s="29">
        <v>3</v>
      </c>
      <c r="K4" s="29">
        <v>1</v>
      </c>
      <c r="L4" s="1">
        <v>71</v>
      </c>
      <c r="N4" t="s">
        <v>38</v>
      </c>
      <c r="O4" s="4">
        <v>0.65284090909090908</v>
      </c>
      <c r="P4" s="4">
        <v>0.65227272727272723</v>
      </c>
      <c r="Q4" t="s">
        <v>56</v>
      </c>
      <c r="S4" s="4">
        <v>0.65255681818181821</v>
      </c>
      <c r="T4" t="s">
        <v>44</v>
      </c>
      <c r="V4" t="s">
        <v>57</v>
      </c>
      <c r="Y4" s="1" t="s">
        <v>13</v>
      </c>
      <c r="Z4">
        <v>71</v>
      </c>
      <c r="AA4">
        <v>15</v>
      </c>
      <c r="AB4">
        <v>56</v>
      </c>
      <c r="AC4" s="6"/>
    </row>
    <row r="5" spans="1:29">
      <c r="C5" s="1" t="s">
        <v>14</v>
      </c>
      <c r="D5" s="29">
        <v>15</v>
      </c>
      <c r="E5" s="29">
        <v>200</v>
      </c>
      <c r="F5" s="29">
        <v>6</v>
      </c>
      <c r="G5" s="29">
        <v>33</v>
      </c>
      <c r="H5" s="29">
        <v>4</v>
      </c>
      <c r="I5" s="29">
        <v>44</v>
      </c>
      <c r="J5" s="29">
        <v>1</v>
      </c>
      <c r="K5" s="29">
        <v>10</v>
      </c>
      <c r="L5" s="1">
        <v>313</v>
      </c>
      <c r="M5" s="9" t="s">
        <v>39</v>
      </c>
      <c r="N5" s="9">
        <v>1</v>
      </c>
      <c r="O5" s="9">
        <v>2</v>
      </c>
      <c r="P5" s="9" t="s">
        <v>39</v>
      </c>
      <c r="Q5" s="9">
        <v>1</v>
      </c>
      <c r="R5" s="9">
        <v>2</v>
      </c>
      <c r="S5" s="9" t="s">
        <v>39</v>
      </c>
      <c r="T5" s="9">
        <v>1</v>
      </c>
      <c r="U5" s="9">
        <v>2</v>
      </c>
      <c r="V5" s="9" t="s">
        <v>11</v>
      </c>
      <c r="W5" t="s">
        <v>42</v>
      </c>
      <c r="X5" t="s">
        <v>43</v>
      </c>
      <c r="Y5" s="1" t="s">
        <v>14</v>
      </c>
      <c r="Z5">
        <v>313</v>
      </c>
      <c r="AA5">
        <v>200</v>
      </c>
      <c r="AB5">
        <v>113</v>
      </c>
      <c r="AC5" s="6"/>
    </row>
    <row r="6" spans="1:29">
      <c r="A6" t="s">
        <v>22</v>
      </c>
      <c r="B6" s="28">
        <v>9.2340799058563947E-2</v>
      </c>
      <c r="C6" s="1" t="s">
        <v>15</v>
      </c>
      <c r="D6" s="29">
        <v>10</v>
      </c>
      <c r="E6" s="29">
        <v>4</v>
      </c>
      <c r="F6" s="29">
        <v>248</v>
      </c>
      <c r="G6" s="29">
        <v>44</v>
      </c>
      <c r="H6" s="29">
        <v>2</v>
      </c>
      <c r="I6" s="29">
        <v>2</v>
      </c>
      <c r="J6" s="29">
        <v>15</v>
      </c>
      <c r="K6" s="29">
        <v>5</v>
      </c>
      <c r="L6" s="1">
        <v>330</v>
      </c>
      <c r="M6" s="9">
        <v>1</v>
      </c>
      <c r="N6">
        <v>843</v>
      </c>
      <c r="O6">
        <v>125</v>
      </c>
      <c r="P6" s="9">
        <v>1</v>
      </c>
      <c r="Q6">
        <v>548.9</v>
      </c>
      <c r="R6">
        <v>419.1</v>
      </c>
      <c r="S6" s="9">
        <v>1</v>
      </c>
      <c r="T6">
        <v>157.57844780470035</v>
      </c>
      <c r="U6">
        <v>206.38227153424006</v>
      </c>
      <c r="V6" s="20">
        <v>808.80159853097871</v>
      </c>
      <c r="W6">
        <v>1</v>
      </c>
      <c r="X6" s="20">
        <v>0</v>
      </c>
      <c r="Y6" s="1" t="s">
        <v>15</v>
      </c>
      <c r="Z6">
        <v>330</v>
      </c>
      <c r="AA6">
        <v>248</v>
      </c>
      <c r="AB6">
        <v>82</v>
      </c>
      <c r="AC6" s="6"/>
    </row>
    <row r="7" spans="1:29">
      <c r="A7" t="s">
        <v>23</v>
      </c>
      <c r="B7" s="28">
        <v>8.5932601509316947E-2</v>
      </c>
      <c r="C7" s="1" t="s">
        <v>16</v>
      </c>
      <c r="D7" s="29">
        <v>5</v>
      </c>
      <c r="E7" s="29">
        <v>38</v>
      </c>
      <c r="F7" s="29">
        <v>41</v>
      </c>
      <c r="G7" s="29">
        <v>143</v>
      </c>
      <c r="H7" s="29">
        <v>1</v>
      </c>
      <c r="I7" s="29">
        <v>8</v>
      </c>
      <c r="J7" s="29">
        <v>4</v>
      </c>
      <c r="K7" s="29">
        <v>14</v>
      </c>
      <c r="L7" s="1">
        <v>254</v>
      </c>
      <c r="M7" s="9">
        <v>2</v>
      </c>
      <c r="N7">
        <v>155</v>
      </c>
      <c r="O7">
        <v>637</v>
      </c>
      <c r="P7" s="9">
        <v>2</v>
      </c>
      <c r="Q7">
        <v>449.1</v>
      </c>
      <c r="R7">
        <v>342.9</v>
      </c>
      <c r="S7" s="9">
        <v>2</v>
      </c>
      <c r="T7">
        <v>192.59588065018929</v>
      </c>
      <c r="U7">
        <v>252.24499854184899</v>
      </c>
      <c r="Y7" s="1" t="s">
        <v>16</v>
      </c>
      <c r="Z7">
        <v>254</v>
      </c>
      <c r="AA7">
        <v>143</v>
      </c>
      <c r="AB7">
        <v>111</v>
      </c>
      <c r="AC7" s="6"/>
    </row>
    <row r="8" spans="1:29">
      <c r="A8" t="s">
        <v>24</v>
      </c>
      <c r="B8" s="28">
        <v>0.10208053374747104</v>
      </c>
      <c r="C8" s="1" t="s">
        <v>17</v>
      </c>
      <c r="D8" s="29">
        <v>8</v>
      </c>
      <c r="E8" s="29">
        <v>5</v>
      </c>
      <c r="F8" s="29">
        <v>5</v>
      </c>
      <c r="G8" s="29">
        <v>1</v>
      </c>
      <c r="H8" s="29">
        <v>61</v>
      </c>
      <c r="I8" s="29">
        <v>35</v>
      </c>
      <c r="J8" s="29">
        <v>10</v>
      </c>
      <c r="K8" s="29">
        <v>3</v>
      </c>
      <c r="L8" s="1">
        <v>128</v>
      </c>
      <c r="M8" s="9" t="s">
        <v>40</v>
      </c>
      <c r="N8">
        <v>1</v>
      </c>
      <c r="O8">
        <v>2</v>
      </c>
      <c r="P8" s="9" t="s">
        <v>40</v>
      </c>
      <c r="S8" s="9" t="s">
        <v>40</v>
      </c>
      <c r="Y8" s="1" t="s">
        <v>17</v>
      </c>
      <c r="Z8">
        <v>128</v>
      </c>
      <c r="AA8">
        <v>61</v>
      </c>
      <c r="AB8">
        <v>67</v>
      </c>
      <c r="AC8" s="6"/>
    </row>
    <row r="9" spans="1:29">
      <c r="C9" s="1" t="s">
        <v>18</v>
      </c>
      <c r="D9" s="29">
        <v>9</v>
      </c>
      <c r="E9" s="29">
        <v>62</v>
      </c>
      <c r="F9" s="29">
        <v>0</v>
      </c>
      <c r="G9" s="29">
        <v>9</v>
      </c>
      <c r="H9" s="29">
        <v>44</v>
      </c>
      <c r="I9" s="29">
        <v>352</v>
      </c>
      <c r="J9" s="29">
        <v>5</v>
      </c>
      <c r="K9" s="29">
        <v>17</v>
      </c>
      <c r="L9" s="1">
        <v>498</v>
      </c>
      <c r="M9" s="9">
        <v>1</v>
      </c>
      <c r="N9">
        <v>888</v>
      </c>
      <c r="O9">
        <v>122</v>
      </c>
      <c r="P9" s="9">
        <v>1</v>
      </c>
      <c r="Q9">
        <v>579.60227272727275</v>
      </c>
      <c r="R9">
        <v>430.39772727272725</v>
      </c>
      <c r="S9" s="9">
        <v>1</v>
      </c>
      <c r="T9">
        <v>164.09383237828732</v>
      </c>
      <c r="U9">
        <v>220.97969426942694</v>
      </c>
      <c r="V9" s="20">
        <v>903.63920919996951</v>
      </c>
      <c r="W9">
        <v>1</v>
      </c>
      <c r="X9" s="20">
        <v>0</v>
      </c>
      <c r="Y9" s="1" t="s">
        <v>18</v>
      </c>
      <c r="Z9">
        <v>498</v>
      </c>
      <c r="AA9">
        <v>352</v>
      </c>
      <c r="AB9">
        <v>146</v>
      </c>
      <c r="AC9" s="6"/>
    </row>
    <row r="10" spans="1:29">
      <c r="A10" s="6"/>
      <c r="C10" s="1" t="s">
        <v>19</v>
      </c>
      <c r="D10" s="29">
        <v>3</v>
      </c>
      <c r="E10" s="29">
        <v>1</v>
      </c>
      <c r="F10" s="29">
        <v>23</v>
      </c>
      <c r="G10" s="29">
        <v>3</v>
      </c>
      <c r="H10" s="29">
        <v>6</v>
      </c>
      <c r="I10" s="29">
        <v>5</v>
      </c>
      <c r="J10" s="29">
        <v>35</v>
      </c>
      <c r="K10" s="29">
        <v>6</v>
      </c>
      <c r="L10" s="1">
        <v>82</v>
      </c>
      <c r="M10" s="9">
        <v>2</v>
      </c>
      <c r="N10">
        <v>122</v>
      </c>
      <c r="O10">
        <v>628</v>
      </c>
      <c r="P10" s="9">
        <v>2</v>
      </c>
      <c r="Q10">
        <v>430.39772727272725</v>
      </c>
      <c r="R10">
        <v>319.60227272727275</v>
      </c>
      <c r="S10" s="9">
        <v>2</v>
      </c>
      <c r="T10">
        <v>220.97969426942694</v>
      </c>
      <c r="U10">
        <v>297.58598828282823</v>
      </c>
      <c r="Y10" s="1" t="s">
        <v>19</v>
      </c>
      <c r="Z10">
        <v>82</v>
      </c>
      <c r="AA10">
        <v>35</v>
      </c>
      <c r="AB10">
        <v>47</v>
      </c>
      <c r="AC10" s="6"/>
    </row>
    <row r="11" spans="1:29">
      <c r="A11" s="6">
        <v>0</v>
      </c>
      <c r="B11">
        <v>0</v>
      </c>
      <c r="C11" s="1" t="s">
        <v>20</v>
      </c>
      <c r="D11" s="29">
        <v>2</v>
      </c>
      <c r="E11" s="29">
        <v>13</v>
      </c>
      <c r="F11" s="29">
        <v>4</v>
      </c>
      <c r="G11" s="29">
        <v>7</v>
      </c>
      <c r="H11" s="29">
        <v>4</v>
      </c>
      <c r="I11" s="29">
        <v>18</v>
      </c>
      <c r="J11" s="29">
        <v>10</v>
      </c>
      <c r="K11" s="29">
        <v>26</v>
      </c>
      <c r="L11" s="1">
        <v>84</v>
      </c>
      <c r="M11" s="9" t="s">
        <v>41</v>
      </c>
      <c r="N11">
        <v>1</v>
      </c>
      <c r="O11">
        <v>2</v>
      </c>
      <c r="P11" s="9" t="s">
        <v>41</v>
      </c>
      <c r="S11" s="9" t="s">
        <v>41</v>
      </c>
      <c r="Y11" s="1" t="s">
        <v>20</v>
      </c>
      <c r="Z11">
        <v>84</v>
      </c>
      <c r="AA11">
        <v>26</v>
      </c>
      <c r="AB11">
        <v>58</v>
      </c>
      <c r="AC11" s="6"/>
    </row>
    <row r="12" spans="1:29">
      <c r="A12" s="6"/>
      <c r="C12" s="1"/>
      <c r="D12" s="1">
        <v>67</v>
      </c>
      <c r="E12" s="1">
        <v>346</v>
      </c>
      <c r="F12" s="1">
        <v>334</v>
      </c>
      <c r="G12" s="1">
        <v>251</v>
      </c>
      <c r="H12" s="1">
        <v>128</v>
      </c>
      <c r="I12" s="1">
        <v>469</v>
      </c>
      <c r="J12" s="1">
        <v>83</v>
      </c>
      <c r="K12" s="1">
        <v>82</v>
      </c>
      <c r="L12" s="1">
        <v>1760</v>
      </c>
      <c r="M12" s="9">
        <v>1</v>
      </c>
      <c r="N12">
        <v>457</v>
      </c>
      <c r="O12">
        <v>154</v>
      </c>
      <c r="P12" s="9">
        <v>1</v>
      </c>
      <c r="Q12">
        <v>212.46136363636364</v>
      </c>
      <c r="R12">
        <v>398.53863636363639</v>
      </c>
      <c r="S12" s="9">
        <v>1</v>
      </c>
      <c r="T12">
        <v>281.45891399311296</v>
      </c>
      <c r="U12">
        <v>150.04604125765258</v>
      </c>
      <c r="V12" s="20">
        <v>660.96494450944078</v>
      </c>
      <c r="W12">
        <v>1</v>
      </c>
      <c r="X12" s="20">
        <v>0</v>
      </c>
      <c r="Y12" s="1" t="s">
        <v>46</v>
      </c>
      <c r="Z12" s="6">
        <v>1760</v>
      </c>
      <c r="AA12" s="6">
        <v>1080</v>
      </c>
      <c r="AB12" s="6">
        <v>680</v>
      </c>
      <c r="AC12" s="6"/>
    </row>
    <row r="13" spans="1:29">
      <c r="A13" s="6"/>
      <c r="C13" s="1" t="s">
        <v>25</v>
      </c>
      <c r="D13" s="4">
        <v>0</v>
      </c>
      <c r="E13" s="4">
        <v>0</v>
      </c>
      <c r="F13" s="4">
        <v>0</v>
      </c>
      <c r="G13" s="4">
        <v>0</v>
      </c>
      <c r="H13" s="4">
        <v>0</v>
      </c>
      <c r="I13" s="4">
        <v>0</v>
      </c>
      <c r="J13" s="4">
        <v>0</v>
      </c>
      <c r="K13" s="4">
        <v>0</v>
      </c>
      <c r="M13" s="9">
        <v>2</v>
      </c>
      <c r="N13">
        <v>155</v>
      </c>
      <c r="O13">
        <v>994</v>
      </c>
      <c r="P13" s="9">
        <v>2</v>
      </c>
      <c r="Q13">
        <v>399.53863636363639</v>
      </c>
      <c r="R13">
        <v>749.46136363636367</v>
      </c>
      <c r="S13" s="9">
        <v>2</v>
      </c>
      <c r="T13">
        <v>149.67049299372678</v>
      </c>
      <c r="U13">
        <v>79.789496264948383</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v>0.74496937693497456</v>
      </c>
      <c r="C15" s="1" t="s">
        <v>13</v>
      </c>
      <c r="D15" s="4">
        <v>0</v>
      </c>
      <c r="E15" s="4">
        <v>0</v>
      </c>
      <c r="F15" s="4">
        <v>0</v>
      </c>
      <c r="G15" s="4">
        <v>0</v>
      </c>
      <c r="H15" s="4">
        <v>0</v>
      </c>
      <c r="I15" s="4">
        <v>0</v>
      </c>
      <c r="J15" s="4">
        <v>0</v>
      </c>
      <c r="K15" s="4">
        <v>0</v>
      </c>
      <c r="AC15" s="6"/>
    </row>
    <row r="16" spans="1:29">
      <c r="A16" s="6"/>
      <c r="B16" s="4">
        <v>8.4692307585695986E-2</v>
      </c>
      <c r="C16" s="1" t="s">
        <v>14</v>
      </c>
      <c r="D16" s="4">
        <v>0</v>
      </c>
      <c r="E16" s="4">
        <v>0</v>
      </c>
      <c r="F16" s="4">
        <v>0</v>
      </c>
      <c r="G16" s="4">
        <v>0</v>
      </c>
      <c r="H16" s="4">
        <v>0</v>
      </c>
      <c r="I16" s="4">
        <v>0</v>
      </c>
      <c r="J16" s="4">
        <v>0</v>
      </c>
      <c r="K16" s="4">
        <v>0</v>
      </c>
      <c r="O16" s="7" t="s">
        <v>11</v>
      </c>
      <c r="P16">
        <v>75.7</v>
      </c>
      <c r="Q16">
        <v>71</v>
      </c>
      <c r="R16" t="s">
        <v>104</v>
      </c>
      <c r="AC16" s="6"/>
    </row>
    <row r="17" spans="1:29">
      <c r="A17" s="6"/>
      <c r="B17" s="4">
        <v>7.003548831355659E-2</v>
      </c>
      <c r="C17" s="1" t="s">
        <v>15</v>
      </c>
      <c r="D17" s="4">
        <v>0</v>
      </c>
      <c r="E17" s="4">
        <v>0</v>
      </c>
      <c r="F17" s="4">
        <v>0</v>
      </c>
      <c r="G17" s="4">
        <v>0</v>
      </c>
      <c r="H17" s="4">
        <v>0</v>
      </c>
      <c r="I17" s="4">
        <v>0</v>
      </c>
      <c r="J17" s="4">
        <v>0</v>
      </c>
      <c r="K17" s="4">
        <v>0</v>
      </c>
      <c r="M17" t="s">
        <v>106</v>
      </c>
      <c r="N17" t="s">
        <v>105</v>
      </c>
      <c r="O17" t="s">
        <v>96</v>
      </c>
      <c r="P17">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v>7.9620281072088767E-3</v>
      </c>
      <c r="C18" s="1" t="s">
        <v>16</v>
      </c>
      <c r="D18" s="4">
        <v>0</v>
      </c>
      <c r="E18" s="4">
        <v>0</v>
      </c>
      <c r="F18" s="4">
        <v>0</v>
      </c>
      <c r="G18" s="4">
        <v>0</v>
      </c>
      <c r="H18" s="4">
        <v>0</v>
      </c>
      <c r="I18" s="4">
        <v>0</v>
      </c>
      <c r="J18" s="4">
        <v>0</v>
      </c>
      <c r="K18" s="4">
        <v>0</v>
      </c>
      <c r="M18" t="s">
        <v>107</v>
      </c>
      <c r="N18" t="s">
        <v>108</v>
      </c>
      <c r="P18">
        <v>2.2019397467757388E-2</v>
      </c>
      <c r="Q18">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v>7.5789533636617223E-2</v>
      </c>
      <c r="C19" s="1" t="s">
        <v>17</v>
      </c>
      <c r="D19" s="4">
        <v>0</v>
      </c>
      <c r="E19" s="4">
        <v>0</v>
      </c>
      <c r="F19" s="4">
        <v>0</v>
      </c>
      <c r="G19" s="4">
        <v>0</v>
      </c>
      <c r="H19" s="4">
        <v>0</v>
      </c>
      <c r="I19" s="4">
        <v>0</v>
      </c>
      <c r="J19" s="4">
        <v>0</v>
      </c>
      <c r="K19" s="4">
        <v>0</v>
      </c>
      <c r="AC19" s="6"/>
    </row>
    <row r="20" spans="1:29">
      <c r="A20" s="6"/>
      <c r="B20" s="4">
        <v>8.6161803333952465E-3</v>
      </c>
      <c r="C20" s="1" t="s">
        <v>18</v>
      </c>
      <c r="D20" s="4">
        <v>0</v>
      </c>
      <c r="E20" s="4">
        <v>0</v>
      </c>
      <c r="F20" s="4">
        <v>0</v>
      </c>
      <c r="G20" s="4">
        <v>0</v>
      </c>
      <c r="H20" s="4">
        <v>0</v>
      </c>
      <c r="I20" s="4">
        <v>0</v>
      </c>
      <c r="J20" s="4">
        <v>0</v>
      </c>
      <c r="K20" s="4">
        <v>0</v>
      </c>
      <c r="AC20" s="6"/>
    </row>
    <row r="21" spans="1:29">
      <c r="A21" s="6"/>
      <c r="B21" s="4">
        <v>7.125067367380551E-3</v>
      </c>
      <c r="C21" s="1" t="s">
        <v>19</v>
      </c>
      <c r="D21" s="4">
        <v>0</v>
      </c>
      <c r="E21" s="4">
        <v>0</v>
      </c>
      <c r="F21" s="4">
        <v>0</v>
      </c>
      <c r="G21" s="4">
        <v>0</v>
      </c>
      <c r="H21" s="4">
        <v>0</v>
      </c>
      <c r="I21" s="4">
        <v>0</v>
      </c>
      <c r="J21" s="4">
        <v>0</v>
      </c>
      <c r="K21" s="4">
        <v>0</v>
      </c>
      <c r="M21" t="s">
        <v>62</v>
      </c>
      <c r="AC21" s="6"/>
    </row>
    <row r="22" spans="1:29">
      <c r="A22" s="6"/>
      <c r="B22" s="4">
        <v>8.1001772117093418E-4</v>
      </c>
      <c r="C22" s="1" t="s">
        <v>20</v>
      </c>
      <c r="D22" s="4">
        <v>0</v>
      </c>
      <c r="E22" s="4">
        <v>0</v>
      </c>
      <c r="F22" s="4">
        <v>0</v>
      </c>
      <c r="G22" s="4">
        <v>0</v>
      </c>
      <c r="H22" s="4">
        <v>0</v>
      </c>
      <c r="I22" s="4">
        <v>0</v>
      </c>
      <c r="J22" s="4">
        <v>0</v>
      </c>
      <c r="K22" s="4">
        <v>0</v>
      </c>
      <c r="AC22" s="6"/>
    </row>
    <row r="23" spans="1:29">
      <c r="A23" s="6"/>
      <c r="AC23" s="6"/>
    </row>
    <row r="24" spans="1:29">
      <c r="A24" s="6"/>
      <c r="C24" s="1" t="s">
        <v>26</v>
      </c>
      <c r="D24" s="4">
        <v>1.7162244538965584E-2</v>
      </c>
      <c r="E24" s="4">
        <v>0.15096231269955651</v>
      </c>
      <c r="F24" s="4">
        <v>1.6134437388398034E-3</v>
      </c>
      <c r="G24" s="4">
        <v>1.4192152877956637E-2</v>
      </c>
      <c r="H24" s="4">
        <v>1.7460026546558525E-3</v>
      </c>
      <c r="I24" s="4">
        <v>1.535816589304346E-2</v>
      </c>
      <c r="J24" s="4">
        <v>1.6414385919954699E-4</v>
      </c>
      <c r="K24" s="4">
        <v>1.4438400841995881E-3</v>
      </c>
      <c r="O24">
        <v>0.11315280745210368</v>
      </c>
      <c r="P24">
        <v>0.2122539590768219</v>
      </c>
      <c r="Q24">
        <v>8.4024361969383926E-2</v>
      </c>
      <c r="R24">
        <v>0.15761432604714498</v>
      </c>
      <c r="S24">
        <v>8.6395229737978974E-2</v>
      </c>
      <c r="T24">
        <v>0.16206164009673177</v>
      </c>
      <c r="U24">
        <v>6.4154873567806178E-2</v>
      </c>
      <c r="V24">
        <v>0.12034280205202856</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v>8.4692307585695986E-2</v>
      </c>
      <c r="C26" s="1" t="s">
        <v>13</v>
      </c>
      <c r="D26" s="4">
        <v>1.4535100933550044E-3</v>
      </c>
      <c r="E26" s="4">
        <v>1.2785346620998859E-2</v>
      </c>
      <c r="F26" s="4">
        <v>1.3664627340203596E-4</v>
      </c>
      <c r="G26" s="4">
        <v>1.201966176843124E-3</v>
      </c>
      <c r="H26" s="4">
        <v>1.4787299387355519E-4</v>
      </c>
      <c r="I26" s="4">
        <v>1.3007185097657821E-3</v>
      </c>
      <c r="J26" s="4">
        <v>1.3901722211631207E-5</v>
      </c>
      <c r="K26" s="4">
        <v>1.2228214851558869E-4</v>
      </c>
      <c r="M26" s="4">
        <v>0.10957208806818183</v>
      </c>
      <c r="N26" s="1" t="s">
        <v>13</v>
      </c>
      <c r="O26">
        <v>1.2398389383303926E-2</v>
      </c>
      <c r="P26">
        <v>2.3257109496785791E-2</v>
      </c>
      <c r="Q26">
        <v>9.2067247895821231E-3</v>
      </c>
      <c r="R26">
        <v>1.7270130814444895E-2</v>
      </c>
      <c r="S26">
        <v>9.466505721520635E-3</v>
      </c>
      <c r="T26">
        <v>1.7757432301153082E-2</v>
      </c>
      <c r="U26">
        <v>7.0295834565747293E-3</v>
      </c>
      <c r="V26">
        <v>1.3186212104816648E-2</v>
      </c>
      <c r="AC26" s="6"/>
    </row>
    <row r="27" spans="1:29">
      <c r="A27" s="6"/>
      <c r="B27" s="4">
        <v>0.74496937693497456</v>
      </c>
      <c r="C27" s="1" t="s">
        <v>14</v>
      </c>
      <c r="D27" s="4">
        <v>1.2785346620998861E-2</v>
      </c>
      <c r="E27" s="4">
        <v>0.11246230003245142</v>
      </c>
      <c r="F27" s="4">
        <v>1.2019661768431242E-3</v>
      </c>
      <c r="G27" s="4">
        <v>1.0572719286857261E-2</v>
      </c>
      <c r="H27" s="4">
        <v>1.3007185097657821E-3</v>
      </c>
      <c r="I27" s="4">
        <v>1.1441363276204564E-2</v>
      </c>
      <c r="J27" s="4">
        <v>1.2228214851558872E-4</v>
      </c>
      <c r="K27" s="4">
        <v>1.0756166479199084E-3</v>
      </c>
      <c r="M27" s="4">
        <v>0.20605291193181821</v>
      </c>
      <c r="N27" s="1" t="s">
        <v>14</v>
      </c>
      <c r="O27">
        <v>2.3315465468766304E-2</v>
      </c>
      <c r="P27">
        <v>4.3735546336836129E-2</v>
      </c>
      <c r="Q27">
        <v>1.7313464457004681E-2</v>
      </c>
      <c r="R27">
        <v>3.2476890844185244E-2</v>
      </c>
      <c r="S27">
        <v>1.7801988664528982E-2</v>
      </c>
      <c r="T27">
        <v>3.339327285437789E-2</v>
      </c>
      <c r="U27">
        <v>1.3219298513264099E-2</v>
      </c>
      <c r="V27">
        <v>2.4796984792854873E-2</v>
      </c>
      <c r="AC27" s="6"/>
    </row>
    <row r="28" spans="1:29">
      <c r="A28" s="6"/>
      <c r="B28" s="4">
        <v>7.9620281072088767E-3</v>
      </c>
      <c r="C28" s="1" t="s">
        <v>15</v>
      </c>
      <c r="D28" s="4">
        <v>1.3664627340203604E-4</v>
      </c>
      <c r="E28" s="4">
        <v>1.2019661768431244E-3</v>
      </c>
      <c r="F28" s="4">
        <v>1.2846284398042692E-5</v>
      </c>
      <c r="G28" s="4">
        <v>1.129983201160961E-4</v>
      </c>
      <c r="H28" s="4">
        <v>1.3901722211631212E-5</v>
      </c>
      <c r="I28" s="4">
        <v>1.2228214851558875E-4</v>
      </c>
      <c r="J28" s="4">
        <v>1.3069180205725296E-6</v>
      </c>
      <c r="K28" s="4">
        <v>1.1495895332711952E-5</v>
      </c>
      <c r="M28" s="4">
        <v>8.1365411931818191E-2</v>
      </c>
      <c r="N28" s="1" t="s">
        <v>15</v>
      </c>
      <c r="O28">
        <v>9.2067247895821231E-3</v>
      </c>
      <c r="P28">
        <v>1.7270130814444895E-2</v>
      </c>
      <c r="Q28">
        <v>6.8366768239471213E-3</v>
      </c>
      <c r="R28">
        <v>1.2824354565181852E-2</v>
      </c>
      <c r="S28">
        <v>7.0295834565747284E-3</v>
      </c>
      <c r="T28">
        <v>1.3186212104816644E-2</v>
      </c>
      <c r="U28">
        <v>5.2199877152782643E-3</v>
      </c>
      <c r="V28">
        <v>9.7917416619925594E-3</v>
      </c>
      <c r="AC28" s="6"/>
    </row>
    <row r="29" spans="1:29">
      <c r="A29" s="6"/>
      <c r="B29" s="4">
        <v>7.003548831355659E-2</v>
      </c>
      <c r="C29" s="1" t="s">
        <v>16</v>
      </c>
      <c r="D29" s="4">
        <v>1.2019661768431246E-3</v>
      </c>
      <c r="E29" s="4">
        <v>1.0572719286857265E-2</v>
      </c>
      <c r="F29" s="4">
        <v>1.129983201160961E-4</v>
      </c>
      <c r="G29" s="4">
        <v>9.9395435702834072E-4</v>
      </c>
      <c r="H29" s="4">
        <v>1.2228214851558875E-4</v>
      </c>
      <c r="I29" s="4">
        <v>1.0756166479199086E-3</v>
      </c>
      <c r="J29" s="4">
        <v>1.1495895332711952E-5</v>
      </c>
      <c r="K29" s="4">
        <v>1.0112004534360481E-4</v>
      </c>
      <c r="M29" s="4">
        <v>0.15300958806818182</v>
      </c>
      <c r="N29" s="1" t="s">
        <v>16</v>
      </c>
      <c r="O29">
        <v>1.7313464457004678E-2</v>
      </c>
      <c r="P29">
        <v>3.2476890844185244E-2</v>
      </c>
      <c r="Q29">
        <v>1.2856533012627238E-2</v>
      </c>
      <c r="R29">
        <v>2.4116503102117753E-2</v>
      </c>
      <c r="S29">
        <v>1.3219298513264095E-2</v>
      </c>
      <c r="T29">
        <v>2.4796984792854866E-2</v>
      </c>
      <c r="U29">
        <v>9.8163107771763094E-3</v>
      </c>
      <c r="V29">
        <v>1.8413602568951637E-2</v>
      </c>
      <c r="AC29" s="6"/>
    </row>
    <row r="30" spans="1:29">
      <c r="A30" s="6"/>
      <c r="B30" s="4">
        <v>8.6161803333952465E-3</v>
      </c>
      <c r="C30" s="1" t="s">
        <v>17</v>
      </c>
      <c r="D30" s="4">
        <v>1.4787299387355524E-4</v>
      </c>
      <c r="E30" s="4">
        <v>1.3007185097657823E-3</v>
      </c>
      <c r="F30" s="4">
        <v>1.390172221163121E-5</v>
      </c>
      <c r="G30" s="4">
        <v>1.2228214851558872E-4</v>
      </c>
      <c r="H30" s="4">
        <v>1.5043873735101649E-5</v>
      </c>
      <c r="I30" s="4">
        <v>1.3232872692466271E-4</v>
      </c>
      <c r="J30" s="4">
        <v>1.4142930914827353E-6</v>
      </c>
      <c r="K30" s="4">
        <v>1.2440386538048227E-5</v>
      </c>
      <c r="M30" s="4">
        <v>8.9649890237603308E-2</v>
      </c>
      <c r="N30" s="1" t="s">
        <v>17</v>
      </c>
      <c r="O30">
        <v>1.0144136768157756E-2</v>
      </c>
      <c r="P30">
        <v>1.9028544133733827E-2</v>
      </c>
      <c r="Q30">
        <v>7.5327748278399189E-3</v>
      </c>
      <c r="R30">
        <v>1.4130107030000368E-2</v>
      </c>
      <c r="S30">
        <v>7.7453228630623358E-3</v>
      </c>
      <c r="T30">
        <v>1.4528808246397974E-2</v>
      </c>
      <c r="U30">
        <v>5.7514773735611417E-3</v>
      </c>
      <c r="V30">
        <v>1.0788718994849983E-2</v>
      </c>
      <c r="AC30" s="6"/>
    </row>
    <row r="31" spans="1:29">
      <c r="A31" s="6"/>
      <c r="B31" s="4">
        <v>7.5789533636617223E-2</v>
      </c>
      <c r="C31" s="1" t="s">
        <v>18</v>
      </c>
      <c r="D31" s="4">
        <v>1.3007185097657823E-3</v>
      </c>
      <c r="E31" s="4">
        <v>1.1441363276204566E-2</v>
      </c>
      <c r="F31" s="4">
        <v>1.2228214851558872E-4</v>
      </c>
      <c r="G31" s="4">
        <v>1.0756166479199084E-3</v>
      </c>
      <c r="H31" s="4">
        <v>1.3232872692466269E-4</v>
      </c>
      <c r="I31" s="4">
        <v>1.1639882305475647E-3</v>
      </c>
      <c r="J31" s="4">
        <v>1.2440386538048229E-5</v>
      </c>
      <c r="K31" s="4">
        <v>1.0942796662734092E-4</v>
      </c>
      <c r="M31" s="4">
        <v>0.16858874612603306</v>
      </c>
      <c r="N31" s="1" t="s">
        <v>18</v>
      </c>
      <c r="O31">
        <v>1.907628992899061E-2</v>
      </c>
      <c r="P31">
        <v>3.5783628821047735E-2</v>
      </c>
      <c r="Q31">
        <v>1.4165561828458373E-2</v>
      </c>
      <c r="R31">
        <v>2.6572001599787926E-2</v>
      </c>
      <c r="S31">
        <v>1.4565263452796439E-2</v>
      </c>
      <c r="T31">
        <v>2.732176869903645E-2</v>
      </c>
      <c r="U31">
        <v>1.0815789692670625E-2</v>
      </c>
      <c r="V31">
        <v>2.0288442103244892E-2</v>
      </c>
      <c r="AC31" s="6"/>
    </row>
    <row r="32" spans="1:29">
      <c r="A32" s="6"/>
      <c r="B32" s="4">
        <v>8.1001772117093418E-4</v>
      </c>
      <c r="C32" s="1" t="s">
        <v>19</v>
      </c>
      <c r="D32" s="4">
        <v>1.3901722211631212E-5</v>
      </c>
      <c r="E32" s="4">
        <v>1.2228214851558875E-4</v>
      </c>
      <c r="F32" s="4">
        <v>1.3069180205725293E-6</v>
      </c>
      <c r="G32" s="4">
        <v>1.1495895332711951E-5</v>
      </c>
      <c r="H32" s="4">
        <v>1.4142930914827353E-6</v>
      </c>
      <c r="I32" s="4">
        <v>1.2440386538048229E-5</v>
      </c>
      <c r="J32" s="4">
        <v>1.3295943477301974E-7</v>
      </c>
      <c r="K32" s="4">
        <v>1.1695360547386001E-6</v>
      </c>
      <c r="M32" s="4">
        <v>6.6571700671487613E-2</v>
      </c>
      <c r="N32" s="1" t="s">
        <v>19</v>
      </c>
      <c r="O32">
        <v>7.5327748278399189E-3</v>
      </c>
      <c r="P32">
        <v>1.413010703000037E-2</v>
      </c>
      <c r="Q32">
        <v>5.5936446741385541E-3</v>
      </c>
      <c r="R32">
        <v>1.0492653735148788E-2</v>
      </c>
      <c r="S32">
        <v>5.7514773735611417E-3</v>
      </c>
      <c r="T32">
        <v>1.0788718994849983E-2</v>
      </c>
      <c r="U32">
        <v>4.2708990397731256E-3</v>
      </c>
      <c r="V32">
        <v>8.0114249961757301E-3</v>
      </c>
      <c r="AC32" s="6"/>
    </row>
    <row r="33" spans="1:29">
      <c r="A33" s="6"/>
      <c r="B33" s="4">
        <v>7.125067367380551E-3</v>
      </c>
      <c r="C33" s="1" t="s">
        <v>20</v>
      </c>
      <c r="D33" s="4">
        <v>1.2228214851558875E-4</v>
      </c>
      <c r="E33" s="4">
        <v>1.0756166479199086E-3</v>
      </c>
      <c r="F33" s="4">
        <v>1.1495895332711951E-5</v>
      </c>
      <c r="G33" s="4">
        <v>1.0112004534360481E-4</v>
      </c>
      <c r="H33" s="4">
        <v>1.2440386538048229E-5</v>
      </c>
      <c r="I33" s="4">
        <v>1.0942796662734094E-4</v>
      </c>
      <c r="J33" s="4">
        <v>1.1695360547386001E-6</v>
      </c>
      <c r="K33" s="4">
        <v>1.0287457867646472E-5</v>
      </c>
      <c r="M33" s="4">
        <v>0.12518966296487605</v>
      </c>
      <c r="N33" s="1" t="s">
        <v>20</v>
      </c>
      <c r="O33">
        <v>1.4165561828458375E-2</v>
      </c>
      <c r="P33">
        <v>2.6572001599787926E-2</v>
      </c>
      <c r="Q33">
        <v>1.0518981555785923E-2</v>
      </c>
      <c r="R33">
        <v>1.9731684356278163E-2</v>
      </c>
      <c r="S33">
        <v>1.0815789692670623E-2</v>
      </c>
      <c r="T33">
        <v>2.0288442103244892E-2</v>
      </c>
      <c r="U33">
        <v>8.0315269995078903E-3</v>
      </c>
      <c r="V33">
        <v>1.5065674829142249E-2</v>
      </c>
      <c r="AC33" s="6"/>
    </row>
    <row r="34" spans="1:29">
      <c r="A34" s="6"/>
      <c r="X34" t="s">
        <v>85</v>
      </c>
      <c r="AC34" s="6"/>
    </row>
    <row r="35" spans="1:29">
      <c r="A35" s="6"/>
      <c r="C35" s="1" t="s">
        <v>27</v>
      </c>
      <c r="D35" s="4">
        <v>1.5454986804742759E-2</v>
      </c>
      <c r="E35" s="4">
        <v>1.7570098003026999E-3</v>
      </c>
      <c r="F35" s="4">
        <v>0.16439511121733452</v>
      </c>
      <c r="G35" s="4">
        <v>1.8689360604440628E-2</v>
      </c>
      <c r="H35" s="4">
        <v>1.5723146193078576E-3</v>
      </c>
      <c r="I35" s="4">
        <v>1.7874956673760139E-4</v>
      </c>
      <c r="J35" s="4">
        <v>1.6724752985905804E-2</v>
      </c>
      <c r="K35" s="4">
        <v>1.9013639594218632E-3</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v>7.003548831355659E-2</v>
      </c>
      <c r="C37" s="1" t="s">
        <v>13</v>
      </c>
      <c r="D37" s="4">
        <v>1.0823975477497329E-3</v>
      </c>
      <c r="E37" s="4">
        <v>1.2305303933590414E-4</v>
      </c>
      <c r="F37" s="4">
        <v>1.1513491890467468E-2</v>
      </c>
      <c r="G37" s="4">
        <v>1.3089184962001466E-3</v>
      </c>
      <c r="H37" s="4">
        <v>1.1011782214576964E-4</v>
      </c>
      <c r="I37" s="4">
        <v>1.2518813192304587E-5</v>
      </c>
      <c r="J37" s="4">
        <v>1.1713262422915266E-3</v>
      </c>
      <c r="K37" s="4">
        <v>1.331629533599076E-4</v>
      </c>
      <c r="N37" s="1" t="s">
        <v>13</v>
      </c>
      <c r="O37" s="5">
        <v>21.821165314614909</v>
      </c>
      <c r="P37" s="5">
        <v>40.932512714342991</v>
      </c>
      <c r="Q37" s="5">
        <v>16.203835629664535</v>
      </c>
      <c r="R37" s="5">
        <v>30.395430233423014</v>
      </c>
      <c r="S37" s="5">
        <v>16.661050069876318</v>
      </c>
      <c r="T37" s="5">
        <v>31.253080850029423</v>
      </c>
      <c r="U37" s="5">
        <v>12.372066883571524</v>
      </c>
      <c r="V37" s="5">
        <v>23.207733304477301</v>
      </c>
      <c r="X37">
        <v>192.84687500000001</v>
      </c>
      <c r="Y37">
        <v>21.821165314614909</v>
      </c>
      <c r="Z37">
        <v>171.0257096853851</v>
      </c>
      <c r="AA37">
        <v>2.1322553391840535</v>
      </c>
      <c r="AB37">
        <v>77.362134108174573</v>
      </c>
      <c r="AC37" s="6"/>
    </row>
    <row r="38" spans="1:29">
      <c r="A38" s="6"/>
      <c r="B38" s="4">
        <v>7.9620281072088767E-3</v>
      </c>
      <c r="C38" s="1" t="s">
        <v>14</v>
      </c>
      <c r="D38" s="4">
        <v>1.2305303933590417E-4</v>
      </c>
      <c r="E38" s="4">
        <v>1.3989361414651552E-5</v>
      </c>
      <c r="F38" s="4">
        <v>1.3089184962001468E-3</v>
      </c>
      <c r="G38" s="4">
        <v>1.4880521443831857E-4</v>
      </c>
      <c r="H38" s="4">
        <v>1.2518813192304587E-5</v>
      </c>
      <c r="I38" s="4">
        <v>1.4232090745161913E-6</v>
      </c>
      <c r="J38" s="4">
        <v>1.331629533599076E-4</v>
      </c>
      <c r="K38" s="4">
        <v>1.5138713286950832E-5</v>
      </c>
      <c r="N38" s="1" t="s">
        <v>14</v>
      </c>
      <c r="O38" s="5">
        <v>41.035219225028698</v>
      </c>
      <c r="P38" s="5">
        <v>76.974561552831588</v>
      </c>
      <c r="Q38" s="5">
        <v>30.471697444328239</v>
      </c>
      <c r="R38" s="5">
        <v>57.159327885766032</v>
      </c>
      <c r="S38" s="5">
        <v>31.331500049571009</v>
      </c>
      <c r="T38" s="5">
        <v>58.772160223705086</v>
      </c>
      <c r="U38" s="5">
        <v>23.265965383344813</v>
      </c>
      <c r="V38" s="5">
        <v>43.642693235424574</v>
      </c>
      <c r="X38">
        <v>362.65312500000005</v>
      </c>
      <c r="Y38">
        <v>76.974561552831588</v>
      </c>
      <c r="Z38">
        <v>285.67856344716847</v>
      </c>
      <c r="AA38">
        <v>196.62675824051195</v>
      </c>
      <c r="AB38">
        <v>104.37565183182572</v>
      </c>
      <c r="AC38" s="6"/>
    </row>
    <row r="39" spans="1:29">
      <c r="A39" s="6"/>
      <c r="B39" s="4">
        <v>0.74496937693497456</v>
      </c>
      <c r="C39" s="1" t="s">
        <v>15</v>
      </c>
      <c r="D39" s="4">
        <v>1.1513491890467466E-2</v>
      </c>
      <c r="E39" s="4">
        <v>1.3089184962001464E-3</v>
      </c>
      <c r="F39" s="4">
        <v>0.12246932357473354</v>
      </c>
      <c r="G39" s="4">
        <v>1.3923001324803194E-2</v>
      </c>
      <c r="H39" s="4">
        <v>1.1713262422915263E-3</v>
      </c>
      <c r="I39" s="4">
        <v>1.3316295335990758E-4</v>
      </c>
      <c r="J39" s="4">
        <v>1.2459428811301602E-2</v>
      </c>
      <c r="K39" s="4">
        <v>1.4164579241771216E-3</v>
      </c>
      <c r="N39" s="1" t="s">
        <v>15</v>
      </c>
      <c r="O39" s="5">
        <v>16.203835629664535</v>
      </c>
      <c r="P39" s="5">
        <v>30.395430233423014</v>
      </c>
      <c r="Q39" s="5">
        <v>12.032551210146934</v>
      </c>
      <c r="R39" s="5">
        <v>22.57086403472006</v>
      </c>
      <c r="S39" s="5">
        <v>12.372066883571522</v>
      </c>
      <c r="T39" s="5">
        <v>23.207733304477294</v>
      </c>
      <c r="U39" s="5">
        <v>9.1871783788897456</v>
      </c>
      <c r="V39" s="5">
        <v>17.233465325106906</v>
      </c>
      <c r="X39">
        <v>143.203125</v>
      </c>
      <c r="Y39">
        <v>12.032551210146934</v>
      </c>
      <c r="Z39">
        <v>131.17057378985305</v>
      </c>
      <c r="AA39">
        <v>4627.5005122302719</v>
      </c>
      <c r="AB39">
        <v>18.432070981840997</v>
      </c>
      <c r="AC39" s="6"/>
    </row>
    <row r="40" spans="1:29">
      <c r="A40" s="6"/>
      <c r="B40" s="4">
        <v>8.4692307585695986E-2</v>
      </c>
      <c r="C40" s="1" t="s">
        <v>16</v>
      </c>
      <c r="D40" s="4">
        <v>1.3089184962001466E-3</v>
      </c>
      <c r="E40" s="4">
        <v>1.4880521443831854E-4</v>
      </c>
      <c r="F40" s="4">
        <v>1.3923001324803196E-2</v>
      </c>
      <c r="G40" s="4">
        <v>1.5828450768912746E-3</v>
      </c>
      <c r="H40" s="4">
        <v>1.3316295335990758E-4</v>
      </c>
      <c r="I40" s="4">
        <v>1.5138713286950829E-5</v>
      </c>
      <c r="J40" s="4">
        <v>1.4164579241771216E-3</v>
      </c>
      <c r="K40" s="4">
        <v>1.6103090128371321E-4</v>
      </c>
      <c r="N40" s="1" t="s">
        <v>16</v>
      </c>
      <c r="O40" s="5">
        <v>30.471697444328232</v>
      </c>
      <c r="P40" s="5">
        <v>57.159327885766032</v>
      </c>
      <c r="Q40" s="5">
        <v>22.627498102223939</v>
      </c>
      <c r="R40" s="5">
        <v>42.445045459727247</v>
      </c>
      <c r="S40" s="5">
        <v>23.265965383344806</v>
      </c>
      <c r="T40" s="5">
        <v>43.642693235424566</v>
      </c>
      <c r="U40" s="5">
        <v>17.276706967830304</v>
      </c>
      <c r="V40" s="5">
        <v>32.407940521354881</v>
      </c>
      <c r="X40">
        <v>269.296875</v>
      </c>
      <c r="Y40">
        <v>42.445045459727247</v>
      </c>
      <c r="Z40">
        <v>226.85182954027275</v>
      </c>
      <c r="AA40">
        <v>238.2209460039366</v>
      </c>
      <c r="AB40">
        <v>59.164814473959019</v>
      </c>
      <c r="AC40" s="6"/>
    </row>
    <row r="41" spans="1:29">
      <c r="A41" s="6"/>
      <c r="B41" s="4">
        <v>7.125067367380551E-3</v>
      </c>
      <c r="C41" s="1" t="s">
        <v>17</v>
      </c>
      <c r="D41" s="4">
        <v>1.1011782214576964E-4</v>
      </c>
      <c r="E41" s="4">
        <v>1.2518813192304585E-5</v>
      </c>
      <c r="F41" s="4">
        <v>1.1713262422915266E-3</v>
      </c>
      <c r="G41" s="4">
        <v>1.3316295335990758E-4</v>
      </c>
      <c r="H41" s="4">
        <v>1.120284758528579E-5</v>
      </c>
      <c r="I41" s="4">
        <v>1.2736027048954958E-6</v>
      </c>
      <c r="J41" s="4">
        <v>1.1916499172737787E-4</v>
      </c>
      <c r="K41" s="4">
        <v>1.3547346300790196E-5</v>
      </c>
      <c r="N41" s="1" t="s">
        <v>17</v>
      </c>
      <c r="O41" s="5">
        <v>17.853680711957651</v>
      </c>
      <c r="P41" s="5">
        <v>33.490237675371539</v>
      </c>
      <c r="Q41" s="5">
        <v>13.257683696998257</v>
      </c>
      <c r="R41" s="5">
        <v>24.868988372800647</v>
      </c>
      <c r="S41" s="5">
        <v>13.631768238989711</v>
      </c>
      <c r="T41" s="5">
        <v>25.570702513660436</v>
      </c>
      <c r="U41" s="5">
        <v>10.122600177467609</v>
      </c>
      <c r="V41" s="5">
        <v>18.988145430935969</v>
      </c>
      <c r="X41">
        <v>157.7838068181818</v>
      </c>
      <c r="Y41">
        <v>13.631768238989711</v>
      </c>
      <c r="Z41">
        <v>144.15203857919209</v>
      </c>
      <c r="AA41">
        <v>164.59708974124072</v>
      </c>
      <c r="AB41">
        <v>41.292770574694885</v>
      </c>
      <c r="AC41" s="6"/>
    </row>
    <row r="42" spans="1:29">
      <c r="A42" s="6"/>
      <c r="B42" s="4">
        <v>8.1001772117093418E-4</v>
      </c>
      <c r="C42" s="1" t="s">
        <v>18</v>
      </c>
      <c r="D42" s="4">
        <v>1.2518813192304587E-5</v>
      </c>
      <c r="E42" s="4">
        <v>1.4232090745161911E-6</v>
      </c>
      <c r="F42" s="4">
        <v>1.3316295335990758E-4</v>
      </c>
      <c r="G42" s="4">
        <v>1.5138713286950831E-5</v>
      </c>
      <c r="H42" s="4">
        <v>1.2736027048954958E-6</v>
      </c>
      <c r="I42" s="4">
        <v>1.447903167090837E-7</v>
      </c>
      <c r="J42" s="4">
        <v>1.3547346300790196E-5</v>
      </c>
      <c r="K42" s="4">
        <v>1.5401385015274422E-6</v>
      </c>
      <c r="N42" s="1" t="s">
        <v>18</v>
      </c>
      <c r="O42" s="5">
        <v>33.574270275023473</v>
      </c>
      <c r="P42" s="5">
        <v>62.979186725044016</v>
      </c>
      <c r="Q42" s="5">
        <v>24.931388818086738</v>
      </c>
      <c r="R42" s="5">
        <v>46.76672281562675</v>
      </c>
      <c r="S42" s="5">
        <v>25.634863676921732</v>
      </c>
      <c r="T42" s="5">
        <v>48.086312910304152</v>
      </c>
      <c r="U42" s="5">
        <v>19.035789859100301</v>
      </c>
      <c r="V42" s="5">
        <v>35.707658101711012</v>
      </c>
      <c r="X42">
        <v>296.71619318181808</v>
      </c>
      <c r="Y42">
        <v>48.086312910304152</v>
      </c>
      <c r="Z42">
        <v>248.62988027151394</v>
      </c>
      <c r="AA42">
        <v>1920.7862614199616</v>
      </c>
      <c r="AB42">
        <v>42.36374289784856</v>
      </c>
      <c r="AC42" s="6"/>
    </row>
    <row r="43" spans="1:29">
      <c r="A43" s="6"/>
      <c r="B43" s="4">
        <v>7.5789533636617223E-2</v>
      </c>
      <c r="C43" s="1" t="s">
        <v>19</v>
      </c>
      <c r="D43" s="4">
        <v>1.1713262422915268E-3</v>
      </c>
      <c r="E43" s="4">
        <v>1.3316295335990758E-4</v>
      </c>
      <c r="F43" s="4">
        <v>1.2459428811301604E-2</v>
      </c>
      <c r="G43" s="4">
        <v>1.4164579241771219E-3</v>
      </c>
      <c r="H43" s="4">
        <v>1.1916499172737787E-4</v>
      </c>
      <c r="I43" s="4">
        <v>1.3547346300790196E-5</v>
      </c>
      <c r="J43" s="4">
        <v>1.2675612289894222E-3</v>
      </c>
      <c r="K43" s="4">
        <v>1.44103487758055E-4</v>
      </c>
      <c r="N43" s="1" t="s">
        <v>19</v>
      </c>
      <c r="O43" s="5">
        <v>13.257683696998257</v>
      </c>
      <c r="P43" s="5">
        <v>24.868988372800651</v>
      </c>
      <c r="Q43" s="5">
        <v>9.8448146264838545</v>
      </c>
      <c r="R43" s="5">
        <v>18.467070573861868</v>
      </c>
      <c r="S43" s="5">
        <v>10.122600177467609</v>
      </c>
      <c r="T43" s="5">
        <v>18.988145430935969</v>
      </c>
      <c r="U43" s="5">
        <v>7.5167823100007007</v>
      </c>
      <c r="V43" s="5">
        <v>14.100107993269285</v>
      </c>
      <c r="X43">
        <v>117.1661931818182</v>
      </c>
      <c r="Y43">
        <v>7.5167823100007007</v>
      </c>
      <c r="Z43">
        <v>109.64941087181749</v>
      </c>
      <c r="AA43">
        <v>100.48545021597414</v>
      </c>
      <c r="AB43">
        <v>35.795437945162817</v>
      </c>
      <c r="AC43" s="6"/>
    </row>
    <row r="44" spans="1:29">
      <c r="A44" s="6"/>
      <c r="B44" s="4">
        <v>8.6161803333952465E-3</v>
      </c>
      <c r="C44" s="1" t="s">
        <v>20</v>
      </c>
      <c r="D44" s="4">
        <v>1.331629533599076E-4</v>
      </c>
      <c r="E44" s="4">
        <v>1.5138713286950832E-5</v>
      </c>
      <c r="F44" s="4">
        <v>1.4164579241771221E-3</v>
      </c>
      <c r="G44" s="4">
        <v>1.6103090128371324E-4</v>
      </c>
      <c r="H44" s="4">
        <v>1.3547346300790196E-5</v>
      </c>
      <c r="I44" s="4">
        <v>1.5401385015274422E-6</v>
      </c>
      <c r="J44" s="4">
        <v>1.44103487758055E-4</v>
      </c>
      <c r="K44" s="4">
        <v>1.6382494753797176E-5</v>
      </c>
      <c r="N44" s="1" t="s">
        <v>20</v>
      </c>
      <c r="O44" s="5">
        <v>24.931388818086742</v>
      </c>
      <c r="P44" s="5">
        <v>46.76672281562675</v>
      </c>
      <c r="Q44" s="5">
        <v>18.513407538183223</v>
      </c>
      <c r="R44" s="5">
        <v>34.727764467049568</v>
      </c>
      <c r="S44" s="5">
        <v>19.035789859100298</v>
      </c>
      <c r="T44" s="5">
        <v>35.707658101711012</v>
      </c>
      <c r="U44" s="5">
        <v>14.135487519133887</v>
      </c>
      <c r="V44" s="5">
        <v>26.515587699290357</v>
      </c>
      <c r="X44">
        <v>220.33380681818184</v>
      </c>
      <c r="Y44">
        <v>26.515587699290357</v>
      </c>
      <c r="Z44">
        <v>193.81821911889148</v>
      </c>
      <c r="AA44">
        <v>1.002544913106483E-2</v>
      </c>
      <c r="AB44">
        <v>95.174688574100259</v>
      </c>
      <c r="AC44" s="6"/>
    </row>
    <row r="45" spans="1:29">
      <c r="A45" s="6"/>
      <c r="X45" s="8">
        <v>1760</v>
      </c>
      <c r="Y45" s="8">
        <v>249.02377469590559</v>
      </c>
      <c r="Z45" s="8">
        <v>1510.9762253040944</v>
      </c>
      <c r="AA45" s="8">
        <v>7250.3592986402118</v>
      </c>
      <c r="AB45" s="8">
        <v>473.96131138760688</v>
      </c>
      <c r="AC45" s="6"/>
    </row>
    <row r="46" spans="1:29">
      <c r="A46" s="6"/>
      <c r="C46" s="1" t="s">
        <v>28</v>
      </c>
      <c r="D46" s="4">
        <v>1.1591056108222839E-3</v>
      </c>
      <c r="E46" s="4">
        <v>1.0195709732225427E-2</v>
      </c>
      <c r="F46" s="4">
        <v>1.2329437624967125E-2</v>
      </c>
      <c r="G46" s="4">
        <v>0.10845203923787868</v>
      </c>
      <c r="H46" s="4">
        <v>1.1792172456972702E-4</v>
      </c>
      <c r="I46" s="4">
        <v>1.0372615433924511E-3</v>
      </c>
      <c r="J46" s="4">
        <v>1.2543365627223407E-3</v>
      </c>
      <c r="K46" s="4">
        <v>1.1033378995518614E-2</v>
      </c>
      <c r="P46" t="s">
        <v>70</v>
      </c>
      <c r="AB46" s="19">
        <v>7724.3206100278185</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v>7.9620281072088767E-3</v>
      </c>
      <c r="C48" s="1" t="s">
        <v>13</v>
      </c>
      <c r="D48" s="4">
        <v>9.2288314525905376E-6</v>
      </c>
      <c r="E48" s="4">
        <v>8.1178527460921932E-5</v>
      </c>
      <c r="F48" s="4">
        <v>9.8167328916066906E-5</v>
      </c>
      <c r="G48" s="4">
        <v>8.6349818469610995E-4</v>
      </c>
      <c r="H48" s="4">
        <v>9.388960854747101E-7</v>
      </c>
      <c r="I48" s="4">
        <v>8.2587055630175549E-6</v>
      </c>
      <c r="J48" s="4">
        <v>9.987062968295047E-6</v>
      </c>
      <c r="K48" s="4">
        <v>8.784807367980724E-5</v>
      </c>
      <c r="N48" s="1" t="s">
        <v>13</v>
      </c>
      <c r="O48">
        <v>2.1322553391840535</v>
      </c>
      <c r="P48">
        <v>7.8562245737088912</v>
      </c>
      <c r="Q48">
        <v>5.2278110093144727</v>
      </c>
      <c r="R48">
        <v>12.376291799479993</v>
      </c>
      <c r="S48">
        <v>6.8217782262059767</v>
      </c>
      <c r="T48">
        <v>22.053001988043452</v>
      </c>
      <c r="U48">
        <v>7.0995120295358429</v>
      </c>
      <c r="V48">
        <v>21.250822389778325</v>
      </c>
      <c r="W48" s="6">
        <v>84.817697355250999</v>
      </c>
      <c r="Z48" t="s">
        <v>67</v>
      </c>
      <c r="AC48" s="6"/>
    </row>
    <row r="49" spans="1:29">
      <c r="A49" s="6"/>
      <c r="B49" s="4">
        <v>7.003548831355659E-2</v>
      </c>
      <c r="C49" s="1" t="s">
        <v>14</v>
      </c>
      <c r="D49" s="4">
        <v>8.1178527460921946E-5</v>
      </c>
      <c r="E49" s="4">
        <v>7.1406150979968911E-4</v>
      </c>
      <c r="F49" s="4">
        <v>8.6349818469611006E-4</v>
      </c>
      <c r="G49" s="4">
        <v>7.5954915266258326E-3</v>
      </c>
      <c r="H49" s="4">
        <v>8.2587055630175566E-6</v>
      </c>
      <c r="I49" s="4">
        <v>7.2645118700363686E-5</v>
      </c>
      <c r="J49" s="4">
        <v>8.784807367980724E-5</v>
      </c>
      <c r="K49" s="4">
        <v>7.7272808569968463E-4</v>
      </c>
      <c r="N49" s="1" t="s">
        <v>14</v>
      </c>
      <c r="O49">
        <v>16.518314094490616</v>
      </c>
      <c r="P49">
        <v>196.62675824051195</v>
      </c>
      <c r="Q49">
        <v>19.653121618868301</v>
      </c>
      <c r="R49">
        <v>10.211336372926457</v>
      </c>
      <c r="S49">
        <v>23.842168226156417</v>
      </c>
      <c r="T49">
        <v>3.7129266109024091</v>
      </c>
      <c r="U49">
        <v>21.308946621540752</v>
      </c>
      <c r="V49">
        <v>25.934027536462402</v>
      </c>
      <c r="W49" s="6">
        <v>317.8075993218593</v>
      </c>
      <c r="Z49" t="s">
        <v>69</v>
      </c>
      <c r="AB49">
        <v>12</v>
      </c>
      <c r="AC49" s="6"/>
    </row>
    <row r="50" spans="1:29">
      <c r="A50" s="6"/>
      <c r="B50" s="4">
        <v>8.4692307585695986E-2</v>
      </c>
      <c r="C50" s="1" t="s">
        <v>15</v>
      </c>
      <c r="D50" s="4">
        <v>9.8167328916066892E-5</v>
      </c>
      <c r="E50" s="4">
        <v>8.6349818469610995E-4</v>
      </c>
      <c r="F50" s="4">
        <v>1.0442085236923688E-3</v>
      </c>
      <c r="G50" s="4">
        <v>9.1850534654303907E-3</v>
      </c>
      <c r="H50" s="4">
        <v>9.9870629682950453E-6</v>
      </c>
      <c r="I50" s="4">
        <v>8.7848073679807213E-5</v>
      </c>
      <c r="J50" s="4">
        <v>1.0623265798606512E-4</v>
      </c>
      <c r="K50" s="4">
        <v>9.3444232759801985E-4</v>
      </c>
      <c r="N50" s="1" t="s">
        <v>15</v>
      </c>
      <c r="O50">
        <v>2.375213955480735</v>
      </c>
      <c r="P50">
        <v>22.921825151248729</v>
      </c>
      <c r="Q50">
        <v>4627.5005122302719</v>
      </c>
      <c r="R50">
        <v>20.345161244694445</v>
      </c>
      <c r="S50">
        <v>8.695375837333442</v>
      </c>
      <c r="T50">
        <v>19.380089645681384</v>
      </c>
      <c r="U50">
        <v>3.6778316263551392</v>
      </c>
      <c r="V50">
        <v>8.6841311969079911</v>
      </c>
      <c r="W50" s="6">
        <v>4713.5801408879743</v>
      </c>
      <c r="AC50" s="6"/>
    </row>
    <row r="51" spans="1:29">
      <c r="A51" s="6"/>
      <c r="B51" s="4">
        <v>0.74496937693497456</v>
      </c>
      <c r="C51" s="1" t="s">
        <v>16</v>
      </c>
      <c r="D51" s="4">
        <v>8.6349818469610995E-4</v>
      </c>
      <c r="E51" s="4">
        <v>7.5954915266258326E-3</v>
      </c>
      <c r="F51" s="4">
        <v>9.1850534654303925E-3</v>
      </c>
      <c r="G51" s="4">
        <v>8.0793448098369886E-2</v>
      </c>
      <c r="H51" s="4">
        <v>8.7848073679807227E-5</v>
      </c>
      <c r="I51" s="4">
        <v>7.7272808569968441E-4</v>
      </c>
      <c r="J51" s="4">
        <v>9.3444232759801985E-4</v>
      </c>
      <c r="K51" s="4">
        <v>8.2195294757789368E-3</v>
      </c>
      <c r="N51" s="1" t="s">
        <v>16</v>
      </c>
      <c r="O51">
        <v>21.292130898869942</v>
      </c>
      <c r="P51">
        <v>6.422046210338717</v>
      </c>
      <c r="Q51">
        <v>14.917638019848471</v>
      </c>
      <c r="R51">
        <v>238.2209460039366</v>
      </c>
      <c r="S51">
        <v>21.308946621540745</v>
      </c>
      <c r="T51">
        <v>29.10914718808878</v>
      </c>
      <c r="U51">
        <v>10.20280938015879</v>
      </c>
      <c r="V51">
        <v>10.455841031134199</v>
      </c>
      <c r="W51" s="6">
        <v>351.92950535391628</v>
      </c>
      <c r="AC51" s="6"/>
    </row>
    <row r="52" spans="1:29">
      <c r="A52" s="6"/>
      <c r="B52" s="4">
        <v>8.1001772117093418E-4</v>
      </c>
      <c r="C52" s="1" t="s">
        <v>17</v>
      </c>
      <c r="D52" s="4">
        <v>9.388960854747101E-7</v>
      </c>
      <c r="E52" s="4">
        <v>8.2587055630175549E-6</v>
      </c>
      <c r="F52" s="4">
        <v>9.9870629682950453E-6</v>
      </c>
      <c r="G52" s="4">
        <v>8.7848073679807227E-5</v>
      </c>
      <c r="H52" s="4">
        <v>9.5518686612516837E-8</v>
      </c>
      <c r="I52" s="4">
        <v>8.4020023163699928E-7</v>
      </c>
      <c r="J52" s="4">
        <v>1.016034844117733E-6</v>
      </c>
      <c r="K52" s="4">
        <v>8.9372325107652385E-6</v>
      </c>
      <c r="N52" s="1" t="s">
        <v>17</v>
      </c>
      <c r="O52">
        <v>5.4383757130918129</v>
      </c>
      <c r="P52">
        <v>24.236723867626448</v>
      </c>
      <c r="Q52">
        <v>5.1433826298865402</v>
      </c>
      <c r="R52">
        <v>22.909199095690113</v>
      </c>
      <c r="S52">
        <v>164.59708974124072</v>
      </c>
      <c r="T52">
        <v>3.4770906680561886</v>
      </c>
      <c r="U52">
        <v>1.4848757484808095E-3</v>
      </c>
      <c r="V52">
        <v>13.462125369247214</v>
      </c>
      <c r="W52" s="6">
        <v>239.26547196058752</v>
      </c>
      <c r="AC52" s="6"/>
    </row>
    <row r="53" spans="1:29">
      <c r="A53" s="6"/>
      <c r="B53" s="4">
        <v>7.125067367380551E-3</v>
      </c>
      <c r="C53" s="1" t="s">
        <v>18</v>
      </c>
      <c r="D53" s="4">
        <v>8.2587055630175566E-6</v>
      </c>
      <c r="E53" s="4">
        <v>7.2645118700363686E-5</v>
      </c>
      <c r="F53" s="4">
        <v>8.7848073679807227E-5</v>
      </c>
      <c r="G53" s="4">
        <v>7.7272808569968441E-4</v>
      </c>
      <c r="H53" s="4">
        <v>8.4020023163699939E-7</v>
      </c>
      <c r="I53" s="4">
        <v>7.3905583742643387E-6</v>
      </c>
      <c r="J53" s="4">
        <v>8.9372325107652368E-6</v>
      </c>
      <c r="K53" s="4">
        <v>7.8613568632911673E-5</v>
      </c>
      <c r="N53" s="1" t="s">
        <v>18</v>
      </c>
      <c r="O53">
        <v>17.986832017586718</v>
      </c>
      <c r="P53">
        <v>1.5224182660351046E-2</v>
      </c>
      <c r="Q53">
        <v>24.931388818086738</v>
      </c>
      <c r="R53">
        <v>30.498723587186788</v>
      </c>
      <c r="S53">
        <v>13.15701290305241</v>
      </c>
      <c r="T53">
        <v>1920.7862614199616</v>
      </c>
      <c r="U53">
        <v>10.349105470642863</v>
      </c>
      <c r="V53">
        <v>9.8011600383768585</v>
      </c>
      <c r="W53" s="6">
        <v>2027.5257084375542</v>
      </c>
      <c r="AC53" s="6"/>
    </row>
    <row r="54" spans="1:29">
      <c r="A54" s="6"/>
      <c r="B54" s="4">
        <v>8.6161803333952465E-3</v>
      </c>
      <c r="C54" s="1" t="s">
        <v>19</v>
      </c>
      <c r="D54" s="4">
        <v>9.987062968295047E-6</v>
      </c>
      <c r="E54" s="4">
        <v>8.784807367980724E-5</v>
      </c>
      <c r="F54" s="4">
        <v>1.0623265798606514E-4</v>
      </c>
      <c r="G54" s="4">
        <v>9.3444232759801985E-4</v>
      </c>
      <c r="H54" s="4">
        <v>1.016034844117733E-6</v>
      </c>
      <c r="I54" s="4">
        <v>8.9372325107652368E-6</v>
      </c>
      <c r="J54" s="4">
        <v>1.0807590023186825E-5</v>
      </c>
      <c r="K54" s="4">
        <v>9.5065583112083682E-5</v>
      </c>
      <c r="N54" s="1" t="s">
        <v>19</v>
      </c>
      <c r="O54">
        <v>7.9365353128380383</v>
      </c>
      <c r="P54">
        <v>22.909199095690113</v>
      </c>
      <c r="Q54">
        <v>17.578685711970824</v>
      </c>
      <c r="R54">
        <v>12.954424535282177</v>
      </c>
      <c r="S54">
        <v>1.6789986688487226</v>
      </c>
      <c r="T54">
        <v>10.304756370689431</v>
      </c>
      <c r="U54">
        <v>100.48545021597414</v>
      </c>
      <c r="V54">
        <v>4.653279927639197</v>
      </c>
      <c r="W54" s="6">
        <v>178.50132983893266</v>
      </c>
      <c r="AC54" s="6"/>
    </row>
    <row r="55" spans="1:29">
      <c r="A55" s="6"/>
      <c r="B55" s="4">
        <v>7.5789533636617223E-2</v>
      </c>
      <c r="C55" s="1" t="s">
        <v>20</v>
      </c>
      <c r="D55" s="4">
        <v>8.784807367980724E-5</v>
      </c>
      <c r="E55" s="4">
        <v>7.7272808569968452E-4</v>
      </c>
      <c r="F55" s="4">
        <v>9.3444232759801996E-4</v>
      </c>
      <c r="G55" s="4">
        <v>8.2195294757789368E-3</v>
      </c>
      <c r="H55" s="4">
        <v>8.9372325107652385E-6</v>
      </c>
      <c r="I55" s="4">
        <v>7.8613568632911673E-5</v>
      </c>
      <c r="J55" s="4">
        <v>9.5065583112083669E-5</v>
      </c>
      <c r="K55" s="4">
        <v>8.3621464850640391E-4</v>
      </c>
      <c r="N55" s="1" t="s">
        <v>20</v>
      </c>
      <c r="O55">
        <v>21.091829138086009</v>
      </c>
      <c r="P55">
        <v>24.380403437770532</v>
      </c>
      <c r="Q55">
        <v>11.377646061912612</v>
      </c>
      <c r="R55">
        <v>22.138739251979715</v>
      </c>
      <c r="S55">
        <v>11.876311850487538</v>
      </c>
      <c r="T55">
        <v>8.7813419338208192</v>
      </c>
      <c r="U55">
        <v>1.209880946643151</v>
      </c>
      <c r="V55">
        <v>1.002544913106483E-2</v>
      </c>
      <c r="W55" s="6">
        <v>100.86617806983145</v>
      </c>
      <c r="AC55" s="6"/>
    </row>
    <row r="56" spans="1:29">
      <c r="A56" s="6"/>
      <c r="O56" s="6">
        <v>94.771486469627931</v>
      </c>
      <c r="P56" s="6">
        <v>305.36840475955574</v>
      </c>
      <c r="Q56" s="6">
        <v>4726.3301861001601</v>
      </c>
      <c r="R56" s="6">
        <v>369.65482189117625</v>
      </c>
      <c r="S56" s="6">
        <v>251.97768207486595</v>
      </c>
      <c r="T56" s="6">
        <v>2017.6046158252441</v>
      </c>
      <c r="U56" s="6">
        <v>154.33502116659915</v>
      </c>
      <c r="V56" s="6">
        <v>94.251412938677248</v>
      </c>
      <c r="W56" s="19">
        <v>8014.2936312259062</v>
      </c>
      <c r="X56" t="s">
        <v>64</v>
      </c>
      <c r="AC56" s="6"/>
    </row>
    <row r="57" spans="1:29">
      <c r="A57" s="6"/>
      <c r="C57" s="1" t="s">
        <v>29</v>
      </c>
      <c r="D57" s="4">
        <v>4.2753982243832044E-3</v>
      </c>
      <c r="E57" s="4">
        <v>4.8605130986801155E-4</v>
      </c>
      <c r="F57" s="4">
        <v>4.0193545083897658E-4</v>
      </c>
      <c r="G57" s="4">
        <v>4.5694282055061287E-5</v>
      </c>
      <c r="H57" s="4">
        <v>4.2024810003961036E-2</v>
      </c>
      <c r="I57" s="4">
        <v>4.7776166984600339E-3</v>
      </c>
      <c r="J57" s="4">
        <v>3.9508041283806373E-3</v>
      </c>
      <c r="K57" s="4">
        <v>4.4914962790592211E-4</v>
      </c>
      <c r="X57">
        <v>1</v>
      </c>
      <c r="AC57" s="6"/>
    </row>
    <row r="58" spans="1:29">
      <c r="A58" s="6"/>
      <c r="C58" s="1"/>
      <c r="D58" s="1" t="s">
        <v>13</v>
      </c>
      <c r="E58" s="1" t="s">
        <v>14</v>
      </c>
      <c r="F58" s="1" t="s">
        <v>15</v>
      </c>
      <c r="G58" s="1" t="s">
        <v>16</v>
      </c>
      <c r="H58" s="1" t="s">
        <v>17</v>
      </c>
      <c r="I58" s="1" t="s">
        <v>18</v>
      </c>
      <c r="J58" s="1" t="s">
        <v>19</v>
      </c>
      <c r="K58" s="1" t="s">
        <v>20</v>
      </c>
      <c r="L58" s="1"/>
      <c r="X58">
        <v>0</v>
      </c>
      <c r="Y58" t="s">
        <v>65</v>
      </c>
      <c r="AC58" s="6"/>
    </row>
    <row r="59" spans="1:29">
      <c r="A59" s="6"/>
      <c r="B59" s="4">
        <v>7.5789533636617223E-2</v>
      </c>
      <c r="C59" s="1" t="s">
        <v>13</v>
      </c>
      <c r="D59" s="4">
        <v>3.2403043753682442E-4</v>
      </c>
      <c r="E59" s="4">
        <v>3.6837602098363524E-5</v>
      </c>
      <c r="F59" s="4">
        <v>3.0462500371109524E-5</v>
      </c>
      <c r="G59" s="4">
        <v>3.463148326813142E-6</v>
      </c>
      <c r="H59" s="4">
        <v>3.1850407513676531E-3</v>
      </c>
      <c r="I59" s="4">
        <v>3.6209334147080087E-4</v>
      </c>
      <c r="J59" s="4">
        <v>2.9942960237959053E-4</v>
      </c>
      <c r="K59" s="4">
        <v>3.4040840832049995E-5</v>
      </c>
      <c r="N59" t="s">
        <v>100</v>
      </c>
      <c r="AC59" s="6"/>
    </row>
    <row r="60" spans="1:29">
      <c r="A60" s="6"/>
      <c r="B60" s="4">
        <v>8.6161803333952465E-3</v>
      </c>
      <c r="C60" s="1" t="s">
        <v>14</v>
      </c>
      <c r="D60" s="4">
        <v>3.6837602098363524E-5</v>
      </c>
      <c r="E60" s="4">
        <v>4.1879057371057598E-6</v>
      </c>
      <c r="F60" s="4">
        <v>3.463148326813142E-6</v>
      </c>
      <c r="G60" s="4">
        <v>3.937101743914344E-7</v>
      </c>
      <c r="H60" s="4">
        <v>3.6209334147080087E-4</v>
      </c>
      <c r="I60" s="4">
        <v>4.1164807037772074E-5</v>
      </c>
      <c r="J60" s="4">
        <v>3.4040840832049995E-5</v>
      </c>
      <c r="K60" s="4">
        <v>3.8699541907147987E-6</v>
      </c>
      <c r="P60" s="1" t="s">
        <v>13</v>
      </c>
      <c r="Q60" s="1" t="s">
        <v>14</v>
      </c>
      <c r="R60" s="1" t="s">
        <v>15</v>
      </c>
      <c r="S60" s="1" t="s">
        <v>16</v>
      </c>
      <c r="T60" s="1" t="s">
        <v>17</v>
      </c>
      <c r="U60" s="1" t="s">
        <v>18</v>
      </c>
      <c r="V60" s="1" t="s">
        <v>19</v>
      </c>
      <c r="W60" s="1" t="s">
        <v>20</v>
      </c>
      <c r="AC60" s="6"/>
    </row>
    <row r="61" spans="1:29">
      <c r="A61" s="6"/>
      <c r="B61" s="4">
        <v>7.125067367380551E-3</v>
      </c>
      <c r="C61" s="1" t="s">
        <v>15</v>
      </c>
      <c r="D61" s="4">
        <v>3.046250037110952E-5</v>
      </c>
      <c r="E61" s="4">
        <v>3.4631483268131416E-6</v>
      </c>
      <c r="F61" s="4">
        <v>2.8638171645661818E-6</v>
      </c>
      <c r="G61" s="4">
        <v>3.2557483794639986E-7</v>
      </c>
      <c r="H61" s="4">
        <v>2.9942960237959053E-4</v>
      </c>
      <c r="I61" s="4">
        <v>3.4040840832049995E-5</v>
      </c>
      <c r="J61" s="4">
        <v>2.8149745570037241E-5</v>
      </c>
      <c r="K61" s="4">
        <v>3.2002213568636024E-6</v>
      </c>
      <c r="P61">
        <v>67</v>
      </c>
      <c r="Q61">
        <v>346</v>
      </c>
      <c r="R61">
        <v>334</v>
      </c>
      <c r="S61">
        <v>251</v>
      </c>
      <c r="T61">
        <v>128</v>
      </c>
      <c r="U61">
        <v>469</v>
      </c>
      <c r="V61">
        <v>83</v>
      </c>
      <c r="W61">
        <v>82</v>
      </c>
      <c r="AC61" s="6"/>
    </row>
    <row r="62" spans="1:29">
      <c r="A62" s="6"/>
      <c r="B62" s="4">
        <v>8.1001772117093418E-4</v>
      </c>
      <c r="C62" s="1" t="s">
        <v>16</v>
      </c>
      <c r="D62" s="4">
        <v>3.4631483268131416E-6</v>
      </c>
      <c r="E62" s="4">
        <v>3.937101743914343E-7</v>
      </c>
      <c r="F62" s="4">
        <v>3.2557483794639986E-7</v>
      </c>
      <c r="G62" s="4">
        <v>3.7013178220782657E-8</v>
      </c>
      <c r="H62" s="4">
        <v>3.4040840832049995E-5</v>
      </c>
      <c r="I62" s="4">
        <v>3.8699541907147987E-6</v>
      </c>
      <c r="J62" s="4">
        <v>3.2002213568636029E-6</v>
      </c>
      <c r="K62" s="4">
        <v>3.6381915806112804E-7</v>
      </c>
      <c r="N62" s="1" t="s">
        <v>13</v>
      </c>
      <c r="O62" s="25">
        <v>71</v>
      </c>
      <c r="P62" s="7">
        <v>2.7028409090909089</v>
      </c>
      <c r="Q62" s="7">
        <v>13.957954545454545</v>
      </c>
      <c r="R62" s="7">
        <v>13.473863636363637</v>
      </c>
      <c r="S62" s="7">
        <v>10.125568181818181</v>
      </c>
      <c r="T62" s="7">
        <v>5.163636363636364</v>
      </c>
      <c r="U62" s="7">
        <v>18.919886363636362</v>
      </c>
      <c r="V62" s="7">
        <v>3.3482954545454544</v>
      </c>
      <c r="W62" s="7">
        <v>3.3079545454545456</v>
      </c>
      <c r="AC62" s="6"/>
    </row>
    <row r="63" spans="1:29">
      <c r="A63" s="6"/>
      <c r="B63" s="4">
        <v>0.74496937693497456</v>
      </c>
      <c r="C63" s="1" t="s">
        <v>17</v>
      </c>
      <c r="D63" s="4">
        <v>3.1850407513676522E-3</v>
      </c>
      <c r="E63" s="4">
        <v>3.6209334147080082E-4</v>
      </c>
      <c r="F63" s="4">
        <v>2.9942960237959047E-4</v>
      </c>
      <c r="G63" s="4">
        <v>3.4040840832049995E-5</v>
      </c>
      <c r="H63" s="4">
        <v>3.1307196524461539E-2</v>
      </c>
      <c r="I63" s="4">
        <v>3.5591781350859017E-3</v>
      </c>
      <c r="J63" s="4">
        <v>2.9432280899118488E-3</v>
      </c>
      <c r="K63" s="4">
        <v>3.3460271845165047E-4</v>
      </c>
      <c r="N63" s="1" t="s">
        <v>14</v>
      </c>
      <c r="O63" s="25">
        <v>313</v>
      </c>
      <c r="P63" s="7">
        <v>11.91534090909091</v>
      </c>
      <c r="Q63" s="7">
        <v>61.532954545454544</v>
      </c>
      <c r="R63" s="7">
        <v>59.398863636363636</v>
      </c>
      <c r="S63" s="7">
        <v>44.638068181818184</v>
      </c>
      <c r="T63" s="7">
        <v>22.763636363636362</v>
      </c>
      <c r="U63" s="7">
        <v>83.407386363636363</v>
      </c>
      <c r="V63" s="7">
        <v>14.760795454545455</v>
      </c>
      <c r="W63" s="7">
        <v>14.582954545454545</v>
      </c>
      <c r="AC63" s="6"/>
    </row>
    <row r="64" spans="1:29">
      <c r="A64" s="6"/>
      <c r="B64" s="4">
        <v>8.4692307585695986E-2</v>
      </c>
      <c r="C64" s="1" t="s">
        <v>18</v>
      </c>
      <c r="D64" s="4">
        <v>3.6209334147080082E-4</v>
      </c>
      <c r="E64" s="4">
        <v>4.1164807037772067E-5</v>
      </c>
      <c r="F64" s="4">
        <v>3.4040840832049995E-5</v>
      </c>
      <c r="G64" s="4">
        <v>3.8699541907147987E-6</v>
      </c>
      <c r="H64" s="4">
        <v>3.5591781350859017E-3</v>
      </c>
      <c r="I64" s="4">
        <v>4.0462738295253455E-4</v>
      </c>
      <c r="J64" s="4">
        <v>3.3460271845165047E-4</v>
      </c>
      <c r="K64" s="4">
        <v>3.8039518438609255E-5</v>
      </c>
      <c r="N64" s="1" t="s">
        <v>15</v>
      </c>
      <c r="O64" s="25">
        <v>330</v>
      </c>
      <c r="P64" s="7">
        <v>12.5625</v>
      </c>
      <c r="Q64" s="7">
        <v>64.875</v>
      </c>
      <c r="R64" s="7">
        <v>62.625</v>
      </c>
      <c r="S64" s="7">
        <v>47.0625</v>
      </c>
      <c r="T64" s="7">
        <v>24</v>
      </c>
      <c r="U64" s="7">
        <v>87.9375</v>
      </c>
      <c r="V64" s="7">
        <v>15.5625</v>
      </c>
      <c r="W64" s="7">
        <v>15.375</v>
      </c>
      <c r="AC64" s="6"/>
    </row>
    <row r="65" spans="1:29">
      <c r="A65" s="6"/>
      <c r="B65" s="4">
        <v>7.003548831355659E-2</v>
      </c>
      <c r="C65" s="1" t="s">
        <v>19</v>
      </c>
      <c r="D65" s="4">
        <v>2.9942960237959053E-4</v>
      </c>
      <c r="E65" s="4">
        <v>3.4040840832049995E-5</v>
      </c>
      <c r="F65" s="4">
        <v>2.8149745570037245E-5</v>
      </c>
      <c r="G65" s="4">
        <v>3.2002213568636033E-6</v>
      </c>
      <c r="H65" s="4">
        <v>2.9432280899118492E-3</v>
      </c>
      <c r="I65" s="4">
        <v>3.3460271845165053E-4</v>
      </c>
      <c r="J65" s="4">
        <v>2.7669649636235323E-4</v>
      </c>
      <c r="K65" s="4">
        <v>3.1456413516243496E-5</v>
      </c>
      <c r="N65" s="1" t="s">
        <v>16</v>
      </c>
      <c r="O65" s="25">
        <v>254</v>
      </c>
      <c r="P65" s="7">
        <v>9.6693181818181824</v>
      </c>
      <c r="Q65" s="7">
        <v>49.934090909090912</v>
      </c>
      <c r="R65" s="7">
        <v>48.202272727272728</v>
      </c>
      <c r="S65" s="7">
        <v>36.223863636363639</v>
      </c>
      <c r="T65" s="7">
        <v>18.472727272727273</v>
      </c>
      <c r="U65" s="7">
        <v>67.685227272727275</v>
      </c>
      <c r="V65" s="7">
        <v>11.978409090909091</v>
      </c>
      <c r="W65" s="7">
        <v>11.834090909090909</v>
      </c>
      <c r="AC65" s="6"/>
    </row>
    <row r="66" spans="1:29">
      <c r="A66" s="6"/>
      <c r="B66" s="4">
        <v>7.9620281072088767E-3</v>
      </c>
      <c r="C66" s="1" t="s">
        <v>20</v>
      </c>
      <c r="D66" s="4">
        <v>3.4040840832049995E-5</v>
      </c>
      <c r="E66" s="4">
        <v>3.8699541907147995E-6</v>
      </c>
      <c r="F66" s="4">
        <v>3.2002213568636033E-6</v>
      </c>
      <c r="G66" s="4">
        <v>3.6381915806112815E-7</v>
      </c>
      <c r="H66" s="4">
        <v>3.3460271845165053E-4</v>
      </c>
      <c r="I66" s="4">
        <v>3.8039518438609269E-5</v>
      </c>
      <c r="J66" s="4">
        <v>3.1456413516243503E-5</v>
      </c>
      <c r="K66" s="4">
        <v>3.5761419617293602E-6</v>
      </c>
      <c r="N66" s="1" t="s">
        <v>17</v>
      </c>
      <c r="O66" s="25">
        <v>128</v>
      </c>
      <c r="P66" s="7">
        <v>4.872727272727273</v>
      </c>
      <c r="Q66" s="7">
        <v>25.163636363636364</v>
      </c>
      <c r="R66" s="7">
        <v>24.290909090909089</v>
      </c>
      <c r="S66" s="7">
        <v>18.254545454545454</v>
      </c>
      <c r="T66" s="7">
        <v>9.3090909090909086</v>
      </c>
      <c r="U66" s="7">
        <v>34.109090909090909</v>
      </c>
      <c r="V66" s="7">
        <v>6.0363636363636362</v>
      </c>
      <c r="W66" s="7">
        <v>5.9636363636363638</v>
      </c>
      <c r="AC66" s="6"/>
    </row>
    <row r="67" spans="1:29">
      <c r="A67" s="6"/>
      <c r="N67" s="1" t="s">
        <v>18</v>
      </c>
      <c r="O67" s="25">
        <v>498</v>
      </c>
      <c r="P67" s="7">
        <v>18.957954545454545</v>
      </c>
      <c r="Q67" s="7">
        <v>97.902272727272731</v>
      </c>
      <c r="R67" s="7">
        <v>94.506818181818176</v>
      </c>
      <c r="S67" s="7">
        <v>71.021590909090904</v>
      </c>
      <c r="T67" s="7">
        <v>36.218181818181819</v>
      </c>
      <c r="U67" s="7">
        <v>132.70568181818183</v>
      </c>
      <c r="V67" s="7">
        <v>23.485227272727272</v>
      </c>
      <c r="W67" s="7">
        <v>23.202272727272728</v>
      </c>
      <c r="AC67" s="6"/>
    </row>
    <row r="68" spans="1:29">
      <c r="A68" s="6"/>
      <c r="C68" s="1" t="s">
        <v>30</v>
      </c>
      <c r="D68" s="4">
        <v>2.9063630989460791E-3</v>
      </c>
      <c r="E68" s="4">
        <v>2.5564913375135657E-2</v>
      </c>
      <c r="F68" s="4">
        <v>2.7323077317439475E-4</v>
      </c>
      <c r="G68" s="4">
        <v>2.4033889812865167E-3</v>
      </c>
      <c r="H68" s="4">
        <v>2.8567948674150224E-2</v>
      </c>
      <c r="I68" s="4">
        <v>0.25128901940188092</v>
      </c>
      <c r="J68" s="4">
        <v>2.6857080270097757E-3</v>
      </c>
      <c r="K68" s="4">
        <v>2.3623990094805852E-2</v>
      </c>
      <c r="N68" s="1" t="s">
        <v>19</v>
      </c>
      <c r="O68" s="25">
        <v>82</v>
      </c>
      <c r="P68" s="7">
        <v>3.1215909090909091</v>
      </c>
      <c r="Q68" s="7">
        <v>16.120454545454546</v>
      </c>
      <c r="R68" s="7">
        <v>15.561363636363636</v>
      </c>
      <c r="S68" s="7">
        <v>11.694318181818181</v>
      </c>
      <c r="T68" s="7">
        <v>5.9636363636363638</v>
      </c>
      <c r="U68" s="7">
        <v>21.851136363636364</v>
      </c>
      <c r="V68" s="7">
        <v>3.8670454545454547</v>
      </c>
      <c r="W68" s="7">
        <v>3.8204545454545453</v>
      </c>
      <c r="AC68" s="6"/>
    </row>
    <row r="69" spans="1:29">
      <c r="A69" s="6"/>
      <c r="C69" s="1"/>
      <c r="D69" s="1" t="s">
        <v>13</v>
      </c>
      <c r="E69" s="1" t="s">
        <v>14</v>
      </c>
      <c r="F69" s="1" t="s">
        <v>15</v>
      </c>
      <c r="G69" s="1" t="s">
        <v>16</v>
      </c>
      <c r="H69" s="1" t="s">
        <v>17</v>
      </c>
      <c r="I69" s="1" t="s">
        <v>18</v>
      </c>
      <c r="J69" s="1" t="s">
        <v>19</v>
      </c>
      <c r="K69" s="1" t="s">
        <v>20</v>
      </c>
      <c r="L69" s="1"/>
      <c r="N69" s="1" t="s">
        <v>20</v>
      </c>
      <c r="O69" s="26">
        <v>84</v>
      </c>
      <c r="P69" s="7">
        <v>3.1977272727272728</v>
      </c>
      <c r="Q69" s="7">
        <v>16.513636363636362</v>
      </c>
      <c r="R69" s="7">
        <v>15.940909090909091</v>
      </c>
      <c r="S69" s="7">
        <v>11.979545454545455</v>
      </c>
      <c r="T69" s="7">
        <v>6.1090909090909093</v>
      </c>
      <c r="U69" s="7">
        <v>22.384090909090908</v>
      </c>
      <c r="V69" s="7">
        <v>3.9613636363636364</v>
      </c>
      <c r="W69" s="7">
        <v>3.9136363636363636</v>
      </c>
      <c r="AC69" s="6"/>
    </row>
    <row r="70" spans="1:29">
      <c r="A70" s="6"/>
      <c r="B70" s="4">
        <v>8.6161803333952465E-3</v>
      </c>
      <c r="C70" s="1" t="s">
        <v>13</v>
      </c>
      <c r="D70" s="4">
        <v>2.5041748574844868E-5</v>
      </c>
      <c r="E70" s="4">
        <v>2.2027190384779695E-4</v>
      </c>
      <c r="F70" s="4">
        <v>2.3542056143035974E-6</v>
      </c>
      <c r="G70" s="4">
        <v>2.0708032874059722E-5</v>
      </c>
      <c r="H70" s="4">
        <v>2.4614659753165798E-4</v>
      </c>
      <c r="I70" s="4">
        <v>2.1651515069686629E-3</v>
      </c>
      <c r="J70" s="4">
        <v>2.3140544683563378E-5</v>
      </c>
      <c r="K70" s="4">
        <v>2.035485588511903E-4</v>
      </c>
      <c r="O70" s="25">
        <v>1760</v>
      </c>
      <c r="AC70" s="6"/>
    </row>
    <row r="71" spans="1:29">
      <c r="A71" s="6"/>
      <c r="B71" s="4">
        <v>7.5789533636617223E-2</v>
      </c>
      <c r="C71" s="1" t="s">
        <v>14</v>
      </c>
      <c r="D71" s="4">
        <v>2.2027190384779695E-4</v>
      </c>
      <c r="E71" s="4">
        <v>1.9375528621620494E-3</v>
      </c>
      <c r="F71" s="4">
        <v>2.0708032874059722E-5</v>
      </c>
      <c r="G71" s="4">
        <v>1.8215173003908967E-4</v>
      </c>
      <c r="H71" s="4">
        <v>2.1651515069686629E-3</v>
      </c>
      <c r="I71" s="4">
        <v>1.9045077588471411E-2</v>
      </c>
      <c r="J71" s="4">
        <v>2.0354855885119027E-4</v>
      </c>
      <c r="K71" s="4">
        <v>1.7904511919214002E-3</v>
      </c>
      <c r="N71" s="1" t="s">
        <v>101</v>
      </c>
      <c r="AC71" s="6"/>
    </row>
    <row r="72" spans="1:29">
      <c r="A72" s="6"/>
      <c r="B72" s="4">
        <v>8.1001772117093418E-4</v>
      </c>
      <c r="C72" s="1" t="s">
        <v>15</v>
      </c>
      <c r="D72" s="4">
        <v>2.3542056143035974E-6</v>
      </c>
      <c r="E72" s="4">
        <v>2.0708032874059719E-5</v>
      </c>
      <c r="F72" s="4">
        <v>2.2132176824049564E-7</v>
      </c>
      <c r="G72" s="4">
        <v>1.9467876657090371E-6</v>
      </c>
      <c r="H72" s="4">
        <v>2.3140544683563375E-5</v>
      </c>
      <c r="I72" s="4">
        <v>2.0354855885119024E-4</v>
      </c>
      <c r="J72" s="4">
        <v>2.1754710957689442E-6</v>
      </c>
      <c r="K72" s="4">
        <v>1.9135850621559357E-5</v>
      </c>
      <c r="P72" s="1" t="s">
        <v>13</v>
      </c>
      <c r="Q72" s="1" t="s">
        <v>14</v>
      </c>
      <c r="R72" s="1" t="s">
        <v>15</v>
      </c>
      <c r="S72" s="1" t="s">
        <v>16</v>
      </c>
      <c r="T72" s="1" t="s">
        <v>17</v>
      </c>
      <c r="U72" s="1" t="s">
        <v>18</v>
      </c>
      <c r="V72" s="1" t="s">
        <v>19</v>
      </c>
      <c r="W72" s="1" t="s">
        <v>20</v>
      </c>
      <c r="X72" s="1" t="s">
        <v>95</v>
      </c>
      <c r="AC72" s="6"/>
    </row>
    <row r="73" spans="1:29">
      <c r="A73" s="6"/>
      <c r="B73" s="4">
        <v>7.125067367380551E-3</v>
      </c>
      <c r="C73" s="1" t="s">
        <v>16</v>
      </c>
      <c r="D73" s="4">
        <v>2.0708032874059719E-5</v>
      </c>
      <c r="E73" s="4">
        <v>1.8215173003908964E-4</v>
      </c>
      <c r="F73" s="4">
        <v>1.9467876657090371E-6</v>
      </c>
      <c r="G73" s="4">
        <v>1.7124308401686547E-5</v>
      </c>
      <c r="H73" s="4">
        <v>2.0354855885119024E-4</v>
      </c>
      <c r="I73" s="4">
        <v>1.7904511919214E-3</v>
      </c>
      <c r="J73" s="4">
        <v>1.9135850621559357E-5</v>
      </c>
      <c r="K73" s="4">
        <v>1.6832252091182254E-4</v>
      </c>
      <c r="O73" s="1" t="s">
        <v>13</v>
      </c>
      <c r="P73" s="7">
        <v>55.948584024499787</v>
      </c>
      <c r="Q73" s="7">
        <v>5.8574904894421715</v>
      </c>
      <c r="R73" s="7">
        <v>3.1105339576928097</v>
      </c>
      <c r="S73" s="7">
        <v>7.551487392300206E-2</v>
      </c>
      <c r="T73" s="7">
        <v>0.13546734955185646</v>
      </c>
      <c r="U73" s="7">
        <v>10.241247365468249</v>
      </c>
      <c r="V73" s="7">
        <v>3.6230292488777106E-2</v>
      </c>
      <c r="W73" s="7">
        <v>1.6102561600199872</v>
      </c>
      <c r="X73" s="6">
        <v>77.015324513086654</v>
      </c>
      <c r="AC73" s="6"/>
    </row>
    <row r="74" spans="1:29">
      <c r="A74" s="6"/>
      <c r="B74" s="4">
        <v>8.4692307585695986E-2</v>
      </c>
      <c r="C74" s="1" t="s">
        <v>17</v>
      </c>
      <c r="D74" s="4">
        <v>2.4614659753165793E-4</v>
      </c>
      <c r="E74" s="4">
        <v>2.1651515069686625E-3</v>
      </c>
      <c r="F74" s="4">
        <v>2.3140544683563371E-5</v>
      </c>
      <c r="G74" s="4">
        <v>2.0354855885119022E-4</v>
      </c>
      <c r="H74" s="4">
        <v>2.4194854962035065E-3</v>
      </c>
      <c r="I74" s="4">
        <v>2.1282246924092026E-2</v>
      </c>
      <c r="J74" s="4">
        <v>2.2745881030888462E-4</v>
      </c>
      <c r="K74" s="4">
        <v>2.0007702355107327E-3</v>
      </c>
      <c r="O74" s="1" t="s">
        <v>14</v>
      </c>
      <c r="P74" s="7">
        <v>0.79856059341688268</v>
      </c>
      <c r="Q74" s="7">
        <v>311.5911273648972</v>
      </c>
      <c r="R74" s="7">
        <v>48.004935837010265</v>
      </c>
      <c r="S74" s="7">
        <v>3.0342852305561383</v>
      </c>
      <c r="T74" s="7">
        <v>15.466511762997383</v>
      </c>
      <c r="U74" s="7">
        <v>18.618759893068166</v>
      </c>
      <c r="V74" s="7">
        <v>12.828542480989892</v>
      </c>
      <c r="W74" s="7">
        <v>1.440275514830373</v>
      </c>
      <c r="X74" s="6">
        <v>411.78299867776627</v>
      </c>
      <c r="AC74" s="6"/>
    </row>
    <row r="75" spans="1:29">
      <c r="A75" s="6"/>
      <c r="B75" s="4">
        <v>0.74496937693497456</v>
      </c>
      <c r="C75" s="1" t="s">
        <v>18</v>
      </c>
      <c r="D75" s="4">
        <v>2.1651515069686625E-3</v>
      </c>
      <c r="E75" s="4">
        <v>1.9045077588471408E-2</v>
      </c>
      <c r="F75" s="4">
        <v>2.0354855885119022E-4</v>
      </c>
      <c r="G75" s="4">
        <v>1.7904511919213995E-3</v>
      </c>
      <c r="H75" s="4">
        <v>2.1282246924092026E-2</v>
      </c>
      <c r="I75" s="4">
        <v>0.18720262421441997</v>
      </c>
      <c r="J75" s="4">
        <v>2.0007702355107322E-3</v>
      </c>
      <c r="K75" s="4">
        <v>1.7599149181645526E-2</v>
      </c>
      <c r="O75" s="1" t="s">
        <v>15</v>
      </c>
      <c r="P75" s="7">
        <v>0.52269900497512434</v>
      </c>
      <c r="Q75" s="7">
        <v>57.121628131021197</v>
      </c>
      <c r="R75" s="7">
        <v>548.72480039920163</v>
      </c>
      <c r="S75" s="7">
        <v>0.19928618857901725</v>
      </c>
      <c r="T75" s="7">
        <v>20.166666666666668</v>
      </c>
      <c r="U75" s="7">
        <v>83.982986851456999</v>
      </c>
      <c r="V75" s="7">
        <v>2.0331325301204819E-2</v>
      </c>
      <c r="W75" s="7">
        <v>7.0010162601626016</v>
      </c>
      <c r="X75" s="6">
        <v>717.73941482736439</v>
      </c>
      <c r="AC75" s="6"/>
    </row>
    <row r="76" spans="1:29">
      <c r="A76" s="6"/>
      <c r="B76" s="4">
        <v>7.9620281072088767E-3</v>
      </c>
      <c r="C76" s="1" t="s">
        <v>19</v>
      </c>
      <c r="D76" s="4">
        <v>2.3140544683563375E-5</v>
      </c>
      <c r="E76" s="4">
        <v>2.0354855885119024E-4</v>
      </c>
      <c r="F76" s="4">
        <v>2.1754710957689442E-6</v>
      </c>
      <c r="G76" s="4">
        <v>1.9135850621559354E-5</v>
      </c>
      <c r="H76" s="4">
        <v>2.2745881030888465E-4</v>
      </c>
      <c r="I76" s="4">
        <v>2.0007702355107327E-3</v>
      </c>
      <c r="J76" s="4">
        <v>2.138368279880833E-5</v>
      </c>
      <c r="K76" s="4">
        <v>1.8809487313926828E-4</v>
      </c>
      <c r="O76" s="1" t="s">
        <v>16</v>
      </c>
      <c r="P76" s="7">
        <v>2.2548158901270319</v>
      </c>
      <c r="Q76" s="7">
        <v>2.852210248219762</v>
      </c>
      <c r="R76" s="7">
        <v>1.0761470259195285</v>
      </c>
      <c r="S76" s="7">
        <v>314.74122725276419</v>
      </c>
      <c r="T76" s="7">
        <v>16.526861130994991</v>
      </c>
      <c r="U76" s="7">
        <v>52.63078072033737</v>
      </c>
      <c r="V76" s="7">
        <v>5.3141457382860002</v>
      </c>
      <c r="W76" s="7">
        <v>0.3964108629991096</v>
      </c>
      <c r="X76" s="6">
        <v>395.79259886964803</v>
      </c>
      <c r="AC76" s="6"/>
    </row>
    <row r="77" spans="1:29">
      <c r="A77" s="6"/>
      <c r="B77" s="4">
        <v>7.003548831355659E-2</v>
      </c>
      <c r="C77" s="1" t="s">
        <v>20</v>
      </c>
      <c r="D77" s="4">
        <v>2.0354855885119024E-4</v>
      </c>
      <c r="E77" s="4">
        <v>1.7904511919213998E-3</v>
      </c>
      <c r="F77" s="4">
        <v>1.9135850621559354E-5</v>
      </c>
      <c r="G77" s="4">
        <v>1.6832252091182251E-4</v>
      </c>
      <c r="H77" s="4">
        <v>2.0007702355107327E-3</v>
      </c>
      <c r="I77" s="4">
        <v>1.7599149181645526E-2</v>
      </c>
      <c r="J77" s="4">
        <v>1.8809487313926828E-4</v>
      </c>
      <c r="K77" s="4">
        <v>1.6545176822043519E-3</v>
      </c>
      <c r="O77" s="1" t="s">
        <v>17</v>
      </c>
      <c r="P77" s="7">
        <v>2.0070556309362275</v>
      </c>
      <c r="Q77" s="7">
        <v>16.157133473462952</v>
      </c>
      <c r="R77" s="7">
        <v>15.320100707675556</v>
      </c>
      <c r="S77" s="7">
        <v>16.309326331039475</v>
      </c>
      <c r="T77" s="7">
        <v>287.02588778409091</v>
      </c>
      <c r="U77" s="7">
        <v>2.3270013568521018E-2</v>
      </c>
      <c r="V77" s="7">
        <v>2.6026286966046004</v>
      </c>
      <c r="W77" s="7">
        <v>1.4727827050997784</v>
      </c>
      <c r="X77" s="6">
        <v>340.91818534247807</v>
      </c>
      <c r="AC77" s="6"/>
    </row>
    <row r="78" spans="1:29">
      <c r="A78" s="6"/>
      <c r="O78" s="1" t="s">
        <v>18</v>
      </c>
      <c r="P78" s="7">
        <v>5.2305673848719154</v>
      </c>
      <c r="Q78" s="7">
        <v>13.165916899336708</v>
      </c>
      <c r="R78" s="7">
        <v>94.506818181818176</v>
      </c>
      <c r="S78" s="7">
        <v>54.162089157062873</v>
      </c>
      <c r="T78" s="7">
        <v>1.6719970792259946</v>
      </c>
      <c r="U78" s="7">
        <v>362.38085158038621</v>
      </c>
      <c r="V78" s="7">
        <v>14.54972623242147</v>
      </c>
      <c r="W78" s="7">
        <v>1.6579490912652832</v>
      </c>
      <c r="X78" s="6">
        <v>547.32591560638866</v>
      </c>
      <c r="AC78" s="6"/>
    </row>
    <row r="79" spans="1:29">
      <c r="A79" s="6"/>
      <c r="C79" s="1" t="s">
        <v>31</v>
      </c>
      <c r="D79" s="4">
        <v>2.6632669115346795E-4</v>
      </c>
      <c r="E79" s="4">
        <v>3.0277515752730025E-5</v>
      </c>
      <c r="F79" s="4">
        <v>2.8329241923961521E-3</v>
      </c>
      <c r="G79" s="4">
        <v>3.220627511650275E-4</v>
      </c>
      <c r="H79" s="4">
        <v>2.6178447029510973E-3</v>
      </c>
      <c r="I79" s="4">
        <v>2.9761130545540748E-4</v>
      </c>
      <c r="J79" s="4">
        <v>2.7846084666943129E-2</v>
      </c>
      <c r="K79" s="4">
        <v>3.1656994779745572E-3</v>
      </c>
      <c r="O79" s="1" t="s">
        <v>19</v>
      </c>
      <c r="P79" s="7">
        <v>4.7361584538504805E-3</v>
      </c>
      <c r="Q79" s="7">
        <v>14.182487535726645</v>
      </c>
      <c r="R79" s="7">
        <v>3.5558137605055973</v>
      </c>
      <c r="S79" s="7">
        <v>6.4639226906122733</v>
      </c>
      <c r="T79" s="7">
        <v>2.2172949002217037E-4</v>
      </c>
      <c r="U79" s="7">
        <v>12.995241621320069</v>
      </c>
      <c r="V79" s="7">
        <v>250.64635782598239</v>
      </c>
      <c r="W79" s="7">
        <v>1.2434170677626957</v>
      </c>
      <c r="X79" s="6">
        <v>289.09219838985359</v>
      </c>
      <c r="AC79" s="6"/>
    </row>
    <row r="80" spans="1:29">
      <c r="A80" s="6"/>
      <c r="C80" s="1"/>
      <c r="D80" s="1" t="s">
        <v>13</v>
      </c>
      <c r="E80" s="1" t="s">
        <v>14</v>
      </c>
      <c r="F80" s="1" t="s">
        <v>15</v>
      </c>
      <c r="G80" s="1" t="s">
        <v>16</v>
      </c>
      <c r="H80" s="1" t="s">
        <v>17</v>
      </c>
      <c r="I80" s="1" t="s">
        <v>18</v>
      </c>
      <c r="J80" s="1" t="s">
        <v>19</v>
      </c>
      <c r="K80" s="1" t="s">
        <v>20</v>
      </c>
      <c r="L80" s="1"/>
      <c r="O80" s="1" t="s">
        <v>20</v>
      </c>
      <c r="P80" s="7">
        <v>0.44861568779479233</v>
      </c>
      <c r="Q80" s="7">
        <v>0.74760278257388024</v>
      </c>
      <c r="R80" s="7">
        <v>8.9446159628794355</v>
      </c>
      <c r="S80" s="7">
        <v>2.0698508994325731</v>
      </c>
      <c r="T80" s="7">
        <v>0.72813852813852831</v>
      </c>
      <c r="U80" s="7">
        <v>0.85865685487220633</v>
      </c>
      <c r="V80" s="7">
        <v>9.2051961091117729</v>
      </c>
      <c r="W80" s="7">
        <v>124.64302080033787</v>
      </c>
      <c r="X80" s="6">
        <v>147.64569762514105</v>
      </c>
      <c r="AC80" s="6"/>
    </row>
    <row r="81" spans="1:29">
      <c r="A81" s="6"/>
      <c r="B81" s="4">
        <v>7.125067367380551E-3</v>
      </c>
      <c r="C81" s="1" t="s">
        <v>13</v>
      </c>
      <c r="D81" s="4">
        <v>1.8975956162000129E-6</v>
      </c>
      <c r="E81" s="4">
        <v>2.1572933945512729E-7</v>
      </c>
      <c r="F81" s="4">
        <v>2.0184775717504725E-5</v>
      </c>
      <c r="G81" s="4">
        <v>2.2947187985747398E-6</v>
      </c>
      <c r="H81" s="4">
        <v>1.8652319865866897E-5</v>
      </c>
      <c r="I81" s="4">
        <v>2.1205006006638493E-6</v>
      </c>
      <c r="J81" s="4">
        <v>1.984052291697524E-4</v>
      </c>
      <c r="K81" s="4">
        <v>2.2555822045450164E-5</v>
      </c>
      <c r="X81" s="27">
        <v>2927.3123338517262</v>
      </c>
      <c r="Y81" t="s">
        <v>51</v>
      </c>
      <c r="AC81" s="6"/>
    </row>
    <row r="82" spans="1:29">
      <c r="A82" s="6"/>
      <c r="B82" s="4">
        <v>8.1001772117093418E-4</v>
      </c>
      <c r="C82" s="1" t="s">
        <v>14</v>
      </c>
      <c r="D82" s="4">
        <v>2.1572933945512732E-7</v>
      </c>
      <c r="E82" s="4">
        <v>2.4525324312743437E-8</v>
      </c>
      <c r="F82" s="4">
        <v>2.2947187985747403E-6</v>
      </c>
      <c r="G82" s="4">
        <v>2.6087653577273722E-7</v>
      </c>
      <c r="H82" s="4">
        <v>2.1205006006638489E-6</v>
      </c>
      <c r="I82" s="4">
        <v>2.4107043143969597E-7</v>
      </c>
      <c r="J82" s="4">
        <v>2.2555822045450164E-5</v>
      </c>
      <c r="K82" s="4">
        <v>2.5642726770609669E-6</v>
      </c>
      <c r="Y82" t="s">
        <v>102</v>
      </c>
      <c r="AC82" s="6"/>
    </row>
    <row r="83" spans="1:29">
      <c r="A83" s="6"/>
      <c r="B83" s="4">
        <v>7.5789533636617223E-2</v>
      </c>
      <c r="C83" s="1" t="s">
        <v>15</v>
      </c>
      <c r="D83" s="4">
        <v>2.0184775717504725E-5</v>
      </c>
      <c r="E83" s="4">
        <v>2.2947187985747403E-6</v>
      </c>
      <c r="F83" s="4">
        <v>2.1470600336959486E-4</v>
      </c>
      <c r="G83" s="4">
        <v>2.4408985712523334E-5</v>
      </c>
      <c r="H83" s="4">
        <v>1.9840522916975242E-4</v>
      </c>
      <c r="I83" s="4">
        <v>2.2555822045450167E-5</v>
      </c>
      <c r="J83" s="4">
        <v>2.1104417705133773E-3</v>
      </c>
      <c r="K83" s="4">
        <v>2.3992688706937429E-4</v>
      </c>
      <c r="U83" t="s">
        <v>103</v>
      </c>
      <c r="W83">
        <v>66.33864886296881</v>
      </c>
      <c r="AC83" s="6"/>
    </row>
    <row r="84" spans="1:29">
      <c r="A84" s="6"/>
      <c r="B84" s="4">
        <v>8.6161803333952465E-3</v>
      </c>
      <c r="C84" s="1" t="s">
        <v>16</v>
      </c>
      <c r="D84" s="4">
        <v>2.2947187985747403E-6</v>
      </c>
      <c r="E84" s="4">
        <v>2.6087653577273722E-7</v>
      </c>
      <c r="F84" s="4">
        <v>2.4408985712523338E-5</v>
      </c>
      <c r="G84" s="4">
        <v>2.7749507427072771E-6</v>
      </c>
      <c r="H84" s="4">
        <v>2.2555822045450167E-5</v>
      </c>
      <c r="I84" s="4">
        <v>2.5642726770609674E-6</v>
      </c>
      <c r="J84" s="4">
        <v>2.3992688706937432E-4</v>
      </c>
      <c r="K84" s="4">
        <v>2.7276237583563979E-5</v>
      </c>
      <c r="AC84" s="6"/>
    </row>
    <row r="85" spans="1:29">
      <c r="A85" s="6"/>
      <c r="B85" s="4">
        <v>7.003548831355659E-2</v>
      </c>
      <c r="C85" s="1" t="s">
        <v>17</v>
      </c>
      <c r="D85" s="4">
        <v>1.8652319865866901E-5</v>
      </c>
      <c r="E85" s="4">
        <v>2.1205006006638493E-6</v>
      </c>
      <c r="F85" s="4">
        <v>1.9840522916975245E-4</v>
      </c>
      <c r="G85" s="4">
        <v>2.2555822045450167E-5</v>
      </c>
      <c r="H85" s="4">
        <v>1.8334203210023761E-4</v>
      </c>
      <c r="I85" s="4">
        <v>2.084335310520451E-5</v>
      </c>
      <c r="J85" s="4">
        <v>1.9502141372700029E-3</v>
      </c>
      <c r="K85" s="4">
        <v>2.2171130879391929E-4</v>
      </c>
      <c r="AC85" s="6"/>
    </row>
    <row r="86" spans="1:29">
      <c r="A86" s="6"/>
      <c r="B86" s="4">
        <v>7.9620281072088767E-3</v>
      </c>
      <c r="C86" s="1" t="s">
        <v>18</v>
      </c>
      <c r="D86" s="4">
        <v>2.1205006006638497E-6</v>
      </c>
      <c r="E86" s="4">
        <v>2.4107043143969597E-7</v>
      </c>
      <c r="F86" s="4">
        <v>2.255582204545017E-5</v>
      </c>
      <c r="G86" s="4">
        <v>2.5642726770609674E-6</v>
      </c>
      <c r="H86" s="4">
        <v>2.084335310520451E-5</v>
      </c>
      <c r="I86" s="4">
        <v>2.3695895790590807E-6</v>
      </c>
      <c r="J86" s="4">
        <v>2.2171130879391931E-4</v>
      </c>
      <c r="K86" s="4">
        <v>2.5205388222609892E-5</v>
      </c>
      <c r="AC86" s="6"/>
    </row>
    <row r="87" spans="1:29">
      <c r="A87" s="6"/>
      <c r="B87" s="4">
        <v>0.74496937693497456</v>
      </c>
      <c r="C87" s="1" t="s">
        <v>19</v>
      </c>
      <c r="D87" s="4">
        <v>1.9840522916975242E-4</v>
      </c>
      <c r="E87" s="4">
        <v>2.2555822045450164E-5</v>
      </c>
      <c r="F87" s="4">
        <v>2.1104417705133773E-3</v>
      </c>
      <c r="G87" s="4">
        <v>2.3992688706937429E-4</v>
      </c>
      <c r="H87" s="4">
        <v>1.9502141372700025E-3</v>
      </c>
      <c r="I87" s="4">
        <v>2.2171130879391931E-4</v>
      </c>
      <c r="J87" s="4">
        <v>2.0744480344411172E-2</v>
      </c>
      <c r="K87" s="4">
        <v>2.3583491676700801E-3</v>
      </c>
      <c r="AC87" s="6"/>
    </row>
    <row r="88" spans="1:29">
      <c r="A88" s="6"/>
      <c r="B88" s="4">
        <v>8.4692307585695986E-2</v>
      </c>
      <c r="C88" s="1" t="s">
        <v>20</v>
      </c>
      <c r="D88" s="4">
        <v>2.2555822045450167E-5</v>
      </c>
      <c r="E88" s="4">
        <v>2.5642726770609669E-6</v>
      </c>
      <c r="F88" s="4">
        <v>2.3992688706937432E-4</v>
      </c>
      <c r="G88" s="4">
        <v>2.7276237583563979E-5</v>
      </c>
      <c r="H88" s="4">
        <v>2.2171130879391929E-4</v>
      </c>
      <c r="I88" s="4">
        <v>2.5205388222609892E-5</v>
      </c>
      <c r="J88" s="4">
        <v>2.3583491676700801E-3</v>
      </c>
      <c r="K88" s="4">
        <v>2.6811039391249844E-4</v>
      </c>
      <c r="AC88" s="6"/>
    </row>
    <row r="89" spans="1:29">
      <c r="A89" s="6"/>
      <c r="AC89" s="6"/>
    </row>
    <row r="90" spans="1:29">
      <c r="A90" s="6"/>
      <c r="C90" s="1" t="s">
        <v>32</v>
      </c>
      <c r="D90" s="4">
        <v>0</v>
      </c>
      <c r="E90" s="4">
        <v>0</v>
      </c>
      <c r="F90" s="4">
        <v>0</v>
      </c>
      <c r="G90" s="4">
        <v>0</v>
      </c>
      <c r="H90" s="4">
        <v>0</v>
      </c>
      <c r="I90" s="4">
        <v>0</v>
      </c>
      <c r="J90" s="4">
        <v>0</v>
      </c>
      <c r="K90" s="4">
        <v>0</v>
      </c>
      <c r="AC90" s="6"/>
    </row>
    <row r="91" spans="1:29">
      <c r="A91" s="6"/>
      <c r="C91" s="1"/>
      <c r="D91" s="1" t="s">
        <v>13</v>
      </c>
      <c r="E91" s="1" t="s">
        <v>14</v>
      </c>
      <c r="F91" s="1" t="s">
        <v>15</v>
      </c>
      <c r="G91" s="1" t="s">
        <v>16</v>
      </c>
      <c r="H91" s="1" t="s">
        <v>17</v>
      </c>
      <c r="I91" s="1" t="s">
        <v>18</v>
      </c>
      <c r="J91" s="1" t="s">
        <v>19</v>
      </c>
      <c r="K91" s="1" t="s">
        <v>20</v>
      </c>
      <c r="AC91" s="6"/>
    </row>
    <row r="92" spans="1:29">
      <c r="A92" s="6"/>
      <c r="B92" s="4">
        <v>8.1001772117093418E-4</v>
      </c>
      <c r="C92" s="1" t="s">
        <v>13</v>
      </c>
      <c r="D92" s="4">
        <v>0</v>
      </c>
      <c r="E92" s="4">
        <v>0</v>
      </c>
      <c r="F92" s="4">
        <v>0</v>
      </c>
      <c r="G92" s="4">
        <v>0</v>
      </c>
      <c r="H92" s="4">
        <v>0</v>
      </c>
      <c r="I92" s="4">
        <v>0</v>
      </c>
      <c r="J92" s="4">
        <v>0</v>
      </c>
      <c r="K92" s="4">
        <v>0</v>
      </c>
      <c r="AC92" s="6"/>
    </row>
    <row r="93" spans="1:29">
      <c r="A93" s="6"/>
      <c r="B93" s="4">
        <v>7.125067367380551E-3</v>
      </c>
      <c r="C93" s="1" t="s">
        <v>14</v>
      </c>
      <c r="D93" s="4">
        <v>0</v>
      </c>
      <c r="E93" s="4">
        <v>0</v>
      </c>
      <c r="F93" s="4">
        <v>0</v>
      </c>
      <c r="G93" s="4">
        <v>0</v>
      </c>
      <c r="H93" s="4">
        <v>0</v>
      </c>
      <c r="I93" s="4">
        <v>0</v>
      </c>
      <c r="J93" s="4">
        <v>0</v>
      </c>
      <c r="K93" s="4">
        <v>0</v>
      </c>
      <c r="AC93" s="6"/>
    </row>
    <row r="94" spans="1:29">
      <c r="A94" s="6"/>
      <c r="B94" s="4">
        <v>8.6161803333952465E-3</v>
      </c>
      <c r="C94" s="1" t="s">
        <v>15</v>
      </c>
      <c r="D94" s="4">
        <v>0</v>
      </c>
      <c r="E94" s="4">
        <v>0</v>
      </c>
      <c r="F94" s="4">
        <v>0</v>
      </c>
      <c r="G94" s="4">
        <v>0</v>
      </c>
      <c r="H94" s="4">
        <v>0</v>
      </c>
      <c r="I94" s="4">
        <v>0</v>
      </c>
      <c r="J94" s="4">
        <v>0</v>
      </c>
      <c r="K94" s="4">
        <v>0</v>
      </c>
      <c r="AC94" s="6"/>
    </row>
    <row r="95" spans="1:29">
      <c r="A95" s="6"/>
      <c r="B95" s="4">
        <v>7.5789533636617223E-2</v>
      </c>
      <c r="C95" s="1" t="s">
        <v>16</v>
      </c>
      <c r="D95" s="4">
        <v>0</v>
      </c>
      <c r="E95" s="4">
        <v>0</v>
      </c>
      <c r="F95" s="4">
        <v>0</v>
      </c>
      <c r="G95" s="4">
        <v>0</v>
      </c>
      <c r="H95" s="4">
        <v>0</v>
      </c>
      <c r="I95" s="4">
        <v>0</v>
      </c>
      <c r="J95" s="4">
        <v>0</v>
      </c>
      <c r="K95" s="4">
        <v>0</v>
      </c>
      <c r="AC95" s="6"/>
    </row>
    <row r="96" spans="1:29">
      <c r="A96" s="6"/>
      <c r="B96" s="4">
        <v>7.9620281072088767E-3</v>
      </c>
      <c r="C96" s="1" t="s">
        <v>17</v>
      </c>
      <c r="D96" s="4">
        <v>0</v>
      </c>
      <c r="E96" s="4">
        <v>0</v>
      </c>
      <c r="F96" s="4">
        <v>0</v>
      </c>
      <c r="G96" s="4">
        <v>0</v>
      </c>
      <c r="H96" s="4">
        <v>0</v>
      </c>
      <c r="I96" s="4">
        <v>0</v>
      </c>
      <c r="J96" s="4">
        <v>0</v>
      </c>
      <c r="K96" s="4">
        <v>0</v>
      </c>
      <c r="AC96" s="6"/>
    </row>
    <row r="97" spans="1:29">
      <c r="A97" s="6"/>
      <c r="B97" s="4">
        <v>7.003548831355659E-2</v>
      </c>
      <c r="C97" s="1" t="s">
        <v>18</v>
      </c>
      <c r="D97" s="4">
        <v>0</v>
      </c>
      <c r="E97" s="4">
        <v>0</v>
      </c>
      <c r="F97" s="4">
        <v>0</v>
      </c>
      <c r="G97" s="4">
        <v>0</v>
      </c>
      <c r="H97" s="4">
        <v>0</v>
      </c>
      <c r="I97" s="4">
        <v>0</v>
      </c>
      <c r="J97" s="4">
        <v>0</v>
      </c>
      <c r="K97" s="4">
        <v>0</v>
      </c>
      <c r="AC97" s="6"/>
    </row>
    <row r="98" spans="1:29">
      <c r="A98" s="6"/>
      <c r="B98" s="4">
        <v>8.4692307585695986E-2</v>
      </c>
      <c r="C98" s="1" t="s">
        <v>19</v>
      </c>
      <c r="D98" s="4">
        <v>0</v>
      </c>
      <c r="E98" s="4">
        <v>0</v>
      </c>
      <c r="F98" s="4">
        <v>0</v>
      </c>
      <c r="G98" s="4">
        <v>0</v>
      </c>
      <c r="H98" s="4">
        <v>0</v>
      </c>
      <c r="I98" s="4">
        <v>0</v>
      </c>
      <c r="J98" s="4">
        <v>0</v>
      </c>
      <c r="K98" s="4">
        <v>0</v>
      </c>
      <c r="AC98" s="6"/>
    </row>
    <row r="99" spans="1:29">
      <c r="A99" s="6"/>
      <c r="B99" s="4">
        <v>0.74496937693497456</v>
      </c>
      <c r="C99" s="1" t="s">
        <v>20</v>
      </c>
      <c r="D99" s="4">
        <v>0</v>
      </c>
      <c r="E99" s="4">
        <v>0</v>
      </c>
      <c r="F99" s="4">
        <v>0</v>
      </c>
      <c r="G99" s="4">
        <v>0</v>
      </c>
      <c r="H99" s="4">
        <v>0</v>
      </c>
      <c r="I99" s="4">
        <v>0</v>
      </c>
      <c r="J99" s="4">
        <v>0</v>
      </c>
      <c r="K99" s="4">
        <v>0</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4">
        <v>2.8961062542851969E-3</v>
      </c>
      <c r="E103" s="4">
        <v>1.32469034230813E-2</v>
      </c>
      <c r="F103" s="4">
        <v>1.1801306974488489E-2</v>
      </c>
      <c r="G103" s="4">
        <v>3.400848757738828E-3</v>
      </c>
      <c r="H103" s="4">
        <v>3.7087693808699773E-3</v>
      </c>
      <c r="I103" s="4">
        <v>3.850861377561232E-3</v>
      </c>
      <c r="J103" s="4">
        <v>1.716190403704359E-3</v>
      </c>
      <c r="K103" s="4">
        <v>6.0343839728399398E-4</v>
      </c>
      <c r="L103" s="6">
        <v>4.1224424969013372E-2</v>
      </c>
      <c r="AC103" s="6"/>
    </row>
    <row r="104" spans="1:29">
      <c r="A104" s="6"/>
      <c r="C104" s="1" t="s">
        <v>14</v>
      </c>
      <c r="D104" s="4">
        <v>1.3246903423081302E-2</v>
      </c>
      <c r="E104" s="4">
        <v>0.11513211619688922</v>
      </c>
      <c r="F104" s="4">
        <v>3.4008487577388284E-3</v>
      </c>
      <c r="G104" s="4">
        <v>1.849982234467067E-2</v>
      </c>
      <c r="H104" s="4">
        <v>3.850861377561232E-3</v>
      </c>
      <c r="I104" s="4">
        <v>3.0601915069920067E-2</v>
      </c>
      <c r="J104" s="4">
        <v>6.0343839728399398E-4</v>
      </c>
      <c r="K104" s="4">
        <v>3.6603688656957202E-3</v>
      </c>
      <c r="L104" s="6">
        <v>0.18899627443284106</v>
      </c>
      <c r="AC104" s="6"/>
    </row>
    <row r="105" spans="1:29">
      <c r="A105" s="6"/>
      <c r="C105" s="1" t="s">
        <v>15</v>
      </c>
      <c r="D105" s="4">
        <v>1.1801306974488487E-2</v>
      </c>
      <c r="E105" s="4">
        <v>3.4008487577388284E-3</v>
      </c>
      <c r="F105" s="4">
        <v>0.12374416952512636</v>
      </c>
      <c r="G105" s="4">
        <v>2.3247734458565858E-2</v>
      </c>
      <c r="H105" s="4">
        <v>1.7161904037043588E-3</v>
      </c>
      <c r="I105" s="4">
        <v>6.0343839728399398E-4</v>
      </c>
      <c r="J105" s="4">
        <v>1.4707735374487423E-2</v>
      </c>
      <c r="K105" s="4">
        <v>2.6246591061556503E-3</v>
      </c>
      <c r="L105" s="6">
        <v>0.18184608299755095</v>
      </c>
      <c r="AC105" s="6"/>
    </row>
    <row r="106" spans="1:29">
      <c r="A106" s="6"/>
      <c r="C106" s="1" t="s">
        <v>16</v>
      </c>
      <c r="D106" s="4">
        <v>3.4008487577388284E-3</v>
      </c>
      <c r="E106" s="4">
        <v>1.849982234467067E-2</v>
      </c>
      <c r="F106" s="4">
        <v>2.3247734458565865E-2</v>
      </c>
      <c r="G106" s="4">
        <v>8.3390183804612106E-2</v>
      </c>
      <c r="H106" s="4">
        <v>6.0343839728399398E-4</v>
      </c>
      <c r="I106" s="4">
        <v>3.6603688656957198E-3</v>
      </c>
      <c r="J106" s="4">
        <v>2.6246591061556503E-3</v>
      </c>
      <c r="K106" s="4">
        <v>8.677643000059701E-3</v>
      </c>
      <c r="L106" s="6">
        <v>0.14410469873478254</v>
      </c>
      <c r="AC106" s="6"/>
    </row>
    <row r="107" spans="1:29">
      <c r="A107" s="6"/>
      <c r="C107" s="1" t="s">
        <v>17</v>
      </c>
      <c r="D107" s="4">
        <v>3.7087693808699764E-3</v>
      </c>
      <c r="E107" s="4">
        <v>3.8508613775612315E-3</v>
      </c>
      <c r="F107" s="4">
        <v>1.7161904037043588E-3</v>
      </c>
      <c r="G107" s="4">
        <v>6.0343839728399387E-4</v>
      </c>
      <c r="H107" s="4">
        <v>3.3936366292772281E-2</v>
      </c>
      <c r="I107" s="4">
        <v>2.4996710942144326E-2</v>
      </c>
      <c r="J107" s="4">
        <v>5.2424963571537147E-3</v>
      </c>
      <c r="K107" s="4">
        <v>2.5920092281059058E-3</v>
      </c>
      <c r="L107" s="6">
        <v>7.6646842379595778E-2</v>
      </c>
      <c r="AC107" s="6"/>
    </row>
    <row r="108" spans="1:29">
      <c r="A108" s="6"/>
      <c r="C108" s="1" t="s">
        <v>18</v>
      </c>
      <c r="D108" s="4">
        <v>3.8508613775612315E-3</v>
      </c>
      <c r="E108" s="4">
        <v>3.0601915069920067E-2</v>
      </c>
      <c r="F108" s="4">
        <v>6.0343839728399387E-4</v>
      </c>
      <c r="G108" s="4">
        <v>3.6603688656957193E-3</v>
      </c>
      <c r="H108" s="4">
        <v>2.4996710942144326E-2</v>
      </c>
      <c r="I108" s="4">
        <v>0.1887811447661901</v>
      </c>
      <c r="J108" s="4">
        <v>2.5920092281059054E-3</v>
      </c>
      <c r="K108" s="4">
        <v>1.7851975762068525E-2</v>
      </c>
      <c r="L108" s="6">
        <v>0.27293842440896993</v>
      </c>
      <c r="AC108" s="6"/>
    </row>
    <row r="109" spans="1:29">
      <c r="A109" s="6"/>
      <c r="C109" s="1" t="s">
        <v>19</v>
      </c>
      <c r="D109" s="4">
        <v>1.7161904037043593E-3</v>
      </c>
      <c r="E109" s="4">
        <v>6.0343839728399398E-4</v>
      </c>
      <c r="F109" s="4">
        <v>1.4707735374487423E-2</v>
      </c>
      <c r="G109" s="4">
        <v>2.6246591061556508E-3</v>
      </c>
      <c r="H109" s="4">
        <v>5.2424963571537147E-3</v>
      </c>
      <c r="I109" s="4">
        <v>2.5920092281059058E-3</v>
      </c>
      <c r="J109" s="4">
        <v>2.2321062302019717E-2</v>
      </c>
      <c r="K109" s="4">
        <v>2.8182390612504693E-3</v>
      </c>
      <c r="L109" s="6">
        <v>5.2625830230161236E-2</v>
      </c>
      <c r="AC109" s="6"/>
    </row>
    <row r="110" spans="1:29">
      <c r="A110" s="6"/>
      <c r="C110" s="1" t="s">
        <v>20</v>
      </c>
      <c r="D110" s="4">
        <v>6.0343839728399398E-4</v>
      </c>
      <c r="E110" s="4">
        <v>3.6603688656957193E-3</v>
      </c>
      <c r="F110" s="4">
        <v>2.6246591061556508E-3</v>
      </c>
      <c r="G110" s="4">
        <v>8.677643000059701E-3</v>
      </c>
      <c r="H110" s="4">
        <v>2.5920092281059058E-3</v>
      </c>
      <c r="I110" s="4">
        <v>1.7851975762068525E-2</v>
      </c>
      <c r="J110" s="4">
        <v>2.8182390612504693E-3</v>
      </c>
      <c r="K110" s="4">
        <v>2.789088819206427E-3</v>
      </c>
      <c r="L110" s="6">
        <v>4.1617422239826396E-2</v>
      </c>
      <c r="AC110" s="6"/>
    </row>
    <row r="111" spans="1:29">
      <c r="A111" s="6"/>
      <c r="D111" s="3">
        <v>4.1224424969013379E-2</v>
      </c>
      <c r="E111" s="3">
        <v>0.18899627443284106</v>
      </c>
      <c r="F111" s="3">
        <v>0.18184608299755095</v>
      </c>
      <c r="G111" s="3">
        <v>0.14410469873478249</v>
      </c>
      <c r="H111" s="3">
        <v>7.6646842379595778E-2</v>
      </c>
      <c r="I111" s="3">
        <v>0.27293842440896993</v>
      </c>
      <c r="J111" s="3">
        <v>5.2625830230161236E-2</v>
      </c>
      <c r="K111" s="3">
        <v>4.1617422239826396E-2</v>
      </c>
      <c r="L111" s="6">
        <v>1.0000000003927412</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v>0.44382851925855327</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v>0.4201940342023211</v>
      </c>
      <c r="R114" t="s">
        <v>58</v>
      </c>
      <c r="W114" s="1" t="s">
        <v>45</v>
      </c>
      <c r="X114" s="6" t="s">
        <v>47</v>
      </c>
      <c r="Y114" s="6" t="s">
        <v>48</v>
      </c>
      <c r="Z114" s="6" t="s">
        <v>49</v>
      </c>
      <c r="AA114" s="6" t="s">
        <v>50</v>
      </c>
      <c r="AB114" s="6"/>
      <c r="AC114" s="6"/>
    </row>
    <row r="115" spans="1:29">
      <c r="A115" s="6"/>
      <c r="C115" s="1" t="s">
        <v>13</v>
      </c>
      <c r="D115" s="5">
        <v>5.0971470075419463</v>
      </c>
      <c r="E115" s="5">
        <v>23.314550024623088</v>
      </c>
      <c r="F115" s="5">
        <v>20.770300275099739</v>
      </c>
      <c r="G115" s="5">
        <v>5.9854938136203373</v>
      </c>
      <c r="H115" s="5">
        <v>6.5274341103311597</v>
      </c>
      <c r="I115" s="5">
        <v>6.7775160245077686</v>
      </c>
      <c r="J115" s="5">
        <v>3.020495110519672</v>
      </c>
      <c r="K115" s="5">
        <v>1.0620515792198295</v>
      </c>
      <c r="L115" s="11">
        <v>72.554987945463537</v>
      </c>
      <c r="N115" t="s">
        <v>38</v>
      </c>
      <c r="O115" s="7">
        <v>0.64765681981641965</v>
      </c>
      <c r="W115" s="1" t="s">
        <v>13</v>
      </c>
      <c r="X115" s="5">
        <v>72.554987945463537</v>
      </c>
      <c r="Y115" s="5">
        <v>5.0971470075419463</v>
      </c>
      <c r="Z115" s="5">
        <v>67.457840937921588</v>
      </c>
      <c r="AA115" s="7">
        <v>19.239487745817858</v>
      </c>
      <c r="AB115" s="7">
        <v>1.9461357958302412</v>
      </c>
      <c r="AC115" s="6"/>
    </row>
    <row r="116" spans="1:29">
      <c r="A116" s="6"/>
      <c r="C116" s="1" t="s">
        <v>14</v>
      </c>
      <c r="D116" s="5">
        <v>23.314550024623092</v>
      </c>
      <c r="E116" s="5">
        <v>202.63252450652502</v>
      </c>
      <c r="F116" s="5">
        <v>5.9854938136203382</v>
      </c>
      <c r="G116" s="5">
        <v>32.559687326620377</v>
      </c>
      <c r="H116" s="5">
        <v>6.7775160245077686</v>
      </c>
      <c r="I116" s="5">
        <v>53.859370523059319</v>
      </c>
      <c r="J116" s="5">
        <v>1.0620515792198295</v>
      </c>
      <c r="K116" s="5">
        <v>6.4422492036244678</v>
      </c>
      <c r="L116" s="11">
        <v>332.63344300180017</v>
      </c>
      <c r="M116" s="9" t="s">
        <v>39</v>
      </c>
      <c r="N116" s="9">
        <v>1</v>
      </c>
      <c r="O116" s="9">
        <v>2</v>
      </c>
      <c r="P116" s="9" t="s">
        <v>39</v>
      </c>
      <c r="Q116" s="9">
        <v>1</v>
      </c>
      <c r="R116" s="9">
        <v>2</v>
      </c>
      <c r="S116" s="9" t="s">
        <v>11</v>
      </c>
      <c r="T116" s="9" t="s">
        <v>42</v>
      </c>
      <c r="U116" s="9" t="s">
        <v>43</v>
      </c>
      <c r="V116" s="9"/>
      <c r="W116" s="1" t="s">
        <v>14</v>
      </c>
      <c r="X116" s="5">
        <v>332.63344300180017</v>
      </c>
      <c r="Y116" s="5">
        <v>202.63252450652502</v>
      </c>
      <c r="Z116" s="5">
        <v>130.00091849527516</v>
      </c>
      <c r="AA116" s="7">
        <v>3.4200754762010663E-2</v>
      </c>
      <c r="AB116" s="7">
        <v>2.2233014430086024</v>
      </c>
      <c r="AC116" s="6"/>
    </row>
    <row r="117" spans="1:29">
      <c r="A117" s="6"/>
      <c r="C117" s="1" t="s">
        <v>15</v>
      </c>
      <c r="D117" s="5">
        <v>20.770300275099739</v>
      </c>
      <c r="E117" s="5">
        <v>5.9854938136203382</v>
      </c>
      <c r="F117" s="5">
        <v>217.78973836422239</v>
      </c>
      <c r="G117" s="5">
        <v>40.91601264707591</v>
      </c>
      <c r="H117" s="5">
        <v>3.0204951105196716</v>
      </c>
      <c r="I117" s="5">
        <v>1.0620515792198295</v>
      </c>
      <c r="J117" s="5">
        <v>25.885614259097864</v>
      </c>
      <c r="K117" s="5">
        <v>4.6194000268339446</v>
      </c>
      <c r="L117" s="11">
        <v>320.04910607568968</v>
      </c>
      <c r="M117" s="9">
        <v>1</v>
      </c>
      <c r="N117" s="5">
        <v>831.34920917572629</v>
      </c>
      <c r="O117" s="5">
        <v>147.51259762044444</v>
      </c>
      <c r="P117" s="9">
        <v>1</v>
      </c>
      <c r="Q117">
        <v>0.16327786847306466</v>
      </c>
      <c r="R117">
        <v>3.4357543680716702</v>
      </c>
      <c r="S117" s="20">
        <v>3.9970462222083478</v>
      </c>
      <c r="T117">
        <v>0.9544199237925669</v>
      </c>
      <c r="U117" s="20">
        <v>4.5580076207433096E-2</v>
      </c>
      <c r="W117" s="1" t="s">
        <v>15</v>
      </c>
      <c r="X117" s="5">
        <v>320.04910607568968</v>
      </c>
      <c r="Y117" s="5">
        <v>217.78973836422239</v>
      </c>
      <c r="Z117" s="5">
        <v>102.25936771146729</v>
      </c>
      <c r="AA117" s="7">
        <v>4.1905551425744525</v>
      </c>
      <c r="AB117" s="7">
        <v>4.0137347731949333</v>
      </c>
      <c r="AC117" s="6"/>
    </row>
    <row r="118" spans="1:29">
      <c r="A118" s="6"/>
      <c r="C118" s="1" t="s">
        <v>16</v>
      </c>
      <c r="D118" s="5">
        <v>5.9854938136203382</v>
      </c>
      <c r="E118" s="5">
        <v>32.559687326620377</v>
      </c>
      <c r="F118" s="5">
        <v>40.916012647075924</v>
      </c>
      <c r="G118" s="5">
        <v>146.76672349611729</v>
      </c>
      <c r="H118" s="5">
        <v>1.0620515792198295</v>
      </c>
      <c r="I118" s="5">
        <v>6.442249203624467</v>
      </c>
      <c r="J118" s="5">
        <v>4.6194000268339446</v>
      </c>
      <c r="K118" s="5">
        <v>15.272651680105074</v>
      </c>
      <c r="L118" s="11">
        <v>253.62426977321724</v>
      </c>
      <c r="M118" s="9">
        <v>2</v>
      </c>
      <c r="N118" s="5">
        <v>147.51259762044444</v>
      </c>
      <c r="O118" s="5">
        <v>633.62559627460939</v>
      </c>
      <c r="P118" s="9">
        <v>2</v>
      </c>
      <c r="Q118">
        <v>0.38004343559606946</v>
      </c>
      <c r="R118">
        <v>1.7970550067543556E-2</v>
      </c>
      <c r="W118" s="1" t="s">
        <v>16</v>
      </c>
      <c r="X118" s="5">
        <v>253.62426977321724</v>
      </c>
      <c r="Y118" s="5">
        <v>146.76672349611729</v>
      </c>
      <c r="Z118" s="5">
        <v>106.85754627709994</v>
      </c>
      <c r="AA118" s="7">
        <v>9.6671817413553129E-2</v>
      </c>
      <c r="AB118" s="7">
        <v>0.16058690700112022</v>
      </c>
      <c r="AC118" s="6"/>
    </row>
    <row r="119" spans="1:29">
      <c r="A119" s="6"/>
      <c r="C119" s="1" t="s">
        <v>17</v>
      </c>
      <c r="D119" s="5">
        <v>6.5274341103311588</v>
      </c>
      <c r="E119" s="5">
        <v>6.7775160245077677</v>
      </c>
      <c r="F119" s="5">
        <v>3.0204951105196716</v>
      </c>
      <c r="G119" s="5">
        <v>1.0620515792198293</v>
      </c>
      <c r="H119" s="5">
        <v>59.728004675279216</v>
      </c>
      <c r="I119" s="5">
        <v>43.994211258174012</v>
      </c>
      <c r="J119" s="5">
        <v>9.2267935885905388</v>
      </c>
      <c r="K119" s="5">
        <v>4.5619362414663946</v>
      </c>
      <c r="L119" s="11">
        <v>134.89844258808859</v>
      </c>
      <c r="M119" s="9" t="s">
        <v>40</v>
      </c>
      <c r="N119" s="9">
        <v>1</v>
      </c>
      <c r="O119" s="9">
        <v>2</v>
      </c>
      <c r="P119" s="9" t="s">
        <v>40</v>
      </c>
      <c r="Q119" s="9">
        <v>1</v>
      </c>
      <c r="R119" s="9">
        <v>2</v>
      </c>
      <c r="S119" s="9" t="s">
        <v>11</v>
      </c>
      <c r="T119" s="9" t="s">
        <v>42</v>
      </c>
      <c r="U119" s="9" t="s">
        <v>43</v>
      </c>
      <c r="W119" s="1" t="s">
        <v>17</v>
      </c>
      <c r="X119" s="5">
        <v>134.89844258808859</v>
      </c>
      <c r="Y119" s="5">
        <v>59.728004675279216</v>
      </c>
      <c r="Z119" s="5">
        <v>75.170437912809376</v>
      </c>
      <c r="AA119" s="7">
        <v>2.708900313860969E-2</v>
      </c>
      <c r="AB119" s="7">
        <v>0.88806261531299802</v>
      </c>
      <c r="AC119" s="6"/>
    </row>
    <row r="120" spans="1:29">
      <c r="A120" s="6"/>
      <c r="C120" s="1" t="s">
        <v>18</v>
      </c>
      <c r="D120" s="5">
        <v>6.7775160245077677</v>
      </c>
      <c r="E120" s="5">
        <v>53.859370523059319</v>
      </c>
      <c r="F120" s="5">
        <v>1.0620515792198293</v>
      </c>
      <c r="G120" s="5">
        <v>6.4422492036244661</v>
      </c>
      <c r="H120" s="5">
        <v>43.994211258174012</v>
      </c>
      <c r="I120" s="5">
        <v>332.25481478849457</v>
      </c>
      <c r="J120" s="5">
        <v>4.5619362414663938</v>
      </c>
      <c r="K120" s="5">
        <v>31.419477341240604</v>
      </c>
      <c r="L120" s="11">
        <v>480.37162695978697</v>
      </c>
      <c r="M120" s="9">
        <v>1</v>
      </c>
      <c r="N120" s="5">
        <v>882.21368690824693</v>
      </c>
      <c r="O120" s="5">
        <v>138.24481358689232</v>
      </c>
      <c r="P120" s="9">
        <v>1</v>
      </c>
      <c r="Q120">
        <v>3.7951598000173829E-2</v>
      </c>
      <c r="R120">
        <v>1.9088887432801489</v>
      </c>
      <c r="S120" s="20">
        <v>5.0416111323541219</v>
      </c>
      <c r="T120">
        <v>0.97525453470809442</v>
      </c>
      <c r="U120" s="20">
        <v>2.4745465291905577E-2</v>
      </c>
      <c r="W120" s="1" t="s">
        <v>18</v>
      </c>
      <c r="X120" s="5">
        <v>480.37162695978697</v>
      </c>
      <c r="Y120" s="5">
        <v>332.25481478849457</v>
      </c>
      <c r="Z120" s="5">
        <v>148.11681217129239</v>
      </c>
      <c r="AA120" s="7">
        <v>1.1734136622966203</v>
      </c>
      <c r="AB120" s="7">
        <v>3.0252431866745901E-2</v>
      </c>
      <c r="AC120" s="6"/>
    </row>
    <row r="121" spans="1:29">
      <c r="A121" s="6"/>
      <c r="C121" s="1" t="s">
        <v>19</v>
      </c>
      <c r="D121" s="5">
        <v>3.0204951105196725</v>
      </c>
      <c r="E121" s="5">
        <v>1.0620515792198295</v>
      </c>
      <c r="F121" s="5">
        <v>25.885614259097864</v>
      </c>
      <c r="G121" s="5">
        <v>4.6194000268339455</v>
      </c>
      <c r="H121" s="5">
        <v>9.2267935885905388</v>
      </c>
      <c r="I121" s="5">
        <v>4.5619362414663946</v>
      </c>
      <c r="J121" s="5">
        <v>39.2850696515547</v>
      </c>
      <c r="K121" s="5">
        <v>4.9601007478008263</v>
      </c>
      <c r="L121" s="11">
        <v>92.621461205083762</v>
      </c>
      <c r="M121" s="9">
        <v>2</v>
      </c>
      <c r="N121" s="5">
        <v>138.24481358689232</v>
      </c>
      <c r="O121" s="5">
        <v>601.2966866091931</v>
      </c>
      <c r="P121" s="9">
        <v>2</v>
      </c>
      <c r="Q121">
        <v>1.9088887432801489</v>
      </c>
      <c r="R121">
        <v>1.1858820477936507</v>
      </c>
      <c r="W121" s="1" t="s">
        <v>19</v>
      </c>
      <c r="X121" s="5">
        <v>92.621461205083762</v>
      </c>
      <c r="Y121" s="5">
        <v>39.2850696515547</v>
      </c>
      <c r="Z121" s="5">
        <v>53.336391553529062</v>
      </c>
      <c r="AA121" s="7">
        <v>0.46739950015459508</v>
      </c>
      <c r="AB121" s="7">
        <v>0.75276667112621487</v>
      </c>
      <c r="AC121" s="6"/>
    </row>
    <row r="122" spans="1:29">
      <c r="A122" s="6"/>
      <c r="C122" s="1" t="s">
        <v>20</v>
      </c>
      <c r="D122" s="5">
        <v>1.0620515792198295</v>
      </c>
      <c r="E122" s="5">
        <v>6.4422492036244661</v>
      </c>
      <c r="F122" s="5">
        <v>4.6194000268339455</v>
      </c>
      <c r="G122" s="5">
        <v>15.272651680105074</v>
      </c>
      <c r="H122" s="5">
        <v>4.5619362414663946</v>
      </c>
      <c r="I122" s="5">
        <v>31.419477341240604</v>
      </c>
      <c r="J122" s="5">
        <v>4.9601007478008263</v>
      </c>
      <c r="K122" s="5">
        <v>4.9087963218033117</v>
      </c>
      <c r="L122" s="11">
        <v>73.246663142094448</v>
      </c>
      <c r="M122" s="9" t="s">
        <v>41</v>
      </c>
      <c r="N122" s="9">
        <v>1</v>
      </c>
      <c r="O122" s="9">
        <v>2</v>
      </c>
      <c r="P122" s="9" t="s">
        <v>41</v>
      </c>
      <c r="Q122" s="9">
        <v>1</v>
      </c>
      <c r="R122" s="9">
        <v>2</v>
      </c>
      <c r="S122" s="9" t="s">
        <v>11</v>
      </c>
      <c r="T122" s="9" t="s">
        <v>42</v>
      </c>
      <c r="U122" s="9" t="s">
        <v>43</v>
      </c>
      <c r="W122" s="1" t="s">
        <v>20</v>
      </c>
      <c r="X122" s="5">
        <v>73.246663142094448</v>
      </c>
      <c r="Y122" s="5">
        <v>4.9087963218033117</v>
      </c>
      <c r="Z122" s="5">
        <v>68.33786682029114</v>
      </c>
      <c r="AA122" s="7">
        <v>90.620763917081817</v>
      </c>
      <c r="AB122" s="7">
        <v>1.5638692772649403</v>
      </c>
      <c r="AC122" s="6"/>
    </row>
    <row r="123" spans="1:29">
      <c r="A123" s="6"/>
      <c r="D123" s="11">
        <v>72.554987945463537</v>
      </c>
      <c r="E123" s="11">
        <v>332.63344300180017</v>
      </c>
      <c r="F123" s="11">
        <v>320.04910607568968</v>
      </c>
      <c r="G123" s="11">
        <v>253.62426977321724</v>
      </c>
      <c r="H123" s="11">
        <v>134.89844258808859</v>
      </c>
      <c r="I123" s="11">
        <v>480.37162695978697</v>
      </c>
      <c r="J123" s="11">
        <v>92.621461205083762</v>
      </c>
      <c r="K123" s="11">
        <v>73.246663142094448</v>
      </c>
      <c r="L123" s="1">
        <v>1760.0000006912242</v>
      </c>
      <c r="M123" s="9">
        <v>1</v>
      </c>
      <c r="N123" s="5">
        <v>458.80222460691556</v>
      </c>
      <c r="O123" s="5">
        <v>161.32177320740999</v>
      </c>
      <c r="P123" s="9">
        <v>1</v>
      </c>
      <c r="Q123">
        <v>7.079332574192976E-3</v>
      </c>
      <c r="R123">
        <v>0.33230705214120704</v>
      </c>
      <c r="S123" s="20">
        <v>0.83092024688167732</v>
      </c>
      <c r="T123">
        <v>0.63799343504306427</v>
      </c>
      <c r="U123" s="20">
        <v>0.36200656495693573</v>
      </c>
      <c r="W123" s="1" t="s">
        <v>59</v>
      </c>
      <c r="X123" s="6">
        <v>1760.0000006912242</v>
      </c>
      <c r="Y123" s="6">
        <v>1008.4628188115385</v>
      </c>
      <c r="Z123" s="6">
        <v>751.53718187968593</v>
      </c>
      <c r="AA123" s="6">
        <v>115.84958154323952</v>
      </c>
      <c r="AB123" s="6">
        <v>11.578709914605797</v>
      </c>
      <c r="AC123" s="10">
        <v>127.42829145784532</v>
      </c>
    </row>
    <row r="124" spans="1:29">
      <c r="A124" s="6"/>
      <c r="M124" s="9">
        <v>2</v>
      </c>
      <c r="N124" s="5">
        <v>161.32177320741002</v>
      </c>
      <c r="O124" s="5">
        <v>978.55422966948868</v>
      </c>
      <c r="P124" s="9">
        <v>2</v>
      </c>
      <c r="Q124">
        <v>0.24773355568404726</v>
      </c>
      <c r="R124">
        <v>0.24380030648223006</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v>16.190538422792031</v>
      </c>
      <c r="E127" s="7">
        <v>-0.31241852939986509</v>
      </c>
      <c r="F127" s="7">
        <v>-7.6132976211791883</v>
      </c>
      <c r="G127" s="7">
        <v>6.694120715157335</v>
      </c>
      <c r="H127" s="7">
        <v>-0.50552674887661952</v>
      </c>
      <c r="I127" s="7">
        <v>-1.5208637716116318</v>
      </c>
      <c r="J127" s="7">
        <v>-2.0425419486075957E-2</v>
      </c>
      <c r="K127" s="7">
        <v>-6.0202489643965733E-2</v>
      </c>
      <c r="L127" s="12">
        <v>12.851924557752021</v>
      </c>
      <c r="AC127" s="6"/>
    </row>
    <row r="128" spans="1:29">
      <c r="A128" s="6"/>
      <c r="C128" s="1" t="s">
        <v>14</v>
      </c>
      <c r="D128" s="7">
        <v>-6.6154114372300938</v>
      </c>
      <c r="E128" s="7">
        <v>-2.6153495904605886</v>
      </c>
      <c r="F128" s="7">
        <v>1.4523750482107415E-2</v>
      </c>
      <c r="G128" s="7">
        <v>0.44327657117780278</v>
      </c>
      <c r="H128" s="7">
        <v>-2.1092652225461448</v>
      </c>
      <c r="I128" s="7">
        <v>-8.8962177091107932</v>
      </c>
      <c r="J128" s="7">
        <v>-6.0202489643965733E-2</v>
      </c>
      <c r="K128" s="7">
        <v>4.3970735863200066</v>
      </c>
      <c r="L128" s="12">
        <v>-15.441572541011672</v>
      </c>
      <c r="AC128" s="6"/>
    </row>
    <row r="129" spans="1:29">
      <c r="A129" s="6"/>
      <c r="C129" s="1" t="s">
        <v>15</v>
      </c>
      <c r="D129" s="7">
        <v>-7.3093900194400891</v>
      </c>
      <c r="E129" s="7">
        <v>-1.612177932111253</v>
      </c>
      <c r="F129" s="7">
        <v>32.214865627685946</v>
      </c>
      <c r="G129" s="7">
        <v>3.1973981699003016</v>
      </c>
      <c r="H129" s="7">
        <v>-0.82454716254037896</v>
      </c>
      <c r="I129" s="7">
        <v>1.2658893818319592</v>
      </c>
      <c r="J129" s="7">
        <v>-8.1845576892150529</v>
      </c>
      <c r="K129" s="7">
        <v>0.39586540047605506</v>
      </c>
      <c r="L129" s="12">
        <v>19.143345776587481</v>
      </c>
      <c r="AC129" s="6"/>
    </row>
    <row r="130" spans="1:29">
      <c r="A130" s="6"/>
      <c r="C130" s="1" t="s">
        <v>16</v>
      </c>
      <c r="D130" s="7">
        <v>-0.8995046585680172</v>
      </c>
      <c r="E130" s="7">
        <v>5.8714264218993355</v>
      </c>
      <c r="F130" s="7">
        <v>8.4073493453177731E-2</v>
      </c>
      <c r="G130" s="7">
        <v>-3.7179686891685506</v>
      </c>
      <c r="H130" s="7">
        <v>-6.0202489643965733E-2</v>
      </c>
      <c r="I130" s="7">
        <v>1.7325104585423281</v>
      </c>
      <c r="J130" s="7">
        <v>-0.57588188487599468</v>
      </c>
      <c r="K130" s="7">
        <v>-1.2180899844463173</v>
      </c>
      <c r="L130" s="12">
        <v>1.216362667191996</v>
      </c>
      <c r="AC130" s="6"/>
    </row>
    <row r="131" spans="1:29">
      <c r="A131" s="6"/>
      <c r="C131" s="1" t="s">
        <v>17</v>
      </c>
      <c r="D131" s="7">
        <v>1.6274209144454224</v>
      </c>
      <c r="E131" s="7">
        <v>-1.5208637716116311</v>
      </c>
      <c r="F131" s="7">
        <v>2.5200857530198277</v>
      </c>
      <c r="G131" s="7">
        <v>-6.0202489643965497E-2</v>
      </c>
      <c r="H131" s="7">
        <v>1.2854446872197518</v>
      </c>
      <c r="I131" s="7">
        <v>-8.0048500510839045</v>
      </c>
      <c r="J131" s="7">
        <v>0.80473495018440377</v>
      </c>
      <c r="K131" s="7">
        <v>-1.2574045772750559</v>
      </c>
      <c r="L131" s="12">
        <v>-4.6056345847451503</v>
      </c>
      <c r="AC131" s="6"/>
    </row>
    <row r="132" spans="1:29">
      <c r="A132" s="6"/>
      <c r="C132" s="1" t="s">
        <v>18</v>
      </c>
      <c r="D132" s="7">
        <v>2.5525251952181343</v>
      </c>
      <c r="E132" s="7">
        <v>8.7269950706619159</v>
      </c>
      <c r="F132" s="7">
        <v>0</v>
      </c>
      <c r="G132" s="7">
        <v>3.0091215867675718</v>
      </c>
      <c r="H132" s="7">
        <v>5.7891226495298403E-3</v>
      </c>
      <c r="I132" s="7">
        <v>20.320603299745745</v>
      </c>
      <c r="J132" s="7">
        <v>0.4584538233715274</v>
      </c>
      <c r="K132" s="7">
        <v>-10.441649118760948</v>
      </c>
      <c r="L132" s="12">
        <v>24.631838979653473</v>
      </c>
      <c r="AC132" s="6"/>
    </row>
    <row r="133" spans="1:29">
      <c r="A133" s="6"/>
      <c r="C133" s="1" t="s">
        <v>19</v>
      </c>
      <c r="D133" s="7">
        <v>-2.0425419486076294E-2</v>
      </c>
      <c r="E133" s="7">
        <v>-6.0202489643965733E-2</v>
      </c>
      <c r="F133" s="7">
        <v>-2.7184427824434727</v>
      </c>
      <c r="G133" s="7">
        <v>-1.2949576310123394</v>
      </c>
      <c r="H133" s="7">
        <v>-2.5821127724853015</v>
      </c>
      <c r="I133" s="7">
        <v>0.4584538233715264</v>
      </c>
      <c r="J133" s="7">
        <v>-4.0423767341195198</v>
      </c>
      <c r="K133" s="7">
        <v>1.1420004998453264</v>
      </c>
      <c r="L133" s="12">
        <v>-9.1180635059738222</v>
      </c>
      <c r="AC133" s="6"/>
    </row>
    <row r="134" spans="1:29">
      <c r="A134" s="6"/>
      <c r="C134" s="1" t="s">
        <v>20</v>
      </c>
      <c r="D134" s="7">
        <v>1.2658893818319592</v>
      </c>
      <c r="E134" s="7">
        <v>9.1269311002933957</v>
      </c>
      <c r="F134" s="7">
        <v>-0.57588188487599568</v>
      </c>
      <c r="G134" s="7">
        <v>-5.4610752561427756</v>
      </c>
      <c r="H134" s="7">
        <v>-0.5258111465596178</v>
      </c>
      <c r="I134" s="7">
        <v>-10.027012323686632</v>
      </c>
      <c r="J134" s="7">
        <v>7.0115904040687829</v>
      </c>
      <c r="K134" s="7">
        <v>43.343762139020441</v>
      </c>
      <c r="L134" s="12">
        <v>44.158392413949556</v>
      </c>
      <c r="AC134" s="6"/>
    </row>
    <row r="135" spans="1:29">
      <c r="A135" s="6"/>
      <c r="D135" s="12">
        <v>6.7916423795632701</v>
      </c>
      <c r="E135" s="12">
        <v>17.604340279627344</v>
      </c>
      <c r="F135" s="12">
        <v>23.925926336142403</v>
      </c>
      <c r="G135" s="12">
        <v>2.8097129770353817</v>
      </c>
      <c r="H135" s="12">
        <v>-5.3162317327827466</v>
      </c>
      <c r="I135" s="12">
        <v>-4.6714868920014041</v>
      </c>
      <c r="J135" s="12">
        <v>-4.6086650397158957</v>
      </c>
      <c r="K135" s="12">
        <v>36.301355455535543</v>
      </c>
      <c r="L135" s="2">
        <v>145.67318752680777</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v>19.239487745817858</v>
      </c>
      <c r="E140" s="7">
        <v>4.2437755773064665E-3</v>
      </c>
      <c r="F140" s="7">
        <v>9.1294380512032056</v>
      </c>
      <c r="G140" s="7">
        <v>4.2010355496517908</v>
      </c>
      <c r="H140" s="7">
        <v>4.2618084846008285E-2</v>
      </c>
      <c r="I140" s="7">
        <v>0.46618306853968261</v>
      </c>
      <c r="J140" s="7">
        <v>1.3906645759850322E-4</v>
      </c>
      <c r="K140" s="7">
        <v>3.6254345448111236E-3</v>
      </c>
      <c r="L140" s="13">
        <v>33.086770776638261</v>
      </c>
      <c r="AC140" s="6"/>
    </row>
    <row r="141" spans="1:29">
      <c r="A141" s="6"/>
      <c r="C141" s="1" t="s">
        <v>14</v>
      </c>
      <c r="D141" s="7">
        <v>2.9651759111348088</v>
      </c>
      <c r="E141" s="7">
        <v>3.4200754762010663E-2</v>
      </c>
      <c r="F141" s="7">
        <v>3.5156571844188044E-5</v>
      </c>
      <c r="G141" s="7">
        <v>5.9544567610205663E-3</v>
      </c>
      <c r="H141" s="7">
        <v>1.1382629326881935</v>
      </c>
      <c r="I141" s="7">
        <v>1.8048333310793663</v>
      </c>
      <c r="J141" s="7">
        <v>3.6254345448111236E-3</v>
      </c>
      <c r="K141" s="7">
        <v>1.9647781898889378</v>
      </c>
      <c r="L141" s="13">
        <v>7.9168661674309924</v>
      </c>
      <c r="AC141" s="6"/>
    </row>
    <row r="142" spans="1:29">
      <c r="A142" s="6"/>
      <c r="C142" s="1" t="s">
        <v>15</v>
      </c>
      <c r="D142" s="7">
        <v>5.5848671651068118</v>
      </c>
      <c r="E142" s="7">
        <v>0.65862329937656305</v>
      </c>
      <c r="F142" s="7">
        <v>4.1905551425744525</v>
      </c>
      <c r="G142" s="7">
        <v>0.23245124286751451</v>
      </c>
      <c r="H142" s="7">
        <v>0.34478131315875021</v>
      </c>
      <c r="I142" s="7">
        <v>0.82834700051975596</v>
      </c>
      <c r="J142" s="7">
        <v>4.5777008268686314</v>
      </c>
      <c r="K142" s="7">
        <v>3.1358258373930893E-2</v>
      </c>
      <c r="L142" s="13">
        <v>16.448684248846408</v>
      </c>
      <c r="AC142" s="6"/>
    </row>
    <row r="143" spans="1:29">
      <c r="A143" s="6"/>
      <c r="C143" s="1" t="s">
        <v>16</v>
      </c>
      <c r="D143" s="7">
        <v>0.16225863511443958</v>
      </c>
      <c r="E143" s="7">
        <v>0.90900756162780516</v>
      </c>
      <c r="F143" s="7">
        <v>1.7239889702931358E-4</v>
      </c>
      <c r="G143" s="7">
        <v>9.6671817413553129E-2</v>
      </c>
      <c r="H143" s="7">
        <v>3.6254345448111236E-3</v>
      </c>
      <c r="I143" s="7">
        <v>0.37666775483372916</v>
      </c>
      <c r="J143" s="7">
        <v>8.3053295019535817E-2</v>
      </c>
      <c r="K143" s="7">
        <v>0.10604853255339385</v>
      </c>
      <c r="L143" s="13">
        <v>1.7375054300042969</v>
      </c>
      <c r="AC143" s="6"/>
    </row>
    <row r="144" spans="1:29">
      <c r="A144" s="6"/>
      <c r="C144" s="1" t="s">
        <v>17</v>
      </c>
      <c r="D144" s="7">
        <v>0.33220562057977981</v>
      </c>
      <c r="E144" s="7">
        <v>0.46618306853968217</v>
      </c>
      <c r="F144" s="7">
        <v>1.297283877013913</v>
      </c>
      <c r="G144" s="7">
        <v>3.6254345448110984E-3</v>
      </c>
      <c r="H144" s="7">
        <v>2.708900313860969E-2</v>
      </c>
      <c r="I144" s="7">
        <v>1.8387836454650361</v>
      </c>
      <c r="J144" s="7">
        <v>6.4794790184097173E-2</v>
      </c>
      <c r="K144" s="7">
        <v>0.53478275304039868</v>
      </c>
      <c r="L144" s="13">
        <v>4.564748192506328</v>
      </c>
      <c r="AC144" s="6"/>
    </row>
    <row r="145" spans="1:29">
      <c r="A145" s="6"/>
      <c r="C145" s="1" t="s">
        <v>18</v>
      </c>
      <c r="D145" s="7">
        <v>0.72879724717117056</v>
      </c>
      <c r="E145" s="7">
        <v>1.2304237431156528</v>
      </c>
      <c r="F145" s="7">
        <v>1.0620515792198293</v>
      </c>
      <c r="G145" s="7">
        <v>1.0154976824986903</v>
      </c>
      <c r="H145" s="7">
        <v>7.6168047953622603E-7</v>
      </c>
      <c r="I145" s="7">
        <v>1.1734136622966203</v>
      </c>
      <c r="J145" s="7">
        <v>4.2065440283072693E-2</v>
      </c>
      <c r="K145" s="7">
        <v>6.6175934289536276</v>
      </c>
      <c r="L145" s="13">
        <v>11.869843545219144</v>
      </c>
      <c r="AC145" s="6"/>
    </row>
    <row r="146" spans="1:29">
      <c r="A146" s="6"/>
      <c r="C146" s="1" t="s">
        <v>19</v>
      </c>
      <c r="D146" s="7">
        <v>1.3906645759850924E-4</v>
      </c>
      <c r="E146" s="7">
        <v>3.6254345448111236E-3</v>
      </c>
      <c r="F146" s="7">
        <v>0.32167556732335806</v>
      </c>
      <c r="G146" s="7">
        <v>0.56770499018834009</v>
      </c>
      <c r="H146" s="7">
        <v>1.1284740211642199</v>
      </c>
      <c r="I146" s="7">
        <v>4.2065440283072512E-2</v>
      </c>
      <c r="J146" s="7">
        <v>0.46739950015459508</v>
      </c>
      <c r="K146" s="7">
        <v>0.21801784070693719</v>
      </c>
      <c r="L146" s="13">
        <v>2.7491018608229325</v>
      </c>
      <c r="AC146" s="6"/>
    </row>
    <row r="147" spans="1:29">
      <c r="A147" s="6"/>
      <c r="C147" s="1" t="s">
        <v>20</v>
      </c>
      <c r="D147" s="7">
        <v>0.82834700051975596</v>
      </c>
      <c r="E147" s="7">
        <v>6.6753231904114276</v>
      </c>
      <c r="F147" s="7">
        <v>8.3053295019536039E-2</v>
      </c>
      <c r="G147" s="7">
        <v>4.4810008932171534</v>
      </c>
      <c r="H147" s="7">
        <v>6.9218928709068483E-2</v>
      </c>
      <c r="I147" s="7">
        <v>5.7315521246974193</v>
      </c>
      <c r="J147" s="7">
        <v>5.1209815614289118</v>
      </c>
      <c r="K147" s="7">
        <v>90.620763917081817</v>
      </c>
      <c r="L147" s="13">
        <v>113.6102409110851</v>
      </c>
      <c r="N147">
        <v>1</v>
      </c>
      <c r="AC147" s="6"/>
    </row>
    <row r="148" spans="1:29">
      <c r="A148" s="6"/>
      <c r="B148" s="6"/>
      <c r="C148" s="6"/>
      <c r="D148" s="13">
        <v>29.841278391902225</v>
      </c>
      <c r="E148" s="13">
        <v>9.981630827955259</v>
      </c>
      <c r="F148" s="13">
        <v>16.084265067823168</v>
      </c>
      <c r="G148" s="13">
        <v>10.603942067142874</v>
      </c>
      <c r="H148" s="13">
        <v>2.754070479930141</v>
      </c>
      <c r="I148" s="13">
        <v>12.261846027714682</v>
      </c>
      <c r="J148" s="13">
        <v>10.359759914941254</v>
      </c>
      <c r="K148" s="13">
        <v>100.09696835514386</v>
      </c>
      <c r="L148" s="14">
        <v>191.98376113255347</v>
      </c>
      <c r="M148" t="s">
        <v>11</v>
      </c>
      <c r="N148" s="6">
        <v>0</v>
      </c>
      <c r="O148" s="6" t="s">
        <v>61</v>
      </c>
      <c r="P148" s="6"/>
      <c r="Q148" s="6"/>
      <c r="R148" s="6"/>
      <c r="S148" s="6"/>
      <c r="T148" s="6"/>
      <c r="U148" s="6"/>
      <c r="V148" s="6"/>
      <c r="W148" s="6"/>
      <c r="X148" s="6"/>
      <c r="Y148" s="6"/>
      <c r="Z148" s="6"/>
      <c r="AA148" s="6"/>
      <c r="AB148" s="6"/>
      <c r="AC148" s="6"/>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05"/>
  <sheetViews>
    <sheetView zoomScale="125" zoomScaleNormal="125" zoomScalePageLayoutView="125" workbookViewId="0">
      <selection activeCell="G2" sqref="G2"/>
    </sheetView>
  </sheetViews>
  <sheetFormatPr baseColWidth="10" defaultRowHeight="14" x14ac:dyDescent="0"/>
  <sheetData>
    <row r="1" spans="1:29">
      <c r="A1" t="s">
        <v>123</v>
      </c>
      <c r="C1" t="s">
        <v>116</v>
      </c>
      <c r="E1" t="s">
        <v>124</v>
      </c>
      <c r="G1" t="s">
        <v>163</v>
      </c>
    </row>
    <row r="2" spans="1:29">
      <c r="A2" s="28">
        <v>3.9934912132385113E-2</v>
      </c>
      <c r="B2" s="28">
        <v>9.6948041690681011E-2</v>
      </c>
      <c r="C2" s="28">
        <v>9.7516265803210975E-2</v>
      </c>
      <c r="D2" s="28">
        <v>1.021180423285329E-2</v>
      </c>
      <c r="E2" s="28">
        <v>0.23444749052481173</v>
      </c>
      <c r="F2" s="28">
        <v>0.18099590139112276</v>
      </c>
      <c r="G2" s="28">
        <v>8.0640232152996774E-2</v>
      </c>
      <c r="H2" s="28">
        <v>8.6252173047619687E-2</v>
      </c>
      <c r="I2" s="28">
        <v>0.37830620565918965</v>
      </c>
      <c r="J2" s="28">
        <v>1.6471354783169977E-2</v>
      </c>
      <c r="K2" s="28">
        <v>1.2675832437260042E-2</v>
      </c>
      <c r="L2" s="1">
        <v>1.000000994229024</v>
      </c>
      <c r="N2" t="s">
        <v>36</v>
      </c>
      <c r="O2" s="4">
        <v>0.46363636363636362</v>
      </c>
      <c r="P2" s="4">
        <v>0.45454545454545453</v>
      </c>
      <c r="S2" s="4">
        <v>0.45909090909090911</v>
      </c>
      <c r="Y2" t="s">
        <v>84</v>
      </c>
      <c r="AC2" s="6"/>
    </row>
    <row r="3" spans="1:29">
      <c r="A3" t="s">
        <v>94</v>
      </c>
      <c r="B3" s="18">
        <v>68.109872221956152</v>
      </c>
      <c r="C3" s="16" t="s">
        <v>12</v>
      </c>
      <c r="D3" s="1" t="s">
        <v>13</v>
      </c>
      <c r="E3" s="1" t="s">
        <v>14</v>
      </c>
      <c r="F3" s="1" t="s">
        <v>15</v>
      </c>
      <c r="G3" s="1" t="s">
        <v>16</v>
      </c>
      <c r="H3" s="1" t="s">
        <v>17</v>
      </c>
      <c r="I3" s="1" t="s">
        <v>18</v>
      </c>
      <c r="J3" s="1" t="s">
        <v>19</v>
      </c>
      <c r="K3" s="1" t="s">
        <v>20</v>
      </c>
      <c r="L3" s="1"/>
      <c r="N3" t="s">
        <v>37</v>
      </c>
      <c r="O3" s="4">
        <v>0.35454545454545455</v>
      </c>
      <c r="P3" s="4">
        <v>0.32727272727272727</v>
      </c>
      <c r="Q3" t="s">
        <v>55</v>
      </c>
      <c r="S3" s="4">
        <v>0.34090909090909094</v>
      </c>
      <c r="Y3" s="1" t="s">
        <v>12</v>
      </c>
      <c r="Z3" t="s">
        <v>47</v>
      </c>
      <c r="AA3" t="s">
        <v>48</v>
      </c>
      <c r="AB3" t="s">
        <v>49</v>
      </c>
      <c r="AC3" s="6"/>
    </row>
    <row r="4" spans="1:29">
      <c r="A4" t="s">
        <v>21</v>
      </c>
      <c r="B4">
        <v>7.9131163931722509E-2</v>
      </c>
      <c r="C4" s="1" t="s">
        <v>13</v>
      </c>
      <c r="D4">
        <v>4</v>
      </c>
      <c r="E4">
        <v>4</v>
      </c>
      <c r="G4">
        <v>4</v>
      </c>
      <c r="H4">
        <v>4</v>
      </c>
      <c r="I4">
        <v>2</v>
      </c>
      <c r="J4">
        <v>1</v>
      </c>
      <c r="L4" s="1">
        <v>19</v>
      </c>
      <c r="N4" t="s">
        <v>38</v>
      </c>
      <c r="O4" s="4">
        <v>0.69090909090909092</v>
      </c>
      <c r="P4" s="4">
        <v>0.67500000000000004</v>
      </c>
      <c r="Q4" t="s">
        <v>56</v>
      </c>
      <c r="S4" s="4">
        <v>0.68295454545454548</v>
      </c>
      <c r="T4" t="s">
        <v>44</v>
      </c>
      <c r="V4" t="s">
        <v>57</v>
      </c>
      <c r="Y4" s="1" t="s">
        <v>13</v>
      </c>
      <c r="Z4">
        <v>19</v>
      </c>
      <c r="AA4">
        <v>4</v>
      </c>
      <c r="AB4">
        <v>15</v>
      </c>
      <c r="AC4" s="6"/>
    </row>
    <row r="5" spans="1:29">
      <c r="C5" s="1" t="s">
        <v>14</v>
      </c>
      <c r="D5">
        <v>6</v>
      </c>
      <c r="E5">
        <v>64</v>
      </c>
      <c r="F5">
        <v>1</v>
      </c>
      <c r="G5">
        <v>12</v>
      </c>
      <c r="H5">
        <v>2</v>
      </c>
      <c r="I5">
        <v>10</v>
      </c>
      <c r="K5">
        <v>2</v>
      </c>
      <c r="L5" s="1">
        <v>97</v>
      </c>
      <c r="M5" s="9" t="s">
        <v>39</v>
      </c>
      <c r="N5" s="9">
        <v>1</v>
      </c>
      <c r="O5" s="9">
        <v>2</v>
      </c>
      <c r="P5" s="9" t="s">
        <v>39</v>
      </c>
      <c r="Q5" s="9">
        <v>1</v>
      </c>
      <c r="R5" s="9">
        <v>2</v>
      </c>
      <c r="S5" s="9" t="s">
        <v>39</v>
      </c>
      <c r="T5" s="9">
        <v>1</v>
      </c>
      <c r="U5" s="9">
        <v>2</v>
      </c>
      <c r="V5" s="9" t="s">
        <v>11</v>
      </c>
      <c r="W5" t="s">
        <v>42</v>
      </c>
      <c r="X5" t="s">
        <v>43</v>
      </c>
      <c r="Y5" s="1" t="s">
        <v>14</v>
      </c>
      <c r="Z5">
        <v>97</v>
      </c>
      <c r="AA5">
        <v>64</v>
      </c>
      <c r="AB5">
        <v>33</v>
      </c>
      <c r="AC5" s="6"/>
    </row>
    <row r="6" spans="1:29">
      <c r="A6" t="s">
        <v>22</v>
      </c>
      <c r="B6" s="17">
        <v>0.11118024168103287</v>
      </c>
      <c r="C6" s="1" t="s">
        <v>15</v>
      </c>
      <c r="D6">
        <v>5</v>
      </c>
      <c r="E6">
        <v>3</v>
      </c>
      <c r="F6">
        <v>54</v>
      </c>
      <c r="G6">
        <v>4</v>
      </c>
      <c r="J6">
        <v>3</v>
      </c>
      <c r="K6">
        <v>1</v>
      </c>
      <c r="L6" s="1">
        <v>70</v>
      </c>
      <c r="M6" s="9">
        <v>1</v>
      </c>
      <c r="N6">
        <v>208</v>
      </c>
      <c r="O6">
        <v>28</v>
      </c>
      <c r="P6" s="9">
        <v>1</v>
      </c>
      <c r="Q6">
        <v>128.72727272727272</v>
      </c>
      <c r="R6">
        <v>107.27272727272727</v>
      </c>
      <c r="S6" s="9">
        <v>1</v>
      </c>
      <c r="T6">
        <v>48.817668207498727</v>
      </c>
      <c r="U6">
        <v>58.581201848998447</v>
      </c>
      <c r="V6" s="20">
        <v>231.64462169048409</v>
      </c>
      <c r="W6">
        <v>1</v>
      </c>
      <c r="X6" s="20">
        <v>0</v>
      </c>
      <c r="Y6" s="1" t="s">
        <v>15</v>
      </c>
      <c r="Z6">
        <v>70</v>
      </c>
      <c r="AA6">
        <v>54</v>
      </c>
      <c r="AB6">
        <v>16</v>
      </c>
      <c r="AC6" s="6"/>
    </row>
    <row r="7" spans="1:29">
      <c r="A7" t="s">
        <v>23</v>
      </c>
      <c r="B7" s="17">
        <v>6.4040754744859887E-2</v>
      </c>
      <c r="C7" s="1" t="s">
        <v>16</v>
      </c>
      <c r="D7">
        <v>2</v>
      </c>
      <c r="E7">
        <v>9</v>
      </c>
      <c r="F7">
        <v>10</v>
      </c>
      <c r="G7">
        <v>26</v>
      </c>
      <c r="I7">
        <v>2</v>
      </c>
      <c r="K7">
        <v>1</v>
      </c>
      <c r="L7" s="1">
        <v>50</v>
      </c>
      <c r="M7" s="9">
        <v>2</v>
      </c>
      <c r="N7">
        <v>32</v>
      </c>
      <c r="O7">
        <v>172</v>
      </c>
      <c r="P7" s="9">
        <v>2</v>
      </c>
      <c r="Q7">
        <v>111.27272727272727</v>
      </c>
      <c r="R7">
        <v>92.727272727272734</v>
      </c>
      <c r="S7" s="9">
        <v>2</v>
      </c>
      <c r="T7">
        <v>56.475341651812229</v>
      </c>
      <c r="U7">
        <v>67.770409982174669</v>
      </c>
      <c r="Y7" s="1" t="s">
        <v>16</v>
      </c>
      <c r="Z7">
        <v>50</v>
      </c>
      <c r="AA7">
        <v>26</v>
      </c>
      <c r="AB7">
        <v>24</v>
      </c>
      <c r="AC7" s="6"/>
    </row>
    <row r="8" spans="1:29">
      <c r="A8" t="s">
        <v>24</v>
      </c>
      <c r="B8" s="17">
        <v>7.3350721425157334E-2</v>
      </c>
      <c r="C8" s="1" t="s">
        <v>17</v>
      </c>
      <c r="E8">
        <v>3</v>
      </c>
      <c r="H8">
        <v>22</v>
      </c>
      <c r="I8">
        <v>6</v>
      </c>
      <c r="J8">
        <v>3</v>
      </c>
      <c r="K8">
        <v>1</v>
      </c>
      <c r="L8" s="1">
        <v>35</v>
      </c>
      <c r="M8" s="9" t="s">
        <v>40</v>
      </c>
      <c r="N8">
        <v>1</v>
      </c>
      <c r="O8">
        <v>2</v>
      </c>
      <c r="P8" s="9" t="s">
        <v>40</v>
      </c>
      <c r="S8" s="9" t="s">
        <v>40</v>
      </c>
      <c r="Y8" s="1" t="s">
        <v>17</v>
      </c>
      <c r="Z8">
        <v>35</v>
      </c>
      <c r="AA8">
        <v>22</v>
      </c>
      <c r="AB8">
        <v>13</v>
      </c>
      <c r="AC8" s="6"/>
    </row>
    <row r="9" spans="1:29">
      <c r="C9" s="1" t="s">
        <v>18</v>
      </c>
      <c r="D9">
        <v>1</v>
      </c>
      <c r="E9">
        <v>16</v>
      </c>
      <c r="H9">
        <v>10</v>
      </c>
      <c r="I9">
        <v>101</v>
      </c>
      <c r="J9">
        <v>2</v>
      </c>
      <c r="K9">
        <v>3</v>
      </c>
      <c r="L9" s="1">
        <v>133</v>
      </c>
      <c r="M9" s="9">
        <v>1</v>
      </c>
      <c r="N9">
        <v>255</v>
      </c>
      <c r="O9">
        <v>29</v>
      </c>
      <c r="P9" s="9">
        <v>1</v>
      </c>
      <c r="Q9">
        <v>191.05454545454546</v>
      </c>
      <c r="R9">
        <v>92.945454545454552</v>
      </c>
      <c r="S9" s="9">
        <v>1</v>
      </c>
      <c r="T9">
        <v>21.402375679136238</v>
      </c>
      <c r="U9">
        <v>43.993772229335619</v>
      </c>
      <c r="V9" s="20">
        <v>184.45067358799753</v>
      </c>
      <c r="W9">
        <v>1</v>
      </c>
      <c r="X9" s="20">
        <v>0</v>
      </c>
      <c r="Y9" s="1" t="s">
        <v>18</v>
      </c>
      <c r="Z9">
        <v>133</v>
      </c>
      <c r="AA9">
        <v>101</v>
      </c>
      <c r="AB9">
        <v>32</v>
      </c>
      <c r="AC9" s="6"/>
    </row>
    <row r="10" spans="1:29">
      <c r="A10" s="6"/>
      <c r="C10" s="1" t="s">
        <v>19</v>
      </c>
      <c r="F10">
        <v>4</v>
      </c>
      <c r="H10">
        <v>3</v>
      </c>
      <c r="I10">
        <v>1</v>
      </c>
      <c r="J10">
        <v>4</v>
      </c>
      <c r="L10" s="1">
        <v>12</v>
      </c>
      <c r="M10" s="9">
        <v>2</v>
      </c>
      <c r="N10">
        <v>41</v>
      </c>
      <c r="O10">
        <v>115</v>
      </c>
      <c r="P10" s="9">
        <v>2</v>
      </c>
      <c r="Q10">
        <v>104.94545454545455</v>
      </c>
      <c r="R10">
        <v>51.054545454545455</v>
      </c>
      <c r="S10" s="9">
        <v>2</v>
      </c>
      <c r="T10">
        <v>38.963299313299316</v>
      </c>
      <c r="U10">
        <v>80.091226366226365</v>
      </c>
      <c r="Y10" s="1" t="s">
        <v>19</v>
      </c>
      <c r="Z10">
        <v>12</v>
      </c>
      <c r="AA10">
        <v>4</v>
      </c>
      <c r="AB10">
        <v>8</v>
      </c>
      <c r="AC10" s="6"/>
    </row>
    <row r="11" spans="1:29">
      <c r="A11" s="6">
        <v>0</v>
      </c>
      <c r="B11">
        <v>0</v>
      </c>
      <c r="C11" s="1" t="s">
        <v>20</v>
      </c>
      <c r="E11">
        <v>7</v>
      </c>
      <c r="G11">
        <v>1</v>
      </c>
      <c r="I11">
        <v>9</v>
      </c>
      <c r="J11">
        <v>2</v>
      </c>
      <c r="K11">
        <v>5</v>
      </c>
      <c r="L11" s="1">
        <v>24</v>
      </c>
      <c r="M11" s="9" t="s">
        <v>41</v>
      </c>
      <c r="N11">
        <v>1</v>
      </c>
      <c r="O11">
        <v>2</v>
      </c>
      <c r="P11" s="9" t="s">
        <v>41</v>
      </c>
      <c r="S11" s="9" t="s">
        <v>41</v>
      </c>
      <c r="Y11" s="1" t="s">
        <v>20</v>
      </c>
      <c r="Z11">
        <v>24</v>
      </c>
      <c r="AA11">
        <v>5</v>
      </c>
      <c r="AB11">
        <v>19</v>
      </c>
      <c r="AC11" s="6"/>
    </row>
    <row r="12" spans="1:29">
      <c r="A12" s="6"/>
      <c r="C12" s="1"/>
      <c r="D12" s="1">
        <v>18</v>
      </c>
      <c r="E12" s="1">
        <v>106</v>
      </c>
      <c r="F12" s="1">
        <v>69</v>
      </c>
      <c r="G12" s="1">
        <v>47</v>
      </c>
      <c r="H12" s="1">
        <v>41</v>
      </c>
      <c r="I12" s="1">
        <v>131</v>
      </c>
      <c r="J12" s="1">
        <v>15</v>
      </c>
      <c r="K12" s="1">
        <v>13</v>
      </c>
      <c r="L12" s="1">
        <v>440</v>
      </c>
      <c r="M12" s="9">
        <v>1</v>
      </c>
      <c r="N12">
        <v>107</v>
      </c>
      <c r="O12">
        <v>29</v>
      </c>
      <c r="P12" s="9">
        <v>1</v>
      </c>
      <c r="Q12">
        <v>44.2</v>
      </c>
      <c r="R12">
        <v>91.8</v>
      </c>
      <c r="S12" s="9">
        <v>1</v>
      </c>
      <c r="T12">
        <v>89.22714932126695</v>
      </c>
      <c r="U12">
        <v>42.961220043572986</v>
      </c>
      <c r="V12" s="20">
        <v>191.32527144911046</v>
      </c>
      <c r="W12">
        <v>1</v>
      </c>
      <c r="X12" s="20">
        <v>0</v>
      </c>
      <c r="Y12" s="1" t="s">
        <v>46</v>
      </c>
      <c r="Z12" s="6">
        <v>440</v>
      </c>
      <c r="AA12" s="6">
        <v>280</v>
      </c>
      <c r="AB12" s="6">
        <v>160</v>
      </c>
      <c r="AC12" s="6"/>
    </row>
    <row r="13" spans="1:29">
      <c r="A13" s="6"/>
      <c r="C13" s="1" t="s">
        <v>25</v>
      </c>
      <c r="D13" s="4">
        <v>7.9901563866356107E-3</v>
      </c>
      <c r="E13" s="4">
        <v>8.6336205793431154E-4</v>
      </c>
      <c r="F13" s="4">
        <v>8.5779119059423961E-4</v>
      </c>
      <c r="G13" s="4">
        <v>9.2687092937013393E-5</v>
      </c>
      <c r="H13" s="4">
        <v>3.323589173865556E-4</v>
      </c>
      <c r="I13" s="4">
        <v>3.5912448393078314E-5</v>
      </c>
      <c r="J13" s="4">
        <v>3.568072233560749E-5</v>
      </c>
      <c r="K13" s="4">
        <v>3.8554166368731056E-6</v>
      </c>
      <c r="M13" s="9">
        <v>2</v>
      </c>
      <c r="N13">
        <v>36</v>
      </c>
      <c r="O13">
        <v>268</v>
      </c>
      <c r="P13" s="9">
        <v>2</v>
      </c>
      <c r="Q13">
        <v>98.8</v>
      </c>
      <c r="R13">
        <v>205.2</v>
      </c>
      <c r="S13" s="9">
        <v>2</v>
      </c>
      <c r="T13">
        <v>39.917408906882592</v>
      </c>
      <c r="U13">
        <v>19.219493177387921</v>
      </c>
      <c r="AC13" s="6"/>
    </row>
    <row r="14" spans="1:29">
      <c r="A14" s="6"/>
      <c r="C14" s="1"/>
      <c r="D14" s="1" t="s">
        <v>13</v>
      </c>
      <c r="E14" s="1" t="s">
        <v>14</v>
      </c>
      <c r="F14" s="1" t="s">
        <v>15</v>
      </c>
      <c r="G14" s="1" t="s">
        <v>16</v>
      </c>
      <c r="H14" s="1" t="s">
        <v>17</v>
      </c>
      <c r="I14" s="1" t="s">
        <v>18</v>
      </c>
      <c r="J14" s="1" t="s">
        <v>19</v>
      </c>
      <c r="K14" s="1" t="s">
        <v>20</v>
      </c>
      <c r="L14" s="1"/>
      <c r="V14" s="6"/>
      <c r="W14" s="6"/>
      <c r="X14" s="6"/>
      <c r="Y14" s="6"/>
      <c r="Z14" s="6"/>
      <c r="AA14" s="6"/>
      <c r="AB14" s="6"/>
      <c r="AC14" s="6"/>
    </row>
    <row r="15" spans="1:29">
      <c r="A15" s="6"/>
      <c r="B15" s="4">
        <v>0.78244316131029812</v>
      </c>
      <c r="C15" s="1" t="s">
        <v>13</v>
      </c>
      <c r="D15" s="4">
        <v>6.2518432225228361E-3</v>
      </c>
      <c r="E15" s="4">
        <v>6.7553173796548749E-4</v>
      </c>
      <c r="F15" s="4">
        <v>6.7117285091268129E-4</v>
      </c>
      <c r="G15" s="4">
        <v>7.2522382010298158E-5</v>
      </c>
      <c r="H15" s="4">
        <v>2.6005196200960476E-4</v>
      </c>
      <c r="I15" s="4">
        <v>2.8099449651073133E-5</v>
      </c>
      <c r="J15" s="4">
        <v>2.791813718210769E-5</v>
      </c>
      <c r="K15" s="4">
        <v>3.0166443815233105E-6</v>
      </c>
      <c r="AC15" s="6"/>
    </row>
    <row r="16" spans="1:29">
      <c r="A16" s="6"/>
      <c r="B16" s="4">
        <v>8.454549639296001E-2</v>
      </c>
      <c r="C16" s="1" t="s">
        <v>14</v>
      </c>
      <c r="D16" s="4">
        <v>6.7553173796548738E-4</v>
      </c>
      <c r="E16" s="4">
        <v>7.2993373754903868E-5</v>
      </c>
      <c r="F16" s="4">
        <v>7.2522382010298158E-5</v>
      </c>
      <c r="G16" s="4">
        <v>7.8362762815802155E-6</v>
      </c>
      <c r="H16" s="4">
        <v>2.809944965107313E-5</v>
      </c>
      <c r="I16" s="4">
        <v>3.0362357760793649E-6</v>
      </c>
      <c r="J16" s="4">
        <v>3.0166443815233105E-6</v>
      </c>
      <c r="K16" s="4">
        <v>3.2595811336611318E-7</v>
      </c>
      <c r="O16" s="7" t="s">
        <v>11</v>
      </c>
      <c r="P16">
        <v>75.7</v>
      </c>
      <c r="Q16">
        <v>71</v>
      </c>
      <c r="R16" t="s">
        <v>104</v>
      </c>
      <c r="AC16" s="6"/>
    </row>
    <row r="17" spans="1:29">
      <c r="A17" s="6"/>
      <c r="B17" s="4">
        <v>8.3999964260435434E-2</v>
      </c>
      <c r="C17" s="1" t="s">
        <v>15</v>
      </c>
      <c r="D17" s="4">
        <v>6.7117285091268118E-4</v>
      </c>
      <c r="E17" s="4">
        <v>7.2522382010298158E-5</v>
      </c>
      <c r="F17" s="4">
        <v>7.2054429352832487E-5</v>
      </c>
      <c r="G17" s="4">
        <v>7.7857124941127821E-6</v>
      </c>
      <c r="H17" s="4">
        <v>2.7918137182107683E-5</v>
      </c>
      <c r="I17" s="4">
        <v>3.0166443815233101E-6</v>
      </c>
      <c r="J17" s="4">
        <v>2.9971794009775494E-6</v>
      </c>
      <c r="K17" s="4">
        <v>3.2385485970642905E-7</v>
      </c>
      <c r="M17" t="s">
        <v>106</v>
      </c>
      <c r="N17" t="s">
        <v>105</v>
      </c>
      <c r="O17" t="s">
        <v>96</v>
      </c>
      <c r="P17">
        <v>4.9392389975987223E-2</v>
      </c>
      <c r="R17" s="28">
        <v>0.2</v>
      </c>
      <c r="S17" s="28">
        <v>0.2</v>
      </c>
      <c r="T17" s="28">
        <v>0.2</v>
      </c>
      <c r="U17" s="28">
        <v>0.125</v>
      </c>
      <c r="V17" s="28">
        <v>0.125</v>
      </c>
      <c r="W17" s="28">
        <v>0.125</v>
      </c>
      <c r="X17" s="28">
        <v>0.125</v>
      </c>
      <c r="Y17" s="28">
        <v>0.125</v>
      </c>
      <c r="Z17" s="28">
        <v>0.125</v>
      </c>
      <c r="AA17" s="28">
        <v>0.125</v>
      </c>
      <c r="AB17" s="28">
        <v>0.125</v>
      </c>
      <c r="AC17" s="6"/>
    </row>
    <row r="18" spans="1:29">
      <c r="A18" s="6"/>
      <c r="B18" s="4">
        <v>9.0764659039214279E-3</v>
      </c>
      <c r="C18" s="1" t="s">
        <v>16</v>
      </c>
      <c r="D18" s="4">
        <v>7.2522382010298158E-5</v>
      </c>
      <c r="E18" s="4">
        <v>7.8362762815802155E-6</v>
      </c>
      <c r="F18" s="4">
        <v>7.7857124941127821E-6</v>
      </c>
      <c r="G18" s="4">
        <v>8.4127123877639861E-7</v>
      </c>
      <c r="H18" s="4">
        <v>3.0166443815233105E-6</v>
      </c>
      <c r="I18" s="4">
        <v>3.2595811336611318E-7</v>
      </c>
      <c r="J18" s="4">
        <v>3.2385485970642911E-7</v>
      </c>
      <c r="K18" s="4">
        <v>3.4993557649990164E-8</v>
      </c>
      <c r="M18" t="s">
        <v>107</v>
      </c>
      <c r="N18" t="s">
        <v>108</v>
      </c>
      <c r="P18">
        <v>2.2019397467757388E-2</v>
      </c>
      <c r="Q18">
        <v>4.9945980821136098E-2</v>
      </c>
      <c r="R18" s="28">
        <v>0.2</v>
      </c>
      <c r="S18" s="28">
        <v>0.2</v>
      </c>
      <c r="T18" s="28">
        <v>0.2</v>
      </c>
      <c r="U18" s="28">
        <v>0.17</v>
      </c>
      <c r="V18" s="28">
        <v>0</v>
      </c>
      <c r="W18" s="28">
        <v>0.16</v>
      </c>
      <c r="X18" s="28">
        <v>0.17</v>
      </c>
      <c r="Y18" s="28">
        <v>0.17</v>
      </c>
      <c r="Z18" s="28">
        <v>0.16</v>
      </c>
      <c r="AA18" s="28">
        <v>0</v>
      </c>
      <c r="AB18" s="28">
        <v>0.17</v>
      </c>
      <c r="AC18" s="6"/>
    </row>
    <row r="19" spans="1:29">
      <c r="A19" s="6"/>
      <c r="B19" s="4">
        <v>3.2546542198419216E-2</v>
      </c>
      <c r="C19" s="1" t="s">
        <v>17</v>
      </c>
      <c r="D19" s="4">
        <v>2.600519620096047E-4</v>
      </c>
      <c r="E19" s="4">
        <v>2.8099449651073127E-5</v>
      </c>
      <c r="F19" s="4">
        <v>2.791813718210768E-5</v>
      </c>
      <c r="G19" s="4">
        <v>3.0166443815233101E-6</v>
      </c>
      <c r="H19" s="4">
        <v>1.0817133529742458E-5</v>
      </c>
      <c r="I19" s="4">
        <v>1.1688260170738756E-6</v>
      </c>
      <c r="J19" s="4">
        <v>1.1612841351659282E-6</v>
      </c>
      <c r="K19" s="4">
        <v>1.2548048026447802E-7</v>
      </c>
      <c r="AC19" s="6"/>
    </row>
    <row r="20" spans="1:29">
      <c r="A20" s="6"/>
      <c r="B20" s="4">
        <v>3.5167584076417398E-3</v>
      </c>
      <c r="C20" s="1" t="s">
        <v>18</v>
      </c>
      <c r="D20" s="4">
        <v>2.8099449651073127E-5</v>
      </c>
      <c r="E20" s="4">
        <v>3.0362357760793649E-6</v>
      </c>
      <c r="F20" s="4">
        <v>3.0166443815233101E-6</v>
      </c>
      <c r="G20" s="4">
        <v>3.2595811336611318E-7</v>
      </c>
      <c r="H20" s="4">
        <v>1.1688260170738759E-6</v>
      </c>
      <c r="I20" s="4">
        <v>1.2629540482535824E-7</v>
      </c>
      <c r="J20" s="4">
        <v>1.2548048026447805E-7</v>
      </c>
      <c r="K20" s="4">
        <v>1.3558568872685336E-8</v>
      </c>
      <c r="AC20" s="6"/>
    </row>
    <row r="21" spans="1:29">
      <c r="A21" s="6"/>
      <c r="B21" s="4">
        <v>3.4940664276363535E-3</v>
      </c>
      <c r="C21" s="1" t="s">
        <v>19</v>
      </c>
      <c r="D21" s="4">
        <v>2.7918137182107683E-5</v>
      </c>
      <c r="E21" s="4">
        <v>3.0166443815233105E-6</v>
      </c>
      <c r="F21" s="4">
        <v>2.9971794009775494E-6</v>
      </c>
      <c r="G21" s="4">
        <v>3.2385485970642911E-7</v>
      </c>
      <c r="H21" s="4">
        <v>1.1612841351659282E-6</v>
      </c>
      <c r="I21" s="4">
        <v>1.2548048026447805E-7</v>
      </c>
      <c r="J21" s="4">
        <v>1.2467081402666071E-7</v>
      </c>
      <c r="K21" s="4">
        <v>1.3471081835448977E-8</v>
      </c>
      <c r="M21" t="s">
        <v>62</v>
      </c>
      <c r="AC21" s="6"/>
    </row>
    <row r="22" spans="1:29">
      <c r="A22" s="6"/>
      <c r="B22" s="4">
        <v>3.7754509868780166E-4</v>
      </c>
      <c r="C22" s="1" t="s">
        <v>20</v>
      </c>
      <c r="D22" s="4">
        <v>3.0166443815233105E-6</v>
      </c>
      <c r="E22" s="4">
        <v>3.2595811336611318E-7</v>
      </c>
      <c r="F22" s="4">
        <v>3.2385485970642905E-7</v>
      </c>
      <c r="G22" s="4">
        <v>3.4993557649990164E-8</v>
      </c>
      <c r="H22" s="4">
        <v>1.2548048026447805E-7</v>
      </c>
      <c r="I22" s="4">
        <v>1.3558568872685336E-8</v>
      </c>
      <c r="J22" s="4">
        <v>1.3471081835448979E-8</v>
      </c>
      <c r="K22" s="4">
        <v>1.4555936546508491E-9</v>
      </c>
      <c r="AC22" s="6"/>
    </row>
    <row r="23" spans="1:29">
      <c r="A23" s="6"/>
      <c r="AC23" s="6"/>
    </row>
    <row r="24" spans="1:29">
      <c r="A24" s="6"/>
      <c r="C24" s="1" t="s">
        <v>26</v>
      </c>
      <c r="D24" s="4">
        <v>1.4909510802734565E-2</v>
      </c>
      <c r="E24" s="4">
        <v>0.18835380430926926</v>
      </c>
      <c r="F24" s="4">
        <v>1.6006253699923495E-3</v>
      </c>
      <c r="G24" s="4">
        <v>2.0220910109049004E-2</v>
      </c>
      <c r="H24" s="4">
        <v>6.2017670610906928E-4</v>
      </c>
      <c r="I24" s="4">
        <v>7.8347736210238449E-3</v>
      </c>
      <c r="J24" s="4">
        <v>6.6579687476694334E-5</v>
      </c>
      <c r="K24" s="4">
        <v>8.4110991915693984E-4</v>
      </c>
      <c r="O24">
        <v>0.11925619834710741</v>
      </c>
      <c r="P24">
        <v>0.24768595041322314</v>
      </c>
      <c r="Q24">
        <v>5.8016528925619822E-2</v>
      </c>
      <c r="R24">
        <v>0.12049586776859504</v>
      </c>
      <c r="S24">
        <v>9.9380165289256181E-2</v>
      </c>
      <c r="T24">
        <v>0.20640495867768596</v>
      </c>
      <c r="U24">
        <v>4.8347107438016526E-2</v>
      </c>
      <c r="V24">
        <v>0.10041322314049587</v>
      </c>
      <c r="AC24" s="6"/>
    </row>
    <row r="25" spans="1:29">
      <c r="A25" s="6"/>
      <c r="C25" s="1"/>
      <c r="D25" s="1" t="s">
        <v>13</v>
      </c>
      <c r="E25" s="1" t="s">
        <v>14</v>
      </c>
      <c r="F25" s="1" t="s">
        <v>15</v>
      </c>
      <c r="G25" s="1" t="s">
        <v>16</v>
      </c>
      <c r="H25" s="1" t="s">
        <v>17</v>
      </c>
      <c r="I25" s="1" t="s">
        <v>18</v>
      </c>
      <c r="J25" s="1" t="s">
        <v>19</v>
      </c>
      <c r="K25" s="1" t="s">
        <v>20</v>
      </c>
      <c r="L25" s="1"/>
      <c r="N25" s="6"/>
      <c r="O25" s="1" t="s">
        <v>13</v>
      </c>
      <c r="P25" s="1" t="s">
        <v>14</v>
      </c>
      <c r="Q25" s="1" t="s">
        <v>15</v>
      </c>
      <c r="R25" s="1" t="s">
        <v>16</v>
      </c>
      <c r="S25" s="1" t="s">
        <v>17</v>
      </c>
      <c r="T25" s="1" t="s">
        <v>18</v>
      </c>
      <c r="U25" s="1" t="s">
        <v>19</v>
      </c>
      <c r="V25" s="1" t="s">
        <v>20</v>
      </c>
      <c r="AC25" s="6"/>
    </row>
    <row r="26" spans="1:29">
      <c r="A26" s="6"/>
      <c r="B26" s="4">
        <v>6.3594243509962775E-2</v>
      </c>
      <c r="C26" s="1" t="s">
        <v>13</v>
      </c>
      <c r="D26" s="4">
        <v>9.4815906060352249E-4</v>
      </c>
      <c r="E26" s="4">
        <v>1.1978217697271545E-2</v>
      </c>
      <c r="F26" s="4">
        <v>1.0179055954751774E-4</v>
      </c>
      <c r="G26" s="4">
        <v>1.2859334814679304E-3</v>
      </c>
      <c r="H26" s="4">
        <v>3.9439668467506771E-5</v>
      </c>
      <c r="I26" s="4">
        <v>4.9824650150082322E-4</v>
      </c>
      <c r="J26" s="4">
        <v>4.2340848582101181E-6</v>
      </c>
      <c r="K26" s="4">
        <v>5.3489749017511537E-5</v>
      </c>
      <c r="M26" s="4">
        <v>0.10700676183320813</v>
      </c>
      <c r="N26" s="1" t="s">
        <v>13</v>
      </c>
      <c r="O26">
        <v>1.2761219613662752E-2</v>
      </c>
      <c r="P26">
        <v>2.6504071505299567E-2</v>
      </c>
      <c r="Q26">
        <v>6.2081608931332305E-3</v>
      </c>
      <c r="R26">
        <v>1.289387262419979E-2</v>
      </c>
      <c r="S26">
        <v>1.0634349678052294E-2</v>
      </c>
      <c r="T26">
        <v>2.2086726254416308E-2</v>
      </c>
      <c r="U26">
        <v>5.1734674109443594E-3</v>
      </c>
      <c r="V26">
        <v>1.0744893853499827E-2</v>
      </c>
      <c r="AC26" s="6"/>
    </row>
    <row r="27" spans="1:29">
      <c r="A27" s="6"/>
      <c r="B27" s="4">
        <v>0.80339441419329527</v>
      </c>
      <c r="C27" s="1" t="s">
        <v>14</v>
      </c>
      <c r="D27" s="4">
        <v>1.1978217697271544E-2</v>
      </c>
      <c r="E27" s="4">
        <v>0.15132239427412394</v>
      </c>
      <c r="F27" s="4">
        <v>1.2859334814679301E-3</v>
      </c>
      <c r="G27" s="4">
        <v>1.6245366231514707E-2</v>
      </c>
      <c r="H27" s="4">
        <v>4.9824650150082311E-4</v>
      </c>
      <c r="I27" s="4">
        <v>6.2944133635995346E-3</v>
      </c>
      <c r="J27" s="4">
        <v>5.3489749017511523E-5</v>
      </c>
      <c r="K27" s="4">
        <v>6.7574301077325959E-4</v>
      </c>
      <c r="M27" s="4">
        <v>0.23919158527422996</v>
      </c>
      <c r="N27" s="1" t="s">
        <v>14</v>
      </c>
      <c r="O27">
        <v>2.8525079136422622E-2</v>
      </c>
      <c r="P27">
        <v>5.9244395129493158E-2</v>
      </c>
      <c r="Q27">
        <v>1.3877065525827223E-2</v>
      </c>
      <c r="R27">
        <v>2.8821597630564237E-2</v>
      </c>
      <c r="S27">
        <v>2.3770899280352187E-2</v>
      </c>
      <c r="T27">
        <v>4.9370329274577629E-2</v>
      </c>
      <c r="U27">
        <v>1.1564221271522688E-2</v>
      </c>
      <c r="V27">
        <v>2.4017998025470201E-2</v>
      </c>
      <c r="AC27" s="6"/>
    </row>
    <row r="28" spans="1:29">
      <c r="A28" s="6"/>
      <c r="B28" s="4">
        <v>6.8272233002338511E-3</v>
      </c>
      <c r="C28" s="1" t="s">
        <v>15</v>
      </c>
      <c r="D28" s="4">
        <v>1.0179055954751774E-4</v>
      </c>
      <c r="E28" s="4">
        <v>1.2859334814679304E-3</v>
      </c>
      <c r="F28" s="4">
        <v>1.0927826820957197E-5</v>
      </c>
      <c r="G28" s="4">
        <v>1.3805266864843358E-4</v>
      </c>
      <c r="H28" s="4">
        <v>4.234084858210119E-6</v>
      </c>
      <c r="I28" s="4">
        <v>5.3489749017511537E-5</v>
      </c>
      <c r="J28" s="4">
        <v>4.545543936631755E-7</v>
      </c>
      <c r="K28" s="4">
        <v>5.7424452381260701E-6</v>
      </c>
      <c r="M28" s="4">
        <v>5.8778362133734038E-2</v>
      </c>
      <c r="N28" s="1" t="s">
        <v>15</v>
      </c>
      <c r="O28">
        <v>7.0096840131386937E-3</v>
      </c>
      <c r="P28">
        <v>1.4558574488826522E-2</v>
      </c>
      <c r="Q28">
        <v>3.4101165469323375E-3</v>
      </c>
      <c r="R28">
        <v>7.0825497513210102E-3</v>
      </c>
      <c r="S28">
        <v>5.8414033442822453E-3</v>
      </c>
      <c r="T28">
        <v>1.2132145407355436E-2</v>
      </c>
      <c r="U28">
        <v>2.8417637891102816E-3</v>
      </c>
      <c r="V28">
        <v>5.9021247927675095E-3</v>
      </c>
      <c r="AC28" s="6"/>
    </row>
    <row r="29" spans="1:29">
      <c r="A29" s="6"/>
      <c r="B29" s="4">
        <v>8.6249206864123018E-2</v>
      </c>
      <c r="C29" s="1" t="s">
        <v>16</v>
      </c>
      <c r="D29" s="4">
        <v>1.2859334814679304E-3</v>
      </c>
      <c r="E29" s="4">
        <v>1.6245366231514711E-2</v>
      </c>
      <c r="F29" s="4">
        <v>1.380526686484336E-4</v>
      </c>
      <c r="G29" s="4">
        <v>1.744037458976204E-3</v>
      </c>
      <c r="H29" s="4">
        <v>5.3489749017511543E-5</v>
      </c>
      <c r="I29" s="4">
        <v>6.757430107732598E-4</v>
      </c>
      <c r="J29" s="4">
        <v>5.7424452381260701E-6</v>
      </c>
      <c r="K29" s="4">
        <v>7.2545063412832688E-5</v>
      </c>
      <c r="M29" s="4">
        <v>0.13138692712246433</v>
      </c>
      <c r="N29" s="1" t="s">
        <v>16</v>
      </c>
      <c r="O29">
        <v>1.5668705441133551E-2</v>
      </c>
      <c r="P29">
        <v>3.2542695916200459E-2</v>
      </c>
      <c r="Q29">
        <v>7.6226134578487557E-3</v>
      </c>
      <c r="R29">
        <v>1.5831581797070494E-2</v>
      </c>
      <c r="S29">
        <v>1.3057254534277961E-2</v>
      </c>
      <c r="T29">
        <v>2.7118913263500386E-2</v>
      </c>
      <c r="U29">
        <v>6.3521778815406301E-3</v>
      </c>
      <c r="V29">
        <v>1.319298483089208E-2</v>
      </c>
      <c r="AC29" s="6"/>
    </row>
    <row r="30" spans="1:29">
      <c r="A30" s="6"/>
      <c r="B30" s="4">
        <v>2.6452691164268851E-3</v>
      </c>
      <c r="C30" s="1" t="s">
        <v>17</v>
      </c>
      <c r="D30" s="4">
        <v>3.9439668467506764E-5</v>
      </c>
      <c r="E30" s="4">
        <v>4.9824650150082311E-4</v>
      </c>
      <c r="F30" s="4">
        <v>4.2340848582101181E-6</v>
      </c>
      <c r="G30" s="4">
        <v>5.348974901751153E-5</v>
      </c>
      <c r="H30" s="4">
        <v>1.6405342873976737E-6</v>
      </c>
      <c r="I30" s="4">
        <v>2.0725084693890412E-5</v>
      </c>
      <c r="J30" s="4">
        <v>1.7612119106345335E-7</v>
      </c>
      <c r="K30" s="4">
        <v>2.2249620926661669E-6</v>
      </c>
      <c r="M30" s="4">
        <v>9.2497370398196832E-2</v>
      </c>
      <c r="N30" s="1" t="s">
        <v>17</v>
      </c>
      <c r="O30">
        <v>1.1030884750793222E-2</v>
      </c>
      <c r="P30">
        <v>2.2910299097801314E-2</v>
      </c>
      <c r="Q30">
        <v>5.3663763652507575E-3</v>
      </c>
      <c r="R30">
        <v>1.1145550912443883E-2</v>
      </c>
      <c r="S30">
        <v>9.1924039589943527E-3</v>
      </c>
      <c r="T30">
        <v>1.9091915914834431E-2</v>
      </c>
      <c r="U30">
        <v>4.4719803043756319E-3</v>
      </c>
      <c r="V30">
        <v>9.2879590937032363E-3</v>
      </c>
      <c r="AC30" s="6"/>
    </row>
    <row r="31" spans="1:29">
      <c r="A31" s="6"/>
      <c r="B31" s="4">
        <v>3.3418031489634077E-2</v>
      </c>
      <c r="C31" s="1" t="s">
        <v>18</v>
      </c>
      <c r="D31" s="4">
        <v>4.9824650150082311E-4</v>
      </c>
      <c r="E31" s="4">
        <v>6.2944133635995346E-3</v>
      </c>
      <c r="F31" s="4">
        <v>5.348974901751153E-5</v>
      </c>
      <c r="G31" s="4">
        <v>6.757430107732597E-4</v>
      </c>
      <c r="H31" s="4">
        <v>2.0725084693890416E-5</v>
      </c>
      <c r="I31" s="4">
        <v>2.6182271158152926E-4</v>
      </c>
      <c r="J31" s="4">
        <v>2.2249620926661669E-6</v>
      </c>
      <c r="K31" s="4">
        <v>2.8108237764630188E-5</v>
      </c>
      <c r="M31" s="4">
        <v>0.2067588279489106</v>
      </c>
      <c r="N31" s="1" t="s">
        <v>18</v>
      </c>
      <c r="O31">
        <v>2.4657271795890737E-2</v>
      </c>
      <c r="P31">
        <v>5.1211256806850007E-2</v>
      </c>
      <c r="Q31">
        <v>1.1995429522325223E-2</v>
      </c>
      <c r="R31">
        <v>2.4913584392521625E-2</v>
      </c>
      <c r="S31">
        <v>2.0547726496575616E-2</v>
      </c>
      <c r="T31">
        <v>4.2676047339041671E-2</v>
      </c>
      <c r="U31">
        <v>9.9961912686043538E-3</v>
      </c>
      <c r="V31">
        <v>2.0761320327101356E-2</v>
      </c>
      <c r="AC31" s="6"/>
    </row>
    <row r="32" spans="1:29">
      <c r="A32" s="6"/>
      <c r="B32" s="4">
        <v>2.8398549853383129E-4</v>
      </c>
      <c r="C32" s="1" t="s">
        <v>19</v>
      </c>
      <c r="D32" s="4">
        <v>4.234084858210119E-6</v>
      </c>
      <c r="E32" s="4">
        <v>5.348974901751153E-5</v>
      </c>
      <c r="F32" s="4">
        <v>4.5455439366317556E-7</v>
      </c>
      <c r="G32" s="4">
        <v>5.7424452381260701E-6</v>
      </c>
      <c r="H32" s="4">
        <v>1.7612119106345341E-7</v>
      </c>
      <c r="I32" s="4">
        <v>2.2249620926661673E-6</v>
      </c>
      <c r="J32" s="4">
        <v>1.8907665740295724E-8</v>
      </c>
      <c r="K32" s="4">
        <v>2.388630197135341E-7</v>
      </c>
      <c r="M32" s="4">
        <v>5.0808414725770093E-2</v>
      </c>
      <c r="N32" s="1" t="s">
        <v>19</v>
      </c>
      <c r="O32">
        <v>6.0592183842385306E-3</v>
      </c>
      <c r="P32">
        <v>1.2584530490341568E-2</v>
      </c>
      <c r="Q32">
        <v>2.9477278626025287E-3</v>
      </c>
      <c r="R32">
        <v>6.1222040223283302E-3</v>
      </c>
      <c r="S32">
        <v>5.0493486535321099E-3</v>
      </c>
      <c r="T32">
        <v>1.0487108741951306E-2</v>
      </c>
      <c r="U32">
        <v>2.4564398855021078E-3</v>
      </c>
      <c r="V32">
        <v>5.1018366852736089E-3</v>
      </c>
      <c r="AC32" s="6"/>
    </row>
    <row r="33" spans="1:29">
      <c r="A33" s="6"/>
      <c r="B33" s="4">
        <v>3.5876260277903239E-3</v>
      </c>
      <c r="C33" s="1" t="s">
        <v>20</v>
      </c>
      <c r="D33" s="4">
        <v>5.348974901751153E-5</v>
      </c>
      <c r="E33" s="4">
        <v>6.757430107732597E-4</v>
      </c>
      <c r="F33" s="4">
        <v>5.7424452381260701E-6</v>
      </c>
      <c r="G33" s="4">
        <v>7.2545063412832688E-5</v>
      </c>
      <c r="H33" s="4">
        <v>2.2249620926661673E-6</v>
      </c>
      <c r="I33" s="4">
        <v>2.8108237764630188E-5</v>
      </c>
      <c r="J33" s="4">
        <v>2.3886301971353405E-7</v>
      </c>
      <c r="K33" s="4">
        <v>3.0175878382000525E-6</v>
      </c>
      <c r="M33" s="4">
        <v>0.1135717505634861</v>
      </c>
      <c r="N33" s="1" t="s">
        <v>20</v>
      </c>
      <c r="O33">
        <v>1.3544135211827306E-2</v>
      </c>
      <c r="P33">
        <v>2.8130126978410566E-2</v>
      </c>
      <c r="Q33">
        <v>6.5890387516997712E-3</v>
      </c>
      <c r="R33">
        <v>1.368492663814568E-2</v>
      </c>
      <c r="S33">
        <v>1.1286779343189423E-2</v>
      </c>
      <c r="T33">
        <v>2.3441772482008807E-2</v>
      </c>
      <c r="U33">
        <v>5.490865626416477E-3</v>
      </c>
      <c r="V33">
        <v>1.1404105531788068E-2</v>
      </c>
      <c r="AC33" s="6"/>
    </row>
    <row r="34" spans="1:29">
      <c r="A34" s="6"/>
      <c r="X34" t="s">
        <v>85</v>
      </c>
      <c r="AC34" s="6"/>
    </row>
    <row r="35" spans="1:29">
      <c r="A35" s="6"/>
      <c r="C35" s="1" t="s">
        <v>27</v>
      </c>
      <c r="D35" s="4">
        <v>1.0043041156349351E-2</v>
      </c>
      <c r="E35" s="4">
        <v>1.0851828501338933E-3</v>
      </c>
      <c r="F35" s="4">
        <v>0.14677961336046733</v>
      </c>
      <c r="G35" s="4">
        <v>1.586000860579587E-2</v>
      </c>
      <c r="H35" s="4">
        <v>4.1775080792860026E-4</v>
      </c>
      <c r="I35" s="4">
        <v>4.5139316401893837E-5</v>
      </c>
      <c r="J35" s="4">
        <v>6.1054516370290029E-3</v>
      </c>
      <c r="K35" s="4">
        <v>6.5971365701683149E-4</v>
      </c>
      <c r="P35" t="s">
        <v>63</v>
      </c>
      <c r="AA35" t="s">
        <v>44</v>
      </c>
      <c r="AC35" s="6"/>
    </row>
    <row r="36" spans="1:29">
      <c r="A36" s="6"/>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6"/>
    </row>
    <row r="37" spans="1:29">
      <c r="A37" s="6"/>
      <c r="B37" s="4">
        <v>5.5487671705045184E-2</v>
      </c>
      <c r="C37" s="1" t="s">
        <v>13</v>
      </c>
      <c r="D37" s="4">
        <v>5.5726497060377012E-4</v>
      </c>
      <c r="E37" s="4">
        <v>6.0214269728174715E-5</v>
      </c>
      <c r="F37" s="4">
        <v>8.1444589991390755E-3</v>
      </c>
      <c r="G37" s="4">
        <v>8.8003495075759258E-4</v>
      </c>
      <c r="H37" s="4">
        <v>2.3180019684859559E-5</v>
      </c>
      <c r="I37" s="4">
        <v>2.5046755694984468E-6</v>
      </c>
      <c r="J37" s="4">
        <v>3.3877729604649603E-4</v>
      </c>
      <c r="K37" s="4">
        <v>3.6605974819884725E-5</v>
      </c>
      <c r="N37" s="1" t="s">
        <v>13</v>
      </c>
      <c r="O37" s="5">
        <v>5.614936630011611</v>
      </c>
      <c r="P37" s="5">
        <v>11.661791462331809</v>
      </c>
      <c r="Q37" s="5">
        <v>2.7315907929786216</v>
      </c>
      <c r="R37" s="5">
        <v>5.6733039546479072</v>
      </c>
      <c r="S37" s="5">
        <v>4.6791138583430092</v>
      </c>
      <c r="T37" s="5">
        <v>9.7181595519431756</v>
      </c>
      <c r="U37" s="5">
        <v>2.2763256608155182</v>
      </c>
      <c r="V37" s="5">
        <v>4.727753295539924</v>
      </c>
      <c r="X37">
        <v>47.082975206611572</v>
      </c>
      <c r="Y37">
        <v>5.614936630011611</v>
      </c>
      <c r="Z37">
        <v>41.468038576599959</v>
      </c>
      <c r="AA37">
        <v>0.46447902991700657</v>
      </c>
      <c r="AB37">
        <v>16.893904079844798</v>
      </c>
      <c r="AC37" s="6"/>
    </row>
    <row r="38" spans="1:29">
      <c r="A38" s="6"/>
      <c r="B38" s="4">
        <v>5.9956211261871038E-3</v>
      </c>
      <c r="C38" s="1" t="s">
        <v>14</v>
      </c>
      <c r="D38" s="4">
        <v>6.0214269728174728E-5</v>
      </c>
      <c r="E38" s="4">
        <v>6.5063452220387041E-6</v>
      </c>
      <c r="F38" s="4">
        <v>8.800349507575928E-4</v>
      </c>
      <c r="G38" s="4">
        <v>9.5090602658418991E-5</v>
      </c>
      <c r="H38" s="4">
        <v>2.5046755694984468E-6</v>
      </c>
      <c r="I38" s="4">
        <v>2.7063823904083875E-7</v>
      </c>
      <c r="J38" s="4">
        <v>3.6605974819884725E-5</v>
      </c>
      <c r="K38" s="4">
        <v>3.9553931392442683E-6</v>
      </c>
      <c r="N38" s="1" t="s">
        <v>14</v>
      </c>
      <c r="O38" s="5">
        <v>12.551034820025954</v>
      </c>
      <c r="P38" s="5">
        <v>26.06753385697699</v>
      </c>
      <c r="Q38" s="5">
        <v>6.105908831363978</v>
      </c>
      <c r="R38" s="5">
        <v>12.681502957448265</v>
      </c>
      <c r="S38" s="5">
        <v>10.459195683354963</v>
      </c>
      <c r="T38" s="5">
        <v>21.722944880814158</v>
      </c>
      <c r="U38" s="5">
        <v>5.0882573594699823</v>
      </c>
      <c r="V38" s="5">
        <v>10.567919131206889</v>
      </c>
      <c r="X38">
        <v>105.24429752066116</v>
      </c>
      <c r="Y38">
        <v>26.06753385697699</v>
      </c>
      <c r="Z38">
        <v>79.17676366368417</v>
      </c>
      <c r="AA38">
        <v>55.197856290746572</v>
      </c>
      <c r="AB38">
        <v>26.930798933750271</v>
      </c>
      <c r="AC38" s="6"/>
    </row>
    <row r="39" spans="1:29">
      <c r="A39" s="6"/>
      <c r="B39" s="4">
        <v>0.81095545386568824</v>
      </c>
      <c r="C39" s="1" t="s">
        <v>15</v>
      </c>
      <c r="D39" s="4">
        <v>8.1444589991390738E-3</v>
      </c>
      <c r="E39" s="4">
        <v>8.8003495075759258E-4</v>
      </c>
      <c r="F39" s="4">
        <v>0.11903172797096802</v>
      </c>
      <c r="G39" s="4">
        <v>1.2861760477226911E-2</v>
      </c>
      <c r="H39" s="4">
        <v>3.3877729604649598E-4</v>
      </c>
      <c r="I39" s="4">
        <v>3.6605974819884725E-5</v>
      </c>
      <c r="J39" s="4">
        <v>4.9512493033618647E-3</v>
      </c>
      <c r="K39" s="4">
        <v>5.3499838814747755E-4</v>
      </c>
      <c r="N39" s="1" t="s">
        <v>15</v>
      </c>
      <c r="O39" s="5">
        <v>3.0842609657810254</v>
      </c>
      <c r="P39" s="5">
        <v>6.4057727750836699</v>
      </c>
      <c r="Q39" s="5">
        <v>1.5004512806502284</v>
      </c>
      <c r="R39" s="5">
        <v>3.1163218905812444</v>
      </c>
      <c r="S39" s="5">
        <v>2.5702174714841881</v>
      </c>
      <c r="T39" s="5">
        <v>5.3381439792363921</v>
      </c>
      <c r="U39" s="5">
        <v>1.250376067208524</v>
      </c>
      <c r="V39" s="5">
        <v>2.5969349088177043</v>
      </c>
      <c r="X39">
        <v>25.862479338842977</v>
      </c>
      <c r="Y39">
        <v>1.5004512806502284</v>
      </c>
      <c r="Z39">
        <v>24.362028058192749</v>
      </c>
      <c r="AA39">
        <v>1836.9157674622838</v>
      </c>
      <c r="AB39">
        <v>2.8701844148187861</v>
      </c>
      <c r="AC39" s="6"/>
    </row>
    <row r="40" spans="1:29">
      <c r="A40" s="6"/>
      <c r="B40" s="4">
        <v>8.762634117069433E-2</v>
      </c>
      <c r="C40" s="1" t="s">
        <v>16</v>
      </c>
      <c r="D40" s="4">
        <v>8.8003495075759269E-4</v>
      </c>
      <c r="E40" s="4">
        <v>9.5090602658418991E-5</v>
      </c>
      <c r="F40" s="4">
        <v>1.2861760477226914E-2</v>
      </c>
      <c r="G40" s="4">
        <v>1.389754525061617E-3</v>
      </c>
      <c r="H40" s="4">
        <v>3.6605974819884725E-5</v>
      </c>
      <c r="I40" s="4">
        <v>3.9553931392442674E-6</v>
      </c>
      <c r="J40" s="4">
        <v>5.3499838814747766E-4</v>
      </c>
      <c r="K40" s="4">
        <v>5.7808293984723297E-5</v>
      </c>
      <c r="N40" s="1" t="s">
        <v>16</v>
      </c>
      <c r="O40" s="5">
        <v>6.8942303940987628</v>
      </c>
      <c r="P40" s="5">
        <v>14.318786203128202</v>
      </c>
      <c r="Q40" s="5">
        <v>3.3539499214534527</v>
      </c>
      <c r="R40" s="5">
        <v>6.9658959907110169</v>
      </c>
      <c r="S40" s="5">
        <v>5.7451919950823029</v>
      </c>
      <c r="T40" s="5">
        <v>11.93232183594017</v>
      </c>
      <c r="U40" s="5">
        <v>2.794958267877877</v>
      </c>
      <c r="V40" s="5">
        <v>5.8049133255925156</v>
      </c>
      <c r="X40">
        <v>57.810247933884298</v>
      </c>
      <c r="Y40">
        <v>6.9658959907110169</v>
      </c>
      <c r="Z40">
        <v>50.84435194317328</v>
      </c>
      <c r="AA40">
        <v>52.010124170609501</v>
      </c>
      <c r="AB40">
        <v>14.173043882127923</v>
      </c>
      <c r="AC40" s="6"/>
    </row>
    <row r="41" spans="1:29">
      <c r="A41" s="6"/>
      <c r="B41" s="4">
        <v>2.3080677778767066E-3</v>
      </c>
      <c r="C41" s="1" t="s">
        <v>17</v>
      </c>
      <c r="D41" s="4">
        <v>2.3180019684859555E-5</v>
      </c>
      <c r="E41" s="4">
        <v>2.504675569498446E-6</v>
      </c>
      <c r="F41" s="4">
        <v>3.3877729604649598E-4</v>
      </c>
      <c r="G41" s="4">
        <v>3.6605974819884718E-5</v>
      </c>
      <c r="H41" s="4">
        <v>9.6419717896196319E-7</v>
      </c>
      <c r="I41" s="4">
        <v>1.0418460170259269E-7</v>
      </c>
      <c r="J41" s="4">
        <v>1.4091796192811231E-5</v>
      </c>
      <c r="K41" s="4">
        <v>1.522663834385754E-6</v>
      </c>
      <c r="N41" s="1" t="s">
        <v>17</v>
      </c>
      <c r="O41" s="5">
        <v>4.8535892903490181</v>
      </c>
      <c r="P41" s="5">
        <v>10.080531603032579</v>
      </c>
      <c r="Q41" s="5">
        <v>2.3612056007103335</v>
      </c>
      <c r="R41" s="5">
        <v>4.9040424014753086</v>
      </c>
      <c r="S41" s="5">
        <v>4.0446577419575149</v>
      </c>
      <c r="T41" s="5">
        <v>8.4004430025271493</v>
      </c>
      <c r="U41" s="5">
        <v>1.967671333925278</v>
      </c>
      <c r="V41" s="5">
        <v>4.0867020012294244</v>
      </c>
      <c r="X41">
        <v>40.69884297520661</v>
      </c>
      <c r="Y41">
        <v>4.0446577419575149</v>
      </c>
      <c r="Z41">
        <v>36.654185233249095</v>
      </c>
      <c r="AA41">
        <v>79.708676523867084</v>
      </c>
      <c r="AB41">
        <v>15.264845623722042</v>
      </c>
      <c r="AC41" s="6"/>
    </row>
    <row r="42" spans="1:29">
      <c r="A42" s="6"/>
      <c r="B42" s="4">
        <v>2.493941357508981E-4</v>
      </c>
      <c r="C42" s="1" t="s">
        <v>18</v>
      </c>
      <c r="D42" s="4">
        <v>2.5046755694984468E-6</v>
      </c>
      <c r="E42" s="4">
        <v>2.706382390408387E-7</v>
      </c>
      <c r="F42" s="4">
        <v>3.6605974819884725E-5</v>
      </c>
      <c r="G42" s="4">
        <v>3.9553931392442674E-6</v>
      </c>
      <c r="H42" s="4">
        <v>1.0418460170259269E-7</v>
      </c>
      <c r="I42" s="4">
        <v>1.1257480802436653E-8</v>
      </c>
      <c r="J42" s="4">
        <v>1.5226638343857542E-6</v>
      </c>
      <c r="K42" s="4">
        <v>1.645287173347771E-7</v>
      </c>
      <c r="N42" s="1" t="s">
        <v>18</v>
      </c>
      <c r="O42" s="5">
        <v>10.849199590191924</v>
      </c>
      <c r="P42" s="5">
        <v>22.532952995014004</v>
      </c>
      <c r="Q42" s="5">
        <v>5.2779889898230978</v>
      </c>
      <c r="R42" s="5">
        <v>10.961977132709515</v>
      </c>
      <c r="S42" s="5">
        <v>9.0409996584932717</v>
      </c>
      <c r="T42" s="5">
        <v>18.777460829178334</v>
      </c>
      <c r="U42" s="5">
        <v>4.3983241581859156</v>
      </c>
      <c r="V42" s="5">
        <v>9.1349809439245959</v>
      </c>
      <c r="X42">
        <v>90.973884297520669</v>
      </c>
      <c r="Y42">
        <v>18.777460829178334</v>
      </c>
      <c r="Z42">
        <v>72.196423468342331</v>
      </c>
      <c r="AA42">
        <v>360.0351511420584</v>
      </c>
      <c r="AB42">
        <v>22.3799515547304</v>
      </c>
      <c r="AC42" s="6"/>
    </row>
    <row r="43" spans="1:29">
      <c r="A43" s="6"/>
      <c r="B43" s="4">
        <v>3.3732540848178866E-2</v>
      </c>
      <c r="C43" s="1" t="s">
        <v>19</v>
      </c>
      <c r="D43" s="4">
        <v>3.3877729604649598E-4</v>
      </c>
      <c r="E43" s="4">
        <v>3.6605974819884718E-5</v>
      </c>
      <c r="F43" s="4">
        <v>4.9512493033618647E-3</v>
      </c>
      <c r="G43" s="4">
        <v>5.3499838814747755E-4</v>
      </c>
      <c r="H43" s="4">
        <v>1.4091796192811231E-5</v>
      </c>
      <c r="I43" s="4">
        <v>1.5226638343857542E-6</v>
      </c>
      <c r="J43" s="4">
        <v>2.0595239674266137E-4</v>
      </c>
      <c r="K43" s="4">
        <v>2.225381788342173E-5</v>
      </c>
      <c r="N43" s="1" t="s">
        <v>19</v>
      </c>
      <c r="O43" s="5">
        <v>2.6660560890649534</v>
      </c>
      <c r="P43" s="5">
        <v>5.5371934157502896</v>
      </c>
      <c r="Q43" s="5">
        <v>1.2970002595451127</v>
      </c>
      <c r="R43" s="5">
        <v>2.6937697698244651</v>
      </c>
      <c r="S43" s="5">
        <v>2.2217134075541285</v>
      </c>
      <c r="T43" s="5">
        <v>4.6143278464585746</v>
      </c>
      <c r="U43" s="5">
        <v>1.0808335496209274</v>
      </c>
      <c r="V43" s="5">
        <v>2.2448081415203878</v>
      </c>
      <c r="X43">
        <v>22.355702479338838</v>
      </c>
      <c r="Y43">
        <v>1.0808335496209274</v>
      </c>
      <c r="Z43">
        <v>21.274868929717911</v>
      </c>
      <c r="AA43">
        <v>7.8842230313885482</v>
      </c>
      <c r="AB43">
        <v>8.2831130797253998</v>
      </c>
      <c r="AC43" s="6"/>
    </row>
    <row r="44" spans="1:29">
      <c r="A44" s="6"/>
      <c r="B44" s="4">
        <v>3.6449093705786429E-3</v>
      </c>
      <c r="C44" s="1" t="s">
        <v>20</v>
      </c>
      <c r="D44" s="4">
        <v>3.6605974819884718E-5</v>
      </c>
      <c r="E44" s="4">
        <v>3.9553931392442666E-6</v>
      </c>
      <c r="F44" s="4">
        <v>5.3499838814747755E-4</v>
      </c>
      <c r="G44" s="4">
        <v>5.7808293984723283E-5</v>
      </c>
      <c r="H44" s="4">
        <v>1.522663834385754E-6</v>
      </c>
      <c r="I44" s="4">
        <v>1.6452871733477708E-7</v>
      </c>
      <c r="J44" s="4">
        <v>2.2253817883421727E-5</v>
      </c>
      <c r="K44" s="4">
        <v>2.4045964903593537E-6</v>
      </c>
      <c r="N44" s="1" t="s">
        <v>20</v>
      </c>
      <c r="O44" s="5">
        <v>5.959419493204015</v>
      </c>
      <c r="P44" s="5">
        <v>12.377255870500649</v>
      </c>
      <c r="Q44" s="5">
        <v>2.8991770507478991</v>
      </c>
      <c r="R44" s="5">
        <v>6.0213677207840997</v>
      </c>
      <c r="S44" s="5">
        <v>4.9661829110033464</v>
      </c>
      <c r="T44" s="5">
        <v>10.314379892083876</v>
      </c>
      <c r="U44" s="5">
        <v>2.4159808756232497</v>
      </c>
      <c r="V44" s="5">
        <v>5.0178064339867499</v>
      </c>
      <c r="X44">
        <v>49.971570247933883</v>
      </c>
      <c r="Y44">
        <v>5.0178064339867499</v>
      </c>
      <c r="Z44">
        <v>44.953763813947134</v>
      </c>
      <c r="AA44">
        <v>6.3188784879563922E-5</v>
      </c>
      <c r="AB44">
        <v>14.984237113003752</v>
      </c>
      <c r="AC44" s="6"/>
    </row>
    <row r="45" spans="1:29">
      <c r="A45" s="6"/>
      <c r="X45" s="8">
        <v>440</v>
      </c>
      <c r="Y45" s="8">
        <v>69.069576313093378</v>
      </c>
      <c r="Z45" s="8">
        <v>370.93042368690664</v>
      </c>
      <c r="AA45" s="8">
        <v>2392.2163408396555</v>
      </c>
      <c r="AB45" s="8">
        <v>121.78007868172337</v>
      </c>
      <c r="AC45" s="6"/>
    </row>
    <row r="46" spans="1:29">
      <c r="A46" s="6"/>
      <c r="C46" s="1" t="s">
        <v>28</v>
      </c>
      <c r="D46" s="4">
        <v>3.6367485784122988E-4</v>
      </c>
      <c r="E46" s="4">
        <v>4.5943521496000237E-3</v>
      </c>
      <c r="F46" s="4">
        <v>5.3151285742875816E-3</v>
      </c>
      <c r="G46" s="4">
        <v>6.7146715985902869E-2</v>
      </c>
      <c r="H46" s="4">
        <v>1.5127436333410148E-5</v>
      </c>
      <c r="I46" s="4">
        <v>1.911068861039673E-4</v>
      </c>
      <c r="J46" s="4">
        <v>2.2108833585225918E-4</v>
      </c>
      <c r="K46" s="4">
        <v>2.7930379270754264E-3</v>
      </c>
      <c r="P46" t="s">
        <v>70</v>
      </c>
      <c r="AB46" s="19">
        <v>2513.9964195213788</v>
      </c>
      <c r="AC46" s="6"/>
    </row>
    <row r="47" spans="1:29">
      <c r="A47" s="6"/>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6"/>
    </row>
    <row r="48" spans="1:29">
      <c r="A48" s="6"/>
      <c r="B48" s="4">
        <v>4.5098438847650923E-3</v>
      </c>
      <c r="C48" s="1" t="s">
        <v>13</v>
      </c>
      <c r="D48" s="4">
        <v>1.6401168336780848E-6</v>
      </c>
      <c r="E48" s="4">
        <v>2.0719810946331025E-5</v>
      </c>
      <c r="F48" s="4">
        <v>2.3970400097491053E-5</v>
      </c>
      <c r="G48" s="4">
        <v>3.0282120647108252E-4</v>
      </c>
      <c r="H48" s="4">
        <v>6.8222376240403026E-8</v>
      </c>
      <c r="I48" s="4">
        <v>8.6186222163247593E-7</v>
      </c>
      <c r="J48" s="4">
        <v>9.9707387943620202E-7</v>
      </c>
      <c r="K48" s="4">
        <v>1.2596165015338082E-5</v>
      </c>
      <c r="N48" s="1" t="s">
        <v>13</v>
      </c>
      <c r="O48">
        <v>0.46447902991700657</v>
      </c>
      <c r="P48">
        <v>5.0337933585825549</v>
      </c>
      <c r="Q48">
        <v>2.7315907929786216</v>
      </c>
      <c r="R48">
        <v>0.49353007471888466</v>
      </c>
      <c r="S48">
        <v>9.856473822948382E-2</v>
      </c>
      <c r="T48">
        <v>6.1297601208183989</v>
      </c>
      <c r="U48">
        <v>0.71563011413426669</v>
      </c>
      <c r="V48">
        <v>4.727753295539924</v>
      </c>
      <c r="W48" s="6">
        <v>20.395101524919141</v>
      </c>
      <c r="Z48" t="s">
        <v>67</v>
      </c>
      <c r="AC48" s="6"/>
    </row>
    <row r="49" spans="1:29">
      <c r="A49" s="6"/>
      <c r="B49" s="4">
        <v>5.6973448946467192E-2</v>
      </c>
      <c r="C49" s="1" t="s">
        <v>14</v>
      </c>
      <c r="D49" s="4">
        <v>2.0719810946331025E-5</v>
      </c>
      <c r="E49" s="4">
        <v>2.6175608763732874E-4</v>
      </c>
      <c r="F49" s="4">
        <v>3.0282120647108247E-4</v>
      </c>
      <c r="G49" s="4">
        <v>3.8255799951457696E-3</v>
      </c>
      <c r="H49" s="4">
        <v>8.6186222163247593E-7</v>
      </c>
      <c r="I49" s="4">
        <v>1.0888018418762702E-5</v>
      </c>
      <c r="J49" s="4">
        <v>1.259616501533808E-5</v>
      </c>
      <c r="K49" s="4">
        <v>1.5912900374377836E-4</v>
      </c>
      <c r="N49" s="1" t="s">
        <v>14</v>
      </c>
      <c r="O49">
        <v>3.4193242094044116</v>
      </c>
      <c r="P49">
        <v>55.197856290746572</v>
      </c>
      <c r="Q49">
        <v>4.2696846143994769</v>
      </c>
      <c r="R49">
        <v>3.6623914576146256E-2</v>
      </c>
      <c r="S49">
        <v>6.8416342686054232</v>
      </c>
      <c r="T49">
        <v>6.3263722958660011</v>
      </c>
      <c r="U49">
        <v>5.0882573594699823</v>
      </c>
      <c r="V49">
        <v>6.9464231631111515</v>
      </c>
      <c r="W49" s="6">
        <v>88.126176116179167</v>
      </c>
      <c r="Z49" t="s">
        <v>69</v>
      </c>
      <c r="AB49">
        <v>12</v>
      </c>
      <c r="AC49" s="6"/>
    </row>
    <row r="50" spans="1:29">
      <c r="A50" s="6"/>
      <c r="B50" s="4">
        <v>6.5911622925431526E-2</v>
      </c>
      <c r="C50" s="1" t="s">
        <v>15</v>
      </c>
      <c r="D50" s="4">
        <v>2.397040009749106E-5</v>
      </c>
      <c r="E50" s="4">
        <v>3.0282120647108252E-4</v>
      </c>
      <c r="F50" s="4">
        <v>3.5032875038862955E-4</v>
      </c>
      <c r="G50" s="4">
        <v>4.425749024743875E-3</v>
      </c>
      <c r="H50" s="4">
        <v>9.9707387943620202E-7</v>
      </c>
      <c r="I50" s="4">
        <v>1.2596165015338082E-5</v>
      </c>
      <c r="J50" s="4">
        <v>1.4572291025905271E-5</v>
      </c>
      <c r="K50" s="4">
        <v>1.8409366266582442E-4</v>
      </c>
      <c r="N50" s="1" t="s">
        <v>15</v>
      </c>
      <c r="O50">
        <v>1.1899304526914063</v>
      </c>
      <c r="P50">
        <v>1.8107554861481356</v>
      </c>
      <c r="Q50">
        <v>1836.9157674622838</v>
      </c>
      <c r="R50">
        <v>0.25057969891558862</v>
      </c>
      <c r="S50">
        <v>2.5702174714841881</v>
      </c>
      <c r="T50">
        <v>5.3381439792363921</v>
      </c>
      <c r="U50">
        <v>2.4482105715849412</v>
      </c>
      <c r="V50">
        <v>0.98200424444277989</v>
      </c>
      <c r="W50" s="6">
        <v>1851.5056093667872</v>
      </c>
      <c r="AC50" s="6"/>
    </row>
    <row r="51" spans="1:29">
      <c r="A51" s="6"/>
      <c r="B51" s="4">
        <v>0.83267017211095107</v>
      </c>
      <c r="C51" s="1" t="s">
        <v>16</v>
      </c>
      <c r="D51" s="4">
        <v>3.0282120647108257E-4</v>
      </c>
      <c r="E51" s="4">
        <v>3.8255799951457696E-3</v>
      </c>
      <c r="F51" s="4">
        <v>4.4257490247438741E-3</v>
      </c>
      <c r="G51" s="4">
        <v>5.5911067556666888E-2</v>
      </c>
      <c r="H51" s="4">
        <v>1.2596165015338082E-5</v>
      </c>
      <c r="I51" s="4">
        <v>1.5912900374377836E-4</v>
      </c>
      <c r="J51" s="4">
        <v>1.840936626658244E-4</v>
      </c>
      <c r="K51" s="4">
        <v>2.3256793714503091E-3</v>
      </c>
      <c r="N51" s="1" t="s">
        <v>16</v>
      </c>
      <c r="O51">
        <v>3.4744256836881378</v>
      </c>
      <c r="P51">
        <v>1.9756902766246034</v>
      </c>
      <c r="Q51">
        <v>13.169541192018533</v>
      </c>
      <c r="R51">
        <v>52.010124170609501</v>
      </c>
      <c r="S51">
        <v>5.7451919950823029</v>
      </c>
      <c r="T51">
        <v>8.2675457810362527</v>
      </c>
      <c r="U51">
        <v>2.794958267877877</v>
      </c>
      <c r="V51">
        <v>3.9771811862668915</v>
      </c>
      <c r="W51" s="6">
        <v>91.414658553204092</v>
      </c>
      <c r="AC51" s="6"/>
    </row>
    <row r="52" spans="1:29">
      <c r="A52" s="6"/>
      <c r="B52" s="4">
        <v>1.875916763819482E-4</v>
      </c>
      <c r="C52" s="1" t="s">
        <v>17</v>
      </c>
      <c r="D52" s="4">
        <v>6.8222376240403013E-8</v>
      </c>
      <c r="E52" s="4">
        <v>8.6186222163247572E-7</v>
      </c>
      <c r="F52" s="4">
        <v>9.9707387943620181E-7</v>
      </c>
      <c r="G52" s="4">
        <v>1.2596165015338078E-5</v>
      </c>
      <c r="H52" s="4">
        <v>2.8377811411456015E-9</v>
      </c>
      <c r="I52" s="4">
        <v>3.5850061132377263E-8</v>
      </c>
      <c r="J52" s="4">
        <v>4.1474331551020476E-8</v>
      </c>
      <c r="K52" s="4">
        <v>5.2395066693844078E-7</v>
      </c>
      <c r="N52" s="1" t="s">
        <v>17</v>
      </c>
      <c r="O52">
        <v>4.8535892903490181</v>
      </c>
      <c r="P52">
        <v>4.973341660519278</v>
      </c>
      <c r="Q52">
        <v>2.3612056007103335</v>
      </c>
      <c r="R52">
        <v>4.9040424014753086</v>
      </c>
      <c r="S52">
        <v>79.708676523867084</v>
      </c>
      <c r="T52">
        <v>0.68593127846330304</v>
      </c>
      <c r="U52">
        <v>0.54160593612636565</v>
      </c>
      <c r="V52">
        <v>2.3313980910591119</v>
      </c>
      <c r="W52" s="6">
        <v>100.35979078256979</v>
      </c>
      <c r="AC52" s="6"/>
    </row>
    <row r="53" spans="1:29">
      <c r="A53" s="6"/>
      <c r="B53" s="4">
        <v>2.3698702372456563E-3</v>
      </c>
      <c r="C53" s="1" t="s">
        <v>18</v>
      </c>
      <c r="D53" s="4">
        <v>8.6186222163247582E-7</v>
      </c>
      <c r="E53" s="4">
        <v>1.0888018418762698E-5</v>
      </c>
      <c r="F53" s="4">
        <v>1.2596165015338078E-5</v>
      </c>
      <c r="G53" s="4">
        <v>1.5912900374377833E-4</v>
      </c>
      <c r="H53" s="4">
        <v>3.585006113237727E-8</v>
      </c>
      <c r="I53" s="4">
        <v>4.5289852151048761E-7</v>
      </c>
      <c r="J53" s="4">
        <v>5.2395066693844078E-7</v>
      </c>
      <c r="K53" s="4">
        <v>6.619137454874357E-6</v>
      </c>
      <c r="N53" s="1" t="s">
        <v>18</v>
      </c>
      <c r="O53">
        <v>8.9413722884344775</v>
      </c>
      <c r="P53">
        <v>1.894091504318425</v>
      </c>
      <c r="Q53">
        <v>5.2779889898230978</v>
      </c>
      <c r="R53">
        <v>10.961977132709515</v>
      </c>
      <c r="S53">
        <v>0.10172344759974154</v>
      </c>
      <c r="T53">
        <v>360.0351511420584</v>
      </c>
      <c r="U53">
        <v>1.3077614475124477</v>
      </c>
      <c r="V53">
        <v>4.1202046740283391</v>
      </c>
      <c r="W53" s="6">
        <v>392.64027062648444</v>
      </c>
      <c r="AC53" s="6"/>
    </row>
    <row r="54" spans="1:29">
      <c r="A54" s="6"/>
      <c r="B54" s="4">
        <v>2.7416629385787678E-3</v>
      </c>
      <c r="C54" s="1" t="s">
        <v>19</v>
      </c>
      <c r="D54" s="4">
        <v>9.9707387943620202E-7</v>
      </c>
      <c r="E54" s="4">
        <v>1.259616501533808E-5</v>
      </c>
      <c r="F54" s="4">
        <v>1.4572291025905267E-5</v>
      </c>
      <c r="G54" s="4">
        <v>1.840936626658244E-4</v>
      </c>
      <c r="H54" s="4">
        <v>4.1474331551020483E-8</v>
      </c>
      <c r="I54" s="4">
        <v>5.2395066693844089E-7</v>
      </c>
      <c r="J54" s="4">
        <v>6.0614969655819447E-7</v>
      </c>
      <c r="K54" s="4">
        <v>7.6575685707075642E-6</v>
      </c>
      <c r="N54" s="1" t="s">
        <v>19</v>
      </c>
      <c r="O54">
        <v>2.6660560890649534</v>
      </c>
      <c r="P54">
        <v>5.5371934157502896</v>
      </c>
      <c r="Q54">
        <v>5.6331581610181329</v>
      </c>
      <c r="R54">
        <v>2.6937697698244651</v>
      </c>
      <c r="S54">
        <v>0.2726409346594576</v>
      </c>
      <c r="T54">
        <v>2.8310441339168846</v>
      </c>
      <c r="U54">
        <v>7.8842230313885482</v>
      </c>
      <c r="V54">
        <v>2.2448081415203878</v>
      </c>
      <c r="W54" s="6">
        <v>29.762893677143115</v>
      </c>
      <c r="AC54" s="6"/>
    </row>
    <row r="55" spans="1:29">
      <c r="A55" s="6"/>
      <c r="B55" s="4">
        <v>3.4635787280178736E-2</v>
      </c>
      <c r="C55" s="1" t="s">
        <v>20</v>
      </c>
      <c r="D55" s="4">
        <v>1.259616501533808E-5</v>
      </c>
      <c r="E55" s="4">
        <v>1.5912900374377833E-4</v>
      </c>
      <c r="F55" s="4">
        <v>1.8409366266582437E-4</v>
      </c>
      <c r="G55" s="4">
        <v>2.3256793714503086E-3</v>
      </c>
      <c r="H55" s="4">
        <v>5.2395066693844089E-7</v>
      </c>
      <c r="I55" s="4">
        <v>6.619137454874357E-6</v>
      </c>
      <c r="J55" s="4">
        <v>7.6575685707075625E-6</v>
      </c>
      <c r="K55" s="4">
        <v>9.6739067507655834E-5</v>
      </c>
      <c r="N55" s="1" t="s">
        <v>20</v>
      </c>
      <c r="O55">
        <v>5.959419493204015</v>
      </c>
      <c r="P55">
        <v>2.3361301567456496</v>
      </c>
      <c r="Q55">
        <v>2.8991770507478987</v>
      </c>
      <c r="R55">
        <v>4.1874429459440377</v>
      </c>
      <c r="S55">
        <v>4.9661829110033464</v>
      </c>
      <c r="T55">
        <v>0.16749378234946752</v>
      </c>
      <c r="U55">
        <v>7.1623120294628348E-2</v>
      </c>
      <c r="V55">
        <v>6.3188784879563922E-5</v>
      </c>
      <c r="W55" s="6">
        <v>20.587532649073921</v>
      </c>
      <c r="AC55" s="6"/>
    </row>
    <row r="56" spans="1:29">
      <c r="A56" s="6"/>
      <c r="O56" s="6">
        <v>30.968596536753424</v>
      </c>
      <c r="P56" s="6">
        <v>78.758852149435526</v>
      </c>
      <c r="Q56" s="6">
        <v>1873.25811386398</v>
      </c>
      <c r="R56" s="6">
        <v>75.53809010877346</v>
      </c>
      <c r="S56" s="6">
        <v>100.30483229053102</v>
      </c>
      <c r="T56" s="6">
        <v>389.78144251374511</v>
      </c>
      <c r="U56" s="6">
        <v>20.852269848389057</v>
      </c>
      <c r="V56" s="6">
        <v>25.329835984753466</v>
      </c>
      <c r="W56" s="19">
        <v>2594.7920332963613</v>
      </c>
      <c r="X56" t="s">
        <v>64</v>
      </c>
      <c r="AC56" s="6"/>
    </row>
    <row r="57" spans="1:29">
      <c r="A57" s="6"/>
      <c r="C57" s="1" t="s">
        <v>29</v>
      </c>
      <c r="D57" s="4">
        <v>7.8153742790444247E-3</v>
      </c>
      <c r="E57" s="4">
        <v>8.4447628989697745E-4</v>
      </c>
      <c r="F57" s="4">
        <v>8.390272834927487E-4</v>
      </c>
      <c r="G57" s="4">
        <v>9.0659592514477505E-5</v>
      </c>
      <c r="H57" s="4">
        <v>6.2479258660017717E-2</v>
      </c>
      <c r="I57" s="4">
        <v>6.751084550128102E-3</v>
      </c>
      <c r="J57" s="4">
        <v>6.7075229920485662E-3</v>
      </c>
      <c r="K57" s="4">
        <v>7.2476940047667417E-4</v>
      </c>
      <c r="X57">
        <v>1</v>
      </c>
      <c r="AC57" s="6"/>
    </row>
    <row r="58" spans="1:29">
      <c r="A58" s="6"/>
      <c r="C58" s="1"/>
      <c r="D58" s="1" t="s">
        <v>13</v>
      </c>
      <c r="E58" s="1" t="s">
        <v>14</v>
      </c>
      <c r="F58" s="1" t="s">
        <v>15</v>
      </c>
      <c r="G58" s="1" t="s">
        <v>16</v>
      </c>
      <c r="H58" s="1" t="s">
        <v>17</v>
      </c>
      <c r="I58" s="1" t="s">
        <v>18</v>
      </c>
      <c r="J58" s="1" t="s">
        <v>19</v>
      </c>
      <c r="K58" s="1" t="s">
        <v>20</v>
      </c>
      <c r="L58" s="1"/>
      <c r="X58">
        <v>0</v>
      </c>
      <c r="Y58" t="s">
        <v>65</v>
      </c>
      <c r="AC58" s="6"/>
    </row>
    <row r="59" spans="1:29">
      <c r="A59" s="6"/>
      <c r="B59" s="4">
        <v>9.06107522036525E-2</v>
      </c>
      <c r="C59" s="1" t="s">
        <v>13</v>
      </c>
      <c r="D59" s="4">
        <v>7.0815694217729369E-4</v>
      </c>
      <c r="E59" s="4">
        <v>7.6518631845714843E-5</v>
      </c>
      <c r="F59" s="4">
        <v>7.602489327666515E-5</v>
      </c>
      <c r="G59" s="4">
        <v>8.2147338722134306E-6</v>
      </c>
      <c r="H59" s="4">
        <v>5.661292624310775E-3</v>
      </c>
      <c r="I59" s="4">
        <v>6.1172084927756424E-4</v>
      </c>
      <c r="J59" s="4">
        <v>6.0777370373281446E-4</v>
      </c>
      <c r="K59" s="4">
        <v>6.5671900551381705E-5</v>
      </c>
      <c r="N59" t="s">
        <v>100</v>
      </c>
      <c r="AC59" s="6"/>
    </row>
    <row r="60" spans="1:29">
      <c r="A60" s="6"/>
      <c r="B60" s="4">
        <v>9.7907827717075985E-3</v>
      </c>
      <c r="C60" s="1" t="s">
        <v>14</v>
      </c>
      <c r="D60" s="4">
        <v>7.6518631845714843E-5</v>
      </c>
      <c r="E60" s="4">
        <v>8.2680839102388776E-6</v>
      </c>
      <c r="F60" s="4">
        <v>8.2147338722134306E-6</v>
      </c>
      <c r="G60" s="4">
        <v>8.8762837648077749E-7</v>
      </c>
      <c r="H60" s="4">
        <v>6.1172084927756424E-4</v>
      </c>
      <c r="I60" s="4">
        <v>6.6098402303735562E-5</v>
      </c>
      <c r="J60" s="4">
        <v>6.5671900551381705E-5</v>
      </c>
      <c r="K60" s="4">
        <v>7.0960597596478667E-6</v>
      </c>
      <c r="P60" s="1" t="s">
        <v>13</v>
      </c>
      <c r="Q60" s="1" t="s">
        <v>14</v>
      </c>
      <c r="R60" s="1" t="s">
        <v>15</v>
      </c>
      <c r="S60" s="1" t="s">
        <v>16</v>
      </c>
      <c r="T60" s="1" t="s">
        <v>17</v>
      </c>
      <c r="U60" s="1" t="s">
        <v>18</v>
      </c>
      <c r="V60" s="1" t="s">
        <v>19</v>
      </c>
      <c r="W60" s="1" t="s">
        <v>20</v>
      </c>
      <c r="AC60" s="6"/>
    </row>
    <row r="61" spans="1:29">
      <c r="A61" s="6"/>
      <c r="B61" s="4">
        <v>9.7276074775475285E-3</v>
      </c>
      <c r="C61" s="1" t="s">
        <v>15</v>
      </c>
      <c r="D61" s="4">
        <v>7.6024893276665164E-5</v>
      </c>
      <c r="E61" s="4">
        <v>8.2147338722134323E-6</v>
      </c>
      <c r="F61" s="4">
        <v>8.1617280767704518E-6</v>
      </c>
      <c r="G61" s="4">
        <v>8.8190093005524334E-7</v>
      </c>
      <c r="H61" s="4">
        <v>6.0777370373281457E-4</v>
      </c>
      <c r="I61" s="4">
        <v>6.5671900551381718E-5</v>
      </c>
      <c r="J61" s="4">
        <v>6.5248150813273609E-5</v>
      </c>
      <c r="K61" s="4">
        <v>7.0502722395745347E-6</v>
      </c>
      <c r="P61">
        <v>18</v>
      </c>
      <c r="Q61">
        <v>106</v>
      </c>
      <c r="R61">
        <v>69</v>
      </c>
      <c r="S61">
        <v>47</v>
      </c>
      <c r="T61">
        <v>41</v>
      </c>
      <c r="U61">
        <v>131</v>
      </c>
      <c r="V61">
        <v>15</v>
      </c>
      <c r="W61">
        <v>13</v>
      </c>
      <c r="AC61" s="6"/>
    </row>
    <row r="62" spans="1:29">
      <c r="A62" s="6"/>
      <c r="B62" s="4">
        <v>1.0510992281252379E-3</v>
      </c>
      <c r="C62" s="1" t="s">
        <v>16</v>
      </c>
      <c r="D62" s="4">
        <v>8.2147338722134323E-6</v>
      </c>
      <c r="E62" s="4">
        <v>8.8762837648077759E-7</v>
      </c>
      <c r="F62" s="4">
        <v>8.8190093005524334E-7</v>
      </c>
      <c r="G62" s="4">
        <v>9.5292227714115895E-8</v>
      </c>
      <c r="H62" s="4">
        <v>6.5671900551381705E-5</v>
      </c>
      <c r="I62" s="4">
        <v>7.0960597596478667E-6</v>
      </c>
      <c r="J62" s="4">
        <v>7.0502722395745338E-6</v>
      </c>
      <c r="K62" s="4">
        <v>7.6180455740982362E-7</v>
      </c>
      <c r="N62" s="1" t="s">
        <v>13</v>
      </c>
      <c r="O62" s="25">
        <v>19</v>
      </c>
      <c r="P62" s="7">
        <v>0.77727272727272723</v>
      </c>
      <c r="Q62" s="7">
        <v>4.5772727272727272</v>
      </c>
      <c r="R62" s="7">
        <v>2.9795454545454545</v>
      </c>
      <c r="S62" s="7">
        <v>2.0295454545454548</v>
      </c>
      <c r="T62" s="7">
        <v>1.7704545454545455</v>
      </c>
      <c r="U62" s="7">
        <v>5.6568181818181822</v>
      </c>
      <c r="V62" s="7">
        <v>0.64772727272727271</v>
      </c>
      <c r="W62" s="7">
        <v>0.5613636363636364</v>
      </c>
      <c r="AC62" s="6"/>
    </row>
    <row r="63" spans="1:29">
      <c r="A63" s="6"/>
      <c r="B63" s="4">
        <v>0.7243789513050648</v>
      </c>
      <c r="C63" s="1" t="s">
        <v>17</v>
      </c>
      <c r="D63" s="4">
        <v>5.6612926243107776E-3</v>
      </c>
      <c r="E63" s="4">
        <v>6.1172084927756446E-4</v>
      </c>
      <c r="F63" s="4">
        <v>6.0777370373281457E-4</v>
      </c>
      <c r="G63" s="4">
        <v>6.5671900551381718E-5</v>
      </c>
      <c r="H63" s="4">
        <v>4.525865986646152E-2</v>
      </c>
      <c r="I63" s="4">
        <v>4.8903435465936194E-3</v>
      </c>
      <c r="J63" s="4">
        <v>4.8587884708347507E-3</v>
      </c>
      <c r="K63" s="4">
        <v>5.2500769825529372E-4</v>
      </c>
      <c r="N63" s="1" t="s">
        <v>14</v>
      </c>
      <c r="O63" s="25">
        <v>97</v>
      </c>
      <c r="P63" s="7">
        <v>3.9681818181818183</v>
      </c>
      <c r="Q63" s="7">
        <v>23.368181818181817</v>
      </c>
      <c r="R63" s="7">
        <v>15.211363636363636</v>
      </c>
      <c r="S63" s="7">
        <v>10.361363636363636</v>
      </c>
      <c r="T63" s="7">
        <v>9.038636363636364</v>
      </c>
      <c r="U63" s="7">
        <v>28.879545454545454</v>
      </c>
      <c r="V63" s="7">
        <v>3.3068181818181817</v>
      </c>
      <c r="W63" s="7">
        <v>2.8659090909090907</v>
      </c>
      <c r="AC63" s="6"/>
    </row>
    <row r="64" spans="1:29">
      <c r="A64" s="6"/>
      <c r="B64" s="4">
        <v>7.8271472028894146E-2</v>
      </c>
      <c r="C64" s="1" t="s">
        <v>18</v>
      </c>
      <c r="D64" s="4">
        <v>6.1172084927756446E-4</v>
      </c>
      <c r="E64" s="4">
        <v>6.6098402303735575E-5</v>
      </c>
      <c r="F64" s="4">
        <v>6.5671900551381718E-5</v>
      </c>
      <c r="G64" s="4">
        <v>7.0960597596478675E-6</v>
      </c>
      <c r="H64" s="4">
        <v>4.8903435465936194E-3</v>
      </c>
      <c r="I64" s="4">
        <v>5.2841732553005115E-4</v>
      </c>
      <c r="J64" s="4">
        <v>5.2500769825529372E-4</v>
      </c>
      <c r="K64" s="4">
        <v>5.6728767856808379E-5</v>
      </c>
      <c r="N64" s="1" t="s">
        <v>15</v>
      </c>
      <c r="O64" s="25">
        <v>70</v>
      </c>
      <c r="P64" s="7">
        <v>2.8636363636363638</v>
      </c>
      <c r="Q64" s="7">
        <v>16.863636363636363</v>
      </c>
      <c r="R64" s="7">
        <v>10.977272727272727</v>
      </c>
      <c r="S64" s="7">
        <v>7.4772727272727275</v>
      </c>
      <c r="T64" s="7">
        <v>6.5227272727272725</v>
      </c>
      <c r="U64" s="7">
        <v>20.84090909090909</v>
      </c>
      <c r="V64" s="7">
        <v>2.3863636363636362</v>
      </c>
      <c r="W64" s="7">
        <v>2.0681818181818183</v>
      </c>
      <c r="AC64" s="6"/>
    </row>
    <row r="65" spans="1:29">
      <c r="A65" s="6"/>
      <c r="B65" s="4">
        <v>7.7766423210524252E-2</v>
      </c>
      <c r="C65" s="1" t="s">
        <v>19</v>
      </c>
      <c r="D65" s="4">
        <v>6.0777370373281457E-4</v>
      </c>
      <c r="E65" s="4">
        <v>6.5671900551381718E-5</v>
      </c>
      <c r="F65" s="4">
        <v>6.5248150813273609E-5</v>
      </c>
      <c r="G65" s="4">
        <v>7.0502722395745338E-6</v>
      </c>
      <c r="H65" s="4">
        <v>4.8587884708347498E-3</v>
      </c>
      <c r="I65" s="4">
        <v>5.2500769825529372E-4</v>
      </c>
      <c r="J65" s="4">
        <v>5.2162007169397073E-4</v>
      </c>
      <c r="K65" s="4">
        <v>5.6362723927506984E-5</v>
      </c>
      <c r="N65" s="1" t="s">
        <v>16</v>
      </c>
      <c r="O65" s="25">
        <v>50</v>
      </c>
      <c r="P65" s="7">
        <v>2.0454545454545454</v>
      </c>
      <c r="Q65" s="7">
        <v>12.045454545454545</v>
      </c>
      <c r="R65" s="7">
        <v>7.8409090909090908</v>
      </c>
      <c r="S65" s="7">
        <v>5.3409090909090908</v>
      </c>
      <c r="T65" s="7">
        <v>4.6590909090909092</v>
      </c>
      <c r="U65" s="7">
        <v>14.886363636363637</v>
      </c>
      <c r="V65" s="7">
        <v>1.7045454545454546</v>
      </c>
      <c r="W65" s="7">
        <v>1.4772727272727273</v>
      </c>
      <c r="AC65" s="6"/>
    </row>
    <row r="66" spans="1:29">
      <c r="A66" s="6"/>
      <c r="B66" s="4">
        <v>8.4029117744839898E-3</v>
      </c>
      <c r="C66" s="1" t="s">
        <v>20</v>
      </c>
      <c r="D66" s="4">
        <v>6.5671900551381718E-5</v>
      </c>
      <c r="E66" s="4">
        <v>7.0960597596478667E-6</v>
      </c>
      <c r="F66" s="4">
        <v>7.0502722395745347E-6</v>
      </c>
      <c r="G66" s="4">
        <v>7.6180455740982362E-7</v>
      </c>
      <c r="H66" s="4">
        <v>5.2500769825529362E-4</v>
      </c>
      <c r="I66" s="4">
        <v>5.6728767856808379E-5</v>
      </c>
      <c r="J66" s="4">
        <v>5.6362723927506977E-5</v>
      </c>
      <c r="K66" s="4">
        <v>6.0901733290511479E-6</v>
      </c>
      <c r="N66" s="1" t="s">
        <v>17</v>
      </c>
      <c r="O66" s="25">
        <v>35</v>
      </c>
      <c r="P66" s="7">
        <v>1.4318181818181819</v>
      </c>
      <c r="Q66" s="7">
        <v>8.4318181818181817</v>
      </c>
      <c r="R66" s="7">
        <v>5.4886363636363633</v>
      </c>
      <c r="S66" s="7">
        <v>3.7386363636363638</v>
      </c>
      <c r="T66" s="7">
        <v>3.2613636363636362</v>
      </c>
      <c r="U66" s="7">
        <v>10.420454545454545</v>
      </c>
      <c r="V66" s="7">
        <v>1.1931818181818181</v>
      </c>
      <c r="W66" s="7">
        <v>1.0340909090909092</v>
      </c>
      <c r="AC66" s="6"/>
    </row>
    <row r="67" spans="1:29">
      <c r="A67" s="6"/>
      <c r="N67" s="1" t="s">
        <v>18</v>
      </c>
      <c r="O67" s="25">
        <v>133</v>
      </c>
      <c r="P67" s="7">
        <v>5.4409090909090905</v>
      </c>
      <c r="Q67" s="7">
        <v>32.040909090909089</v>
      </c>
      <c r="R67" s="7">
        <v>20.856818181818181</v>
      </c>
      <c r="S67" s="7">
        <v>14.206818181818182</v>
      </c>
      <c r="T67" s="7">
        <v>12.393181818181818</v>
      </c>
      <c r="U67" s="7">
        <v>39.597727272727276</v>
      </c>
      <c r="V67" s="7">
        <v>4.5340909090909092</v>
      </c>
      <c r="W67" s="7">
        <v>3.9295454545454547</v>
      </c>
      <c r="AC67" s="6"/>
    </row>
    <row r="68" spans="1:29">
      <c r="A68" s="6"/>
      <c r="C68" s="1" t="s">
        <v>30</v>
      </c>
      <c r="D68" s="4">
        <v>2.7860455177955183E-3</v>
      </c>
      <c r="E68" s="4">
        <v>3.5196478221091385E-2</v>
      </c>
      <c r="F68" s="4">
        <v>2.9909868920173244E-4</v>
      </c>
      <c r="G68" s="4">
        <v>3.7785529465345948E-3</v>
      </c>
      <c r="H68" s="4">
        <v>2.2272773168607932E-2</v>
      </c>
      <c r="I68" s="4">
        <v>0.28137486295360431</v>
      </c>
      <c r="J68" s="4">
        <v>2.391115729110313E-3</v>
      </c>
      <c r="K68" s="4">
        <v>3.020727843324382E-2</v>
      </c>
      <c r="N68" s="1" t="s">
        <v>19</v>
      </c>
      <c r="O68" s="25">
        <v>12</v>
      </c>
      <c r="P68" s="7">
        <v>0.49090909090909091</v>
      </c>
      <c r="Q68" s="7">
        <v>2.8909090909090911</v>
      </c>
      <c r="R68" s="7">
        <v>1.8818181818181818</v>
      </c>
      <c r="S68" s="7">
        <v>1.2818181818181817</v>
      </c>
      <c r="T68" s="7">
        <v>1.1181818181818182</v>
      </c>
      <c r="U68" s="7">
        <v>3.5727272727272728</v>
      </c>
      <c r="V68" s="7">
        <v>0.40909090909090912</v>
      </c>
      <c r="W68" s="7">
        <v>0.35454545454545455</v>
      </c>
      <c r="AC68" s="6"/>
    </row>
    <row r="69" spans="1:29">
      <c r="A69" s="6"/>
      <c r="C69" s="1"/>
      <c r="D69" s="1" t="s">
        <v>13</v>
      </c>
      <c r="E69" s="1" t="s">
        <v>14</v>
      </c>
      <c r="F69" s="1" t="s">
        <v>15</v>
      </c>
      <c r="G69" s="1" t="s">
        <v>16</v>
      </c>
      <c r="H69" s="1" t="s">
        <v>17</v>
      </c>
      <c r="I69" s="1" t="s">
        <v>18</v>
      </c>
      <c r="J69" s="1" t="s">
        <v>19</v>
      </c>
      <c r="K69" s="1" t="s">
        <v>20</v>
      </c>
      <c r="L69" s="1"/>
      <c r="N69" s="1" t="s">
        <v>20</v>
      </c>
      <c r="O69" s="26">
        <v>24</v>
      </c>
      <c r="P69" s="7">
        <v>0.98181818181818181</v>
      </c>
      <c r="Q69" s="7">
        <v>5.7818181818181822</v>
      </c>
      <c r="R69" s="7">
        <v>3.7636363636363637</v>
      </c>
      <c r="S69" s="7">
        <v>2.5636363636363635</v>
      </c>
      <c r="T69" s="7">
        <v>2.2363636363636363</v>
      </c>
      <c r="U69" s="7">
        <v>7.1454545454545455</v>
      </c>
      <c r="V69" s="7">
        <v>0.81818181818181823</v>
      </c>
      <c r="W69" s="7">
        <v>0.70909090909090911</v>
      </c>
      <c r="AC69" s="6"/>
    </row>
    <row r="70" spans="1:29">
      <c r="A70" s="6"/>
      <c r="B70" s="4">
        <v>7.3645250226358292E-3</v>
      </c>
      <c r="C70" s="1" t="s">
        <v>13</v>
      </c>
      <c r="D70" s="4">
        <v>2.051790193000749E-5</v>
      </c>
      <c r="E70" s="4">
        <v>2.5920534456788452E-4</v>
      </c>
      <c r="F70" s="4">
        <v>2.2027197808637354E-6</v>
      </c>
      <c r="G70" s="4">
        <v>2.7827247724108367E-5</v>
      </c>
      <c r="H70" s="4">
        <v>1.6402839532370501E-4</v>
      </c>
      <c r="I70" s="4">
        <v>2.0721922189625461E-3</v>
      </c>
      <c r="J70" s="4">
        <v>1.7609431619051017E-5</v>
      </c>
      <c r="K70" s="4">
        <v>2.2246225788735173E-4</v>
      </c>
      <c r="O70" s="25">
        <v>440</v>
      </c>
      <c r="AC70" s="6"/>
    </row>
    <row r="71" spans="1:29">
      <c r="A71" s="6"/>
      <c r="B71" s="4">
        <v>9.3037009952724278E-2</v>
      </c>
      <c r="C71" s="1" t="s">
        <v>14</v>
      </c>
      <c r="D71" s="4">
        <v>2.5920534456788452E-4</v>
      </c>
      <c r="E71" s="4">
        <v>3.2745750945565224E-3</v>
      </c>
      <c r="F71" s="4">
        <v>2.7827247724108367E-5</v>
      </c>
      <c r="G71" s="4">
        <v>3.5154526809363473E-4</v>
      </c>
      <c r="H71" s="4">
        <v>2.0721922189625465E-3</v>
      </c>
      <c r="I71" s="4">
        <v>2.6178275925060914E-2</v>
      </c>
      <c r="J71" s="4">
        <v>2.2246225788735176E-4</v>
      </c>
      <c r="K71" s="4">
        <v>2.8103948642384186E-3</v>
      </c>
      <c r="N71" s="1" t="s">
        <v>101</v>
      </c>
      <c r="AC71" s="6"/>
    </row>
    <row r="72" spans="1:29">
      <c r="A72" s="6"/>
      <c r="B72" s="4">
        <v>7.906259128912784E-4</v>
      </c>
      <c r="C72" s="1" t="s">
        <v>15</v>
      </c>
      <c r="D72" s="4">
        <v>2.2027197808637359E-6</v>
      </c>
      <c r="E72" s="4">
        <v>2.7827247724108374E-5</v>
      </c>
      <c r="F72" s="4">
        <v>2.3647517419470447E-7</v>
      </c>
      <c r="G72" s="4">
        <v>2.9874218727619439E-6</v>
      </c>
      <c r="H72" s="4">
        <v>1.7609431619051017E-5</v>
      </c>
      <c r="I72" s="4">
        <v>2.2246225788735176E-4</v>
      </c>
      <c r="J72" s="4">
        <v>1.8904780561565359E-6</v>
      </c>
      <c r="K72" s="4">
        <v>2.3882657087244421E-5</v>
      </c>
      <c r="P72" s="1" t="s">
        <v>13</v>
      </c>
      <c r="Q72" s="1" t="s">
        <v>14</v>
      </c>
      <c r="R72" s="1" t="s">
        <v>15</v>
      </c>
      <c r="S72" s="1" t="s">
        <v>16</v>
      </c>
      <c r="T72" s="1" t="s">
        <v>17</v>
      </c>
      <c r="U72" s="1" t="s">
        <v>18</v>
      </c>
      <c r="V72" s="1" t="s">
        <v>19</v>
      </c>
      <c r="W72" s="1" t="s">
        <v>20</v>
      </c>
      <c r="X72" s="1" t="s">
        <v>95</v>
      </c>
      <c r="AC72" s="6"/>
    </row>
    <row r="73" spans="1:29">
      <c r="A73" s="6"/>
      <c r="B73" s="4">
        <v>9.9880807927814879E-3</v>
      </c>
      <c r="C73" s="1" t="s">
        <v>16</v>
      </c>
      <c r="D73" s="4">
        <v>2.782724772410837E-5</v>
      </c>
      <c r="E73" s="4">
        <v>3.5154526809363479E-4</v>
      </c>
      <c r="F73" s="4">
        <v>2.9874218727619435E-6</v>
      </c>
      <c r="G73" s="4">
        <v>3.774049210979008E-5</v>
      </c>
      <c r="H73" s="4">
        <v>2.2246225788735176E-4</v>
      </c>
      <c r="I73" s="4">
        <v>2.8103948642384186E-3</v>
      </c>
      <c r="J73" s="4">
        <v>2.3882657087244421E-5</v>
      </c>
      <c r="K73" s="4">
        <v>3.0171273752128508E-4</v>
      </c>
      <c r="O73" s="1" t="s">
        <v>13</v>
      </c>
      <c r="P73" s="7">
        <v>13.362068048910155</v>
      </c>
      <c r="Q73" s="7">
        <v>7.2804008305497853E-2</v>
      </c>
      <c r="R73" s="7">
        <v>2.9795454545454545</v>
      </c>
      <c r="S73" s="7">
        <v>1.913084088364043</v>
      </c>
      <c r="T73" s="7">
        <v>2.8076817598319521</v>
      </c>
      <c r="U73" s="7">
        <v>2.3639294714927503</v>
      </c>
      <c r="V73" s="7">
        <v>0.19158692185007978</v>
      </c>
      <c r="W73" s="7">
        <v>0.5613636363636364</v>
      </c>
      <c r="X73" s="6">
        <v>24.252063389663569</v>
      </c>
      <c r="AC73" s="6"/>
    </row>
    <row r="74" spans="1:29">
      <c r="A74" s="6"/>
      <c r="B74" s="4">
        <v>5.8874987603753821E-2</v>
      </c>
      <c r="C74" s="1" t="s">
        <v>17</v>
      </c>
      <c r="D74" s="4">
        <v>1.6402839532370504E-4</v>
      </c>
      <c r="E74" s="4">
        <v>2.0721922189625465E-3</v>
      </c>
      <c r="F74" s="4">
        <v>1.7609431619051013E-5</v>
      </c>
      <c r="G74" s="4">
        <v>2.2246225788735173E-4</v>
      </c>
      <c r="H74" s="4">
        <v>1.3113092442030127E-3</v>
      </c>
      <c r="I74" s="4">
        <v>1.6565941568401386E-2</v>
      </c>
      <c r="J74" s="4">
        <v>1.4077690891051045E-4</v>
      </c>
      <c r="K74" s="4">
        <v>1.77845314330037E-3</v>
      </c>
      <c r="O74" s="1" t="s">
        <v>14</v>
      </c>
      <c r="P74" s="7">
        <v>1.0403467666354262</v>
      </c>
      <c r="Q74" s="7">
        <v>70.649255539247761</v>
      </c>
      <c r="R74" s="7">
        <v>13.277103962077069</v>
      </c>
      <c r="S74" s="7">
        <v>0.25914823825001498</v>
      </c>
      <c r="T74" s="7">
        <v>5.4811809952682475</v>
      </c>
      <c r="U74" s="7">
        <v>12.342203831817825</v>
      </c>
      <c r="V74" s="7">
        <v>3.3068181818181817</v>
      </c>
      <c r="W74" s="7">
        <v>0.26162677528656902</v>
      </c>
      <c r="X74" s="6">
        <v>106.6176842904011</v>
      </c>
      <c r="AC74" s="6"/>
    </row>
    <row r="75" spans="1:29">
      <c r="A75" s="6"/>
      <c r="B75" s="4">
        <v>0.7437754357302051</v>
      </c>
      <c r="C75" s="1" t="s">
        <v>18</v>
      </c>
      <c r="D75" s="4">
        <v>2.0721922189625465E-3</v>
      </c>
      <c r="E75" s="4">
        <v>2.6178275925060918E-2</v>
      </c>
      <c r="F75" s="4">
        <v>2.2246225788735173E-4</v>
      </c>
      <c r="G75" s="4">
        <v>2.8103948642384186E-3</v>
      </c>
      <c r="H75" s="4">
        <v>1.6565941568401386E-2</v>
      </c>
      <c r="I75" s="4">
        <v>0.20927971129684378</v>
      </c>
      <c r="J75" s="4">
        <v>1.7784531433003702E-3</v>
      </c>
      <c r="K75" s="4">
        <v>2.246743167890955E-2</v>
      </c>
      <c r="O75" s="1" t="s">
        <v>15</v>
      </c>
      <c r="P75" s="7">
        <v>1.5937950937950935</v>
      </c>
      <c r="Q75" s="7">
        <v>11.39732908600833</v>
      </c>
      <c r="R75" s="7">
        <v>168.61702428006777</v>
      </c>
      <c r="S75" s="7">
        <v>1.6170903564520587</v>
      </c>
      <c r="T75" s="7">
        <v>6.5227272727272725</v>
      </c>
      <c r="U75" s="7">
        <v>20.84090909090909</v>
      </c>
      <c r="V75" s="7">
        <v>0.15779220779220787</v>
      </c>
      <c r="W75" s="7">
        <v>0.55169830169830181</v>
      </c>
      <c r="X75" s="6">
        <v>211.29836568945012</v>
      </c>
      <c r="AC75" s="6"/>
    </row>
    <row r="76" spans="1:29">
      <c r="A76" s="6"/>
      <c r="B76" s="4">
        <v>6.3205828858764034E-3</v>
      </c>
      <c r="C76" s="1" t="s">
        <v>19</v>
      </c>
      <c r="D76" s="4">
        <v>1.7609431619051017E-5</v>
      </c>
      <c r="E76" s="4">
        <v>2.2246225788735176E-4</v>
      </c>
      <c r="F76" s="4">
        <v>1.8904780561565355E-6</v>
      </c>
      <c r="G76" s="4">
        <v>2.3882657087244417E-5</v>
      </c>
      <c r="H76" s="4">
        <v>1.4077690891051045E-4</v>
      </c>
      <c r="I76" s="4">
        <v>1.7784531433003698E-3</v>
      </c>
      <c r="J76" s="4">
        <v>1.5113245155564522E-5</v>
      </c>
      <c r="K76" s="4">
        <v>1.9092760709406425E-4</v>
      </c>
      <c r="O76" s="1" t="s">
        <v>16</v>
      </c>
      <c r="P76" s="7">
        <v>1.0101010101010081E-3</v>
      </c>
      <c r="Q76" s="7">
        <v>0.76998284734133771</v>
      </c>
      <c r="R76" s="7">
        <v>0.59453227931488806</v>
      </c>
      <c r="S76" s="7">
        <v>79.911121856866558</v>
      </c>
      <c r="T76" s="7">
        <v>4.6590909090909092</v>
      </c>
      <c r="U76" s="7">
        <v>11.155065926439972</v>
      </c>
      <c r="V76" s="7">
        <v>1.7045454545454546</v>
      </c>
      <c r="W76" s="7">
        <v>0.15419580419580423</v>
      </c>
      <c r="X76" s="6">
        <v>98.949545178805025</v>
      </c>
      <c r="AC76" s="6"/>
    </row>
    <row r="77" spans="1:29">
      <c r="A77" s="6"/>
      <c r="B77" s="4">
        <v>7.9848752099131837E-2</v>
      </c>
      <c r="C77" s="1" t="s">
        <v>20</v>
      </c>
      <c r="D77" s="4">
        <v>2.2246225788735173E-4</v>
      </c>
      <c r="E77" s="4">
        <v>2.8103948642384186E-3</v>
      </c>
      <c r="F77" s="4">
        <v>2.3882657087244414E-5</v>
      </c>
      <c r="G77" s="4">
        <v>3.0171273752128502E-4</v>
      </c>
      <c r="H77" s="4">
        <v>1.77845314330037E-3</v>
      </c>
      <c r="I77" s="4">
        <v>2.2467431678909546E-2</v>
      </c>
      <c r="J77" s="4">
        <v>1.9092760709406425E-4</v>
      </c>
      <c r="K77" s="4">
        <v>2.4120134872055374E-3</v>
      </c>
      <c r="O77" s="1" t="s">
        <v>17</v>
      </c>
      <c r="P77" s="7">
        <v>1.4318181818181821</v>
      </c>
      <c r="Q77" s="7">
        <v>3.4992036265621174</v>
      </c>
      <c r="R77" s="7">
        <v>5.4886363636363633</v>
      </c>
      <c r="S77" s="7">
        <v>3.7386363636363633</v>
      </c>
      <c r="T77" s="7">
        <v>107.66554482103263</v>
      </c>
      <c r="U77" s="7">
        <v>1.8751982750074352</v>
      </c>
      <c r="V77" s="7">
        <v>2.7360389610389615</v>
      </c>
      <c r="W77" s="7">
        <v>1.123876123876129E-3</v>
      </c>
      <c r="X77" s="6">
        <v>126.43620046885592</v>
      </c>
      <c r="AC77" s="6"/>
    </row>
    <row r="78" spans="1:29">
      <c r="A78" s="6"/>
      <c r="O78" s="1" t="s">
        <v>18</v>
      </c>
      <c r="P78" s="7">
        <v>3.624701906280853</v>
      </c>
      <c r="Q78" s="7">
        <v>8.0306948761268515</v>
      </c>
      <c r="R78" s="7">
        <v>20.856818181818181</v>
      </c>
      <c r="S78" s="7">
        <v>14.206818181818182</v>
      </c>
      <c r="T78" s="7">
        <v>0.4621346881616456</v>
      </c>
      <c r="U78" s="7">
        <v>95.213522485951145</v>
      </c>
      <c r="V78" s="7">
        <v>1.4162964228753703</v>
      </c>
      <c r="W78" s="7">
        <v>0.21988669225511337</v>
      </c>
      <c r="X78" s="6">
        <v>144.03087343528733</v>
      </c>
      <c r="AC78" s="6"/>
    </row>
    <row r="79" spans="1:29">
      <c r="A79" s="6"/>
      <c r="C79" s="1" t="s">
        <v>31</v>
      </c>
      <c r="D79" s="4">
        <v>1.0584071384514191E-4</v>
      </c>
      <c r="E79" s="4">
        <v>1.1436429038037252E-5</v>
      </c>
      <c r="F79" s="4">
        <v>1.5468680068252219E-3</v>
      </c>
      <c r="G79" s="4">
        <v>1.6714405589847382E-4</v>
      </c>
      <c r="H79" s="4">
        <v>8.4613341613372947E-4</v>
      </c>
      <c r="I79" s="4">
        <v>9.1427432967654761E-5</v>
      </c>
      <c r="J79" s="4">
        <v>1.236628763519129E-2</v>
      </c>
      <c r="K79" s="4">
        <v>1.3362170932704281E-3</v>
      </c>
      <c r="O79" s="1" t="s">
        <v>19</v>
      </c>
      <c r="P79" s="7">
        <v>0.49090909090909091</v>
      </c>
      <c r="Q79" s="7">
        <v>2.8909090909090907</v>
      </c>
      <c r="R79" s="7">
        <v>2.3842336407553799</v>
      </c>
      <c r="S79" s="7">
        <v>1.2818181818181817</v>
      </c>
      <c r="T79" s="7">
        <v>3.1669623059866963</v>
      </c>
      <c r="U79" s="7">
        <v>1.8526254915567892</v>
      </c>
      <c r="V79" s="7">
        <v>31.520202020202017</v>
      </c>
      <c r="W79" s="7">
        <v>0.35454545454545455</v>
      </c>
      <c r="X79" s="6">
        <v>43.942205276682699</v>
      </c>
      <c r="AC79" s="6"/>
    </row>
    <row r="80" spans="1:29">
      <c r="A80" s="6"/>
      <c r="C80" s="1"/>
      <c r="D80" s="1" t="s">
        <v>13</v>
      </c>
      <c r="E80" s="1" t="s">
        <v>14</v>
      </c>
      <c r="F80" s="1" t="s">
        <v>15</v>
      </c>
      <c r="G80" s="1" t="s">
        <v>16</v>
      </c>
      <c r="H80" s="1" t="s">
        <v>17</v>
      </c>
      <c r="I80" s="1" t="s">
        <v>18</v>
      </c>
      <c r="J80" s="1" t="s">
        <v>19</v>
      </c>
      <c r="K80" s="1" t="s">
        <v>20</v>
      </c>
      <c r="L80" s="1"/>
      <c r="O80" s="1" t="s">
        <v>20</v>
      </c>
      <c r="P80" s="7">
        <v>0.98181818181818181</v>
      </c>
      <c r="Q80" s="7">
        <v>0.25666094911377912</v>
      </c>
      <c r="R80" s="7">
        <v>3.7636363636363637</v>
      </c>
      <c r="S80" s="7">
        <v>0.95370728562217899</v>
      </c>
      <c r="T80" s="7">
        <v>2.2363636363636363</v>
      </c>
      <c r="U80" s="7">
        <v>0.48133240804996524</v>
      </c>
      <c r="V80" s="7">
        <v>1.7070707070707065</v>
      </c>
      <c r="W80" s="7">
        <v>25.965501165501166</v>
      </c>
      <c r="X80" s="6">
        <v>36.346090697175981</v>
      </c>
      <c r="AC80" s="6"/>
    </row>
    <row r="81" spans="1:29">
      <c r="A81" s="6"/>
      <c r="B81" s="4">
        <v>6.4257442838452691E-3</v>
      </c>
      <c r="C81" s="1" t="s">
        <v>13</v>
      </c>
      <c r="D81" s="4">
        <v>6.8010536198852348E-7</v>
      </c>
      <c r="E81" s="4">
        <v>7.3487568518769918E-8</v>
      </c>
      <c r="F81" s="4">
        <v>9.9397782527202935E-6</v>
      </c>
      <c r="G81" s="4">
        <v>1.0740249617683324E-6</v>
      </c>
      <c r="H81" s="4">
        <v>5.4370369620917826E-6</v>
      </c>
      <c r="I81" s="4">
        <v>5.8748930477855408E-7</v>
      </c>
      <c r="J81" s="4">
        <v>7.9462602084216867E-5</v>
      </c>
      <c r="K81" s="4">
        <v>8.5861893490587937E-6</v>
      </c>
      <c r="X81" s="27">
        <v>791.87302842632164</v>
      </c>
      <c r="Y81" t="s">
        <v>51</v>
      </c>
      <c r="AC81" s="6"/>
    </row>
    <row r="82" spans="1:29">
      <c r="A82" s="6"/>
      <c r="B82" s="4">
        <v>6.9432230612400574E-4</v>
      </c>
      <c r="C82" s="1" t="s">
        <v>14</v>
      </c>
      <c r="D82" s="4">
        <v>7.3487568518769918E-8</v>
      </c>
      <c r="E82" s="4">
        <v>7.9405677835135684E-9</v>
      </c>
      <c r="F82" s="4">
        <v>1.0740249617683324E-6</v>
      </c>
      <c r="G82" s="4">
        <v>1.1605184634634806E-7</v>
      </c>
      <c r="H82" s="4">
        <v>5.8748930477855408E-7</v>
      </c>
      <c r="I82" s="4">
        <v>6.3480106101099997E-8</v>
      </c>
      <c r="J82" s="4">
        <v>8.5861893490587937E-6</v>
      </c>
      <c r="K82" s="4">
        <v>9.2776533368183925E-7</v>
      </c>
      <c r="Y82" t="s">
        <v>102</v>
      </c>
      <c r="AC82" s="6"/>
    </row>
    <row r="83" spans="1:29">
      <c r="A83" s="6"/>
      <c r="B83" s="4">
        <v>9.3912615397354765E-2</v>
      </c>
      <c r="C83" s="1" t="s">
        <v>15</v>
      </c>
      <c r="D83" s="4">
        <v>9.9397782527202935E-6</v>
      </c>
      <c r="E83" s="4">
        <v>1.0740249617683324E-6</v>
      </c>
      <c r="F83" s="4">
        <v>1.452704201954498E-4</v>
      </c>
      <c r="G83" s="4">
        <v>1.5696935437547338E-5</v>
      </c>
      <c r="H83" s="4">
        <v>7.9462602084216867E-5</v>
      </c>
      <c r="I83" s="4">
        <v>8.5861893490587954E-6</v>
      </c>
      <c r="J83" s="4">
        <v>1.1613504145767835E-3</v>
      </c>
      <c r="K83" s="4">
        <v>1.2548764196767704E-4</v>
      </c>
      <c r="U83" t="s">
        <v>103</v>
      </c>
      <c r="W83">
        <v>66.33864886296881</v>
      </c>
      <c r="AC83" s="6"/>
    </row>
    <row r="84" spans="1:29">
      <c r="A84" s="6"/>
      <c r="B84" s="4">
        <v>1.014755969370883E-2</v>
      </c>
      <c r="C84" s="1" t="s">
        <v>16</v>
      </c>
      <c r="D84" s="4">
        <v>1.0740249617683322E-6</v>
      </c>
      <c r="E84" s="4">
        <v>1.1605184634634806E-7</v>
      </c>
      <c r="F84" s="4">
        <v>1.5696935437547338E-5</v>
      </c>
      <c r="G84" s="4">
        <v>1.6961042846783686E-6</v>
      </c>
      <c r="H84" s="4">
        <v>8.5861893490587937E-6</v>
      </c>
      <c r="I84" s="4">
        <v>9.2776533368183935E-7</v>
      </c>
      <c r="J84" s="4">
        <v>1.2548764196767702E-4</v>
      </c>
      <c r="K84" s="4">
        <v>1.3559342717715769E-5</v>
      </c>
      <c r="AC84" s="6"/>
    </row>
    <row r="85" spans="1:29">
      <c r="A85" s="6"/>
      <c r="B85" s="4">
        <v>5.1369995199076618E-2</v>
      </c>
      <c r="C85" s="1" t="s">
        <v>17</v>
      </c>
      <c r="D85" s="4">
        <v>5.4370369620917818E-6</v>
      </c>
      <c r="E85" s="4">
        <v>5.8748930477855408E-7</v>
      </c>
      <c r="F85" s="4">
        <v>7.9462602084216867E-5</v>
      </c>
      <c r="G85" s="4">
        <v>8.5861893490587937E-6</v>
      </c>
      <c r="H85" s="4">
        <v>4.346586952456798E-5</v>
      </c>
      <c r="I85" s="4">
        <v>4.6966267926123242E-6</v>
      </c>
      <c r="J85" s="4">
        <v>6.3525613645017717E-4</v>
      </c>
      <c r="K85" s="4">
        <v>6.8641465666226007E-5</v>
      </c>
      <c r="AC85" s="6"/>
    </row>
    <row r="86" spans="1:29">
      <c r="A86" s="6"/>
      <c r="B86" s="4">
        <v>5.5506929558139951E-3</v>
      </c>
      <c r="C86" s="1" t="s">
        <v>18</v>
      </c>
      <c r="D86" s="4">
        <v>5.8748930477855398E-7</v>
      </c>
      <c r="E86" s="4">
        <v>6.3480106101099997E-8</v>
      </c>
      <c r="F86" s="4">
        <v>8.5861893490587937E-6</v>
      </c>
      <c r="G86" s="4">
        <v>9.2776533368183925E-7</v>
      </c>
      <c r="H86" s="4">
        <v>4.6966267926123242E-6</v>
      </c>
      <c r="I86" s="4">
        <v>5.0748560814171751E-7</v>
      </c>
      <c r="J86" s="4">
        <v>6.8641465666226007E-5</v>
      </c>
      <c r="K86" s="4">
        <v>7.4169308070544173E-6</v>
      </c>
      <c r="AC86" s="6"/>
    </row>
    <row r="87" spans="1:29">
      <c r="A87" s="6"/>
      <c r="B87" s="4">
        <v>0.75077537931651239</v>
      </c>
      <c r="C87" s="1" t="s">
        <v>19</v>
      </c>
      <c r="D87" s="4">
        <v>7.9462602084216867E-5</v>
      </c>
      <c r="E87" s="4">
        <v>8.5861893490587954E-6</v>
      </c>
      <c r="F87" s="4">
        <v>1.1613504145767835E-3</v>
      </c>
      <c r="G87" s="4">
        <v>1.2548764196767704E-4</v>
      </c>
      <c r="H87" s="4">
        <v>6.3525613645017717E-4</v>
      </c>
      <c r="I87" s="4">
        <v>6.864146566622602E-5</v>
      </c>
      <c r="J87" s="4">
        <v>9.2843042900478383E-3</v>
      </c>
      <c r="K87" s="4">
        <v>1.0031988950493132E-3</v>
      </c>
      <c r="AC87" s="6"/>
    </row>
    <row r="88" spans="1:29">
      <c r="A88" s="6"/>
      <c r="B88" s="4">
        <v>8.1123690847564142E-2</v>
      </c>
      <c r="C88" s="1" t="s">
        <v>20</v>
      </c>
      <c r="D88" s="4">
        <v>8.5861893490587937E-6</v>
      </c>
      <c r="E88" s="4">
        <v>9.2776533368183935E-7</v>
      </c>
      <c r="F88" s="4">
        <v>1.2548764196767704E-4</v>
      </c>
      <c r="G88" s="4">
        <v>1.3559342717715771E-5</v>
      </c>
      <c r="H88" s="4">
        <v>6.8641465666226007E-5</v>
      </c>
      <c r="I88" s="4">
        <v>7.416930807054419E-6</v>
      </c>
      <c r="J88" s="4">
        <v>1.0031988950493134E-3</v>
      </c>
      <c r="K88" s="4">
        <v>1.0839886237970099E-4</v>
      </c>
      <c r="AC88" s="6"/>
    </row>
    <row r="89" spans="1:29">
      <c r="A89" s="6"/>
      <c r="AC89" s="6"/>
    </row>
    <row r="90" spans="1:29">
      <c r="A90" s="6"/>
      <c r="C90" s="1" t="s">
        <v>32</v>
      </c>
      <c r="D90" s="4">
        <v>6.6201058661529837E-6</v>
      </c>
      <c r="E90" s="4">
        <v>8.3632665170431053E-5</v>
      </c>
      <c r="F90" s="4">
        <v>9.6753220893153121E-5</v>
      </c>
      <c r="G90" s="4">
        <v>1.2222961219531103E-3</v>
      </c>
      <c r="H90" s="4">
        <v>5.2923800191773487E-5</v>
      </c>
      <c r="I90" s="4">
        <v>6.6859330507315227E-4</v>
      </c>
      <c r="J90" s="4">
        <v>7.7348432698635472E-4</v>
      </c>
      <c r="K90" s="4">
        <v>9.7715288911259125E-3</v>
      </c>
      <c r="AC90" s="6"/>
    </row>
    <row r="91" spans="1:29">
      <c r="A91" s="6"/>
      <c r="C91" s="1"/>
      <c r="D91" s="1" t="s">
        <v>13</v>
      </c>
      <c r="E91" s="1" t="s">
        <v>14</v>
      </c>
      <c r="F91" s="1" t="s">
        <v>15</v>
      </c>
      <c r="G91" s="1" t="s">
        <v>16</v>
      </c>
      <c r="H91" s="1" t="s">
        <v>17</v>
      </c>
      <c r="I91" s="1" t="s">
        <v>18</v>
      </c>
      <c r="J91" s="1" t="s">
        <v>19</v>
      </c>
      <c r="K91" s="1" t="s">
        <v>20</v>
      </c>
      <c r="AC91" s="6"/>
    </row>
    <row r="92" spans="1:29">
      <c r="A92" s="6"/>
      <c r="B92" s="4">
        <v>5.2226202096940612E-4</v>
      </c>
      <c r="C92" s="1" t="s">
        <v>13</v>
      </c>
      <c r="D92" s="4">
        <v>3.457429868688478E-9</v>
      </c>
      <c r="E92" s="4">
        <v>4.3678164730966982E-8</v>
      </c>
      <c r="F92" s="4">
        <v>5.0530532678957517E-8</v>
      </c>
      <c r="G92" s="4">
        <v>6.3835884287429903E-7</v>
      </c>
      <c r="H92" s="4">
        <v>2.7640090845536664E-8</v>
      </c>
      <c r="I92" s="4">
        <v>3.4918089071411919E-7</v>
      </c>
      <c r="J92" s="4">
        <v>4.0396148780005456E-7</v>
      </c>
      <c r="K92" s="4">
        <v>5.1032984266403594E-6</v>
      </c>
      <c r="AC92" s="6"/>
    </row>
    <row r="93" spans="1:29">
      <c r="A93" s="6"/>
      <c r="B93" s="4">
        <v>6.5978045689998686E-3</v>
      </c>
      <c r="C93" s="1" t="s">
        <v>14</v>
      </c>
      <c r="D93" s="4">
        <v>4.3678164730966989E-8</v>
      </c>
      <c r="E93" s="4">
        <v>5.5179198037910619E-7</v>
      </c>
      <c r="F93" s="4">
        <v>6.3835884287429924E-7</v>
      </c>
      <c r="G93" s="4">
        <v>8.0644709380930515E-6</v>
      </c>
      <c r="H93" s="4">
        <v>3.4918089071411924E-7</v>
      </c>
      <c r="I93" s="4">
        <v>4.4112479630143672E-6</v>
      </c>
      <c r="J93" s="4">
        <v>5.1032984266403594E-6</v>
      </c>
      <c r="K93" s="4">
        <v>6.4470637963984765E-5</v>
      </c>
      <c r="AC93" s="6"/>
    </row>
    <row r="94" spans="1:29">
      <c r="A94" s="6"/>
      <c r="B94" s="4">
        <v>7.6328889145577021E-3</v>
      </c>
      <c r="C94" s="1" t="s">
        <v>15</v>
      </c>
      <c r="D94" s="4">
        <v>5.0530532678957524E-8</v>
      </c>
      <c r="E94" s="4">
        <v>6.3835884287429924E-7</v>
      </c>
      <c r="F94" s="4">
        <v>7.385065872031011E-7</v>
      </c>
      <c r="G94" s="4">
        <v>9.329650519562764E-6</v>
      </c>
      <c r="H94" s="4">
        <v>4.0396148780005461E-7</v>
      </c>
      <c r="I94" s="4">
        <v>5.1032984266403602E-6</v>
      </c>
      <c r="J94" s="4">
        <v>5.9039199450382717E-6</v>
      </c>
      <c r="K94" s="4">
        <v>7.4584994551355296E-5</v>
      </c>
      <c r="AC94" s="6"/>
    </row>
    <row r="95" spans="1:29">
      <c r="A95" s="6"/>
      <c r="B95" s="4">
        <v>9.6427286176505894E-2</v>
      </c>
      <c r="C95" s="1" t="s">
        <v>16</v>
      </c>
      <c r="D95" s="4">
        <v>6.3835884287429914E-7</v>
      </c>
      <c r="E95" s="4">
        <v>8.0644709380930515E-6</v>
      </c>
      <c r="F95" s="4">
        <v>9.3296505195627657E-6</v>
      </c>
      <c r="G95" s="4">
        <v>1.1786269794400591E-4</v>
      </c>
      <c r="H95" s="4">
        <v>5.1032984266403594E-6</v>
      </c>
      <c r="I95" s="4">
        <v>6.4470637963984765E-5</v>
      </c>
      <c r="J95" s="4">
        <v>7.4584994551355282E-5</v>
      </c>
      <c r="K95" s="4">
        <v>9.422420127665937E-4</v>
      </c>
      <c r="AC95" s="6"/>
    </row>
    <row r="96" spans="1:29">
      <c r="A96" s="6"/>
      <c r="B96" s="4">
        <v>4.1751735401776343E-3</v>
      </c>
      <c r="C96" s="1" t="s">
        <v>17</v>
      </c>
      <c r="D96" s="4">
        <v>2.7640090845536677E-8</v>
      </c>
      <c r="E96" s="4">
        <v>3.4918089071411935E-7</v>
      </c>
      <c r="F96" s="4">
        <v>4.0396148780005477E-7</v>
      </c>
      <c r="G96" s="4">
        <v>5.1032984266403611E-6</v>
      </c>
      <c r="H96" s="4">
        <v>2.2096605020634066E-7</v>
      </c>
      <c r="I96" s="4">
        <v>2.7914930764813381E-6</v>
      </c>
      <c r="J96" s="4">
        <v>3.2294312957755337E-6</v>
      </c>
      <c r="K96" s="4">
        <v>4.0797828873310207E-5</v>
      </c>
      <c r="AC96" s="6"/>
    </row>
    <row r="97" spans="1:29">
      <c r="A97" s="6"/>
      <c r="B97" s="4">
        <v>5.2745514614712982E-2</v>
      </c>
      <c r="C97" s="1" t="s">
        <v>18</v>
      </c>
      <c r="D97" s="4">
        <v>3.4918089071411935E-7</v>
      </c>
      <c r="E97" s="4">
        <v>4.4112479630143689E-6</v>
      </c>
      <c r="F97" s="4">
        <v>5.1032984266403611E-6</v>
      </c>
      <c r="G97" s="4">
        <v>6.4470637963984779E-5</v>
      </c>
      <c r="H97" s="4">
        <v>2.7914930764813381E-6</v>
      </c>
      <c r="I97" s="4">
        <v>3.5265297944035209E-5</v>
      </c>
      <c r="J97" s="4">
        <v>4.0797828873310207E-5</v>
      </c>
      <c r="K97" s="4">
        <v>5.1540431993497198E-4</v>
      </c>
      <c r="AC97" s="6"/>
    </row>
    <row r="98" spans="1:29">
      <c r="A98" s="6"/>
      <c r="B98" s="4">
        <v>6.1020396949452591E-2</v>
      </c>
      <c r="C98" s="1" t="s">
        <v>19</v>
      </c>
      <c r="D98" s="4">
        <v>4.0396148780005472E-7</v>
      </c>
      <c r="E98" s="4">
        <v>5.1032984266403611E-6</v>
      </c>
      <c r="F98" s="4">
        <v>5.9039199450382734E-6</v>
      </c>
      <c r="G98" s="4">
        <v>7.4584994551355296E-5</v>
      </c>
      <c r="H98" s="4">
        <v>3.2294312957755333E-6</v>
      </c>
      <c r="I98" s="4">
        <v>4.0797828873310207E-5</v>
      </c>
      <c r="J98" s="4">
        <v>4.7198320666887552E-5</v>
      </c>
      <c r="K98" s="4">
        <v>5.9626257173954749E-4</v>
      </c>
      <c r="AC98" s="6"/>
    </row>
    <row r="99" spans="1:29">
      <c r="A99" s="6"/>
      <c r="B99" s="4">
        <v>0.77087867321462389</v>
      </c>
      <c r="C99" s="1" t="s">
        <v>20</v>
      </c>
      <c r="D99" s="4">
        <v>5.1032984266403602E-6</v>
      </c>
      <c r="E99" s="4">
        <v>6.4470637963984779E-5</v>
      </c>
      <c r="F99" s="4">
        <v>7.4584994551355309E-5</v>
      </c>
      <c r="G99" s="4">
        <v>9.422420127665937E-4</v>
      </c>
      <c r="H99" s="4">
        <v>4.0797828873310201E-5</v>
      </c>
      <c r="I99" s="4">
        <v>5.1540431993497187E-4</v>
      </c>
      <c r="J99" s="4">
        <v>5.9626257173954738E-4</v>
      </c>
      <c r="K99" s="4">
        <v>7.5326632268695086E-3</v>
      </c>
      <c r="AC99" s="6"/>
    </row>
    <row r="100" spans="1:29">
      <c r="A100" s="6"/>
      <c r="AC100" s="6"/>
    </row>
    <row r="101" spans="1:29">
      <c r="A101" s="6"/>
      <c r="C101" s="1" t="s">
        <v>33</v>
      </c>
      <c r="AC101" s="6"/>
    </row>
    <row r="102" spans="1:29">
      <c r="A102" s="6"/>
      <c r="C102" s="1"/>
      <c r="D102" s="1" t="s">
        <v>13</v>
      </c>
      <c r="E102" s="1" t="s">
        <v>14</v>
      </c>
      <c r="F102" s="1" t="s">
        <v>15</v>
      </c>
      <c r="G102" s="1" t="s">
        <v>16</v>
      </c>
      <c r="H102" s="1" t="s">
        <v>17</v>
      </c>
      <c r="I102" s="1" t="s">
        <v>18</v>
      </c>
      <c r="J102" s="1" t="s">
        <v>19</v>
      </c>
      <c r="K102" s="1" t="s">
        <v>20</v>
      </c>
      <c r="AC102" s="6"/>
    </row>
    <row r="103" spans="1:29">
      <c r="A103" s="6"/>
      <c r="C103" s="1" t="s">
        <v>13</v>
      </c>
      <c r="D103" s="4">
        <v>8.4882657774629638E-3</v>
      </c>
      <c r="E103" s="4">
        <v>1.3070524658058387E-2</v>
      </c>
      <c r="F103" s="4">
        <v>9.0296107315396921E-3</v>
      </c>
      <c r="G103" s="4">
        <v>2.579066386107868E-3</v>
      </c>
      <c r="H103" s="4">
        <v>6.1535255692256293E-3</v>
      </c>
      <c r="I103" s="4">
        <v>3.21456222737863E-3</v>
      </c>
      <c r="J103" s="4">
        <v>1.0771762908901325E-3</v>
      </c>
      <c r="K103" s="4">
        <v>4.0753217944869017E-4</v>
      </c>
      <c r="L103" s="6">
        <v>4.4020263820111982E-2</v>
      </c>
      <c r="AC103" s="6"/>
    </row>
    <row r="104" spans="1:29">
      <c r="A104" s="6"/>
      <c r="C104" s="1" t="s">
        <v>14</v>
      </c>
      <c r="D104" s="4">
        <v>1.3070524658058386E-2</v>
      </c>
      <c r="E104" s="4">
        <v>0.15494705299175315</v>
      </c>
      <c r="F104" s="4">
        <v>2.579066386107868E-3</v>
      </c>
      <c r="G104" s="4">
        <v>2.0534486524855036E-2</v>
      </c>
      <c r="H104" s="4">
        <v>3.2145622273786305E-3</v>
      </c>
      <c r="I104" s="4">
        <v>3.2557457311467183E-2</v>
      </c>
      <c r="J104" s="4">
        <v>4.0753217944869023E-4</v>
      </c>
      <c r="K104" s="4">
        <v>3.7220426930653812E-3</v>
      </c>
      <c r="L104" s="6">
        <v>0.23103272497213434</v>
      </c>
      <c r="AC104" s="6"/>
    </row>
    <row r="105" spans="1:29">
      <c r="A105" s="6"/>
      <c r="C105" s="1" t="s">
        <v>15</v>
      </c>
      <c r="D105" s="4">
        <v>9.0296107315396903E-3</v>
      </c>
      <c r="E105" s="4">
        <v>2.579066386107868E-3</v>
      </c>
      <c r="F105" s="4">
        <v>0.11961944610756405</v>
      </c>
      <c r="G105" s="4">
        <v>1.746224379187326E-2</v>
      </c>
      <c r="H105" s="4">
        <v>1.0771762908901327E-3</v>
      </c>
      <c r="I105" s="4">
        <v>4.0753217944869023E-4</v>
      </c>
      <c r="J105" s="4">
        <v>6.2036662915736628E-3</v>
      </c>
      <c r="K105" s="4">
        <v>9.5616391675698575E-4</v>
      </c>
      <c r="L105" s="6">
        <v>0.15733490569575431</v>
      </c>
      <c r="AC105" s="6"/>
    </row>
    <row r="106" spans="1:29">
      <c r="A106" s="6"/>
      <c r="C106" s="1" t="s">
        <v>16</v>
      </c>
      <c r="D106" s="4">
        <v>2.579066386107868E-3</v>
      </c>
      <c r="E106" s="4">
        <v>2.0534486524855039E-2</v>
      </c>
      <c r="F106" s="4">
        <v>1.746224379187326E-2</v>
      </c>
      <c r="G106" s="4">
        <v>5.9203095398509674E-2</v>
      </c>
      <c r="H106" s="4">
        <v>4.0753217944869023E-4</v>
      </c>
      <c r="I106" s="4">
        <v>3.7220426930653816E-3</v>
      </c>
      <c r="J106" s="4">
        <v>9.5616391675698586E-4</v>
      </c>
      <c r="K106" s="4">
        <v>3.7143436199685194E-3</v>
      </c>
      <c r="L106" s="6">
        <v>0.10857897451058542</v>
      </c>
      <c r="AC106" s="6"/>
    </row>
    <row r="107" spans="1:29">
      <c r="A107" s="6"/>
      <c r="C107" s="1" t="s">
        <v>17</v>
      </c>
      <c r="D107" s="4">
        <v>6.1535255692256319E-3</v>
      </c>
      <c r="E107" s="4">
        <v>3.2145622273786305E-3</v>
      </c>
      <c r="F107" s="4">
        <v>1.0771762908901327E-3</v>
      </c>
      <c r="G107" s="4">
        <v>4.0753217944869017E-4</v>
      </c>
      <c r="H107" s="4">
        <v>4.6627080649016557E-2</v>
      </c>
      <c r="I107" s="4">
        <v>2.1485807180237897E-2</v>
      </c>
      <c r="J107" s="4">
        <v>5.653521623341806E-3</v>
      </c>
      <c r="K107" s="4">
        <v>2.4172971931694549E-3</v>
      </c>
      <c r="L107" s="6">
        <v>8.7036502912708785E-2</v>
      </c>
      <c r="AC107" s="6"/>
    </row>
    <row r="108" spans="1:29">
      <c r="A108" s="6"/>
      <c r="C108" s="1" t="s">
        <v>18</v>
      </c>
      <c r="D108" s="4">
        <v>3.2145622273786305E-3</v>
      </c>
      <c r="E108" s="4">
        <v>3.255745731146719E-2</v>
      </c>
      <c r="F108" s="4">
        <v>4.0753217944869017E-4</v>
      </c>
      <c r="G108" s="4">
        <v>3.7220426930653812E-3</v>
      </c>
      <c r="H108" s="4">
        <v>2.1485807180237897E-2</v>
      </c>
      <c r="I108" s="4">
        <v>0.21010631456891468</v>
      </c>
      <c r="J108" s="4">
        <v>2.4172971931694549E-3</v>
      </c>
      <c r="K108" s="4">
        <v>2.3081887160014098E-2</v>
      </c>
      <c r="L108" s="6">
        <v>0.29699290051369603</v>
      </c>
      <c r="AC108" s="6"/>
    </row>
    <row r="109" spans="1:29">
      <c r="A109" s="6"/>
      <c r="C109" s="1" t="s">
        <v>19</v>
      </c>
      <c r="D109" s="4">
        <v>1.0771762908901327E-3</v>
      </c>
      <c r="E109" s="4">
        <v>4.0753217944869023E-4</v>
      </c>
      <c r="F109" s="4">
        <v>6.2036662915736628E-3</v>
      </c>
      <c r="G109" s="4">
        <v>9.5616391675698575E-4</v>
      </c>
      <c r="H109" s="4">
        <v>5.6535216233418051E-3</v>
      </c>
      <c r="I109" s="4">
        <v>2.4172971931694545E-3</v>
      </c>
      <c r="J109" s="4">
        <v>1.0074938052483247E-2</v>
      </c>
      <c r="K109" s="4">
        <v>1.8769155183661103E-3</v>
      </c>
      <c r="L109" s="6">
        <v>2.8667211066030086E-2</v>
      </c>
      <c r="AC109" s="6"/>
    </row>
    <row r="110" spans="1:29">
      <c r="A110" s="6"/>
      <c r="C110" s="1" t="s">
        <v>20</v>
      </c>
      <c r="D110" s="4">
        <v>4.0753217944869017E-4</v>
      </c>
      <c r="E110" s="4">
        <v>3.7220426930653812E-3</v>
      </c>
      <c r="F110" s="4">
        <v>9.5616391675698565E-4</v>
      </c>
      <c r="G110" s="4">
        <v>3.714343619968519E-3</v>
      </c>
      <c r="H110" s="4">
        <v>2.4172971931694549E-3</v>
      </c>
      <c r="I110" s="4">
        <v>2.3081887160014095E-2</v>
      </c>
      <c r="J110" s="4">
        <v>1.8769155183661103E-3</v>
      </c>
      <c r="K110" s="4">
        <v>1.0161328457213669E-2</v>
      </c>
      <c r="L110" s="6">
        <v>4.6337510738002907E-2</v>
      </c>
      <c r="AC110" s="6"/>
    </row>
    <row r="111" spans="1:29">
      <c r="A111" s="6"/>
      <c r="D111" s="3">
        <v>4.4020263820111989E-2</v>
      </c>
      <c r="E111" s="3">
        <v>0.23103272497213434</v>
      </c>
      <c r="F111" s="3">
        <v>0.15733490569575431</v>
      </c>
      <c r="G111" s="3">
        <v>0.1085789745105854</v>
      </c>
      <c r="H111" s="3">
        <v>8.7036502912708785E-2</v>
      </c>
      <c r="I111" s="3">
        <v>0.29699290051369598</v>
      </c>
      <c r="J111" s="3">
        <v>2.8667211066030093E-2</v>
      </c>
      <c r="K111" s="3">
        <v>4.6337510738002907E-2</v>
      </c>
      <c r="L111" s="6">
        <v>1.0000009942290238</v>
      </c>
      <c r="AC111" s="6"/>
    </row>
    <row r="112" spans="1:29">
      <c r="A112" s="6"/>
      <c r="L112" s="6"/>
      <c r="M112" s="6"/>
      <c r="N112" s="6"/>
      <c r="O112" s="6"/>
      <c r="P112" s="6"/>
      <c r="Q112" s="6"/>
      <c r="R112" s="6"/>
      <c r="S112" s="6"/>
      <c r="T112" s="6"/>
      <c r="U112" s="6"/>
      <c r="V112" s="6"/>
      <c r="W112" s="6"/>
      <c r="X112" s="6"/>
      <c r="Y112" s="6"/>
      <c r="Z112" s="6"/>
      <c r="AA112" s="6"/>
      <c r="AB112" s="6"/>
      <c r="AC112" s="6"/>
    </row>
    <row r="113" spans="1:29">
      <c r="A113" s="6"/>
      <c r="C113" s="1" t="s">
        <v>34</v>
      </c>
      <c r="N113" t="s">
        <v>36</v>
      </c>
      <c r="O113" s="7">
        <v>0.45903412523043791</v>
      </c>
      <c r="W113" t="s">
        <v>54</v>
      </c>
      <c r="Y113" t="s">
        <v>60</v>
      </c>
      <c r="AC113" s="6"/>
    </row>
    <row r="114" spans="1:29">
      <c r="A114" s="6"/>
      <c r="C114" s="1"/>
      <c r="D114" s="1" t="s">
        <v>13</v>
      </c>
      <c r="E114" s="1" t="s">
        <v>14</v>
      </c>
      <c r="F114" s="1" t="s">
        <v>15</v>
      </c>
      <c r="G114" s="1" t="s">
        <v>16</v>
      </c>
      <c r="H114" s="1" t="s">
        <v>17</v>
      </c>
      <c r="I114" s="1" t="s">
        <v>18</v>
      </c>
      <c r="J114" s="1" t="s">
        <v>19</v>
      </c>
      <c r="K114" s="1" t="s">
        <v>20</v>
      </c>
      <c r="N114" t="s">
        <v>37</v>
      </c>
      <c r="O114" s="7">
        <v>0.34091860201037283</v>
      </c>
      <c r="R114" t="s">
        <v>58</v>
      </c>
      <c r="W114" s="1" t="s">
        <v>45</v>
      </c>
      <c r="X114" s="6" t="s">
        <v>47</v>
      </c>
      <c r="Y114" s="6" t="s">
        <v>48</v>
      </c>
      <c r="Z114" s="6" t="s">
        <v>49</v>
      </c>
      <c r="AA114" s="6" t="s">
        <v>50</v>
      </c>
      <c r="AB114" s="6"/>
      <c r="AC114" s="6"/>
    </row>
    <row r="115" spans="1:29">
      <c r="A115" s="6"/>
      <c r="C115" s="1" t="s">
        <v>13</v>
      </c>
      <c r="D115" s="5">
        <v>3.734836942083704</v>
      </c>
      <c r="E115" s="5">
        <v>5.7510308495456908</v>
      </c>
      <c r="F115" s="5">
        <v>3.9730287218774647</v>
      </c>
      <c r="G115" s="5">
        <v>1.1347892098874619</v>
      </c>
      <c r="H115" s="5">
        <v>2.7075512504592769</v>
      </c>
      <c r="I115" s="5">
        <v>1.4144073800465973</v>
      </c>
      <c r="J115" s="5">
        <v>0.47395756799165828</v>
      </c>
      <c r="K115" s="5">
        <v>0.17931415895742367</v>
      </c>
      <c r="L115" s="11">
        <v>19.368916080849278</v>
      </c>
      <c r="N115" t="s">
        <v>38</v>
      </c>
      <c r="O115" s="7">
        <v>0.68294211073441868</v>
      </c>
      <c r="W115" s="1" t="s">
        <v>13</v>
      </c>
      <c r="X115" s="5">
        <v>19.368916080849278</v>
      </c>
      <c r="Y115" s="5">
        <v>3.734836942083704</v>
      </c>
      <c r="Z115" s="5">
        <v>15.634079138765575</v>
      </c>
      <c r="AA115" s="7">
        <v>1.8825841227835097E-2</v>
      </c>
      <c r="AB115" s="7">
        <v>2.571666361984646E-2</v>
      </c>
      <c r="AC115" s="6"/>
    </row>
    <row r="116" spans="1:29">
      <c r="A116" s="6"/>
      <c r="C116" s="1" t="s">
        <v>14</v>
      </c>
      <c r="D116" s="5">
        <v>5.7510308495456899</v>
      </c>
      <c r="E116" s="5">
        <v>68.176703316371388</v>
      </c>
      <c r="F116" s="5">
        <v>1.1347892098874619</v>
      </c>
      <c r="G116" s="5">
        <v>9.0351740709362165</v>
      </c>
      <c r="H116" s="5">
        <v>1.4144073800465975</v>
      </c>
      <c r="I116" s="5">
        <v>14.325281217045561</v>
      </c>
      <c r="J116" s="5">
        <v>0.1793141589574237</v>
      </c>
      <c r="K116" s="5">
        <v>1.6376987849487676</v>
      </c>
      <c r="L116" s="11">
        <v>101.6543989877391</v>
      </c>
      <c r="M116" s="9" t="s">
        <v>39</v>
      </c>
      <c r="N116" s="9">
        <v>1</v>
      </c>
      <c r="O116" s="9">
        <v>2</v>
      </c>
      <c r="P116" s="9" t="s">
        <v>39</v>
      </c>
      <c r="Q116" s="9">
        <v>1</v>
      </c>
      <c r="R116" s="9">
        <v>2</v>
      </c>
      <c r="S116" s="9" t="s">
        <v>11</v>
      </c>
      <c r="T116" s="9" t="s">
        <v>42</v>
      </c>
      <c r="U116" s="9" t="s">
        <v>43</v>
      </c>
      <c r="V116" s="9"/>
      <c r="W116" s="1" t="s">
        <v>14</v>
      </c>
      <c r="X116" s="5">
        <v>101.6543989877391</v>
      </c>
      <c r="Y116" s="5">
        <v>68.176703316371388</v>
      </c>
      <c r="Z116" s="5">
        <v>33.477695671367712</v>
      </c>
      <c r="AA116" s="7">
        <v>0.25587700408504038</v>
      </c>
      <c r="AB116" s="7">
        <v>6.816274234747133E-3</v>
      </c>
      <c r="AC116" s="6"/>
    </row>
    <row r="117" spans="1:29">
      <c r="A117" s="6"/>
      <c r="C117" s="1" t="s">
        <v>15</v>
      </c>
      <c r="D117" s="5">
        <v>3.9730287218774638</v>
      </c>
      <c r="E117" s="5">
        <v>1.1347892098874619</v>
      </c>
      <c r="F117" s="5">
        <v>52.632556287328178</v>
      </c>
      <c r="G117" s="5">
        <v>7.6833872684242346</v>
      </c>
      <c r="H117" s="5">
        <v>0.47395756799165839</v>
      </c>
      <c r="I117" s="5">
        <v>0.1793141589574237</v>
      </c>
      <c r="J117" s="5">
        <v>2.7296131682924116</v>
      </c>
      <c r="K117" s="5">
        <v>0.42071212337307373</v>
      </c>
      <c r="L117" s="11">
        <v>69.227358506131921</v>
      </c>
      <c r="M117" s="9">
        <v>1</v>
      </c>
      <c r="N117" s="5">
        <v>208.0178571822446</v>
      </c>
      <c r="O117" s="5">
        <v>30.007565177133294</v>
      </c>
      <c r="P117" s="9">
        <v>1</v>
      </c>
      <c r="Q117">
        <v>1.532940306357427E-6</v>
      </c>
      <c r="R117">
        <v>0.13431006203427207</v>
      </c>
      <c r="S117" s="20">
        <v>0.26661094613263758</v>
      </c>
      <c r="T117">
        <v>0.3943857077523627</v>
      </c>
      <c r="U117" s="20">
        <v>0.6056142922476373</v>
      </c>
      <c r="W117" s="1" t="s">
        <v>15</v>
      </c>
      <c r="X117" s="5">
        <v>69.227358506131921</v>
      </c>
      <c r="Y117" s="5">
        <v>52.632556287328178</v>
      </c>
      <c r="Z117" s="5">
        <v>16.594802218803743</v>
      </c>
      <c r="AA117" s="7">
        <v>3.5527484113020244E-2</v>
      </c>
      <c r="AB117" s="7">
        <v>2.1319306782275036E-2</v>
      </c>
      <c r="AC117" s="6"/>
    </row>
    <row r="118" spans="1:29">
      <c r="A118" s="6"/>
      <c r="C118" s="1" t="s">
        <v>16</v>
      </c>
      <c r="D118" s="5">
        <v>1.1347892098874619</v>
      </c>
      <c r="E118" s="5">
        <v>9.0351740709362165</v>
      </c>
      <c r="F118" s="5">
        <v>7.6833872684242346</v>
      </c>
      <c r="G118" s="5">
        <v>26.049361975344258</v>
      </c>
      <c r="H118" s="5">
        <v>0.1793141589574237</v>
      </c>
      <c r="I118" s="5">
        <v>1.6376987849487679</v>
      </c>
      <c r="J118" s="5">
        <v>0.42071212337307379</v>
      </c>
      <c r="K118" s="5">
        <v>1.6343111927861484</v>
      </c>
      <c r="L118" s="11">
        <v>47.774748784657589</v>
      </c>
      <c r="M118" s="9">
        <v>2</v>
      </c>
      <c r="N118" s="5">
        <v>30.007565177133301</v>
      </c>
      <c r="O118" s="5">
        <v>171.96744992425937</v>
      </c>
      <c r="P118" s="9">
        <v>2</v>
      </c>
      <c r="Q118">
        <v>0.13229319006518267</v>
      </c>
      <c r="R118">
        <v>6.1610928765147921E-6</v>
      </c>
      <c r="W118" s="1" t="s">
        <v>16</v>
      </c>
      <c r="X118" s="5">
        <v>47.774748784657589</v>
      </c>
      <c r="Y118" s="5">
        <v>26.049361975344258</v>
      </c>
      <c r="Z118" s="5">
        <v>21.725386809313331</v>
      </c>
      <c r="AA118" s="7">
        <v>9.3537976561321713E-5</v>
      </c>
      <c r="AB118" s="7">
        <v>0.23814835669705234</v>
      </c>
      <c r="AC118" s="6"/>
    </row>
    <row r="119" spans="1:29">
      <c r="A119" s="6"/>
      <c r="C119" s="1" t="s">
        <v>17</v>
      </c>
      <c r="D119" s="5">
        <v>2.7075512504592778</v>
      </c>
      <c r="E119" s="5">
        <v>1.4144073800465975</v>
      </c>
      <c r="F119" s="5">
        <v>0.47395756799165839</v>
      </c>
      <c r="G119" s="5">
        <v>0.17931415895742367</v>
      </c>
      <c r="H119" s="5">
        <v>20.515915485567284</v>
      </c>
      <c r="I119" s="5">
        <v>9.4537551593046754</v>
      </c>
      <c r="J119" s="5">
        <v>2.4875495142703947</v>
      </c>
      <c r="K119" s="5">
        <v>1.0636107649945601</v>
      </c>
      <c r="L119" s="11">
        <v>38.296061281591868</v>
      </c>
      <c r="M119" s="9" t="s">
        <v>40</v>
      </c>
      <c r="N119" s="9">
        <v>1</v>
      </c>
      <c r="O119" s="9">
        <v>2</v>
      </c>
      <c r="P119" s="9" t="s">
        <v>40</v>
      </c>
      <c r="Q119" s="9">
        <v>1</v>
      </c>
      <c r="R119" s="9">
        <v>2</v>
      </c>
      <c r="S119" s="9" t="s">
        <v>11</v>
      </c>
      <c r="T119" s="9" t="s">
        <v>42</v>
      </c>
      <c r="U119" s="9" t="s">
        <v>43</v>
      </c>
      <c r="W119" s="1" t="s">
        <v>17</v>
      </c>
      <c r="X119" s="5">
        <v>38.296061281591868</v>
      </c>
      <c r="Y119" s="5">
        <v>20.515915485567284</v>
      </c>
      <c r="Z119" s="5">
        <v>17.780145796024584</v>
      </c>
      <c r="AA119" s="7">
        <v>0.10735601087499262</v>
      </c>
      <c r="AB119" s="7">
        <v>1.285129722409837</v>
      </c>
      <c r="AC119" s="6"/>
    </row>
    <row r="120" spans="1:29">
      <c r="A120" s="6"/>
      <c r="C120" s="1" t="s">
        <v>18</v>
      </c>
      <c r="D120" s="5">
        <v>1.4144073800465975</v>
      </c>
      <c r="E120" s="5">
        <v>14.325281217045564</v>
      </c>
      <c r="F120" s="5">
        <v>0.17931415895742367</v>
      </c>
      <c r="G120" s="5">
        <v>1.6376987849487676</v>
      </c>
      <c r="H120" s="5">
        <v>9.4537551593046754</v>
      </c>
      <c r="I120" s="5">
        <v>92.446778410322466</v>
      </c>
      <c r="J120" s="5">
        <v>1.0636107649945601</v>
      </c>
      <c r="K120" s="5">
        <v>10.156030350406203</v>
      </c>
      <c r="L120" s="11">
        <v>130.67687622602628</v>
      </c>
      <c r="M120" s="9">
        <v>1</v>
      </c>
      <c r="N120" s="5">
        <v>255.00710062724164</v>
      </c>
      <c r="O120" s="5">
        <v>34.989151948964874</v>
      </c>
      <c r="P120" s="9">
        <v>1</v>
      </c>
      <c r="Q120">
        <v>1.9771569929120123E-7</v>
      </c>
      <c r="R120">
        <v>1.0251732056869969</v>
      </c>
      <c r="S120" s="20">
        <v>2.0577895438091605</v>
      </c>
      <c r="T120">
        <v>0.84857030071760353</v>
      </c>
      <c r="U120" s="20">
        <v>0.15142969928239647</v>
      </c>
      <c r="W120" s="1" t="s">
        <v>18</v>
      </c>
      <c r="X120" s="5">
        <v>130.67687622602628</v>
      </c>
      <c r="Y120" s="5">
        <v>92.446778410322466</v>
      </c>
      <c r="Z120" s="5">
        <v>38.230097815703814</v>
      </c>
      <c r="AA120" s="7">
        <v>0.79134828514432276</v>
      </c>
      <c r="AB120" s="7">
        <v>1.0152764709195625</v>
      </c>
      <c r="AC120" s="6"/>
    </row>
    <row r="121" spans="1:29">
      <c r="A121" s="6"/>
      <c r="C121" s="1" t="s">
        <v>19</v>
      </c>
      <c r="D121" s="5">
        <v>0.47395756799165839</v>
      </c>
      <c r="E121" s="5">
        <v>0.1793141589574237</v>
      </c>
      <c r="F121" s="5">
        <v>2.7296131682924116</v>
      </c>
      <c r="G121" s="5">
        <v>0.42071212337307373</v>
      </c>
      <c r="H121" s="5">
        <v>2.4875495142703943</v>
      </c>
      <c r="I121" s="5">
        <v>1.0636107649945601</v>
      </c>
      <c r="J121" s="5">
        <v>4.4329727430926287</v>
      </c>
      <c r="K121" s="5">
        <v>0.82584282808108855</v>
      </c>
      <c r="L121" s="11">
        <v>12.613572869053238</v>
      </c>
      <c r="M121" s="9">
        <v>2</v>
      </c>
      <c r="N121" s="5">
        <v>34.989151948964874</v>
      </c>
      <c r="O121" s="5">
        <v>115.01503293559917</v>
      </c>
      <c r="P121" s="9">
        <v>2</v>
      </c>
      <c r="Q121">
        <v>1.0326141755402465</v>
      </c>
      <c r="R121">
        <v>1.9648662175770278E-6</v>
      </c>
      <c r="W121" s="1" t="s">
        <v>19</v>
      </c>
      <c r="X121" s="5">
        <v>12.613572869053238</v>
      </c>
      <c r="Y121" s="5">
        <v>4.4329727430926287</v>
      </c>
      <c r="Z121" s="5">
        <v>8.1806001259606091</v>
      </c>
      <c r="AA121" s="7">
        <v>4.2288867341505845E-2</v>
      </c>
      <c r="AB121" s="7">
        <v>3.9870431257826456E-3</v>
      </c>
      <c r="AC121" s="6"/>
    </row>
    <row r="122" spans="1:29">
      <c r="A122" s="6"/>
      <c r="C122" s="1" t="s">
        <v>20</v>
      </c>
      <c r="D122" s="5">
        <v>0.17931415895742367</v>
      </c>
      <c r="E122" s="5">
        <v>1.6376987849487676</v>
      </c>
      <c r="F122" s="5">
        <v>0.42071212337307368</v>
      </c>
      <c r="G122" s="5">
        <v>1.6343111927861484</v>
      </c>
      <c r="H122" s="5">
        <v>1.0636107649945601</v>
      </c>
      <c r="I122" s="5">
        <v>10.156030350406201</v>
      </c>
      <c r="J122" s="5">
        <v>0.82584282808108855</v>
      </c>
      <c r="K122" s="5">
        <v>4.4709845211740138</v>
      </c>
      <c r="L122" s="11">
        <v>20.388504724721276</v>
      </c>
      <c r="M122" s="9" t="s">
        <v>41</v>
      </c>
      <c r="N122" s="9">
        <v>1</v>
      </c>
      <c r="O122" s="9">
        <v>2</v>
      </c>
      <c r="P122" s="9" t="s">
        <v>41</v>
      </c>
      <c r="Q122" s="9">
        <v>1</v>
      </c>
      <c r="R122" s="9">
        <v>2</v>
      </c>
      <c r="S122" s="9" t="s">
        <v>11</v>
      </c>
      <c r="T122" s="9" t="s">
        <v>42</v>
      </c>
      <c r="U122" s="9" t="s">
        <v>43</v>
      </c>
      <c r="W122" s="1" t="s">
        <v>20</v>
      </c>
      <c r="X122" s="5">
        <v>20.388504724721276</v>
      </c>
      <c r="Y122" s="5">
        <v>4.4709845211740138</v>
      </c>
      <c r="Z122" s="5">
        <v>15.917520203547262</v>
      </c>
      <c r="AA122" s="7">
        <v>6.259412787320523E-2</v>
      </c>
      <c r="AB122" s="7">
        <v>0.5969322843027921</v>
      </c>
      <c r="AC122" s="6"/>
    </row>
    <row r="123" spans="1:29">
      <c r="A123" s="6"/>
      <c r="D123" s="11">
        <v>19.368916080849278</v>
      </c>
      <c r="E123" s="11">
        <v>101.6543989877391</v>
      </c>
      <c r="F123" s="11">
        <v>69.227358506131921</v>
      </c>
      <c r="G123" s="11">
        <v>47.774748784657589</v>
      </c>
      <c r="H123" s="11">
        <v>38.296061281591868</v>
      </c>
      <c r="I123" s="11">
        <v>130.67687622602625</v>
      </c>
      <c r="J123" s="11">
        <v>12.613572869053238</v>
      </c>
      <c r="K123" s="11">
        <v>20.38850472472128</v>
      </c>
      <c r="L123" s="1">
        <v>440.00043746077051</v>
      </c>
      <c r="M123" s="9">
        <v>1</v>
      </c>
      <c r="N123" s="5">
        <v>107.00759703983755</v>
      </c>
      <c r="O123" s="5">
        <v>32.498311697788779</v>
      </c>
      <c r="P123" s="9">
        <v>1</v>
      </c>
      <c r="Q123">
        <v>5.3935436258622199E-7</v>
      </c>
      <c r="R123">
        <v>0.37657909274463969</v>
      </c>
      <c r="S123" s="20">
        <v>0.75388608467003937</v>
      </c>
      <c r="T123">
        <v>0.61475134443293489</v>
      </c>
      <c r="U123" s="20">
        <v>0.38524865556706511</v>
      </c>
      <c r="W123" s="1" t="s">
        <v>59</v>
      </c>
      <c r="X123" s="6">
        <v>440.00043746077051</v>
      </c>
      <c r="Y123" s="6">
        <v>272.46010968128394</v>
      </c>
      <c r="Z123" s="6">
        <v>167.54032777948663</v>
      </c>
      <c r="AA123" s="6">
        <v>1.3139111586364836</v>
      </c>
      <c r="AB123" s="6">
        <v>3.1933261220918951</v>
      </c>
      <c r="AC123" s="10">
        <v>4.5072372807283791</v>
      </c>
    </row>
    <row r="124" spans="1:29">
      <c r="A124" s="6"/>
      <c r="M124" s="9">
        <v>2</v>
      </c>
      <c r="N124" s="5">
        <v>32.498311697788779</v>
      </c>
      <c r="O124" s="5">
        <v>267.99621702535546</v>
      </c>
      <c r="P124" s="9">
        <v>2</v>
      </c>
      <c r="Q124">
        <v>0.37730639917141334</v>
      </c>
      <c r="R124">
        <v>5.3399623771011704E-8</v>
      </c>
      <c r="AC124" s="6" t="s">
        <v>51</v>
      </c>
    </row>
    <row r="125" spans="1:29">
      <c r="A125" s="6"/>
      <c r="C125" s="1" t="s">
        <v>35</v>
      </c>
      <c r="L125" s="6"/>
      <c r="M125" s="6"/>
      <c r="N125" s="6"/>
      <c r="O125" s="6"/>
      <c r="P125" s="6"/>
      <c r="Q125" s="6"/>
      <c r="R125" s="6"/>
      <c r="S125" s="6"/>
      <c r="T125" s="6"/>
      <c r="U125" s="6"/>
      <c r="V125" s="6"/>
      <c r="W125" s="6"/>
      <c r="X125" s="6"/>
      <c r="Y125" s="6"/>
      <c r="Z125" s="6"/>
      <c r="AA125" s="6"/>
      <c r="AB125" s="6"/>
      <c r="AC125" s="6"/>
    </row>
    <row r="126" spans="1:29">
      <c r="A126" s="6"/>
      <c r="C126" s="1"/>
      <c r="D126" s="1" t="s">
        <v>13</v>
      </c>
      <c r="E126" s="1" t="s">
        <v>14</v>
      </c>
      <c r="F126" s="1" t="s">
        <v>15</v>
      </c>
      <c r="G126" s="1" t="s">
        <v>16</v>
      </c>
      <c r="H126" s="1" t="s">
        <v>17</v>
      </c>
      <c r="I126" s="1" t="s">
        <v>18</v>
      </c>
      <c r="J126" s="1" t="s">
        <v>19</v>
      </c>
      <c r="K126" s="1" t="s">
        <v>20</v>
      </c>
      <c r="AC126" s="6"/>
    </row>
    <row r="127" spans="1:29">
      <c r="A127" s="6"/>
      <c r="C127" s="1" t="s">
        <v>13</v>
      </c>
      <c r="D127" s="7">
        <v>0.27436080090422932</v>
      </c>
      <c r="E127" s="7">
        <v>-1.4523390232112594</v>
      </c>
      <c r="F127" s="7">
        <v>0</v>
      </c>
      <c r="G127" s="7">
        <v>5.0393897823804172</v>
      </c>
      <c r="H127" s="7">
        <v>1.5609989293408115</v>
      </c>
      <c r="I127" s="7">
        <v>0.6928730997583803</v>
      </c>
      <c r="J127" s="7">
        <v>0.74663748029906618</v>
      </c>
      <c r="K127" s="7">
        <v>0</v>
      </c>
      <c r="L127" s="12">
        <v>6.861921069471645</v>
      </c>
      <c r="AC127" s="6"/>
    </row>
    <row r="128" spans="1:29">
      <c r="A128" s="6"/>
      <c r="C128" s="1" t="s">
        <v>14</v>
      </c>
      <c r="D128" s="7">
        <v>0.2542821138320977</v>
      </c>
      <c r="E128" s="7">
        <v>-4.0460690900331393</v>
      </c>
      <c r="F128" s="7">
        <v>-0.12644691552478637</v>
      </c>
      <c r="G128" s="7">
        <v>3.4053775156647563</v>
      </c>
      <c r="H128" s="7">
        <v>0.69287309975837996</v>
      </c>
      <c r="I128" s="7">
        <v>-3.5944080062143695</v>
      </c>
      <c r="J128" s="7">
        <v>0</v>
      </c>
      <c r="K128" s="7">
        <v>0.39971020802387786</v>
      </c>
      <c r="L128" s="12">
        <v>-3.0146810744931831</v>
      </c>
      <c r="AC128" s="6"/>
    </row>
    <row r="129" spans="1:29">
      <c r="A129" s="6"/>
      <c r="C129" s="1" t="s">
        <v>15</v>
      </c>
      <c r="D129" s="7">
        <v>1.1495460318042592</v>
      </c>
      <c r="E129" s="7">
        <v>2.9164961194299699</v>
      </c>
      <c r="F129" s="7">
        <v>1.3850555829346443</v>
      </c>
      <c r="G129" s="7">
        <v>-2.611064557526185</v>
      </c>
      <c r="H129" s="7">
        <v>0</v>
      </c>
      <c r="I129" s="7">
        <v>0</v>
      </c>
      <c r="J129" s="7">
        <v>0.28335715832201586</v>
      </c>
      <c r="K129" s="7">
        <v>0.86580647165545843</v>
      </c>
      <c r="L129" s="12">
        <v>3.9891968066201624</v>
      </c>
      <c r="AC129" s="6"/>
    </row>
    <row r="130" spans="1:29">
      <c r="A130" s="6"/>
      <c r="C130" s="1" t="s">
        <v>16</v>
      </c>
      <c r="D130" s="7">
        <v>1.1334005300703178</v>
      </c>
      <c r="E130" s="7">
        <v>-3.5105515317461276E-2</v>
      </c>
      <c r="F130" s="7">
        <v>2.6352459249260884</v>
      </c>
      <c r="G130" s="7">
        <v>-4.9315176786481535E-2</v>
      </c>
      <c r="H130" s="7">
        <v>0</v>
      </c>
      <c r="I130" s="7">
        <v>0.39971020802387752</v>
      </c>
      <c r="J130" s="7">
        <v>0</v>
      </c>
      <c r="K130" s="7">
        <v>-0.49122142676634017</v>
      </c>
      <c r="L130" s="12">
        <v>3.5927145441500015</v>
      </c>
      <c r="AC130" s="6"/>
    </row>
    <row r="131" spans="1:29">
      <c r="A131" s="6"/>
      <c r="C131" s="1" t="s">
        <v>17</v>
      </c>
      <c r="D131" s="7">
        <v>0</v>
      </c>
      <c r="E131" s="7">
        <v>2.2557049739620627</v>
      </c>
      <c r="F131" s="7">
        <v>0</v>
      </c>
      <c r="G131" s="7">
        <v>0</v>
      </c>
      <c r="H131" s="7">
        <v>1.5365130721569278</v>
      </c>
      <c r="I131" s="7">
        <v>-2.7279153882090057</v>
      </c>
      <c r="J131" s="7">
        <v>0.56194258074382752</v>
      </c>
      <c r="K131" s="7">
        <v>-6.1669501616591016E-2</v>
      </c>
      <c r="L131" s="12">
        <v>1.5645757370372211</v>
      </c>
      <c r="AC131" s="6"/>
    </row>
    <row r="132" spans="1:29">
      <c r="A132" s="6"/>
      <c r="C132" s="1" t="s">
        <v>18</v>
      </c>
      <c r="D132" s="7">
        <v>-0.34671063068075531</v>
      </c>
      <c r="E132" s="7">
        <v>1.7690052579887754</v>
      </c>
      <c r="F132" s="7">
        <v>0</v>
      </c>
      <c r="G132" s="7">
        <v>0</v>
      </c>
      <c r="H132" s="7">
        <v>0.56173059064489717</v>
      </c>
      <c r="I132" s="7">
        <v>8.9372280512409521</v>
      </c>
      <c r="J132" s="7">
        <v>1.2629553578867085</v>
      </c>
      <c r="K132" s="7">
        <v>-3.6583660907733178</v>
      </c>
      <c r="L132" s="12">
        <v>8.525842536307259</v>
      </c>
      <c r="AC132" s="6"/>
    </row>
    <row r="133" spans="1:29">
      <c r="A133" s="6"/>
      <c r="C133" s="1" t="s">
        <v>19</v>
      </c>
      <c r="D133" s="7">
        <v>0</v>
      </c>
      <c r="E133" s="7">
        <v>0</v>
      </c>
      <c r="F133" s="7">
        <v>1.5285378342364784</v>
      </c>
      <c r="G133" s="7">
        <v>0</v>
      </c>
      <c r="H133" s="7">
        <v>0.56194258074382808</v>
      </c>
      <c r="I133" s="7">
        <v>-6.1669501616591016E-2</v>
      </c>
      <c r="J133" s="7">
        <v>-0.41110418394889742</v>
      </c>
      <c r="K133" s="7">
        <v>0</v>
      </c>
      <c r="L133" s="12">
        <v>1.617706729414818</v>
      </c>
      <c r="AC133" s="6"/>
    </row>
    <row r="134" spans="1:29">
      <c r="A134" s="6"/>
      <c r="C134" s="1" t="s">
        <v>20</v>
      </c>
      <c r="D134" s="7">
        <v>0</v>
      </c>
      <c r="E134" s="7">
        <v>10.16832650755115</v>
      </c>
      <c r="F134" s="7">
        <v>0</v>
      </c>
      <c r="G134" s="7">
        <v>-0.49122142676634017</v>
      </c>
      <c r="H134" s="7">
        <v>0</v>
      </c>
      <c r="I134" s="7">
        <v>-1.0875876743069637</v>
      </c>
      <c r="J134" s="7">
        <v>1.7689959698005762</v>
      </c>
      <c r="K134" s="7">
        <v>0.55914638619173651</v>
      </c>
      <c r="L134" s="12">
        <v>10.917659762470159</v>
      </c>
      <c r="AC134" s="6"/>
    </row>
    <row r="135" spans="1:29">
      <c r="A135" s="6"/>
      <c r="D135" s="12">
        <v>2.4648788459301487</v>
      </c>
      <c r="E135" s="12">
        <v>11.576019230370099</v>
      </c>
      <c r="F135" s="12">
        <v>5.4223924265724248</v>
      </c>
      <c r="G135" s="12">
        <v>5.2931661369661667</v>
      </c>
      <c r="H135" s="12">
        <v>4.9140582726448443</v>
      </c>
      <c r="I135" s="12">
        <v>2.5582307886762803</v>
      </c>
      <c r="J135" s="12">
        <v>4.2127843631032968</v>
      </c>
      <c r="K135" s="12">
        <v>-2.3865939532851761</v>
      </c>
      <c r="L135" s="2">
        <v>68.109872221956152</v>
      </c>
      <c r="M135" t="s">
        <v>53</v>
      </c>
      <c r="AC135" s="6"/>
    </row>
    <row r="136" spans="1:29">
      <c r="A136" s="6"/>
      <c r="AC136" s="6"/>
    </row>
    <row r="137" spans="1:29">
      <c r="A137" s="6"/>
      <c r="AC137" s="6"/>
    </row>
    <row r="138" spans="1:29">
      <c r="A138" s="6"/>
      <c r="C138" t="s">
        <v>52</v>
      </c>
      <c r="AC138" s="6"/>
    </row>
    <row r="139" spans="1:29">
      <c r="A139" s="6"/>
      <c r="C139" s="1"/>
      <c r="D139" s="1" t="s">
        <v>13</v>
      </c>
      <c r="E139" s="1" t="s">
        <v>14</v>
      </c>
      <c r="F139" s="1" t="s">
        <v>15</v>
      </c>
      <c r="G139" s="1" t="s">
        <v>16</v>
      </c>
      <c r="H139" s="1" t="s">
        <v>17</v>
      </c>
      <c r="I139" s="1" t="s">
        <v>18</v>
      </c>
      <c r="J139" s="1" t="s">
        <v>19</v>
      </c>
      <c r="K139" s="1" t="s">
        <v>20</v>
      </c>
      <c r="L139" s="6"/>
      <c r="AC139" s="6"/>
    </row>
    <row r="140" spans="1:29">
      <c r="A140" s="6"/>
      <c r="C140" s="1" t="s">
        <v>13</v>
      </c>
      <c r="D140" s="7">
        <v>1.8825841227835097E-2</v>
      </c>
      <c r="E140" s="7">
        <v>0.53314077358894962</v>
      </c>
      <c r="F140" s="7">
        <v>3.9730287218774647</v>
      </c>
      <c r="G140" s="7">
        <v>7.2343240491257879</v>
      </c>
      <c r="H140" s="7">
        <v>0.61695000968348346</v>
      </c>
      <c r="I140" s="7">
        <v>0.24244692256384648</v>
      </c>
      <c r="J140" s="7">
        <v>0.58385108491003379</v>
      </c>
      <c r="K140" s="7">
        <v>0.17931415895742364</v>
      </c>
      <c r="L140" s="13">
        <v>13.381881561934826</v>
      </c>
      <c r="AC140" s="6"/>
    </row>
    <row r="141" spans="1:29">
      <c r="A141" s="6"/>
      <c r="C141" s="1" t="s">
        <v>14</v>
      </c>
      <c r="D141" s="7">
        <v>1.0778178643023198E-2</v>
      </c>
      <c r="E141" s="7">
        <v>0.25587700408504038</v>
      </c>
      <c r="F141" s="7">
        <v>1.601013733985716E-2</v>
      </c>
      <c r="G141" s="7">
        <v>0.97288582606556195</v>
      </c>
      <c r="H141" s="7">
        <v>0.24244692256384628</v>
      </c>
      <c r="I141" s="7">
        <v>1.3059469704696987</v>
      </c>
      <c r="J141" s="7">
        <v>0.1793141589574237</v>
      </c>
      <c r="K141" s="7">
        <v>8.015037419210494E-2</v>
      </c>
      <c r="L141" s="13">
        <v>3.0634095723165564</v>
      </c>
      <c r="AC141" s="6"/>
    </row>
    <row r="142" spans="1:29">
      <c r="A142" s="6"/>
      <c r="C142" s="1" t="s">
        <v>15</v>
      </c>
      <c r="D142" s="7">
        <v>0.2654574330865267</v>
      </c>
      <c r="E142" s="7">
        <v>3.0657775569590191</v>
      </c>
      <c r="F142" s="7">
        <v>3.5527484113020244E-2</v>
      </c>
      <c r="G142" s="7">
        <v>1.7658021514737774</v>
      </c>
      <c r="H142" s="7">
        <v>0.47395756799165839</v>
      </c>
      <c r="I142" s="7">
        <v>0.1793141589574237</v>
      </c>
      <c r="J142" s="7">
        <v>2.6783662831830191E-2</v>
      </c>
      <c r="K142" s="7">
        <v>0.7976343569955946</v>
      </c>
      <c r="L142" s="13">
        <v>6.6102543724088507</v>
      </c>
      <c r="AC142" s="6"/>
    </row>
    <row r="143" spans="1:29">
      <c r="A143" s="6"/>
      <c r="C143" s="1" t="s">
        <v>16</v>
      </c>
      <c r="D143" s="7">
        <v>0.65967291969704289</v>
      </c>
      <c r="E143" s="7">
        <v>1.3693319647330168E-4</v>
      </c>
      <c r="F143" s="7">
        <v>0.69848028748387825</v>
      </c>
      <c r="G143" s="7">
        <v>9.3537976561321713E-5</v>
      </c>
      <c r="H143" s="7">
        <v>0.1793141589574237</v>
      </c>
      <c r="I143" s="7">
        <v>8.0150374192104828E-2</v>
      </c>
      <c r="J143" s="7">
        <v>0.42071212337307384</v>
      </c>
      <c r="K143" s="7">
        <v>0.24618976549249788</v>
      </c>
      <c r="L143" s="13">
        <v>2.284750100369056</v>
      </c>
      <c r="AC143" s="6"/>
    </row>
    <row r="144" spans="1:29">
      <c r="A144" s="6"/>
      <c r="C144" s="1" t="s">
        <v>17</v>
      </c>
      <c r="D144" s="7">
        <v>2.7075512504592778</v>
      </c>
      <c r="E144" s="7">
        <v>1.7774963507104071</v>
      </c>
      <c r="F144" s="7">
        <v>0.47395756799165839</v>
      </c>
      <c r="G144" s="7">
        <v>0.17931415895742364</v>
      </c>
      <c r="H144" s="7">
        <v>0.10735601087499262</v>
      </c>
      <c r="I144" s="7">
        <v>1.2617657744905042</v>
      </c>
      <c r="J144" s="7">
        <v>0.10556794902694883</v>
      </c>
      <c r="K144" s="7">
        <v>3.8043328973018115E-3</v>
      </c>
      <c r="L144" s="13">
        <v>6.6168133954085144</v>
      </c>
      <c r="AC144" s="6"/>
    </row>
    <row r="145" spans="1:29">
      <c r="A145" s="6"/>
      <c r="C145" s="1" t="s">
        <v>18</v>
      </c>
      <c r="D145" s="7">
        <v>0.1214172656759097</v>
      </c>
      <c r="E145" s="7">
        <v>0.19578554581135285</v>
      </c>
      <c r="F145" s="7">
        <v>0.17931415895742364</v>
      </c>
      <c r="G145" s="7">
        <v>1.6376987849487674</v>
      </c>
      <c r="H145" s="7">
        <v>3.1562423709755427E-2</v>
      </c>
      <c r="I145" s="7">
        <v>0.79134828514432276</v>
      </c>
      <c r="J145" s="7">
        <v>0.82438503660552698</v>
      </c>
      <c r="K145" s="7">
        <v>5.0422033618564921</v>
      </c>
      <c r="L145" s="13">
        <v>8.8237148627095507</v>
      </c>
      <c r="AC145" s="6"/>
    </row>
    <row r="146" spans="1:29">
      <c r="A146" s="6"/>
      <c r="C146" s="1" t="s">
        <v>19</v>
      </c>
      <c r="D146" s="7">
        <v>0.47395756799165839</v>
      </c>
      <c r="E146" s="7">
        <v>0.1793141589574237</v>
      </c>
      <c r="F146" s="7">
        <v>0.59124960302915575</v>
      </c>
      <c r="G146" s="7">
        <v>0.42071212337307373</v>
      </c>
      <c r="H146" s="7">
        <v>0.10556794902694905</v>
      </c>
      <c r="I146" s="7">
        <v>3.8043328973018115E-3</v>
      </c>
      <c r="J146" s="7">
        <v>4.2288867341505845E-2</v>
      </c>
      <c r="K146" s="7">
        <v>0.82584282808108866</v>
      </c>
      <c r="L146" s="13">
        <v>2.642737430698157</v>
      </c>
      <c r="AC146" s="6"/>
    </row>
    <row r="147" spans="1:29">
      <c r="A147" s="6"/>
      <c r="C147" s="1" t="s">
        <v>20</v>
      </c>
      <c r="D147" s="7">
        <v>0.17931415895742364</v>
      </c>
      <c r="E147" s="7">
        <v>17.557730753179651</v>
      </c>
      <c r="F147" s="7">
        <v>0.42071212337307368</v>
      </c>
      <c r="G147" s="7">
        <v>0.24618976549249788</v>
      </c>
      <c r="H147" s="7">
        <v>1.0636107649945601</v>
      </c>
      <c r="I147" s="7">
        <v>0.13158745345880477</v>
      </c>
      <c r="J147" s="7">
        <v>1.6693794720867257</v>
      </c>
      <c r="K147" s="7">
        <v>6.259412787320523E-2</v>
      </c>
      <c r="L147" s="13">
        <v>21.331118619415946</v>
      </c>
      <c r="N147">
        <v>0.87086297236892829</v>
      </c>
      <c r="AC147" s="6"/>
    </row>
    <row r="148" spans="1:29">
      <c r="A148" s="6"/>
      <c r="B148" s="6"/>
      <c r="C148" s="6"/>
      <c r="D148" s="13">
        <v>4.4369746157386976</v>
      </c>
      <c r="E148" s="13">
        <v>23.565259076488317</v>
      </c>
      <c r="F148" s="13">
        <v>6.3882800841655323</v>
      </c>
      <c r="G148" s="13">
        <v>12.45702039741345</v>
      </c>
      <c r="H148" s="13">
        <v>2.8207658078026689</v>
      </c>
      <c r="I148" s="13">
        <v>3.9963642721740076</v>
      </c>
      <c r="J148" s="13">
        <v>3.8522823551330685</v>
      </c>
      <c r="K148" s="13">
        <v>7.2377333063457092</v>
      </c>
      <c r="L148" s="14">
        <v>64.754679915261448</v>
      </c>
      <c r="M148" t="s">
        <v>11</v>
      </c>
      <c r="N148" s="6">
        <v>0.12913702763107171</v>
      </c>
      <c r="O148" s="6" t="s">
        <v>61</v>
      </c>
      <c r="P148" s="6"/>
      <c r="Q148" s="6"/>
      <c r="R148" s="6"/>
      <c r="S148" s="6"/>
      <c r="T148" s="6"/>
      <c r="U148" s="6"/>
      <c r="V148" s="6"/>
      <c r="W148" s="6"/>
      <c r="X148" s="6"/>
      <c r="Y148" s="6"/>
      <c r="Z148" s="6"/>
      <c r="AA148" s="6"/>
      <c r="AB148" s="6"/>
      <c r="AC148" s="6"/>
    </row>
    <row r="152" spans="1:29">
      <c r="A152" t="s">
        <v>123</v>
      </c>
      <c r="C152" t="s">
        <v>116</v>
      </c>
      <c r="E152" t="s">
        <v>125</v>
      </c>
    </row>
    <row r="153" spans="1:29">
      <c r="A153" s="15" t="s">
        <v>0</v>
      </c>
      <c r="B153" s="15" t="s">
        <v>1</v>
      </c>
      <c r="C153" s="15" t="s">
        <v>2</v>
      </c>
      <c r="D153" s="15" t="s">
        <v>3</v>
      </c>
      <c r="E153" s="15" t="s">
        <v>4</v>
      </c>
      <c r="F153" s="15" t="s">
        <v>5</v>
      </c>
      <c r="G153" s="15" t="s">
        <v>6</v>
      </c>
      <c r="H153" s="21" t="s">
        <v>7</v>
      </c>
      <c r="I153" s="21" t="s">
        <v>8</v>
      </c>
      <c r="J153" s="21" t="s">
        <v>9</v>
      </c>
      <c r="K153" s="15" t="s">
        <v>10</v>
      </c>
      <c r="L153" s="6"/>
      <c r="M153" s="6"/>
      <c r="N153" s="6"/>
      <c r="O153" s="6"/>
      <c r="P153" s="6"/>
      <c r="Q153" s="6"/>
      <c r="R153" s="6"/>
      <c r="S153" s="6"/>
      <c r="T153" s="6"/>
      <c r="U153" s="6"/>
      <c r="V153" s="6"/>
      <c r="W153" s="6"/>
      <c r="X153" s="6"/>
      <c r="Y153" s="6"/>
      <c r="Z153" s="6"/>
      <c r="AA153" s="6"/>
      <c r="AB153" s="6"/>
      <c r="AC153" s="6"/>
    </row>
    <row r="154" spans="1:29">
      <c r="A154" s="28">
        <v>4.0253341695450154E-2</v>
      </c>
      <c r="B154" s="28">
        <v>0.1094151906507017</v>
      </c>
      <c r="C154" s="28">
        <v>9.3522234082512617E-2</v>
      </c>
      <c r="D154" s="28">
        <v>0</v>
      </c>
      <c r="E154" s="28">
        <v>0.23906022859601667</v>
      </c>
      <c r="F154" s="28">
        <v>0.18187295770080086</v>
      </c>
      <c r="G154" s="28">
        <v>8.2859686239507596E-2</v>
      </c>
      <c r="H154" s="28">
        <v>8.6806946163129284E-2</v>
      </c>
      <c r="I154" s="28">
        <v>0.3912561898317668</v>
      </c>
      <c r="J154" s="28">
        <v>1.8143991284254146E-2</v>
      </c>
      <c r="K154" s="28">
        <v>0</v>
      </c>
      <c r="L154" s="1">
        <v>0.99999999981547527</v>
      </c>
      <c r="N154" t="s">
        <v>36</v>
      </c>
      <c r="O154" s="4">
        <v>0.46363636363636362</v>
      </c>
      <c r="P154" s="4">
        <v>0.45454545454545453</v>
      </c>
      <c r="S154" s="4">
        <v>0.45909090909090911</v>
      </c>
      <c r="Y154" t="s">
        <v>84</v>
      </c>
      <c r="AC154" s="6"/>
    </row>
    <row r="155" spans="1:29">
      <c r="A155" t="s">
        <v>94</v>
      </c>
      <c r="B155" s="18">
        <v>77.751884515005457</v>
      </c>
      <c r="C155" s="16" t="s">
        <v>12</v>
      </c>
      <c r="D155" s="1" t="s">
        <v>13</v>
      </c>
      <c r="E155" s="1" t="s">
        <v>14</v>
      </c>
      <c r="F155" s="1" t="s">
        <v>15</v>
      </c>
      <c r="G155" s="1" t="s">
        <v>16</v>
      </c>
      <c r="H155" s="1" t="s">
        <v>17</v>
      </c>
      <c r="I155" s="1" t="s">
        <v>18</v>
      </c>
      <c r="J155" s="1" t="s">
        <v>19</v>
      </c>
      <c r="K155" s="1" t="s">
        <v>20</v>
      </c>
      <c r="L155" s="1"/>
      <c r="N155" t="s">
        <v>37</v>
      </c>
      <c r="O155" s="4">
        <v>0.35454545454545455</v>
      </c>
      <c r="P155" s="4">
        <v>0.32727272727272727</v>
      </c>
      <c r="Q155" t="s">
        <v>55</v>
      </c>
      <c r="S155" s="4">
        <v>0.34090909090909094</v>
      </c>
      <c r="Y155" s="1" t="s">
        <v>12</v>
      </c>
      <c r="Z155" t="s">
        <v>47</v>
      </c>
      <c r="AA155" t="s">
        <v>48</v>
      </c>
      <c r="AB155" t="s">
        <v>49</v>
      </c>
      <c r="AC155" s="6"/>
    </row>
    <row r="156" spans="1:29">
      <c r="A156" t="s">
        <v>21</v>
      </c>
      <c r="B156">
        <v>1.5007729080956288E-2</v>
      </c>
      <c r="C156" s="1" t="s">
        <v>13</v>
      </c>
      <c r="D156">
        <v>4</v>
      </c>
      <c r="E156">
        <v>4</v>
      </c>
      <c r="G156">
        <v>4</v>
      </c>
      <c r="H156">
        <v>4</v>
      </c>
      <c r="I156">
        <v>2</v>
      </c>
      <c r="J156">
        <v>1</v>
      </c>
      <c r="L156" s="1">
        <v>19</v>
      </c>
      <c r="N156" t="s">
        <v>38</v>
      </c>
      <c r="O156" s="4">
        <v>0.69090909090909092</v>
      </c>
      <c r="P156" s="4">
        <v>0.67500000000000004</v>
      </c>
      <c r="Q156" t="s">
        <v>56</v>
      </c>
      <c r="S156" s="4">
        <v>0.68295454545454548</v>
      </c>
      <c r="T156" t="s">
        <v>44</v>
      </c>
      <c r="V156" t="s">
        <v>57</v>
      </c>
      <c r="Y156" s="1" t="s">
        <v>13</v>
      </c>
      <c r="Z156">
        <v>19</v>
      </c>
      <c r="AA156">
        <v>4</v>
      </c>
      <c r="AB156">
        <v>15</v>
      </c>
      <c r="AC156" s="6"/>
    </row>
    <row r="157" spans="1:29">
      <c r="C157" s="1" t="s">
        <v>14</v>
      </c>
      <c r="D157">
        <v>6</v>
      </c>
      <c r="E157">
        <v>64</v>
      </c>
      <c r="F157">
        <v>1</v>
      </c>
      <c r="G157">
        <v>12</v>
      </c>
      <c r="H157">
        <v>2</v>
      </c>
      <c r="I157">
        <v>10</v>
      </c>
      <c r="K157">
        <v>2</v>
      </c>
      <c r="L157" s="1">
        <v>97</v>
      </c>
      <c r="M157" s="9" t="s">
        <v>39</v>
      </c>
      <c r="N157" s="9">
        <v>1</v>
      </c>
      <c r="O157" s="9">
        <v>2</v>
      </c>
      <c r="P157" s="9" t="s">
        <v>39</v>
      </c>
      <c r="Q157" s="9">
        <v>1</v>
      </c>
      <c r="R157" s="9">
        <v>2</v>
      </c>
      <c r="S157" s="9" t="s">
        <v>39</v>
      </c>
      <c r="T157" s="9">
        <v>1</v>
      </c>
      <c r="U157" s="9">
        <v>2</v>
      </c>
      <c r="V157" s="9" t="s">
        <v>11</v>
      </c>
      <c r="W157" t="s">
        <v>42</v>
      </c>
      <c r="X157" t="s">
        <v>43</v>
      </c>
      <c r="Y157" s="1" t="s">
        <v>14</v>
      </c>
      <c r="Z157">
        <v>97</v>
      </c>
      <c r="AA157">
        <v>64</v>
      </c>
      <c r="AB157">
        <v>33</v>
      </c>
      <c r="AC157" s="6"/>
    </row>
    <row r="158" spans="1:29">
      <c r="A158" t="s">
        <v>22</v>
      </c>
      <c r="B158" s="17">
        <v>0.11567186258965542</v>
      </c>
      <c r="C158" s="1" t="s">
        <v>15</v>
      </c>
      <c r="D158">
        <v>5</v>
      </c>
      <c r="E158">
        <v>3</v>
      </c>
      <c r="F158">
        <v>54</v>
      </c>
      <c r="G158">
        <v>4</v>
      </c>
      <c r="J158">
        <v>3</v>
      </c>
      <c r="K158">
        <v>1</v>
      </c>
      <c r="L158" s="1">
        <v>70</v>
      </c>
      <c r="M158" s="9">
        <v>1</v>
      </c>
      <c r="N158">
        <v>208</v>
      </c>
      <c r="O158">
        <v>28</v>
      </c>
      <c r="P158" s="9">
        <v>1</v>
      </c>
      <c r="Q158">
        <v>128.72727272727272</v>
      </c>
      <c r="R158">
        <v>107.27272727272727</v>
      </c>
      <c r="S158" s="9">
        <v>1</v>
      </c>
      <c r="T158">
        <v>48.817668207498727</v>
      </c>
      <c r="U158">
        <v>58.581201848998447</v>
      </c>
      <c r="V158" s="20">
        <v>231.64462169048409</v>
      </c>
      <c r="W158">
        <v>1</v>
      </c>
      <c r="X158" s="20">
        <v>0</v>
      </c>
      <c r="Y158" s="1" t="s">
        <v>15</v>
      </c>
      <c r="Z158">
        <v>70</v>
      </c>
      <c r="AA158">
        <v>54</v>
      </c>
      <c r="AB158">
        <v>16</v>
      </c>
      <c r="AC158" s="6"/>
    </row>
    <row r="159" spans="1:29">
      <c r="A159" t="s">
        <v>23</v>
      </c>
      <c r="B159" s="17">
        <v>7.2224251710277854E-2</v>
      </c>
      <c r="C159" s="1" t="s">
        <v>16</v>
      </c>
      <c r="D159">
        <v>2</v>
      </c>
      <c r="E159">
        <v>9</v>
      </c>
      <c r="F159">
        <v>10</v>
      </c>
      <c r="G159">
        <v>26</v>
      </c>
      <c r="I159">
        <v>2</v>
      </c>
      <c r="K159">
        <v>1</v>
      </c>
      <c r="L159" s="1">
        <v>50</v>
      </c>
      <c r="M159" s="9">
        <v>2</v>
      </c>
      <c r="N159">
        <v>32</v>
      </c>
      <c r="O159">
        <v>172</v>
      </c>
      <c r="P159" s="9">
        <v>2</v>
      </c>
      <c r="Q159">
        <v>111.27272727272727</v>
      </c>
      <c r="R159">
        <v>92.727272727272734</v>
      </c>
      <c r="S159" s="9">
        <v>2</v>
      </c>
      <c r="T159">
        <v>56.475341651812229</v>
      </c>
      <c r="U159">
        <v>67.770409982174669</v>
      </c>
      <c r="Y159" s="1" t="s">
        <v>16</v>
      </c>
      <c r="Z159">
        <v>50</v>
      </c>
      <c r="AA159">
        <v>26</v>
      </c>
      <c r="AB159">
        <v>24</v>
      </c>
      <c r="AC159" s="6"/>
    </row>
    <row r="160" spans="1:29">
      <c r="A160" t="s">
        <v>24</v>
      </c>
      <c r="B160" s="17">
        <v>7.9990495122163358E-2</v>
      </c>
      <c r="C160" s="1" t="s">
        <v>17</v>
      </c>
      <c r="E160">
        <v>3</v>
      </c>
      <c r="H160">
        <v>22</v>
      </c>
      <c r="I160">
        <v>6</v>
      </c>
      <c r="J160">
        <v>3</v>
      </c>
      <c r="K160">
        <v>1</v>
      </c>
      <c r="L160" s="1">
        <v>35</v>
      </c>
      <c r="M160" s="9" t="s">
        <v>40</v>
      </c>
      <c r="N160">
        <v>1</v>
      </c>
      <c r="O160">
        <v>2</v>
      </c>
      <c r="P160" s="9" t="s">
        <v>40</v>
      </c>
      <c r="S160" s="9" t="s">
        <v>40</v>
      </c>
      <c r="Y160" s="1" t="s">
        <v>17</v>
      </c>
      <c r="Z160">
        <v>35</v>
      </c>
      <c r="AA160">
        <v>22</v>
      </c>
      <c r="AB160">
        <v>13</v>
      </c>
      <c r="AC160" s="6"/>
    </row>
    <row r="161" spans="1:29">
      <c r="C161" s="1" t="s">
        <v>18</v>
      </c>
      <c r="D161">
        <v>1</v>
      </c>
      <c r="E161">
        <v>16</v>
      </c>
      <c r="H161">
        <v>10</v>
      </c>
      <c r="I161">
        <v>101</v>
      </c>
      <c r="J161">
        <v>2</v>
      </c>
      <c r="K161">
        <v>3</v>
      </c>
      <c r="L161" s="1">
        <v>133</v>
      </c>
      <c r="M161" s="9">
        <v>1</v>
      </c>
      <c r="N161">
        <v>255</v>
      </c>
      <c r="O161">
        <v>29</v>
      </c>
      <c r="P161" s="9">
        <v>1</v>
      </c>
      <c r="Q161">
        <v>191.05454545454546</v>
      </c>
      <c r="R161">
        <v>92.945454545454552</v>
      </c>
      <c r="S161" s="9">
        <v>1</v>
      </c>
      <c r="T161">
        <v>21.402375679136238</v>
      </c>
      <c r="U161">
        <v>43.993772229335619</v>
      </c>
      <c r="V161" s="20">
        <v>184.45067358799753</v>
      </c>
      <c r="W161">
        <v>1</v>
      </c>
      <c r="X161" s="20">
        <v>0</v>
      </c>
      <c r="Y161" s="1" t="s">
        <v>18</v>
      </c>
      <c r="Z161">
        <v>133</v>
      </c>
      <c r="AA161">
        <v>101</v>
      </c>
      <c r="AB161">
        <v>32</v>
      </c>
      <c r="AC161" s="6"/>
    </row>
    <row r="162" spans="1:29">
      <c r="A162" s="6"/>
      <c r="C162" s="1" t="s">
        <v>19</v>
      </c>
      <c r="F162">
        <v>4</v>
      </c>
      <c r="H162">
        <v>3</v>
      </c>
      <c r="I162">
        <v>1</v>
      </c>
      <c r="J162">
        <v>4</v>
      </c>
      <c r="L162" s="1">
        <v>12</v>
      </c>
      <c r="M162" s="9">
        <v>2</v>
      </c>
      <c r="N162">
        <v>41</v>
      </c>
      <c r="O162">
        <v>115</v>
      </c>
      <c r="P162" s="9">
        <v>2</v>
      </c>
      <c r="Q162">
        <v>104.94545454545455</v>
      </c>
      <c r="R162">
        <v>51.054545454545455</v>
      </c>
      <c r="S162" s="9">
        <v>2</v>
      </c>
      <c r="T162">
        <v>38.963299313299316</v>
      </c>
      <c r="U162">
        <v>80.091226366226365</v>
      </c>
      <c r="Y162" s="1" t="s">
        <v>19</v>
      </c>
      <c r="Z162">
        <v>12</v>
      </c>
      <c r="AA162">
        <v>4</v>
      </c>
      <c r="AB162">
        <v>8</v>
      </c>
      <c r="AC162" s="6"/>
    </row>
    <row r="163" spans="1:29">
      <c r="A163" s="6">
        <v>0</v>
      </c>
      <c r="B163">
        <v>0</v>
      </c>
      <c r="C163" s="1" t="s">
        <v>20</v>
      </c>
      <c r="E163">
        <v>7</v>
      </c>
      <c r="G163">
        <v>1</v>
      </c>
      <c r="I163">
        <v>9</v>
      </c>
      <c r="J163">
        <v>2</v>
      </c>
      <c r="K163">
        <v>5</v>
      </c>
      <c r="L163" s="1">
        <v>24</v>
      </c>
      <c r="M163" s="9" t="s">
        <v>41</v>
      </c>
      <c r="N163">
        <v>1</v>
      </c>
      <c r="O163">
        <v>2</v>
      </c>
      <c r="P163" s="9" t="s">
        <v>41</v>
      </c>
      <c r="S163" s="9" t="s">
        <v>41</v>
      </c>
      <c r="Y163" s="1" t="s">
        <v>20</v>
      </c>
      <c r="Z163">
        <v>24</v>
      </c>
      <c r="AA163">
        <v>5</v>
      </c>
      <c r="AB163">
        <v>19</v>
      </c>
      <c r="AC163" s="6"/>
    </row>
    <row r="164" spans="1:29">
      <c r="A164" s="6"/>
      <c r="C164" s="1"/>
      <c r="D164" s="1">
        <v>18</v>
      </c>
      <c r="E164" s="1">
        <v>106</v>
      </c>
      <c r="F164" s="1">
        <v>69</v>
      </c>
      <c r="G164" s="1">
        <v>47</v>
      </c>
      <c r="H164" s="1">
        <v>41</v>
      </c>
      <c r="I164" s="1">
        <v>131</v>
      </c>
      <c r="J164" s="1">
        <v>15</v>
      </c>
      <c r="K164" s="1">
        <v>13</v>
      </c>
      <c r="L164" s="1">
        <v>440</v>
      </c>
      <c r="M164" s="9">
        <v>1</v>
      </c>
      <c r="N164">
        <v>107</v>
      </c>
      <c r="O164">
        <v>29</v>
      </c>
      <c r="P164" s="9">
        <v>1</v>
      </c>
      <c r="Q164">
        <v>44.2</v>
      </c>
      <c r="R164">
        <v>91.8</v>
      </c>
      <c r="S164" s="9">
        <v>1</v>
      </c>
      <c r="T164">
        <v>89.22714932126695</v>
      </c>
      <c r="U164">
        <v>42.961220043572986</v>
      </c>
      <c r="V164" s="20">
        <v>191.32527144911046</v>
      </c>
      <c r="W164">
        <v>1</v>
      </c>
      <c r="X164" s="20">
        <v>0</v>
      </c>
      <c r="Y164" s="1" t="s">
        <v>46</v>
      </c>
      <c r="Z164" s="6">
        <v>440</v>
      </c>
      <c r="AA164" s="6">
        <v>280</v>
      </c>
      <c r="AB164" s="6">
        <v>160</v>
      </c>
      <c r="AC164" s="6"/>
    </row>
    <row r="165" spans="1:29">
      <c r="A165" s="6"/>
      <c r="C165" s="1" t="s">
        <v>25</v>
      </c>
      <c r="D165" s="4">
        <v>0</v>
      </c>
      <c r="E165" s="4">
        <v>0</v>
      </c>
      <c r="F165" s="4">
        <v>0</v>
      </c>
      <c r="G165" s="4">
        <v>0</v>
      </c>
      <c r="H165" s="4">
        <v>0</v>
      </c>
      <c r="I165" s="4">
        <v>0</v>
      </c>
      <c r="J165" s="4">
        <v>0</v>
      </c>
      <c r="K165" s="4">
        <v>0</v>
      </c>
      <c r="M165" s="9">
        <v>2</v>
      </c>
      <c r="N165">
        <v>36</v>
      </c>
      <c r="O165">
        <v>268</v>
      </c>
      <c r="P165" s="9">
        <v>2</v>
      </c>
      <c r="Q165">
        <v>98.8</v>
      </c>
      <c r="R165">
        <v>205.2</v>
      </c>
      <c r="S165" s="9">
        <v>2</v>
      </c>
      <c r="T165">
        <v>39.917408906882592</v>
      </c>
      <c r="U165">
        <v>19.219493177387921</v>
      </c>
      <c r="AC165" s="6"/>
    </row>
    <row r="166" spans="1:29">
      <c r="A166" s="6"/>
      <c r="C166" s="1"/>
      <c r="D166" s="1" t="s">
        <v>13</v>
      </c>
      <c r="E166" s="1" t="s">
        <v>14</v>
      </c>
      <c r="F166" s="1" t="s">
        <v>15</v>
      </c>
      <c r="G166" s="1" t="s">
        <v>16</v>
      </c>
      <c r="H166" s="1" t="s">
        <v>17</v>
      </c>
      <c r="I166" s="1" t="s">
        <v>18</v>
      </c>
      <c r="J166" s="1" t="s">
        <v>19</v>
      </c>
      <c r="K166" s="1" t="s">
        <v>20</v>
      </c>
      <c r="L166" s="1"/>
      <c r="V166" s="6"/>
      <c r="W166" s="6"/>
      <c r="X166" s="6"/>
      <c r="Y166" s="6"/>
      <c r="Z166" s="6"/>
      <c r="AA166" s="6"/>
      <c r="AB166" s="6"/>
      <c r="AC166" s="6"/>
    </row>
    <row r="167" spans="1:29">
      <c r="A167" s="6"/>
      <c r="B167" s="4">
        <v>0.7747989936382329</v>
      </c>
      <c r="C167" s="1" t="s">
        <v>13</v>
      </c>
      <c r="D167" s="4">
        <v>0</v>
      </c>
      <c r="E167" s="4">
        <v>0</v>
      </c>
      <c r="F167" s="4">
        <v>0</v>
      </c>
      <c r="G167" s="4">
        <v>0</v>
      </c>
      <c r="H167" s="4">
        <v>0</v>
      </c>
      <c r="I167" s="4">
        <v>0</v>
      </c>
      <c r="J167" s="4">
        <v>0</v>
      </c>
      <c r="K167" s="4">
        <v>0</v>
      </c>
      <c r="AC167" s="6"/>
    </row>
    <row r="168" spans="1:29">
      <c r="A168" s="6"/>
      <c r="B168" s="4">
        <v>7.9936801071550836E-2</v>
      </c>
      <c r="C168" s="1" t="s">
        <v>14</v>
      </c>
      <c r="D168" s="4">
        <v>0</v>
      </c>
      <c r="E168" s="4">
        <v>0</v>
      </c>
      <c r="F168" s="4">
        <v>0</v>
      </c>
      <c r="G168" s="4">
        <v>0</v>
      </c>
      <c r="H168" s="4">
        <v>0</v>
      </c>
      <c r="I168" s="4">
        <v>0</v>
      </c>
      <c r="J168" s="4">
        <v>0</v>
      </c>
      <c r="K168" s="4">
        <v>0</v>
      </c>
      <c r="O168" s="7" t="s">
        <v>11</v>
      </c>
      <c r="P168">
        <v>75.7</v>
      </c>
      <c r="Q168">
        <v>71</v>
      </c>
      <c r="R168" t="s">
        <v>104</v>
      </c>
      <c r="AC168" s="6"/>
    </row>
    <row r="169" spans="1:29">
      <c r="A169" s="6"/>
      <c r="B169" s="4">
        <v>9.5190013028449649E-2</v>
      </c>
      <c r="C169" s="1" t="s">
        <v>15</v>
      </c>
      <c r="D169" s="4">
        <v>0</v>
      </c>
      <c r="E169" s="4">
        <v>0</v>
      </c>
      <c r="F169" s="4">
        <v>0</v>
      </c>
      <c r="G169" s="4">
        <v>0</v>
      </c>
      <c r="H169" s="4">
        <v>0</v>
      </c>
      <c r="I169" s="4">
        <v>0</v>
      </c>
      <c r="J169" s="4">
        <v>0</v>
      </c>
      <c r="K169" s="4">
        <v>0</v>
      </c>
      <c r="M169" t="s">
        <v>106</v>
      </c>
      <c r="N169" t="s">
        <v>105</v>
      </c>
      <c r="O169" t="s">
        <v>96</v>
      </c>
      <c r="P169">
        <v>4.9392389975987223E-2</v>
      </c>
      <c r="R169" s="28">
        <v>0.2</v>
      </c>
      <c r="S169" s="28">
        <v>0.2</v>
      </c>
      <c r="T169" s="28">
        <v>0.2</v>
      </c>
      <c r="U169" s="28">
        <v>0.125</v>
      </c>
      <c r="V169" s="28">
        <v>0.125</v>
      </c>
      <c r="W169" s="28">
        <v>0.125</v>
      </c>
      <c r="X169" s="28">
        <v>0.125</v>
      </c>
      <c r="Y169" s="28">
        <v>0.125</v>
      </c>
      <c r="Z169" s="28">
        <v>0.125</v>
      </c>
      <c r="AA169" s="28">
        <v>0.125</v>
      </c>
      <c r="AB169" s="28">
        <v>0.125</v>
      </c>
      <c r="AC169" s="6"/>
    </row>
    <row r="170" spans="1:29">
      <c r="A170" s="6"/>
      <c r="B170" s="4">
        <v>9.8208505663165239E-3</v>
      </c>
      <c r="C170" s="1" t="s">
        <v>16</v>
      </c>
      <c r="D170" s="4">
        <v>0</v>
      </c>
      <c r="E170" s="4">
        <v>0</v>
      </c>
      <c r="F170" s="4">
        <v>0</v>
      </c>
      <c r="G170" s="4">
        <v>0</v>
      </c>
      <c r="H170" s="4">
        <v>0</v>
      </c>
      <c r="I170" s="4">
        <v>0</v>
      </c>
      <c r="J170" s="4">
        <v>0</v>
      </c>
      <c r="K170" s="4">
        <v>0</v>
      </c>
      <c r="M170" t="s">
        <v>107</v>
      </c>
      <c r="N170" t="s">
        <v>108</v>
      </c>
      <c r="P170">
        <v>2.2019397467757388E-2</v>
      </c>
      <c r="Q170">
        <v>4.9945980821136098E-2</v>
      </c>
      <c r="R170" s="28">
        <v>0.2</v>
      </c>
      <c r="S170" s="28">
        <v>0.2</v>
      </c>
      <c r="T170" s="28">
        <v>0.2</v>
      </c>
      <c r="U170" s="28">
        <v>0.17</v>
      </c>
      <c r="V170" s="28">
        <v>0</v>
      </c>
      <c r="W170" s="28">
        <v>0.16</v>
      </c>
      <c r="X170" s="28">
        <v>0.17</v>
      </c>
      <c r="Y170" s="28">
        <v>0.17</v>
      </c>
      <c r="Z170" s="28">
        <v>0.16</v>
      </c>
      <c r="AA170" s="28">
        <v>0</v>
      </c>
      <c r="AB170" s="28">
        <v>0.17</v>
      </c>
      <c r="AC170" s="6"/>
    </row>
    <row r="171" spans="1:29">
      <c r="A171" s="6"/>
      <c r="B171" s="4">
        <v>3.2496334700770527E-2</v>
      </c>
      <c r="C171" s="1" t="s">
        <v>17</v>
      </c>
      <c r="D171" s="4">
        <v>0</v>
      </c>
      <c r="E171" s="4">
        <v>0</v>
      </c>
      <c r="F171" s="4">
        <v>0</v>
      </c>
      <c r="G171" s="4">
        <v>0</v>
      </c>
      <c r="H171" s="4">
        <v>0</v>
      </c>
      <c r="I171" s="4">
        <v>0</v>
      </c>
      <c r="J171" s="4">
        <v>0</v>
      </c>
      <c r="K171" s="4">
        <v>0</v>
      </c>
      <c r="AC171" s="6"/>
    </row>
    <row r="172" spans="1:29">
      <c r="A172" s="6"/>
      <c r="B172" s="4">
        <v>3.3526799387441093E-3</v>
      </c>
      <c r="C172" s="1" t="s">
        <v>18</v>
      </c>
      <c r="D172" s="4">
        <v>0</v>
      </c>
      <c r="E172" s="4">
        <v>0</v>
      </c>
      <c r="F172" s="4">
        <v>0</v>
      </c>
      <c r="G172" s="4">
        <v>0</v>
      </c>
      <c r="H172" s="4">
        <v>0</v>
      </c>
      <c r="I172" s="4">
        <v>0</v>
      </c>
      <c r="J172" s="4">
        <v>0</v>
      </c>
      <c r="K172" s="4">
        <v>0</v>
      </c>
      <c r="AC172" s="6"/>
    </row>
    <row r="173" spans="1:29">
      <c r="A173" s="6"/>
      <c r="B173" s="4">
        <v>3.9924245500343736E-3</v>
      </c>
      <c r="C173" s="1" t="s">
        <v>19</v>
      </c>
      <c r="D173" s="4">
        <v>0</v>
      </c>
      <c r="E173" s="4">
        <v>0</v>
      </c>
      <c r="F173" s="4">
        <v>0</v>
      </c>
      <c r="G173" s="4">
        <v>0</v>
      </c>
      <c r="H173" s="4">
        <v>0</v>
      </c>
      <c r="I173" s="4">
        <v>0</v>
      </c>
      <c r="J173" s="4">
        <v>0</v>
      </c>
      <c r="K173" s="4">
        <v>0</v>
      </c>
      <c r="M173" t="s">
        <v>62</v>
      </c>
      <c r="AC173" s="6"/>
    </row>
    <row r="174" spans="1:29">
      <c r="A174" s="6"/>
      <c r="B174" s="4">
        <v>4.1190250590114521E-4</v>
      </c>
      <c r="C174" s="1" t="s">
        <v>20</v>
      </c>
      <c r="D174" s="4">
        <v>0</v>
      </c>
      <c r="E174" s="4">
        <v>0</v>
      </c>
      <c r="F174" s="4">
        <v>0</v>
      </c>
      <c r="G174" s="4">
        <v>0</v>
      </c>
      <c r="H174" s="4">
        <v>0</v>
      </c>
      <c r="I174" s="4">
        <v>0</v>
      </c>
      <c r="J174" s="4">
        <v>0</v>
      </c>
      <c r="K174" s="4">
        <v>0</v>
      </c>
      <c r="AC174" s="6"/>
    </row>
    <row r="175" spans="1:29">
      <c r="A175" s="6"/>
      <c r="AC175" s="6"/>
    </row>
    <row r="176" spans="1:29">
      <c r="A176" s="6"/>
      <c r="C176" s="1" t="s">
        <v>26</v>
      </c>
      <c r="D176" s="4">
        <v>1.6344724594419394E-2</v>
      </c>
      <c r="E176" s="4">
        <v>0.18798860987809946</v>
      </c>
      <c r="F176" s="4">
        <v>2.0080750747795361E-3</v>
      </c>
      <c r="G176" s="4">
        <v>2.309584598125039E-2</v>
      </c>
      <c r="H176" s="4">
        <v>6.8552443327019681E-4</v>
      </c>
      <c r="I176" s="4">
        <v>7.8845492013941195E-3</v>
      </c>
      <c r="J176" s="4">
        <v>8.4221946943802226E-5</v>
      </c>
      <c r="K176" s="4">
        <v>9.6867748585976392E-4</v>
      </c>
      <c r="O176">
        <v>0.11925619834710741</v>
      </c>
      <c r="P176">
        <v>0.24768595041322314</v>
      </c>
      <c r="Q176">
        <v>5.8016528925619822E-2</v>
      </c>
      <c r="R176">
        <v>0.12049586776859504</v>
      </c>
      <c r="S176">
        <v>9.9380165289256181E-2</v>
      </c>
      <c r="T176">
        <v>0.20640495867768596</v>
      </c>
      <c r="U176">
        <v>4.8347107438016526E-2</v>
      </c>
      <c r="V176">
        <v>0.10041322314049587</v>
      </c>
      <c r="AC176" s="6"/>
    </row>
    <row r="177" spans="1:29">
      <c r="A177" s="6"/>
      <c r="C177" s="1"/>
      <c r="D177" s="1" t="s">
        <v>13</v>
      </c>
      <c r="E177" s="1" t="s">
        <v>14</v>
      </c>
      <c r="F177" s="1" t="s">
        <v>15</v>
      </c>
      <c r="G177" s="1" t="s">
        <v>16</v>
      </c>
      <c r="H177" s="1" t="s">
        <v>17</v>
      </c>
      <c r="I177" s="1" t="s">
        <v>18</v>
      </c>
      <c r="J177" s="1" t="s">
        <v>19</v>
      </c>
      <c r="K177" s="1" t="s">
        <v>20</v>
      </c>
      <c r="L177" s="1"/>
      <c r="N177" s="6"/>
      <c r="O177" s="1" t="s">
        <v>13</v>
      </c>
      <c r="P177" s="1" t="s">
        <v>14</v>
      </c>
      <c r="Q177" s="1" t="s">
        <v>15</v>
      </c>
      <c r="R177" s="1" t="s">
        <v>16</v>
      </c>
      <c r="S177" s="1" t="s">
        <v>17</v>
      </c>
      <c r="T177" s="1" t="s">
        <v>18</v>
      </c>
      <c r="U177" s="1" t="s">
        <v>19</v>
      </c>
      <c r="V177" s="1" t="s">
        <v>20</v>
      </c>
      <c r="AC177" s="6"/>
    </row>
    <row r="178" spans="1:29">
      <c r="A178" s="6"/>
      <c r="B178" s="4">
        <v>6.8370739417471377E-2</v>
      </c>
      <c r="C178" s="1" t="s">
        <v>13</v>
      </c>
      <c r="D178" s="4">
        <v>1.1175009060953838E-3</v>
      </c>
      <c r="E178" s="4">
        <v>1.2852920259428224E-2</v>
      </c>
      <c r="F178" s="4">
        <v>1.37293577668471E-4</v>
      </c>
      <c r="G178" s="4">
        <v>1.579080067210124E-3</v>
      </c>
      <c r="H178" s="4">
        <v>4.6869812391426369E-5</v>
      </c>
      <c r="I178" s="4">
        <v>5.390724588727494E-4</v>
      </c>
      <c r="J178" s="4">
        <v>5.7583167877268021E-6</v>
      </c>
      <c r="K178" s="4">
        <v>6.6229195965289235E-5</v>
      </c>
      <c r="M178" s="4">
        <v>0.10700676183320813</v>
      </c>
      <c r="N178" s="1" t="s">
        <v>13</v>
      </c>
      <c r="O178">
        <v>1.2761219613662752E-2</v>
      </c>
      <c r="P178">
        <v>2.6504071505299567E-2</v>
      </c>
      <c r="Q178">
        <v>6.2081608931332305E-3</v>
      </c>
      <c r="R178">
        <v>1.289387262419979E-2</v>
      </c>
      <c r="S178">
        <v>1.0634349678052294E-2</v>
      </c>
      <c r="T178">
        <v>2.2086726254416308E-2</v>
      </c>
      <c r="U178">
        <v>5.1734674109443594E-3</v>
      </c>
      <c r="V178">
        <v>1.0744893853499827E-2</v>
      </c>
      <c r="AC178" s="6"/>
    </row>
    <row r="179" spans="1:29">
      <c r="A179" s="6"/>
      <c r="B179" s="4">
        <v>0.78636505529231226</v>
      </c>
      <c r="C179" s="1" t="s">
        <v>14</v>
      </c>
      <c r="D179" s="4">
        <v>1.2852920259428222E-2</v>
      </c>
      <c r="E179" s="4">
        <v>0.14782767360111659</v>
      </c>
      <c r="F179" s="4">
        <v>1.579080067210124E-3</v>
      </c>
      <c r="G179" s="4">
        <v>1.8161766202068691E-2</v>
      </c>
      <c r="H179" s="4">
        <v>5.3907245887274929E-4</v>
      </c>
      <c r="I179" s="4">
        <v>6.2001339687092431E-3</v>
      </c>
      <c r="J179" s="4">
        <v>6.6229195965289222E-5</v>
      </c>
      <c r="K179" s="4">
        <v>7.6173412472853124E-4</v>
      </c>
      <c r="M179" s="4">
        <v>0.23919158527422996</v>
      </c>
      <c r="N179" s="1" t="s">
        <v>14</v>
      </c>
      <c r="O179">
        <v>2.8525079136422622E-2</v>
      </c>
      <c r="P179">
        <v>5.9244395129493158E-2</v>
      </c>
      <c r="Q179">
        <v>1.3877065525827223E-2</v>
      </c>
      <c r="R179">
        <v>2.8821597630564237E-2</v>
      </c>
      <c r="S179">
        <v>2.3770899280352187E-2</v>
      </c>
      <c r="T179">
        <v>4.9370329274577629E-2</v>
      </c>
      <c r="U179">
        <v>1.1564221271522688E-2</v>
      </c>
      <c r="V179">
        <v>2.4017998025470201E-2</v>
      </c>
      <c r="AC179" s="6"/>
    </row>
    <row r="180" spans="1:29">
      <c r="A180" s="6"/>
      <c r="B180" s="4">
        <v>8.3998709721513059E-3</v>
      </c>
      <c r="C180" s="1" t="s">
        <v>15</v>
      </c>
      <c r="D180" s="4">
        <v>1.37293577668471E-4</v>
      </c>
      <c r="E180" s="4">
        <v>1.5790800672101238E-3</v>
      </c>
      <c r="F180" s="4">
        <v>1.6867571530541189E-5</v>
      </c>
      <c r="G180" s="4">
        <v>1.9400212623518255E-4</v>
      </c>
      <c r="H180" s="4">
        <v>5.7583167877268013E-6</v>
      </c>
      <c r="I180" s="4">
        <v>6.6229195965289222E-5</v>
      </c>
      <c r="J180" s="4">
        <v>7.0745348735131173E-7</v>
      </c>
      <c r="K180" s="4">
        <v>8.1367658948499382E-6</v>
      </c>
      <c r="M180" s="4">
        <v>5.8778362133734038E-2</v>
      </c>
      <c r="N180" s="1" t="s">
        <v>15</v>
      </c>
      <c r="O180">
        <v>7.0096840131386937E-3</v>
      </c>
      <c r="P180">
        <v>1.4558574488826522E-2</v>
      </c>
      <c r="Q180">
        <v>3.4101165469323375E-3</v>
      </c>
      <c r="R180">
        <v>7.0825497513210102E-3</v>
      </c>
      <c r="S180">
        <v>5.8414033442822453E-3</v>
      </c>
      <c r="T180">
        <v>1.2132145407355436E-2</v>
      </c>
      <c r="U180">
        <v>2.8417637891102816E-3</v>
      </c>
      <c r="V180">
        <v>5.9021247927675095E-3</v>
      </c>
      <c r="AC180" s="6"/>
    </row>
    <row r="181" spans="1:29">
      <c r="A181" s="6"/>
      <c r="B181" s="4">
        <v>9.6610992622614869E-2</v>
      </c>
      <c r="C181" s="1" t="s">
        <v>16</v>
      </c>
      <c r="D181" s="4">
        <v>1.5790800672101238E-3</v>
      </c>
      <c r="E181" s="4">
        <v>1.8161766202068691E-2</v>
      </c>
      <c r="F181" s="4">
        <v>1.9400212623518258E-4</v>
      </c>
      <c r="G181" s="4">
        <v>2.2313126057076308E-3</v>
      </c>
      <c r="H181" s="4">
        <v>6.6229195965289222E-5</v>
      </c>
      <c r="I181" s="4">
        <v>7.6173412472853124E-4</v>
      </c>
      <c r="J181" s="4">
        <v>8.1367658948499382E-6</v>
      </c>
      <c r="K181" s="4">
        <v>9.3584893440090767E-5</v>
      </c>
      <c r="M181" s="4">
        <v>0.13138692712246433</v>
      </c>
      <c r="N181" s="1" t="s">
        <v>16</v>
      </c>
      <c r="O181">
        <v>1.5668705441133551E-2</v>
      </c>
      <c r="P181">
        <v>3.2542695916200459E-2</v>
      </c>
      <c r="Q181">
        <v>7.6226134578487557E-3</v>
      </c>
      <c r="R181">
        <v>1.5831581797070494E-2</v>
      </c>
      <c r="S181">
        <v>1.3057254534277961E-2</v>
      </c>
      <c r="T181">
        <v>2.7118913263500386E-2</v>
      </c>
      <c r="U181">
        <v>6.3521778815406301E-3</v>
      </c>
      <c r="V181">
        <v>1.319298483089208E-2</v>
      </c>
      <c r="AC181" s="6"/>
    </row>
    <row r="182" spans="1:29">
      <c r="A182" s="6"/>
      <c r="B182" s="4">
        <v>2.8675804306564582E-3</v>
      </c>
      <c r="C182" s="1" t="s">
        <v>17</v>
      </c>
      <c r="D182" s="4">
        <v>4.6869812391426369E-5</v>
      </c>
      <c r="E182" s="4">
        <v>5.390724588727494E-4</v>
      </c>
      <c r="F182" s="4">
        <v>5.7583167877268013E-6</v>
      </c>
      <c r="G182" s="4">
        <v>6.6229195965289222E-5</v>
      </c>
      <c r="H182" s="4">
        <v>1.9657964495824754E-6</v>
      </c>
      <c r="I182" s="4">
        <v>2.2609578994465782E-5</v>
      </c>
      <c r="J182" s="4">
        <v>2.4151320688783376E-7</v>
      </c>
      <c r="K182" s="4">
        <v>2.7777606020689569E-6</v>
      </c>
      <c r="M182" s="4">
        <v>9.2497370398196832E-2</v>
      </c>
      <c r="N182" s="1" t="s">
        <v>17</v>
      </c>
      <c r="O182">
        <v>1.1030884750793222E-2</v>
      </c>
      <c r="P182">
        <v>2.2910299097801314E-2</v>
      </c>
      <c r="Q182">
        <v>5.3663763652507575E-3</v>
      </c>
      <c r="R182">
        <v>1.1145550912443883E-2</v>
      </c>
      <c r="S182">
        <v>9.1924039589943527E-3</v>
      </c>
      <c r="T182">
        <v>1.9091915914834431E-2</v>
      </c>
      <c r="U182">
        <v>4.4719803043756319E-3</v>
      </c>
      <c r="V182">
        <v>9.2879590937032363E-3</v>
      </c>
      <c r="AC182" s="6"/>
    </row>
    <row r="183" spans="1:29">
      <c r="A183" s="6"/>
      <c r="B183" s="4">
        <v>3.2981434208858178E-2</v>
      </c>
      <c r="C183" s="1" t="s">
        <v>18</v>
      </c>
      <c r="D183" s="4">
        <v>5.390724588727494E-4</v>
      </c>
      <c r="E183" s="4">
        <v>6.2001339687092439E-3</v>
      </c>
      <c r="F183" s="4">
        <v>6.6229195965289235E-5</v>
      </c>
      <c r="G183" s="4">
        <v>7.6173412472853124E-4</v>
      </c>
      <c r="H183" s="4">
        <v>2.2609578994465785E-5</v>
      </c>
      <c r="I183" s="4">
        <v>2.6004374075228542E-4</v>
      </c>
      <c r="J183" s="4">
        <v>2.7777606020689573E-6</v>
      </c>
      <c r="K183" s="4">
        <v>3.1948372769485953E-5</v>
      </c>
      <c r="M183" s="4">
        <v>0.2067588279489106</v>
      </c>
      <c r="N183" s="1" t="s">
        <v>18</v>
      </c>
      <c r="O183">
        <v>2.4657271795890737E-2</v>
      </c>
      <c r="P183">
        <v>5.1211256806850007E-2</v>
      </c>
      <c r="Q183">
        <v>1.1995429522325223E-2</v>
      </c>
      <c r="R183">
        <v>2.4913584392521625E-2</v>
      </c>
      <c r="S183">
        <v>2.0547726496575616E-2</v>
      </c>
      <c r="T183">
        <v>4.2676047339041671E-2</v>
      </c>
      <c r="U183">
        <v>9.9961912686043538E-3</v>
      </c>
      <c r="V183">
        <v>2.0761320327101356E-2</v>
      </c>
      <c r="AC183" s="6"/>
    </row>
    <row r="184" spans="1:29">
      <c r="A184" s="6"/>
      <c r="B184" s="4">
        <v>3.5230430188422222E-4</v>
      </c>
      <c r="C184" s="1" t="s">
        <v>19</v>
      </c>
      <c r="D184" s="4">
        <v>5.7583167877268013E-6</v>
      </c>
      <c r="E184" s="4">
        <v>6.6229195965289235E-5</v>
      </c>
      <c r="F184" s="4">
        <v>7.0745348735131183E-7</v>
      </c>
      <c r="G184" s="4">
        <v>8.1367658948499382E-6</v>
      </c>
      <c r="H184" s="4">
        <v>2.4151320688783376E-7</v>
      </c>
      <c r="I184" s="4">
        <v>2.7777606020689569E-6</v>
      </c>
      <c r="J184" s="4">
        <v>2.9671754221366248E-8</v>
      </c>
      <c r="K184" s="4">
        <v>3.4126924540678768E-7</v>
      </c>
      <c r="M184" s="4">
        <v>5.0808414725770093E-2</v>
      </c>
      <c r="N184" s="1" t="s">
        <v>19</v>
      </c>
      <c r="O184">
        <v>6.0592183842385306E-3</v>
      </c>
      <c r="P184">
        <v>1.2584530490341568E-2</v>
      </c>
      <c r="Q184">
        <v>2.9477278626025287E-3</v>
      </c>
      <c r="R184">
        <v>6.1222040223283302E-3</v>
      </c>
      <c r="S184">
        <v>5.0493486535321099E-3</v>
      </c>
      <c r="T184">
        <v>1.0487108741951306E-2</v>
      </c>
      <c r="U184">
        <v>2.4564398855021078E-3</v>
      </c>
      <c r="V184">
        <v>5.1018366852736089E-3</v>
      </c>
      <c r="AC184" s="6"/>
    </row>
    <row r="185" spans="1:29">
      <c r="A185" s="6"/>
      <c r="B185" s="4">
        <v>4.0520227540512968E-3</v>
      </c>
      <c r="C185" s="1" t="s">
        <v>20</v>
      </c>
      <c r="D185" s="4">
        <v>6.6229195965289235E-5</v>
      </c>
      <c r="E185" s="4">
        <v>7.6173412472853134E-4</v>
      </c>
      <c r="F185" s="4">
        <v>8.1367658948499399E-6</v>
      </c>
      <c r="G185" s="4">
        <v>9.3584893440090781E-5</v>
      </c>
      <c r="H185" s="4">
        <v>2.7777606020689573E-6</v>
      </c>
      <c r="I185" s="4">
        <v>3.1948372769485953E-5</v>
      </c>
      <c r="J185" s="4">
        <v>3.4126924540678768E-7</v>
      </c>
      <c r="K185" s="4">
        <v>3.9251032140409667E-6</v>
      </c>
      <c r="M185" s="4">
        <v>0.1135717505634861</v>
      </c>
      <c r="N185" s="1" t="s">
        <v>20</v>
      </c>
      <c r="O185">
        <v>1.3544135211827306E-2</v>
      </c>
      <c r="P185">
        <v>2.8130126978410566E-2</v>
      </c>
      <c r="Q185">
        <v>6.5890387516997712E-3</v>
      </c>
      <c r="R185">
        <v>1.368492663814568E-2</v>
      </c>
      <c r="S185">
        <v>1.1286779343189423E-2</v>
      </c>
      <c r="T185">
        <v>2.3441772482008807E-2</v>
      </c>
      <c r="U185">
        <v>5.490865626416477E-3</v>
      </c>
      <c r="V185">
        <v>1.1404105531788068E-2</v>
      </c>
      <c r="AC185" s="6"/>
    </row>
    <row r="186" spans="1:29">
      <c r="A186" s="6"/>
      <c r="X186" t="s">
        <v>85</v>
      </c>
      <c r="AC186" s="6"/>
    </row>
    <row r="187" spans="1:29">
      <c r="A187" s="6"/>
      <c r="C187" s="1" t="s">
        <v>27</v>
      </c>
      <c r="D187" s="4">
        <v>1.1427860895909652E-2</v>
      </c>
      <c r="E187" s="4">
        <v>1.17902404444296E-3</v>
      </c>
      <c r="F187" s="4">
        <v>0.14679961291374166</v>
      </c>
      <c r="G187" s="4">
        <v>1.5145465535214109E-2</v>
      </c>
      <c r="H187" s="4">
        <v>4.793031426686694E-4</v>
      </c>
      <c r="I187" s="4">
        <v>4.9450193254076468E-5</v>
      </c>
      <c r="J187" s="4">
        <v>6.1570154251076774E-3</v>
      </c>
      <c r="K187" s="4">
        <v>6.3522555046206753E-4</v>
      </c>
      <c r="P187" t="s">
        <v>63</v>
      </c>
      <c r="AA187" t="s">
        <v>44</v>
      </c>
      <c r="AC187" s="6"/>
    </row>
    <row r="188" spans="1:29">
      <c r="A188" s="6"/>
      <c r="C188" s="1"/>
      <c r="D188" s="1" t="s">
        <v>13</v>
      </c>
      <c r="E188" s="1" t="s">
        <v>14</v>
      </c>
      <c r="F188" s="1" t="s">
        <v>15</v>
      </c>
      <c r="G188" s="1" t="s">
        <v>16</v>
      </c>
      <c r="H188" s="1" t="s">
        <v>17</v>
      </c>
      <c r="I188" s="1" t="s">
        <v>18</v>
      </c>
      <c r="J188" s="1" t="s">
        <v>19</v>
      </c>
      <c r="K188" s="1" t="s">
        <v>20</v>
      </c>
      <c r="L188" s="1"/>
      <c r="O188" s="1" t="s">
        <v>13</v>
      </c>
      <c r="P188" s="1" t="s">
        <v>14</v>
      </c>
      <c r="Q188" s="1" t="s">
        <v>15</v>
      </c>
      <c r="R188" s="1" t="s">
        <v>16</v>
      </c>
      <c r="S188" s="1" t="s">
        <v>17</v>
      </c>
      <c r="T188" s="1" t="s">
        <v>18</v>
      </c>
      <c r="U188" s="1" t="s">
        <v>19</v>
      </c>
      <c r="V188" s="1" t="s">
        <v>20</v>
      </c>
      <c r="X188" s="1" t="s">
        <v>47</v>
      </c>
      <c r="Y188" s="1" t="s">
        <v>48</v>
      </c>
      <c r="Z188" s="1" t="s">
        <v>66</v>
      </c>
      <c r="AC188" s="6"/>
    </row>
    <row r="189" spans="1:29">
      <c r="A189" s="6"/>
      <c r="B189" s="4">
        <v>6.2834305002669066E-2</v>
      </c>
      <c r="C189" s="1" t="s">
        <v>13</v>
      </c>
      <c r="D189" s="4">
        <v>7.1806169706166206E-4</v>
      </c>
      <c r="E189" s="4">
        <v>7.4083156414009405E-5</v>
      </c>
      <c r="F189" s="4">
        <v>9.2240516520957997E-3</v>
      </c>
      <c r="G189" s="4">
        <v>9.516548008470559E-4</v>
      </c>
      <c r="H189" s="4">
        <v>3.0116679855180979E-5</v>
      </c>
      <c r="I189" s="4">
        <v>3.1071685253675693E-6</v>
      </c>
      <c r="J189" s="4">
        <v>3.8687178512735392E-4</v>
      </c>
      <c r="K189" s="4">
        <v>3.9913955983221901E-5</v>
      </c>
      <c r="N189" s="1" t="s">
        <v>13</v>
      </c>
      <c r="O189" s="5">
        <v>5.614936630011611</v>
      </c>
      <c r="P189" s="5">
        <v>11.661791462331809</v>
      </c>
      <c r="Q189" s="5">
        <v>2.7315907929786216</v>
      </c>
      <c r="R189" s="5">
        <v>5.6733039546479072</v>
      </c>
      <c r="S189" s="5">
        <v>4.6791138583430092</v>
      </c>
      <c r="T189" s="5">
        <v>9.7181595519431756</v>
      </c>
      <c r="U189" s="5">
        <v>2.2763256608155182</v>
      </c>
      <c r="V189" s="5">
        <v>4.727753295539924</v>
      </c>
      <c r="X189">
        <v>47.082975206611572</v>
      </c>
      <c r="Y189">
        <v>5.614936630011611</v>
      </c>
      <c r="Z189">
        <v>41.468038576599959</v>
      </c>
      <c r="AA189">
        <v>0.46447902991700657</v>
      </c>
      <c r="AB189">
        <v>16.893904079844798</v>
      </c>
      <c r="AC189" s="6"/>
    </row>
    <row r="190" spans="1:29">
      <c r="A190" s="6"/>
      <c r="B190" s="4">
        <v>6.4826792248167649E-3</v>
      </c>
      <c r="C190" s="1" t="s">
        <v>14</v>
      </c>
      <c r="D190" s="4">
        <v>7.4083156414009405E-5</v>
      </c>
      <c r="E190" s="4">
        <v>7.6432346784698159E-6</v>
      </c>
      <c r="F190" s="4">
        <v>9.516548008470559E-4</v>
      </c>
      <c r="G190" s="4">
        <v>9.8183194775310835E-5</v>
      </c>
      <c r="H190" s="4">
        <v>3.1071685253675688E-6</v>
      </c>
      <c r="I190" s="4">
        <v>3.2056974047137566E-7</v>
      </c>
      <c r="J190" s="4">
        <v>3.9913955983221901E-5</v>
      </c>
      <c r="K190" s="4">
        <v>4.117963479053239E-6</v>
      </c>
      <c r="N190" s="1" t="s">
        <v>14</v>
      </c>
      <c r="O190" s="5">
        <v>12.551034820025954</v>
      </c>
      <c r="P190" s="5">
        <v>26.06753385697699</v>
      </c>
      <c r="Q190" s="5">
        <v>6.105908831363978</v>
      </c>
      <c r="R190" s="5">
        <v>12.681502957448265</v>
      </c>
      <c r="S190" s="5">
        <v>10.459195683354963</v>
      </c>
      <c r="T190" s="5">
        <v>21.722944880814158</v>
      </c>
      <c r="U190" s="5">
        <v>5.0882573594699823</v>
      </c>
      <c r="V190" s="5">
        <v>10.567919131206889</v>
      </c>
      <c r="X190">
        <v>105.24429752066116</v>
      </c>
      <c r="Y190">
        <v>26.06753385697699</v>
      </c>
      <c r="Z190">
        <v>79.17676366368417</v>
      </c>
      <c r="AA190">
        <v>55.197856290746572</v>
      </c>
      <c r="AB190">
        <v>26.930798933750271</v>
      </c>
      <c r="AC190" s="6"/>
    </row>
    <row r="191" spans="1:29">
      <c r="A191" s="6"/>
      <c r="B191" s="4">
        <v>0.80715470166401349</v>
      </c>
      <c r="C191" s="1" t="s">
        <v>15</v>
      </c>
      <c r="D191" s="4">
        <v>9.2240516520958014E-3</v>
      </c>
      <c r="E191" s="4">
        <v>9.5165480084705601E-4</v>
      </c>
      <c r="F191" s="4">
        <v>0.11848999776578381</v>
      </c>
      <c r="G191" s="4">
        <v>1.2224733715638344E-2</v>
      </c>
      <c r="H191" s="4">
        <v>3.8687178512735392E-4</v>
      </c>
      <c r="I191" s="4">
        <v>3.9913955983221901E-5</v>
      </c>
      <c r="J191" s="4">
        <v>4.9696639485935163E-3</v>
      </c>
      <c r="K191" s="4">
        <v>5.1272528967256882E-4</v>
      </c>
      <c r="N191" s="1" t="s">
        <v>15</v>
      </c>
      <c r="O191" s="5">
        <v>3.0842609657810254</v>
      </c>
      <c r="P191" s="5">
        <v>6.4057727750836699</v>
      </c>
      <c r="Q191" s="5">
        <v>1.5004512806502284</v>
      </c>
      <c r="R191" s="5">
        <v>3.1163218905812444</v>
      </c>
      <c r="S191" s="5">
        <v>2.5702174714841881</v>
      </c>
      <c r="T191" s="5">
        <v>5.3381439792363921</v>
      </c>
      <c r="U191" s="5">
        <v>1.250376067208524</v>
      </c>
      <c r="V191" s="5">
        <v>2.5969349088177043</v>
      </c>
      <c r="X191">
        <v>25.862479338842977</v>
      </c>
      <c r="Y191">
        <v>1.5004512806502284</v>
      </c>
      <c r="Z191">
        <v>24.362028058192749</v>
      </c>
      <c r="AA191">
        <v>1836.9157674622838</v>
      </c>
      <c r="AB191">
        <v>2.8701844148187861</v>
      </c>
      <c r="AC191" s="6"/>
    </row>
    <row r="192" spans="1:29">
      <c r="A192" s="6"/>
      <c r="B192" s="4">
        <v>8.327497241305061E-2</v>
      </c>
      <c r="C192" s="1" t="s">
        <v>16</v>
      </c>
      <c r="D192" s="4">
        <v>9.5165480084705612E-4</v>
      </c>
      <c r="E192" s="4">
        <v>9.8183194775310848E-5</v>
      </c>
      <c r="F192" s="4">
        <v>1.2224733715638345E-2</v>
      </c>
      <c r="G192" s="4">
        <v>1.2612382246277637E-3</v>
      </c>
      <c r="H192" s="4">
        <v>3.9913955983221908E-5</v>
      </c>
      <c r="I192" s="4">
        <v>4.117963479053239E-6</v>
      </c>
      <c r="J192" s="4">
        <v>5.1272528967256893E-4</v>
      </c>
      <c r="K192" s="4">
        <v>5.2898390190793562E-5</v>
      </c>
      <c r="N192" s="1" t="s">
        <v>16</v>
      </c>
      <c r="O192" s="5">
        <v>6.8942303940987628</v>
      </c>
      <c r="P192" s="5">
        <v>14.318786203128202</v>
      </c>
      <c r="Q192" s="5">
        <v>3.3539499214534527</v>
      </c>
      <c r="R192" s="5">
        <v>6.9658959907110169</v>
      </c>
      <c r="S192" s="5">
        <v>5.7451919950823029</v>
      </c>
      <c r="T192" s="5">
        <v>11.93232183594017</v>
      </c>
      <c r="U192" s="5">
        <v>2.794958267877877</v>
      </c>
      <c r="V192" s="5">
        <v>5.8049133255925156</v>
      </c>
      <c r="X192">
        <v>57.810247933884298</v>
      </c>
      <c r="Y192">
        <v>6.9658959907110169</v>
      </c>
      <c r="Z192">
        <v>50.84435194317328</v>
      </c>
      <c r="AA192">
        <v>52.010124170609501</v>
      </c>
      <c r="AB192">
        <v>14.173043882127923</v>
      </c>
      <c r="AC192" s="6"/>
    </row>
    <row r="193" spans="1:29">
      <c r="A193" s="6"/>
      <c r="B193" s="4">
        <v>2.6353733327258628E-3</v>
      </c>
      <c r="C193" s="1" t="s">
        <v>17</v>
      </c>
      <c r="D193" s="4">
        <v>3.0116679855180982E-5</v>
      </c>
      <c r="E193" s="4">
        <v>3.1071685253675693E-6</v>
      </c>
      <c r="F193" s="4">
        <v>3.8687178512735398E-4</v>
      </c>
      <c r="G193" s="4">
        <v>3.9913955983221901E-5</v>
      </c>
      <c r="H193" s="4">
        <v>1.2631427204807109E-6</v>
      </c>
      <c r="I193" s="4">
        <v>1.3031972059993349E-7</v>
      </c>
      <c r="J193" s="4">
        <v>1.6226034260510566E-5</v>
      </c>
      <c r="K193" s="4">
        <v>1.6740564759538397E-6</v>
      </c>
      <c r="N193" s="1" t="s">
        <v>17</v>
      </c>
      <c r="O193" s="5">
        <v>4.8535892903490181</v>
      </c>
      <c r="P193" s="5">
        <v>10.080531603032579</v>
      </c>
      <c r="Q193" s="5">
        <v>2.3612056007103335</v>
      </c>
      <c r="R193" s="5">
        <v>4.9040424014753086</v>
      </c>
      <c r="S193" s="5">
        <v>4.0446577419575149</v>
      </c>
      <c r="T193" s="5">
        <v>8.4004430025271493</v>
      </c>
      <c r="U193" s="5">
        <v>1.967671333925278</v>
      </c>
      <c r="V193" s="5">
        <v>4.0867020012294244</v>
      </c>
      <c r="X193">
        <v>40.69884297520661</v>
      </c>
      <c r="Y193">
        <v>4.0446577419575149</v>
      </c>
      <c r="Z193">
        <v>36.654185233249095</v>
      </c>
      <c r="AA193">
        <v>79.708676523867084</v>
      </c>
      <c r="AB193">
        <v>15.264845623722042</v>
      </c>
      <c r="AC193" s="6"/>
    </row>
    <row r="194" spans="1:29">
      <c r="A194" s="6"/>
      <c r="B194" s="4">
        <v>2.7189415006615201E-4</v>
      </c>
      <c r="C194" s="1" t="s">
        <v>18</v>
      </c>
      <c r="D194" s="4">
        <v>3.1071685253675693E-6</v>
      </c>
      <c r="E194" s="4">
        <v>3.2056974047137566E-7</v>
      </c>
      <c r="F194" s="4">
        <v>3.9913955983221901E-5</v>
      </c>
      <c r="G194" s="4">
        <v>4.1179634790532381E-6</v>
      </c>
      <c r="H194" s="4">
        <v>1.3031972059993346E-7</v>
      </c>
      <c r="I194" s="4">
        <v>1.3445218265424084E-8</v>
      </c>
      <c r="J194" s="4">
        <v>1.6740564759538395E-6</v>
      </c>
      <c r="K194" s="4">
        <v>1.727141111431874E-7</v>
      </c>
      <c r="N194" s="1" t="s">
        <v>18</v>
      </c>
      <c r="O194" s="5">
        <v>10.849199590191924</v>
      </c>
      <c r="P194" s="5">
        <v>22.532952995014004</v>
      </c>
      <c r="Q194" s="5">
        <v>5.2779889898230978</v>
      </c>
      <c r="R194" s="5">
        <v>10.961977132709515</v>
      </c>
      <c r="S194" s="5">
        <v>9.0409996584932717</v>
      </c>
      <c r="T194" s="5">
        <v>18.777460829178334</v>
      </c>
      <c r="U194" s="5">
        <v>4.3983241581859156</v>
      </c>
      <c r="V194" s="5">
        <v>9.1349809439245959</v>
      </c>
      <c r="X194">
        <v>90.973884297520669</v>
      </c>
      <c r="Y194">
        <v>18.777460829178334</v>
      </c>
      <c r="Z194">
        <v>72.196423468342331</v>
      </c>
      <c r="AA194">
        <v>360.0351511420584</v>
      </c>
      <c r="AB194">
        <v>22.3799515547304</v>
      </c>
      <c r="AC194" s="6"/>
    </row>
    <row r="195" spans="1:29">
      <c r="A195" s="6"/>
      <c r="B195" s="4">
        <v>3.3853385918079036E-2</v>
      </c>
      <c r="C195" s="1" t="s">
        <v>19</v>
      </c>
      <c r="D195" s="4">
        <v>3.8687178512735387E-4</v>
      </c>
      <c r="E195" s="4">
        <v>3.9913955983221894E-5</v>
      </c>
      <c r="F195" s="4">
        <v>4.9696639485935154E-3</v>
      </c>
      <c r="G195" s="4">
        <v>5.1272528967256871E-4</v>
      </c>
      <c r="H195" s="4">
        <v>1.622603426051056E-5</v>
      </c>
      <c r="I195" s="4">
        <v>1.6740564759538393E-6</v>
      </c>
      <c r="J195" s="4">
        <v>2.0843581928973567E-4</v>
      </c>
      <c r="K195" s="4">
        <v>2.1504535704816562E-5</v>
      </c>
      <c r="N195" s="1" t="s">
        <v>19</v>
      </c>
      <c r="O195" s="5">
        <v>2.6660560890649534</v>
      </c>
      <c r="P195" s="5">
        <v>5.5371934157502896</v>
      </c>
      <c r="Q195" s="5">
        <v>1.2970002595451127</v>
      </c>
      <c r="R195" s="5">
        <v>2.6937697698244651</v>
      </c>
      <c r="S195" s="5">
        <v>2.2217134075541285</v>
      </c>
      <c r="T195" s="5">
        <v>4.6143278464585746</v>
      </c>
      <c r="U195" s="5">
        <v>1.0808335496209274</v>
      </c>
      <c r="V195" s="5">
        <v>2.2448081415203878</v>
      </c>
      <c r="X195">
        <v>22.355702479338838</v>
      </c>
      <c r="Y195">
        <v>1.0808335496209274</v>
      </c>
      <c r="Z195">
        <v>21.274868929717911</v>
      </c>
      <c r="AA195">
        <v>7.8842230313885482</v>
      </c>
      <c r="AB195">
        <v>8.2831130797253998</v>
      </c>
      <c r="AC195" s="6"/>
    </row>
    <row r="196" spans="1:29">
      <c r="A196" s="6"/>
      <c r="B196" s="4">
        <v>3.4926882945791027E-3</v>
      </c>
      <c r="C196" s="1" t="s">
        <v>20</v>
      </c>
      <c r="D196" s="4">
        <v>3.9913955983221901E-5</v>
      </c>
      <c r="E196" s="4">
        <v>4.1179634790532381E-6</v>
      </c>
      <c r="F196" s="4">
        <v>5.1272528967256882E-4</v>
      </c>
      <c r="G196" s="4">
        <v>5.2898390190793542E-5</v>
      </c>
      <c r="H196" s="4">
        <v>1.6740564759538393E-6</v>
      </c>
      <c r="I196" s="4">
        <v>1.727141111431874E-7</v>
      </c>
      <c r="J196" s="4">
        <v>2.1504535704816562E-5</v>
      </c>
      <c r="K196" s="4">
        <v>2.2186448445164303E-6</v>
      </c>
      <c r="N196" s="1" t="s">
        <v>20</v>
      </c>
      <c r="O196" s="5">
        <v>5.959419493204015</v>
      </c>
      <c r="P196" s="5">
        <v>12.377255870500649</v>
      </c>
      <c r="Q196" s="5">
        <v>2.8991770507478991</v>
      </c>
      <c r="R196" s="5">
        <v>6.0213677207840997</v>
      </c>
      <c r="S196" s="5">
        <v>4.9661829110033464</v>
      </c>
      <c r="T196" s="5">
        <v>10.314379892083876</v>
      </c>
      <c r="U196" s="5">
        <v>2.4159808756232497</v>
      </c>
      <c r="V196" s="5">
        <v>5.0178064339867499</v>
      </c>
      <c r="X196">
        <v>49.971570247933883</v>
      </c>
      <c r="Y196">
        <v>5.0178064339867499</v>
      </c>
      <c r="Z196">
        <v>44.953763813947134</v>
      </c>
      <c r="AA196">
        <v>6.3188784879563922E-5</v>
      </c>
      <c r="AB196">
        <v>14.984237113003752</v>
      </c>
      <c r="AC196" s="6"/>
    </row>
    <row r="197" spans="1:29">
      <c r="A197" s="6"/>
      <c r="X197" s="8">
        <v>440</v>
      </c>
      <c r="Y197" s="8">
        <v>69.069576313093378</v>
      </c>
      <c r="Z197" s="8">
        <v>370.93042368690664</v>
      </c>
      <c r="AA197" s="8">
        <v>2392.2163408396555</v>
      </c>
      <c r="AB197" s="8">
        <v>121.78007868172337</v>
      </c>
      <c r="AC197" s="6"/>
    </row>
    <row r="198" spans="1:29">
      <c r="A198" s="6"/>
      <c r="C198" s="1" t="s">
        <v>28</v>
      </c>
      <c r="D198" s="4">
        <v>4.59432093072548E-4</v>
      </c>
      <c r="E198" s="4">
        <v>5.2841514710858257E-3</v>
      </c>
      <c r="F198" s="4">
        <v>5.9017565962270696E-3</v>
      </c>
      <c r="G198" s="4">
        <v>6.787896681614547E-2</v>
      </c>
      <c r="H198" s="4">
        <v>1.9269332034951103E-5</v>
      </c>
      <c r="I198" s="4">
        <v>2.2162593940351828E-4</v>
      </c>
      <c r="J198" s="4">
        <v>2.4752930663075054E-4</v>
      </c>
      <c r="K198" s="4">
        <v>2.8469546849074689E-3</v>
      </c>
      <c r="P198" t="s">
        <v>70</v>
      </c>
      <c r="AB198" s="19">
        <v>2513.9964195213788</v>
      </c>
      <c r="AC198" s="6"/>
    </row>
    <row r="199" spans="1:29">
      <c r="A199" s="6"/>
      <c r="C199" s="1"/>
      <c r="D199" s="1" t="s">
        <v>13</v>
      </c>
      <c r="E199" s="1" t="s">
        <v>14</v>
      </c>
      <c r="F199" s="1" t="s">
        <v>15</v>
      </c>
      <c r="G199" s="1" t="s">
        <v>16</v>
      </c>
      <c r="H199" s="1" t="s">
        <v>17</v>
      </c>
      <c r="I199" s="1" t="s">
        <v>18</v>
      </c>
      <c r="J199" s="1" t="s">
        <v>19</v>
      </c>
      <c r="K199" s="1" t="s">
        <v>20</v>
      </c>
      <c r="L199" s="1"/>
      <c r="O199" s="1" t="s">
        <v>13</v>
      </c>
      <c r="P199" s="1" t="s">
        <v>14</v>
      </c>
      <c r="Q199" s="1" t="s">
        <v>15</v>
      </c>
      <c r="R199" s="1" t="s">
        <v>16</v>
      </c>
      <c r="S199" s="1" t="s">
        <v>17</v>
      </c>
      <c r="T199" s="1" t="s">
        <v>18</v>
      </c>
      <c r="U199" s="1" t="s">
        <v>19</v>
      </c>
      <c r="V199" s="1" t="s">
        <v>20</v>
      </c>
      <c r="Z199" t="s">
        <v>68</v>
      </c>
      <c r="AC199" s="6"/>
    </row>
    <row r="200" spans="1:29">
      <c r="A200" s="6"/>
      <c r="B200" s="4">
        <v>5.5446998887317802E-3</v>
      </c>
      <c r="C200" s="1" t="s">
        <v>13</v>
      </c>
      <c r="D200" s="4">
        <v>2.5474130753391656E-6</v>
      </c>
      <c r="E200" s="4">
        <v>2.9299034073771452E-5</v>
      </c>
      <c r="F200" s="4">
        <v>3.2723469142422283E-5</v>
      </c>
      <c r="G200" s="4">
        <v>3.7636849975271E-4</v>
      </c>
      <c r="H200" s="4">
        <v>1.0684266319012911E-7</v>
      </c>
      <c r="I200" s="4">
        <v>1.228849321550764E-6</v>
      </c>
      <c r="J200" s="4">
        <v>1.3724757189333772E-6</v>
      </c>
      <c r="K200" s="4">
        <v>1.5785509324630864E-5</v>
      </c>
      <c r="N200" s="1" t="s">
        <v>13</v>
      </c>
      <c r="O200">
        <v>0.46447902991700657</v>
      </c>
      <c r="P200">
        <v>5.0337933585825549</v>
      </c>
      <c r="Q200">
        <v>2.7315907929786216</v>
      </c>
      <c r="R200">
        <v>0.49353007471888466</v>
      </c>
      <c r="S200">
        <v>9.856473822948382E-2</v>
      </c>
      <c r="T200">
        <v>6.1297601208183989</v>
      </c>
      <c r="U200">
        <v>0.71563011413426669</v>
      </c>
      <c r="V200">
        <v>4.727753295539924</v>
      </c>
      <c r="W200" s="6">
        <v>20.395101524919141</v>
      </c>
      <c r="Z200" t="s">
        <v>67</v>
      </c>
      <c r="AC200" s="6"/>
    </row>
    <row r="201" spans="1:29">
      <c r="A201" s="6"/>
      <c r="B201" s="4">
        <v>6.3772284338754051E-2</v>
      </c>
      <c r="C201" s="1" t="s">
        <v>14</v>
      </c>
      <c r="D201" s="4">
        <v>2.9299034073771445E-5</v>
      </c>
      <c r="E201" s="4">
        <v>3.3698241010313076E-4</v>
      </c>
      <c r="F201" s="4">
        <v>3.7636849975270994E-4</v>
      </c>
      <c r="G201" s="4">
        <v>4.3287967724200795E-3</v>
      </c>
      <c r="H201" s="4">
        <v>1.228849321550764E-6</v>
      </c>
      <c r="I201" s="4">
        <v>1.4133592424484644E-5</v>
      </c>
      <c r="J201" s="4">
        <v>1.5785509324630864E-5</v>
      </c>
      <c r="K201" s="4">
        <v>1.8155680366546706E-4</v>
      </c>
      <c r="N201" s="1" t="s">
        <v>14</v>
      </c>
      <c r="O201">
        <v>3.4193242094044116</v>
      </c>
      <c r="P201">
        <v>55.197856290746572</v>
      </c>
      <c r="Q201">
        <v>4.2696846143994769</v>
      </c>
      <c r="R201">
        <v>3.6623914576146256E-2</v>
      </c>
      <c r="S201">
        <v>6.8416342686054232</v>
      </c>
      <c r="T201">
        <v>6.3263722958660011</v>
      </c>
      <c r="U201">
        <v>5.0882573594699823</v>
      </c>
      <c r="V201">
        <v>6.9464231631111515</v>
      </c>
      <c r="W201" s="6">
        <v>88.126176116179167</v>
      </c>
      <c r="Z201" t="s">
        <v>69</v>
      </c>
      <c r="AB201">
        <v>12</v>
      </c>
      <c r="AC201" s="6"/>
    </row>
    <row r="202" spans="1:29">
      <c r="A202" s="6"/>
      <c r="B202" s="4">
        <v>7.1225910500890902E-2</v>
      </c>
      <c r="C202" s="1" t="s">
        <v>15</v>
      </c>
      <c r="D202" s="4">
        <v>3.2723469142422283E-5</v>
      </c>
      <c r="E202" s="4">
        <v>3.7636849975271E-4</v>
      </c>
      <c r="F202" s="4">
        <v>4.2035798712091176E-4</v>
      </c>
      <c r="G202" s="4">
        <v>4.8347412153397209E-3</v>
      </c>
      <c r="H202" s="4">
        <v>1.3724757189333772E-6</v>
      </c>
      <c r="I202" s="4">
        <v>1.5785509324630864E-5</v>
      </c>
      <c r="J202" s="4">
        <v>1.7630500240429418E-5</v>
      </c>
      <c r="K202" s="4">
        <v>2.0277693958731144E-4</v>
      </c>
      <c r="N202" s="1" t="s">
        <v>15</v>
      </c>
      <c r="O202">
        <v>1.1899304526914063</v>
      </c>
      <c r="P202">
        <v>1.8107554861481356</v>
      </c>
      <c r="Q202">
        <v>1836.9157674622838</v>
      </c>
      <c r="R202">
        <v>0.25057969891558862</v>
      </c>
      <c r="S202">
        <v>2.5702174714841881</v>
      </c>
      <c r="T202">
        <v>5.3381439792363921</v>
      </c>
      <c r="U202">
        <v>2.4482105715849412</v>
      </c>
      <c r="V202">
        <v>0.98200424444277989</v>
      </c>
      <c r="W202" s="6">
        <v>1851.5056093667872</v>
      </c>
      <c r="AC202" s="6"/>
    </row>
    <row r="203" spans="1:29">
      <c r="A203" s="6"/>
      <c r="B203" s="4">
        <v>0.81920376357617319</v>
      </c>
      <c r="C203" s="1" t="s">
        <v>16</v>
      </c>
      <c r="D203" s="4">
        <v>3.7636849975271E-4</v>
      </c>
      <c r="E203" s="4">
        <v>4.3287967724200804E-3</v>
      </c>
      <c r="F203" s="4">
        <v>4.8347412153397209E-3</v>
      </c>
      <c r="G203" s="4">
        <v>5.5606705083448539E-2</v>
      </c>
      <c r="H203" s="4">
        <v>1.5785509324630864E-5</v>
      </c>
      <c r="I203" s="4">
        <v>1.8155680366546708E-4</v>
      </c>
      <c r="J203" s="4">
        <v>2.0277693958731144E-4</v>
      </c>
      <c r="K203" s="4">
        <v>2.3322359926070168E-3</v>
      </c>
      <c r="N203" s="1" t="s">
        <v>16</v>
      </c>
      <c r="O203">
        <v>3.4744256836881378</v>
      </c>
      <c r="P203">
        <v>1.9756902766246034</v>
      </c>
      <c r="Q203">
        <v>13.169541192018533</v>
      </c>
      <c r="R203">
        <v>52.010124170609501</v>
      </c>
      <c r="S203">
        <v>5.7451919950823029</v>
      </c>
      <c r="T203">
        <v>8.2675457810362527</v>
      </c>
      <c r="U203">
        <v>2.794958267877877</v>
      </c>
      <c r="V203">
        <v>3.9771811862668915</v>
      </c>
      <c r="W203" s="6">
        <v>91.414658553204092</v>
      </c>
      <c r="AC203" s="6"/>
    </row>
    <row r="204" spans="1:29">
      <c r="A204" s="6"/>
      <c r="B204" s="4">
        <v>2.3255376540109879E-4</v>
      </c>
      <c r="C204" s="1" t="s">
        <v>17</v>
      </c>
      <c r="D204" s="4">
        <v>1.0684266319012911E-7</v>
      </c>
      <c r="E204" s="4">
        <v>1.2288493215507642E-6</v>
      </c>
      <c r="F204" s="4">
        <v>1.3724757189333774E-6</v>
      </c>
      <c r="G204" s="4">
        <v>1.5785509324630864E-5</v>
      </c>
      <c r="H204" s="4">
        <v>4.4811557214918966E-9</v>
      </c>
      <c r="I204" s="4">
        <v>5.1539946718843927E-8</v>
      </c>
      <c r="J204" s="4">
        <v>5.7563872304104208E-8</v>
      </c>
      <c r="K204" s="4">
        <v>6.6207003190153063E-7</v>
      </c>
      <c r="N204" s="1" t="s">
        <v>17</v>
      </c>
      <c r="O204">
        <v>4.8535892903490181</v>
      </c>
      <c r="P204">
        <v>4.973341660519278</v>
      </c>
      <c r="Q204">
        <v>2.3612056007103335</v>
      </c>
      <c r="R204">
        <v>4.9040424014753086</v>
      </c>
      <c r="S204">
        <v>79.708676523867084</v>
      </c>
      <c r="T204">
        <v>0.68593127846330304</v>
      </c>
      <c r="U204">
        <v>0.54160593612636565</v>
      </c>
      <c r="V204">
        <v>2.3313980910591119</v>
      </c>
      <c r="W204" s="6">
        <v>100.35979078256979</v>
      </c>
      <c r="AC204" s="6"/>
    </row>
    <row r="205" spans="1:29">
      <c r="A205" s="6"/>
      <c r="B205" s="4">
        <v>2.6747137173909158E-3</v>
      </c>
      <c r="C205" s="1" t="s">
        <v>18</v>
      </c>
      <c r="D205" s="4">
        <v>1.228849321550764E-6</v>
      </c>
      <c r="E205" s="4">
        <v>1.4133592424484645E-5</v>
      </c>
      <c r="F205" s="4">
        <v>1.5785509324630864E-5</v>
      </c>
      <c r="G205" s="4">
        <v>1.8155680366546706E-4</v>
      </c>
      <c r="H205" s="4">
        <v>5.1539946718843927E-8</v>
      </c>
      <c r="I205" s="4">
        <v>5.9278594025223825E-7</v>
      </c>
      <c r="J205" s="4">
        <v>6.6207003190153063E-7</v>
      </c>
      <c r="K205" s="4">
        <v>7.6147887485123395E-6</v>
      </c>
      <c r="N205" s="1" t="s">
        <v>18</v>
      </c>
      <c r="O205">
        <v>8.9413722884344775</v>
      </c>
      <c r="P205">
        <v>1.894091504318425</v>
      </c>
      <c r="Q205">
        <v>5.2779889898230978</v>
      </c>
      <c r="R205">
        <v>10.961977132709515</v>
      </c>
      <c r="S205">
        <v>0.10172344759974154</v>
      </c>
      <c r="T205">
        <v>360.0351511420584</v>
      </c>
      <c r="U205">
        <v>1.3077614475124477</v>
      </c>
      <c r="V205">
        <v>4.1202046740283391</v>
      </c>
      <c r="W205" s="6">
        <v>392.64027062648444</v>
      </c>
      <c r="AC205" s="6"/>
    </row>
    <row r="206" spans="1:29">
      <c r="A206" s="6"/>
      <c r="B206" s="4">
        <v>2.9873309671395818E-3</v>
      </c>
      <c r="C206" s="1" t="s">
        <v>19</v>
      </c>
      <c r="D206" s="4">
        <v>1.3724757189333772E-6</v>
      </c>
      <c r="E206" s="4">
        <v>1.5785509324630864E-5</v>
      </c>
      <c r="F206" s="4">
        <v>1.7630500240429418E-5</v>
      </c>
      <c r="G206" s="4">
        <v>2.0277693958731144E-4</v>
      </c>
      <c r="H206" s="4">
        <v>5.7563872304104208E-8</v>
      </c>
      <c r="I206" s="4">
        <v>6.6207003190153063E-7</v>
      </c>
      <c r="J206" s="4">
        <v>7.3945196297263014E-7</v>
      </c>
      <c r="K206" s="4">
        <v>8.5047958922671917E-6</v>
      </c>
      <c r="N206" s="1" t="s">
        <v>19</v>
      </c>
      <c r="O206">
        <v>2.6660560890649534</v>
      </c>
      <c r="P206">
        <v>5.5371934157502896</v>
      </c>
      <c r="Q206">
        <v>5.6331581610181329</v>
      </c>
      <c r="R206">
        <v>2.6937697698244651</v>
      </c>
      <c r="S206">
        <v>0.2726409346594576</v>
      </c>
      <c r="T206">
        <v>2.8310441339168846</v>
      </c>
      <c r="U206">
        <v>7.8842230313885482</v>
      </c>
      <c r="V206">
        <v>2.2448081415203878</v>
      </c>
      <c r="W206" s="6">
        <v>29.762893677143115</v>
      </c>
      <c r="AC206" s="6"/>
    </row>
    <row r="207" spans="1:29">
      <c r="A207" s="6"/>
      <c r="B207" s="4">
        <v>3.4358743245518561E-2</v>
      </c>
      <c r="C207" s="1" t="s">
        <v>20</v>
      </c>
      <c r="D207" s="4">
        <v>1.5785509324630864E-5</v>
      </c>
      <c r="E207" s="4">
        <v>1.8155680366546708E-4</v>
      </c>
      <c r="F207" s="4">
        <v>2.0277693958731144E-4</v>
      </c>
      <c r="G207" s="4">
        <v>2.3322359926070168E-3</v>
      </c>
      <c r="H207" s="4">
        <v>6.6207003190153063E-7</v>
      </c>
      <c r="I207" s="4">
        <v>7.6147887485123395E-6</v>
      </c>
      <c r="J207" s="4">
        <v>8.5047958922671934E-6</v>
      </c>
      <c r="K207" s="4">
        <v>9.7817785050361919E-5</v>
      </c>
      <c r="N207" s="1" t="s">
        <v>20</v>
      </c>
      <c r="O207">
        <v>5.959419493204015</v>
      </c>
      <c r="P207">
        <v>2.3361301567456496</v>
      </c>
      <c r="Q207">
        <v>2.8991770507478987</v>
      </c>
      <c r="R207">
        <v>4.1874429459440377</v>
      </c>
      <c r="S207">
        <v>4.9661829110033464</v>
      </c>
      <c r="T207">
        <v>0.16749378234946752</v>
      </c>
      <c r="U207">
        <v>7.1623120294628348E-2</v>
      </c>
      <c r="V207">
        <v>6.3188784879563922E-5</v>
      </c>
      <c r="W207" s="6">
        <v>20.587532649073921</v>
      </c>
      <c r="AC207" s="6"/>
    </row>
    <row r="208" spans="1:29">
      <c r="A208" s="6"/>
      <c r="O208" s="6">
        <v>30.968596536753424</v>
      </c>
      <c r="P208" s="6">
        <v>78.758852149435526</v>
      </c>
      <c r="Q208" s="6">
        <v>1873.25811386398</v>
      </c>
      <c r="R208" s="6">
        <v>75.53809010877346</v>
      </c>
      <c r="S208" s="6">
        <v>100.30483229053102</v>
      </c>
      <c r="T208" s="6">
        <v>389.78144251374511</v>
      </c>
      <c r="U208" s="6">
        <v>20.852269848389057</v>
      </c>
      <c r="V208" s="6">
        <v>25.329835984753466</v>
      </c>
      <c r="W208" s="19">
        <v>2594.7920332963613</v>
      </c>
      <c r="X208" t="s">
        <v>64</v>
      </c>
      <c r="AC208" s="6"/>
    </row>
    <row r="209" spans="1:29">
      <c r="A209" s="6"/>
      <c r="C209" s="1" t="s">
        <v>29</v>
      </c>
      <c r="D209" s="4">
        <v>8.1061501943966406E-3</v>
      </c>
      <c r="E209" s="4">
        <v>8.3631976921249131E-4</v>
      </c>
      <c r="F209" s="4">
        <v>9.9590287152008213E-4</v>
      </c>
      <c r="G209" s="4">
        <v>1.0274831327989312E-4</v>
      </c>
      <c r="H209" s="4">
        <v>6.1972691910472999E-2</v>
      </c>
      <c r="I209" s="4">
        <v>6.393785724803161E-3</v>
      </c>
      <c r="J209" s="4">
        <v>7.6138216476833121E-3</v>
      </c>
      <c r="K209" s="4">
        <v>7.8552573176070197E-4</v>
      </c>
      <c r="X209">
        <v>1</v>
      </c>
      <c r="AC209" s="6"/>
    </row>
    <row r="210" spans="1:29">
      <c r="A210" s="6"/>
      <c r="C210" s="1"/>
      <c r="D210" s="1" t="s">
        <v>13</v>
      </c>
      <c r="E210" s="1" t="s">
        <v>14</v>
      </c>
      <c r="F210" s="1" t="s">
        <v>15</v>
      </c>
      <c r="G210" s="1" t="s">
        <v>16</v>
      </c>
      <c r="H210" s="1" t="s">
        <v>17</v>
      </c>
      <c r="I210" s="1" t="s">
        <v>18</v>
      </c>
      <c r="J210" s="1" t="s">
        <v>19</v>
      </c>
      <c r="K210" s="1" t="s">
        <v>20</v>
      </c>
      <c r="L210" s="1"/>
      <c r="X210">
        <v>0</v>
      </c>
      <c r="Y210" t="s">
        <v>65</v>
      </c>
      <c r="AC210" s="6"/>
    </row>
    <row r="211" spans="1:29">
      <c r="A211" s="6"/>
      <c r="B211" s="4">
        <v>9.3381354288899959E-2</v>
      </c>
      <c r="C211" s="1" t="s">
        <v>13</v>
      </c>
      <c r="D211" s="4">
        <v>7.56963283221988E-4</v>
      </c>
      <c r="E211" s="4">
        <v>7.8096672667642703E-5</v>
      </c>
      <c r="F211" s="4">
        <v>9.2998758882749602E-5</v>
      </c>
      <c r="G211" s="4">
        <v>9.5947766449765828E-6</v>
      </c>
      <c r="H211" s="4">
        <v>5.7870938995287233E-3</v>
      </c>
      <c r="I211" s="4">
        <v>5.9706037001515497E-4</v>
      </c>
      <c r="J211" s="4">
        <v>7.1098897677481139E-4</v>
      </c>
      <c r="K211" s="4">
        <v>7.3353456660593509E-5</v>
      </c>
      <c r="N211" t="s">
        <v>100</v>
      </c>
      <c r="AC211" s="6"/>
    </row>
    <row r="212" spans="1:29">
      <c r="A212" s="6"/>
      <c r="B212" s="4">
        <v>9.6342494025865519E-3</v>
      </c>
      <c r="C212" s="1" t="s">
        <v>14</v>
      </c>
      <c r="D212" s="4">
        <v>7.8096672667642703E-5</v>
      </c>
      <c r="E212" s="4">
        <v>8.0573132369067675E-6</v>
      </c>
      <c r="F212" s="4">
        <v>9.5947766449765828E-6</v>
      </c>
      <c r="G212" s="4">
        <v>9.8990287583358608E-7</v>
      </c>
      <c r="H212" s="4">
        <v>5.9706037001515497E-4</v>
      </c>
      <c r="I212" s="4">
        <v>6.1599326299451276E-5</v>
      </c>
      <c r="J212" s="4">
        <v>7.3353456660593509E-5</v>
      </c>
      <c r="K212" s="4">
        <v>7.5679508119319071E-6</v>
      </c>
      <c r="P212" s="1" t="s">
        <v>13</v>
      </c>
      <c r="Q212" s="1" t="s">
        <v>14</v>
      </c>
      <c r="R212" s="1" t="s">
        <v>15</v>
      </c>
      <c r="S212" s="1" t="s">
        <v>16</v>
      </c>
      <c r="T212" s="1" t="s">
        <v>17</v>
      </c>
      <c r="U212" s="1" t="s">
        <v>18</v>
      </c>
      <c r="V212" s="1" t="s">
        <v>19</v>
      </c>
      <c r="W212" s="1" t="s">
        <v>20</v>
      </c>
      <c r="AC212" s="6"/>
    </row>
    <row r="213" spans="1:29">
      <c r="A213" s="6"/>
      <c r="B213" s="4">
        <v>1.1472617290885482E-2</v>
      </c>
      <c r="C213" s="1" t="s">
        <v>15</v>
      </c>
      <c r="D213" s="4">
        <v>9.2998758882749602E-5</v>
      </c>
      <c r="E213" s="4">
        <v>9.5947766449765828E-6</v>
      </c>
      <c r="F213" s="4">
        <v>1.1425612503843797E-5</v>
      </c>
      <c r="G213" s="4">
        <v>1.1787920755442201E-6</v>
      </c>
      <c r="H213" s="4">
        <v>7.1098897677481139E-4</v>
      </c>
      <c r="I213" s="4">
        <v>7.3353456660593509E-5</v>
      </c>
      <c r="J213" s="4">
        <v>8.7350461884929754E-5</v>
      </c>
      <c r="K213" s="4">
        <v>9.0120360926332998E-6</v>
      </c>
      <c r="P213">
        <v>18</v>
      </c>
      <c r="Q213">
        <v>106</v>
      </c>
      <c r="R213">
        <v>69</v>
      </c>
      <c r="S213">
        <v>47</v>
      </c>
      <c r="T213">
        <v>41</v>
      </c>
      <c r="U213">
        <v>131</v>
      </c>
      <c r="V213">
        <v>15</v>
      </c>
      <c r="W213">
        <v>13</v>
      </c>
      <c r="AC213" s="6"/>
    </row>
    <row r="214" spans="1:29">
      <c r="A214" s="6"/>
      <c r="B214" s="4">
        <v>1.1836416072834367E-3</v>
      </c>
      <c r="C214" s="1" t="s">
        <v>16</v>
      </c>
      <c r="D214" s="4">
        <v>9.5947766449765828E-6</v>
      </c>
      <c r="E214" s="4">
        <v>9.8990287583358608E-7</v>
      </c>
      <c r="F214" s="4">
        <v>1.1787920755442199E-6</v>
      </c>
      <c r="G214" s="4">
        <v>1.2161717867627476E-7</v>
      </c>
      <c r="H214" s="4">
        <v>7.3353456660593496E-5</v>
      </c>
      <c r="I214" s="4">
        <v>7.5679508119319063E-6</v>
      </c>
      <c r="J214" s="4">
        <v>9.0120360926332998E-6</v>
      </c>
      <c r="K214" s="4">
        <v>9.2978093970373506E-7</v>
      </c>
      <c r="N214" s="1" t="s">
        <v>13</v>
      </c>
      <c r="O214" s="25">
        <v>19</v>
      </c>
      <c r="P214" s="7">
        <v>0.77727272727272723</v>
      </c>
      <c r="Q214" s="7">
        <v>4.5772727272727272</v>
      </c>
      <c r="R214" s="7">
        <v>2.9795454545454545</v>
      </c>
      <c r="S214" s="7">
        <v>2.0295454545454548</v>
      </c>
      <c r="T214" s="7">
        <v>1.7704545454545455</v>
      </c>
      <c r="U214" s="7">
        <v>5.6568181818181822</v>
      </c>
      <c r="V214" s="7">
        <v>0.64772727272727271</v>
      </c>
      <c r="W214" s="7">
        <v>0.5613636363636364</v>
      </c>
      <c r="AC214" s="6"/>
    </row>
    <row r="215" spans="1:29">
      <c r="A215" s="6"/>
      <c r="B215" s="4">
        <v>0.71391397405010337</v>
      </c>
      <c r="C215" s="1" t="s">
        <v>17</v>
      </c>
      <c r="D215" s="4">
        <v>5.7870938995287233E-3</v>
      </c>
      <c r="E215" s="4">
        <v>5.9706037001515497E-4</v>
      </c>
      <c r="F215" s="4">
        <v>7.1098897677481139E-4</v>
      </c>
      <c r="G215" s="4">
        <v>7.3353456660593509E-5</v>
      </c>
      <c r="H215" s="4">
        <v>4.4243170764388474E-2</v>
      </c>
      <c r="I215" s="4">
        <v>4.5646129760190451E-3</v>
      </c>
      <c r="J215" s="4">
        <v>5.435613670206299E-3</v>
      </c>
      <c r="K215" s="4">
        <v>5.6079779687989825E-4</v>
      </c>
      <c r="N215" s="1" t="s">
        <v>14</v>
      </c>
      <c r="O215" s="25">
        <v>97</v>
      </c>
      <c r="P215" s="7">
        <v>3.9681818181818183</v>
      </c>
      <c r="Q215" s="7">
        <v>23.368181818181817</v>
      </c>
      <c r="R215" s="7">
        <v>15.211363636363636</v>
      </c>
      <c r="S215" s="7">
        <v>10.361363636363636</v>
      </c>
      <c r="T215" s="7">
        <v>9.038636363636364</v>
      </c>
      <c r="U215" s="7">
        <v>28.879545454545454</v>
      </c>
      <c r="V215" s="7">
        <v>3.3068181818181817</v>
      </c>
      <c r="W215" s="7">
        <v>2.8659090909090907</v>
      </c>
      <c r="AC215" s="6"/>
    </row>
    <row r="216" spans="1:29">
      <c r="A216" s="6"/>
      <c r="B216" s="4">
        <v>7.3655231607708385E-2</v>
      </c>
      <c r="C216" s="1" t="s">
        <v>18</v>
      </c>
      <c r="D216" s="4">
        <v>5.9706037001515486E-4</v>
      </c>
      <c r="E216" s="4">
        <v>6.1599326299451276E-5</v>
      </c>
      <c r="F216" s="4">
        <v>7.3353456660593496E-5</v>
      </c>
      <c r="G216" s="4">
        <v>7.5679508119319063E-6</v>
      </c>
      <c r="H216" s="4">
        <v>4.5646129760190442E-3</v>
      </c>
      <c r="I216" s="4">
        <v>4.7093576841043643E-4</v>
      </c>
      <c r="J216" s="4">
        <v>5.6079779687989825E-4</v>
      </c>
      <c r="K216" s="4">
        <v>5.7858079706649112E-5</v>
      </c>
      <c r="N216" s="1" t="s">
        <v>15</v>
      </c>
      <c r="O216" s="25">
        <v>70</v>
      </c>
      <c r="P216" s="7">
        <v>2.8636363636363638</v>
      </c>
      <c r="Q216" s="7">
        <v>16.863636363636363</v>
      </c>
      <c r="R216" s="7">
        <v>10.977272727272727</v>
      </c>
      <c r="S216" s="7">
        <v>7.4772727272727275</v>
      </c>
      <c r="T216" s="7">
        <v>6.5227272727272725</v>
      </c>
      <c r="U216" s="7">
        <v>20.84090909090909</v>
      </c>
      <c r="V216" s="7">
        <v>2.3863636363636362</v>
      </c>
      <c r="W216" s="7">
        <v>2.0681818181818183</v>
      </c>
      <c r="AC216" s="6"/>
    </row>
    <row r="217" spans="1:29">
      <c r="A217" s="6"/>
      <c r="B217" s="4">
        <v>8.770982028759855E-2</v>
      </c>
      <c r="C217" s="1" t="s">
        <v>19</v>
      </c>
      <c r="D217" s="4">
        <v>7.1098897677481139E-4</v>
      </c>
      <c r="E217" s="4">
        <v>7.3353456660593509E-5</v>
      </c>
      <c r="F217" s="4">
        <v>8.7350461884929754E-5</v>
      </c>
      <c r="G217" s="4">
        <v>9.0120360926333015E-6</v>
      </c>
      <c r="H217" s="4">
        <v>5.435613670206299E-3</v>
      </c>
      <c r="I217" s="4">
        <v>5.6079779687989825E-4</v>
      </c>
      <c r="J217" s="4">
        <v>6.6780692842013077E-4</v>
      </c>
      <c r="K217" s="4">
        <v>6.8898320764015518E-5</v>
      </c>
      <c r="N217" s="1" t="s">
        <v>16</v>
      </c>
      <c r="O217" s="25">
        <v>50</v>
      </c>
      <c r="P217" s="7">
        <v>2.0454545454545454</v>
      </c>
      <c r="Q217" s="7">
        <v>12.045454545454545</v>
      </c>
      <c r="R217" s="7">
        <v>7.8409090909090908</v>
      </c>
      <c r="S217" s="7">
        <v>5.3409090909090908</v>
      </c>
      <c r="T217" s="7">
        <v>4.6590909090909092</v>
      </c>
      <c r="U217" s="7">
        <v>14.886363636363637</v>
      </c>
      <c r="V217" s="7">
        <v>1.7045454545454546</v>
      </c>
      <c r="W217" s="7">
        <v>1.4772727272727273</v>
      </c>
      <c r="AC217" s="6"/>
    </row>
    <row r="218" spans="1:29">
      <c r="A218" s="6"/>
      <c r="B218" s="4">
        <v>9.0491114649342338E-3</v>
      </c>
      <c r="C218" s="1" t="s">
        <v>20</v>
      </c>
      <c r="D218" s="4">
        <v>7.3353456660593509E-5</v>
      </c>
      <c r="E218" s="4">
        <v>7.567950811931908E-6</v>
      </c>
      <c r="F218" s="4">
        <v>9.0120360926332998E-6</v>
      </c>
      <c r="G218" s="4">
        <v>9.2978093970373517E-7</v>
      </c>
      <c r="H218" s="4">
        <v>5.6079779687989825E-4</v>
      </c>
      <c r="I218" s="4">
        <v>5.7858079706649125E-5</v>
      </c>
      <c r="J218" s="4">
        <v>6.8898320764015518E-5</v>
      </c>
      <c r="K218" s="4">
        <v>7.1083099052766215E-6</v>
      </c>
      <c r="N218" s="1" t="s">
        <v>17</v>
      </c>
      <c r="O218" s="25">
        <v>35</v>
      </c>
      <c r="P218" s="7">
        <v>1.4318181818181819</v>
      </c>
      <c r="Q218" s="7">
        <v>8.4318181818181817</v>
      </c>
      <c r="R218" s="7">
        <v>5.4886363636363633</v>
      </c>
      <c r="S218" s="7">
        <v>3.7386363636363638</v>
      </c>
      <c r="T218" s="7">
        <v>3.2613636363636362</v>
      </c>
      <c r="U218" s="7">
        <v>10.420454545454545</v>
      </c>
      <c r="V218" s="7">
        <v>1.1931818181818181</v>
      </c>
      <c r="W218" s="7">
        <v>1.0340909090909092</v>
      </c>
      <c r="AC218" s="6"/>
    </row>
    <row r="219" spans="1:29">
      <c r="A219" s="6"/>
      <c r="N219" s="1" t="s">
        <v>18</v>
      </c>
      <c r="O219" s="25">
        <v>133</v>
      </c>
      <c r="P219" s="7">
        <v>5.4409090909090905</v>
      </c>
      <c r="Q219" s="7">
        <v>32.040909090909089</v>
      </c>
      <c r="R219" s="7">
        <v>20.856818181818181</v>
      </c>
      <c r="S219" s="7">
        <v>14.206818181818182</v>
      </c>
      <c r="T219" s="7">
        <v>12.393181818181818</v>
      </c>
      <c r="U219" s="7">
        <v>39.597727272727276</v>
      </c>
      <c r="V219" s="7">
        <v>4.5340909090909092</v>
      </c>
      <c r="W219" s="7">
        <v>3.9295454545454547</v>
      </c>
      <c r="AC219" s="6"/>
    </row>
    <row r="220" spans="1:29">
      <c r="A220" s="6"/>
      <c r="C220" s="1" t="s">
        <v>30</v>
      </c>
      <c r="D220" s="4">
        <v>3.2240563087007762E-3</v>
      </c>
      <c r="E220" s="4">
        <v>3.7081436284849521E-2</v>
      </c>
      <c r="F220" s="4">
        <v>3.9610010409096922E-4</v>
      </c>
      <c r="G220" s="4">
        <v>4.5557395299309963E-3</v>
      </c>
      <c r="H220" s="4">
        <v>2.4648377285094447E-2</v>
      </c>
      <c r="I220" s="4">
        <v>0.28349294934941216</v>
      </c>
      <c r="J220" s="4">
        <v>3.0282426463679709E-3</v>
      </c>
      <c r="K220" s="4">
        <v>3.4829288323319961E-2</v>
      </c>
      <c r="N220" s="1" t="s">
        <v>19</v>
      </c>
      <c r="O220" s="25">
        <v>12</v>
      </c>
      <c r="P220" s="7">
        <v>0.49090909090909091</v>
      </c>
      <c r="Q220" s="7">
        <v>2.8909090909090911</v>
      </c>
      <c r="R220" s="7">
        <v>1.8818181818181818</v>
      </c>
      <c r="S220" s="7">
        <v>1.2818181818181817</v>
      </c>
      <c r="T220" s="7">
        <v>1.1181818181818182</v>
      </c>
      <c r="U220" s="7">
        <v>3.5727272727272728</v>
      </c>
      <c r="V220" s="7">
        <v>0.40909090909090912</v>
      </c>
      <c r="W220" s="7">
        <v>0.35454545454545455</v>
      </c>
      <c r="AC220" s="6"/>
    </row>
    <row r="221" spans="1:29">
      <c r="A221" s="6"/>
      <c r="C221" s="1"/>
      <c r="D221" s="1" t="s">
        <v>13</v>
      </c>
      <c r="E221" s="1" t="s">
        <v>14</v>
      </c>
      <c r="F221" s="1" t="s">
        <v>15</v>
      </c>
      <c r="G221" s="1" t="s">
        <v>16</v>
      </c>
      <c r="H221" s="1" t="s">
        <v>17</v>
      </c>
      <c r="I221" s="1" t="s">
        <v>18</v>
      </c>
      <c r="J221" s="1" t="s">
        <v>19</v>
      </c>
      <c r="K221" s="1" t="s">
        <v>20</v>
      </c>
      <c r="L221" s="1"/>
      <c r="N221" s="1" t="s">
        <v>20</v>
      </c>
      <c r="O221" s="26">
        <v>24</v>
      </c>
      <c r="P221" s="7">
        <v>0.98181818181818181</v>
      </c>
      <c r="Q221" s="7">
        <v>5.7818181818181822</v>
      </c>
      <c r="R221" s="7">
        <v>3.7636363636363637</v>
      </c>
      <c r="S221" s="7">
        <v>2.5636363636363635</v>
      </c>
      <c r="T221" s="7">
        <v>2.2363636363636363</v>
      </c>
      <c r="U221" s="7">
        <v>7.1454545454545455</v>
      </c>
      <c r="V221" s="7">
        <v>0.81818181818181823</v>
      </c>
      <c r="W221" s="7">
        <v>0.70909090909090911</v>
      </c>
      <c r="AC221" s="6"/>
    </row>
    <row r="222" spans="1:29">
      <c r="A222" s="6"/>
      <c r="B222" s="4">
        <v>8.2402691445905649E-3</v>
      </c>
      <c r="C222" s="1" t="s">
        <v>13</v>
      </c>
      <c r="D222" s="4">
        <v>2.656709172100956E-5</v>
      </c>
      <c r="E222" s="4">
        <v>3.0556101525514652E-4</v>
      </c>
      <c r="F222" s="4">
        <v>3.2639714659099249E-6</v>
      </c>
      <c r="G222" s="4">
        <v>3.7540519879281914E-5</v>
      </c>
      <c r="H222" s="4">
        <v>2.0310926280659074E-4</v>
      </c>
      <c r="I222" s="4">
        <v>2.3360582032329368E-3</v>
      </c>
      <c r="J222" s="4">
        <v>2.495353444119927E-5</v>
      </c>
      <c r="K222" s="4">
        <v>2.870027098987019E-4</v>
      </c>
      <c r="O222" s="25">
        <v>440</v>
      </c>
      <c r="AC222" s="6"/>
    </row>
    <row r="223" spans="1:29">
      <c r="A223" s="6"/>
      <c r="B223" s="4">
        <v>9.4775334546895934E-2</v>
      </c>
      <c r="C223" s="1" t="s">
        <v>14</v>
      </c>
      <c r="D223" s="4">
        <v>3.0556101525514647E-4</v>
      </c>
      <c r="E223" s="4">
        <v>3.5144055293760191E-3</v>
      </c>
      <c r="F223" s="4">
        <v>3.7540519879281914E-5</v>
      </c>
      <c r="G223" s="4">
        <v>4.317717380577286E-4</v>
      </c>
      <c r="H223" s="4">
        <v>2.3360582032329368E-3</v>
      </c>
      <c r="I223" s="4">
        <v>2.6868139116276762E-2</v>
      </c>
      <c r="J223" s="4">
        <v>2.870027098987019E-4</v>
      </c>
      <c r="K223" s="4">
        <v>3.3009574528729455E-3</v>
      </c>
      <c r="N223" s="1" t="s">
        <v>101</v>
      </c>
      <c r="AC223" s="6"/>
    </row>
    <row r="224" spans="1:29">
      <c r="A224" s="6"/>
      <c r="B224" s="4">
        <v>1.0123804156588175E-3</v>
      </c>
      <c r="C224" s="1" t="s">
        <v>15</v>
      </c>
      <c r="D224" s="4">
        <v>3.2639714659099244E-6</v>
      </c>
      <c r="E224" s="4">
        <v>3.7540519879281914E-5</v>
      </c>
      <c r="F224" s="4">
        <v>4.0100398802211631E-7</v>
      </c>
      <c r="G224" s="4">
        <v>4.6121414789448476E-6</v>
      </c>
      <c r="H224" s="4">
        <v>2.4953534441199273E-5</v>
      </c>
      <c r="I224" s="4">
        <v>2.8700270989870196E-4</v>
      </c>
      <c r="J224" s="4">
        <v>3.0657335490457637E-6</v>
      </c>
      <c r="K224" s="4">
        <v>3.5260489389863457E-5</v>
      </c>
      <c r="P224" s="1" t="s">
        <v>13</v>
      </c>
      <c r="Q224" s="1" t="s">
        <v>14</v>
      </c>
      <c r="R224" s="1" t="s">
        <v>15</v>
      </c>
      <c r="S224" s="1" t="s">
        <v>16</v>
      </c>
      <c r="T224" s="1" t="s">
        <v>17</v>
      </c>
      <c r="U224" s="1" t="s">
        <v>18</v>
      </c>
      <c r="V224" s="1" t="s">
        <v>19</v>
      </c>
      <c r="W224" s="1" t="s">
        <v>20</v>
      </c>
      <c r="X224" s="1" t="s">
        <v>95</v>
      </c>
      <c r="AC224" s="6"/>
    </row>
    <row r="225" spans="1:29">
      <c r="A225" s="6"/>
      <c r="B225" s="4">
        <v>1.1643878482510099E-2</v>
      </c>
      <c r="C225" s="1" t="s">
        <v>16</v>
      </c>
      <c r="D225" s="4">
        <v>3.7540519879281907E-5</v>
      </c>
      <c r="E225" s="4">
        <v>4.317717380577286E-4</v>
      </c>
      <c r="F225" s="4">
        <v>4.6121414789448468E-6</v>
      </c>
      <c r="G225" s="4">
        <v>5.3046477484484202E-5</v>
      </c>
      <c r="H225" s="4">
        <v>2.8700270989870196E-4</v>
      </c>
      <c r="I225" s="4">
        <v>3.3009574528729459E-3</v>
      </c>
      <c r="J225" s="4">
        <v>3.5260489389863457E-5</v>
      </c>
      <c r="K225" s="4">
        <v>4.0554800086904555E-4</v>
      </c>
      <c r="O225" s="1" t="s">
        <v>13</v>
      </c>
      <c r="P225" s="7">
        <v>13.362068048910155</v>
      </c>
      <c r="Q225" s="7">
        <v>7.2804008305497853E-2</v>
      </c>
      <c r="R225" s="7">
        <v>2.9795454545454545</v>
      </c>
      <c r="S225" s="7">
        <v>1.913084088364043</v>
      </c>
      <c r="T225" s="7">
        <v>2.8076817598319521</v>
      </c>
      <c r="U225" s="7">
        <v>2.3639294714927503</v>
      </c>
      <c r="V225" s="7">
        <v>0.19158692185007978</v>
      </c>
      <c r="W225" s="7">
        <v>0.5613636363636364</v>
      </c>
      <c r="X225" s="6">
        <v>24.252063389663569</v>
      </c>
      <c r="AC225" s="6"/>
    </row>
    <row r="226" spans="1:29">
      <c r="A226" s="6"/>
      <c r="B226" s="4">
        <v>6.2998050703537256E-2</v>
      </c>
      <c r="C226" s="1" t="s">
        <v>17</v>
      </c>
      <c r="D226" s="4">
        <v>2.0310926280659065E-4</v>
      </c>
      <c r="E226" s="4">
        <v>2.3360582032329364E-3</v>
      </c>
      <c r="F226" s="4">
        <v>2.4953534441199263E-5</v>
      </c>
      <c r="G226" s="4">
        <v>2.870027098987019E-4</v>
      </c>
      <c r="H226" s="4">
        <v>1.5527997219662959E-3</v>
      </c>
      <c r="I226" s="4">
        <v>1.7859503197209588E-2</v>
      </c>
      <c r="J226" s="4">
        <v>1.9077338377850326E-4</v>
      </c>
      <c r="K226" s="4">
        <v>2.194177271760629E-3</v>
      </c>
      <c r="O226" s="1" t="s">
        <v>14</v>
      </c>
      <c r="P226" s="7">
        <v>1.0403467666354262</v>
      </c>
      <c r="Q226" s="7">
        <v>70.649255539247761</v>
      </c>
      <c r="R226" s="7">
        <v>13.277103962077069</v>
      </c>
      <c r="S226" s="7">
        <v>0.25914823825001498</v>
      </c>
      <c r="T226" s="7">
        <v>5.4811809952682475</v>
      </c>
      <c r="U226" s="7">
        <v>12.342203831817825</v>
      </c>
      <c r="V226" s="7">
        <v>3.3068181818181817</v>
      </c>
      <c r="W226" s="7">
        <v>0.26162677528656902</v>
      </c>
      <c r="X226" s="6">
        <v>106.6176842904011</v>
      </c>
      <c r="AC226" s="6"/>
    </row>
    <row r="227" spans="1:29">
      <c r="A227" s="6"/>
      <c r="B227" s="4">
        <v>0.72457115495427449</v>
      </c>
      <c r="C227" s="1" t="s">
        <v>18</v>
      </c>
      <c r="D227" s="4">
        <v>2.3360582032329364E-3</v>
      </c>
      <c r="E227" s="4">
        <v>2.6868139116276758E-2</v>
      </c>
      <c r="F227" s="4">
        <v>2.870027098987019E-4</v>
      </c>
      <c r="G227" s="4">
        <v>3.3009574528729455E-3</v>
      </c>
      <c r="H227" s="4">
        <v>1.7859503197209588E-2</v>
      </c>
      <c r="I227" s="4">
        <v>0.20541081373149719</v>
      </c>
      <c r="J227" s="4">
        <v>2.1941772717606295E-3</v>
      </c>
      <c r="K227" s="4">
        <v>2.5236297666663372E-2</v>
      </c>
      <c r="O227" s="1" t="s">
        <v>15</v>
      </c>
      <c r="P227" s="7">
        <v>1.5937950937950935</v>
      </c>
      <c r="Q227" s="7">
        <v>11.39732908600833</v>
      </c>
      <c r="R227" s="7">
        <v>168.61702428006777</v>
      </c>
      <c r="S227" s="7">
        <v>1.6170903564520587</v>
      </c>
      <c r="T227" s="7">
        <v>6.5227272727272725</v>
      </c>
      <c r="U227" s="7">
        <v>20.84090909090909</v>
      </c>
      <c r="V227" s="7">
        <v>0.15779220779220787</v>
      </c>
      <c r="W227" s="7">
        <v>0.55169830169830181</v>
      </c>
      <c r="X227" s="6">
        <v>211.29836568945012</v>
      </c>
      <c r="AC227" s="6"/>
    </row>
    <row r="228" spans="1:29">
      <c r="A228" s="6"/>
      <c r="B228" s="4">
        <v>7.7397948583767104E-3</v>
      </c>
      <c r="C228" s="1" t="s">
        <v>19</v>
      </c>
      <c r="D228" s="4">
        <v>2.4953534441199263E-5</v>
      </c>
      <c r="E228" s="4">
        <v>2.870027098987019E-4</v>
      </c>
      <c r="F228" s="4">
        <v>3.0657335490457633E-6</v>
      </c>
      <c r="G228" s="4">
        <v>3.5260489389863457E-5</v>
      </c>
      <c r="H228" s="4">
        <v>1.9077338377850329E-4</v>
      </c>
      <c r="I228" s="4">
        <v>2.1941772717606295E-3</v>
      </c>
      <c r="J228" s="4">
        <v>2.3437976864275905E-5</v>
      </c>
      <c r="K228" s="4">
        <v>2.6957154668575181E-4</v>
      </c>
      <c r="O228" s="1" t="s">
        <v>16</v>
      </c>
      <c r="P228" s="7">
        <v>1.0101010101010081E-3</v>
      </c>
      <c r="Q228" s="7">
        <v>0.76998284734133771</v>
      </c>
      <c r="R228" s="7">
        <v>0.59453227931488806</v>
      </c>
      <c r="S228" s="7">
        <v>79.911121856866558</v>
      </c>
      <c r="T228" s="7">
        <v>4.6590909090909092</v>
      </c>
      <c r="U228" s="7">
        <v>11.155065926439972</v>
      </c>
      <c r="V228" s="7">
        <v>1.7045454545454546</v>
      </c>
      <c r="W228" s="7">
        <v>0.15419580419580423</v>
      </c>
      <c r="X228" s="6">
        <v>98.949545178805025</v>
      </c>
      <c r="AC228" s="6"/>
    </row>
    <row r="229" spans="1:29">
      <c r="A229" s="6"/>
      <c r="B229" s="4">
        <v>8.9019136894156067E-2</v>
      </c>
      <c r="C229" s="1" t="s">
        <v>20</v>
      </c>
      <c r="D229" s="4">
        <v>2.870027098987019E-4</v>
      </c>
      <c r="E229" s="4">
        <v>3.3009574528729455E-3</v>
      </c>
      <c r="F229" s="4">
        <v>3.5260489389863457E-5</v>
      </c>
      <c r="G229" s="4">
        <v>4.0554800086904555E-4</v>
      </c>
      <c r="H229" s="4">
        <v>2.1941772717606295E-3</v>
      </c>
      <c r="I229" s="4">
        <v>2.5236297666663372E-2</v>
      </c>
      <c r="J229" s="4">
        <v>2.6957154668575181E-4</v>
      </c>
      <c r="K229" s="4">
        <v>3.100473185179651E-3</v>
      </c>
      <c r="O229" s="1" t="s">
        <v>17</v>
      </c>
      <c r="P229" s="7">
        <v>1.4318181818181821</v>
      </c>
      <c r="Q229" s="7">
        <v>3.4992036265621174</v>
      </c>
      <c r="R229" s="7">
        <v>5.4886363636363633</v>
      </c>
      <c r="S229" s="7">
        <v>3.7386363636363633</v>
      </c>
      <c r="T229" s="7">
        <v>107.66554482103263</v>
      </c>
      <c r="U229" s="7">
        <v>1.8751982750074352</v>
      </c>
      <c r="V229" s="7">
        <v>2.7360389610389615</v>
      </c>
      <c r="W229" s="7">
        <v>1.123876123876129E-3</v>
      </c>
      <c r="X229" s="6">
        <v>126.43620046885592</v>
      </c>
      <c r="AC229" s="6"/>
    </row>
    <row r="230" spans="1:29">
      <c r="A230" s="6"/>
      <c r="O230" s="1" t="s">
        <v>18</v>
      </c>
      <c r="P230" s="7">
        <v>3.624701906280853</v>
      </c>
      <c r="Q230" s="7">
        <v>8.0306948761268515</v>
      </c>
      <c r="R230" s="7">
        <v>20.856818181818181</v>
      </c>
      <c r="S230" s="7">
        <v>14.206818181818182</v>
      </c>
      <c r="T230" s="7">
        <v>0.4621346881616456</v>
      </c>
      <c r="U230" s="7">
        <v>95.213522485951145</v>
      </c>
      <c r="V230" s="7">
        <v>1.4162964228753703</v>
      </c>
      <c r="W230" s="7">
        <v>0.21988669225511337</v>
      </c>
      <c r="X230" s="6">
        <v>144.03087343528733</v>
      </c>
      <c r="AC230" s="6"/>
    </row>
    <row r="231" spans="1:29">
      <c r="A231" s="6"/>
      <c r="C231" s="1" t="s">
        <v>31</v>
      </c>
      <c r="D231" s="4">
        <v>1.374044393948861E-4</v>
      </c>
      <c r="E231" s="4">
        <v>1.4176155917137706E-5</v>
      </c>
      <c r="F231" s="4">
        <v>1.7650651070681726E-3</v>
      </c>
      <c r="G231" s="4">
        <v>1.8210356427995463E-4</v>
      </c>
      <c r="H231" s="4">
        <v>1.050476833705442E-3</v>
      </c>
      <c r="I231" s="4">
        <v>1.0837876452559306E-4</v>
      </c>
      <c r="J231" s="4">
        <v>1.349417830400856E-2</v>
      </c>
      <c r="K231" s="4">
        <v>1.3922081153543995E-3</v>
      </c>
      <c r="O231" s="1" t="s">
        <v>19</v>
      </c>
      <c r="P231" s="7">
        <v>0.49090909090909091</v>
      </c>
      <c r="Q231" s="7">
        <v>2.8909090909090907</v>
      </c>
      <c r="R231" s="7">
        <v>2.3842336407553799</v>
      </c>
      <c r="S231" s="7">
        <v>1.2818181818181817</v>
      </c>
      <c r="T231" s="7">
        <v>3.1669623059866963</v>
      </c>
      <c r="U231" s="7">
        <v>1.8526254915567892</v>
      </c>
      <c r="V231" s="7">
        <v>31.520202020202017</v>
      </c>
      <c r="W231" s="7">
        <v>0.35454545454545455</v>
      </c>
      <c r="X231" s="6">
        <v>43.942205276682699</v>
      </c>
      <c r="AC231" s="6"/>
    </row>
    <row r="232" spans="1:29">
      <c r="A232" s="6"/>
      <c r="C232" s="1"/>
      <c r="D232" s="1" t="s">
        <v>13</v>
      </c>
      <c r="E232" s="1" t="s">
        <v>14</v>
      </c>
      <c r="F232" s="1" t="s">
        <v>15</v>
      </c>
      <c r="G232" s="1" t="s">
        <v>16</v>
      </c>
      <c r="H232" s="1" t="s">
        <v>17</v>
      </c>
      <c r="I232" s="1" t="s">
        <v>18</v>
      </c>
      <c r="J232" s="1" t="s">
        <v>19</v>
      </c>
      <c r="K232" s="1" t="s">
        <v>20</v>
      </c>
      <c r="L232" s="1"/>
      <c r="O232" s="1" t="s">
        <v>20</v>
      </c>
      <c r="P232" s="7">
        <v>0.98181818181818181</v>
      </c>
      <c r="Q232" s="7">
        <v>0.25666094911377912</v>
      </c>
      <c r="R232" s="7">
        <v>3.7636363636363637</v>
      </c>
      <c r="S232" s="7">
        <v>0.95370728562217899</v>
      </c>
      <c r="T232" s="7">
        <v>2.2363636363636363</v>
      </c>
      <c r="U232" s="7">
        <v>0.48133240804996524</v>
      </c>
      <c r="V232" s="7">
        <v>1.7070707070707065</v>
      </c>
      <c r="W232" s="7">
        <v>25.965501165501166</v>
      </c>
      <c r="X232" s="6">
        <v>36.346090697175981</v>
      </c>
      <c r="AC232" s="6"/>
    </row>
    <row r="233" spans="1:29">
      <c r="A233" s="6"/>
      <c r="B233" s="4">
        <v>7.5729996362007444E-3</v>
      </c>
      <c r="C233" s="1" t="s">
        <v>13</v>
      </c>
      <c r="D233" s="4">
        <v>1.0405637695498398E-6</v>
      </c>
      <c r="E233" s="4">
        <v>1.0735602360320888E-7</v>
      </c>
      <c r="F233" s="4">
        <v>1.33668374136979E-5</v>
      </c>
      <c r="G233" s="4">
        <v>1.3790702260429552E-6</v>
      </c>
      <c r="H233" s="4">
        <v>7.9552606794886212E-6</v>
      </c>
      <c r="I233" s="4">
        <v>8.2075234432420236E-7</v>
      </c>
      <c r="J233" s="4">
        <v>1.0219140738708481E-4</v>
      </c>
      <c r="K233" s="4">
        <v>1.054319155109459E-5</v>
      </c>
      <c r="X233" s="27">
        <v>791.87302842632164</v>
      </c>
      <c r="Y233" t="s">
        <v>51</v>
      </c>
      <c r="AC233" s="6"/>
    </row>
    <row r="234" spans="1:29">
      <c r="A234" s="6"/>
      <c r="B234" s="4">
        <v>7.8131408327120197E-4</v>
      </c>
      <c r="C234" s="1" t="s">
        <v>14</v>
      </c>
      <c r="D234" s="4">
        <v>1.0735602360320886E-7</v>
      </c>
      <c r="E234" s="4">
        <v>1.1076030264708072E-8</v>
      </c>
      <c r="F234" s="4">
        <v>1.3790702260429552E-6</v>
      </c>
      <c r="G234" s="4">
        <v>1.4228007938581114E-7</v>
      </c>
      <c r="H234" s="4">
        <v>8.2075234432420225E-7</v>
      </c>
      <c r="I234" s="4">
        <v>8.4677855051379208E-8</v>
      </c>
      <c r="J234" s="4">
        <v>1.0543191551094592E-5</v>
      </c>
      <c r="K234" s="4">
        <v>1.0877518073708505E-6</v>
      </c>
      <c r="Y234" t="s">
        <v>102</v>
      </c>
      <c r="AC234" s="6"/>
    </row>
    <row r="235" spans="1:29">
      <c r="A235" s="6"/>
      <c r="B235" s="4">
        <v>9.728097194358469E-2</v>
      </c>
      <c r="C235" s="1" t="s">
        <v>15</v>
      </c>
      <c r="D235" s="4">
        <v>1.3366837413697898E-5</v>
      </c>
      <c r="E235" s="4">
        <v>1.3790702260429552E-6</v>
      </c>
      <c r="F235" s="4">
        <v>1.7170724915929921E-4</v>
      </c>
      <c r="G235" s="4">
        <v>1.7715211727545038E-5</v>
      </c>
      <c r="H235" s="4">
        <v>1.0219140738708478E-4</v>
      </c>
      <c r="I235" s="4">
        <v>1.054319155109459E-5</v>
      </c>
      <c r="J235" s="4">
        <v>1.312726780993986E-3</v>
      </c>
      <c r="K235" s="4">
        <v>1.3543535860942226E-4</v>
      </c>
      <c r="U235" t="s">
        <v>103</v>
      </c>
      <c r="W235">
        <v>66.33864886296881</v>
      </c>
      <c r="AC235" s="6"/>
    </row>
    <row r="236" spans="1:29">
      <c r="A236" s="6"/>
      <c r="B236" s="4">
        <v>1.0036576926598787E-2</v>
      </c>
      <c r="C236" s="1" t="s">
        <v>16</v>
      </c>
      <c r="D236" s="4">
        <v>1.3790702260429554E-6</v>
      </c>
      <c r="E236" s="4">
        <v>1.4228007938581117E-7</v>
      </c>
      <c r="F236" s="4">
        <v>1.7715211727545038E-5</v>
      </c>
      <c r="G236" s="4">
        <v>1.8276964315035918E-6</v>
      </c>
      <c r="H236" s="4">
        <v>1.054319155109459E-5</v>
      </c>
      <c r="I236" s="4">
        <v>1.0877518073708505E-6</v>
      </c>
      <c r="J236" s="4">
        <v>1.3543535860942229E-4</v>
      </c>
      <c r="K236" s="4">
        <v>1.3973003847589549E-5</v>
      </c>
      <c r="AC236" s="6"/>
    </row>
    <row r="237" spans="1:29">
      <c r="A237" s="6"/>
      <c r="B237" s="4">
        <v>5.7896678699194196E-2</v>
      </c>
      <c r="C237" s="1" t="s">
        <v>17</v>
      </c>
      <c r="D237" s="4">
        <v>7.9552606794886229E-6</v>
      </c>
      <c r="E237" s="4">
        <v>8.2075234432420236E-7</v>
      </c>
      <c r="F237" s="4">
        <v>1.0219140738708478E-4</v>
      </c>
      <c r="G237" s="4">
        <v>1.054319155109459E-5</v>
      </c>
      <c r="H237" s="4">
        <v>6.0819119721990827E-5</v>
      </c>
      <c r="I237" s="4">
        <v>6.274770507553887E-6</v>
      </c>
      <c r="J237" s="4">
        <v>7.8126810557682083E-4</v>
      </c>
      <c r="K237" s="4">
        <v>8.0604225937084352E-5</v>
      </c>
      <c r="AC237" s="6"/>
    </row>
    <row r="238" spans="1:29">
      <c r="A238" s="6"/>
      <c r="B238" s="4">
        <v>5.9732592916117164E-3</v>
      </c>
      <c r="C238" s="1" t="s">
        <v>18</v>
      </c>
      <c r="D238" s="4">
        <v>8.2075234432420236E-7</v>
      </c>
      <c r="E238" s="4">
        <v>8.4677855051379208E-8</v>
      </c>
      <c r="F238" s="4">
        <v>1.054319155109459E-5</v>
      </c>
      <c r="G238" s="4">
        <v>1.0877518073708505E-6</v>
      </c>
      <c r="H238" s="4">
        <v>6.274770507553887E-6</v>
      </c>
      <c r="I238" s="4">
        <v>6.4737446221589699E-7</v>
      </c>
      <c r="J238" s="4">
        <v>8.0604225937084366E-5</v>
      </c>
      <c r="K238" s="4">
        <v>8.3160200608979024E-6</v>
      </c>
      <c r="AC238" s="6"/>
    </row>
    <row r="239" spans="1:29">
      <c r="A239" s="6"/>
      <c r="B239" s="4">
        <v>0.7437271156385078</v>
      </c>
      <c r="C239" s="1" t="s">
        <v>19</v>
      </c>
      <c r="D239" s="4">
        <v>1.021914073870848E-4</v>
      </c>
      <c r="E239" s="4">
        <v>1.054319155109459E-5</v>
      </c>
      <c r="F239" s="4">
        <v>1.312726780993986E-3</v>
      </c>
      <c r="G239" s="4">
        <v>1.3543535860942226E-4</v>
      </c>
      <c r="H239" s="4">
        <v>7.8126810557682072E-4</v>
      </c>
      <c r="I239" s="4">
        <v>8.0604225937084352E-5</v>
      </c>
      <c r="J239" s="4">
        <v>1.0035986307952018E-2</v>
      </c>
      <c r="K239" s="4">
        <v>1.0354229260010504E-3</v>
      </c>
      <c r="AC239" s="6"/>
    </row>
    <row r="240" spans="1:29">
      <c r="A240" s="6"/>
      <c r="B240" s="4">
        <v>7.6731083781030912E-2</v>
      </c>
      <c r="C240" s="1" t="s">
        <v>20</v>
      </c>
      <c r="D240" s="4">
        <v>1.054319155109459E-5</v>
      </c>
      <c r="E240" s="4">
        <v>1.0877518073708505E-6</v>
      </c>
      <c r="F240" s="4">
        <v>1.3543535860942226E-4</v>
      </c>
      <c r="G240" s="4">
        <v>1.3973003847589548E-5</v>
      </c>
      <c r="H240" s="4">
        <v>8.0604225937084352E-5</v>
      </c>
      <c r="I240" s="4">
        <v>8.3160200608979024E-6</v>
      </c>
      <c r="J240" s="4">
        <v>1.0354229260010504E-3</v>
      </c>
      <c r="K240" s="4">
        <v>1.0682563753988957E-4</v>
      </c>
      <c r="AC240" s="6"/>
    </row>
    <row r="241" spans="1:29">
      <c r="A241" s="6"/>
      <c r="AC241" s="6"/>
    </row>
    <row r="242" spans="1:29">
      <c r="A242" s="6"/>
      <c r="C242" s="1" t="s">
        <v>32</v>
      </c>
      <c r="D242" s="4">
        <v>0</v>
      </c>
      <c r="E242" s="4">
        <v>0</v>
      </c>
      <c r="F242" s="4">
        <v>0</v>
      </c>
      <c r="G242" s="4">
        <v>0</v>
      </c>
      <c r="H242" s="4">
        <v>0</v>
      </c>
      <c r="I242" s="4">
        <v>0</v>
      </c>
      <c r="J242" s="4">
        <v>0</v>
      </c>
      <c r="K242" s="4">
        <v>0</v>
      </c>
      <c r="AC242" s="6"/>
    </row>
    <row r="243" spans="1:29">
      <c r="A243" s="6"/>
      <c r="C243" s="1"/>
      <c r="D243" s="1" t="s">
        <v>13</v>
      </c>
      <c r="E243" s="1" t="s">
        <v>14</v>
      </c>
      <c r="F243" s="1" t="s">
        <v>15</v>
      </c>
      <c r="G243" s="1" t="s">
        <v>16</v>
      </c>
      <c r="H243" s="1" t="s">
        <v>17</v>
      </c>
      <c r="I243" s="1" t="s">
        <v>18</v>
      </c>
      <c r="J243" s="1" t="s">
        <v>19</v>
      </c>
      <c r="K243" s="1" t="s">
        <v>20</v>
      </c>
      <c r="AC243" s="6"/>
    </row>
    <row r="244" spans="1:29">
      <c r="A244" s="6"/>
      <c r="B244" s="4">
        <v>6.6826569082644306E-4</v>
      </c>
      <c r="C244" s="1" t="s">
        <v>13</v>
      </c>
      <c r="D244" s="4">
        <v>0</v>
      </c>
      <c r="E244" s="4">
        <v>0</v>
      </c>
      <c r="F244" s="4">
        <v>0</v>
      </c>
      <c r="G244" s="4">
        <v>0</v>
      </c>
      <c r="H244" s="4">
        <v>0</v>
      </c>
      <c r="I244" s="4">
        <v>0</v>
      </c>
      <c r="J244" s="4">
        <v>0</v>
      </c>
      <c r="K244" s="4">
        <v>0</v>
      </c>
      <c r="AC244" s="6"/>
    </row>
    <row r="245" spans="1:29">
      <c r="A245" s="6"/>
      <c r="B245" s="4">
        <v>7.6860480286455026E-3</v>
      </c>
      <c r="C245" s="1" t="s">
        <v>14</v>
      </c>
      <c r="D245" s="4">
        <v>0</v>
      </c>
      <c r="E245" s="4">
        <v>0</v>
      </c>
      <c r="F245" s="4">
        <v>0</v>
      </c>
      <c r="G245" s="4">
        <v>0</v>
      </c>
      <c r="H245" s="4">
        <v>0</v>
      </c>
      <c r="I245" s="4">
        <v>0</v>
      </c>
      <c r="J245" s="4">
        <v>0</v>
      </c>
      <c r="K245" s="4">
        <v>0</v>
      </c>
      <c r="AC245" s="6"/>
    </row>
    <row r="246" spans="1:29">
      <c r="A246" s="6"/>
      <c r="B246" s="4">
        <v>8.5843838694229391E-3</v>
      </c>
      <c r="C246" s="1" t="s">
        <v>15</v>
      </c>
      <c r="D246" s="4">
        <v>0</v>
      </c>
      <c r="E246" s="4">
        <v>0</v>
      </c>
      <c r="F246" s="4">
        <v>0</v>
      </c>
      <c r="G246" s="4">
        <v>0</v>
      </c>
      <c r="H246" s="4">
        <v>0</v>
      </c>
      <c r="I246" s="4">
        <v>0</v>
      </c>
      <c r="J246" s="4">
        <v>0</v>
      </c>
      <c r="K246" s="4">
        <v>0</v>
      </c>
      <c r="AC246" s="6"/>
    </row>
    <row r="247" spans="1:29">
      <c r="A247" s="6"/>
      <c r="B247" s="4">
        <v>9.8733165000760542E-2</v>
      </c>
      <c r="C247" s="1" t="s">
        <v>16</v>
      </c>
      <c r="D247" s="4">
        <v>0</v>
      </c>
      <c r="E247" s="4">
        <v>0</v>
      </c>
      <c r="F247" s="4">
        <v>0</v>
      </c>
      <c r="G247" s="4">
        <v>0</v>
      </c>
      <c r="H247" s="4">
        <v>0</v>
      </c>
      <c r="I247" s="4">
        <v>0</v>
      </c>
      <c r="J247" s="4">
        <v>0</v>
      </c>
      <c r="K247" s="4">
        <v>0</v>
      </c>
      <c r="AC247" s="6"/>
    </row>
    <row r="248" spans="1:29">
      <c r="A248" s="6"/>
      <c r="B248" s="4">
        <v>5.1089879633064361E-3</v>
      </c>
      <c r="C248" s="1" t="s">
        <v>17</v>
      </c>
      <c r="D248" s="4">
        <v>0</v>
      </c>
      <c r="E248" s="4">
        <v>0</v>
      </c>
      <c r="F248" s="4">
        <v>0</v>
      </c>
      <c r="G248" s="4">
        <v>0</v>
      </c>
      <c r="H248" s="4">
        <v>0</v>
      </c>
      <c r="I248" s="4">
        <v>0</v>
      </c>
      <c r="J248" s="4">
        <v>0</v>
      </c>
      <c r="K248" s="4">
        <v>0</v>
      </c>
      <c r="AC248" s="6"/>
    </row>
    <row r="249" spans="1:29">
      <c r="A249" s="6"/>
      <c r="B249" s="4">
        <v>5.8760950027499474E-2</v>
      </c>
      <c r="C249" s="1" t="s">
        <v>18</v>
      </c>
      <c r="D249" s="4">
        <v>0</v>
      </c>
      <c r="E249" s="4">
        <v>0</v>
      </c>
      <c r="F249" s="4">
        <v>0</v>
      </c>
      <c r="G249" s="4">
        <v>0</v>
      </c>
      <c r="H249" s="4">
        <v>0</v>
      </c>
      <c r="I249" s="4">
        <v>0</v>
      </c>
      <c r="J249" s="4">
        <v>0</v>
      </c>
      <c r="K249" s="4">
        <v>0</v>
      </c>
      <c r="AC249" s="6"/>
    </row>
    <row r="250" spans="1:29">
      <c r="A250" s="6"/>
      <c r="B250" s="4">
        <v>6.5628857598607537E-2</v>
      </c>
      <c r="C250" s="1" t="s">
        <v>19</v>
      </c>
      <c r="D250" s="4">
        <v>0</v>
      </c>
      <c r="E250" s="4">
        <v>0</v>
      </c>
      <c r="F250" s="4">
        <v>0</v>
      </c>
      <c r="G250" s="4">
        <v>0</v>
      </c>
      <c r="H250" s="4">
        <v>0</v>
      </c>
      <c r="I250" s="4">
        <v>0</v>
      </c>
      <c r="J250" s="4">
        <v>0</v>
      </c>
      <c r="K250" s="4">
        <v>0</v>
      </c>
      <c r="AC250" s="6"/>
    </row>
    <row r="251" spans="1:29">
      <c r="A251" s="6"/>
      <c r="B251" s="4">
        <v>0.75482934182093109</v>
      </c>
      <c r="C251" s="1" t="s">
        <v>20</v>
      </c>
      <c r="D251" s="4">
        <v>0</v>
      </c>
      <c r="E251" s="4">
        <v>0</v>
      </c>
      <c r="F251" s="4">
        <v>0</v>
      </c>
      <c r="G251" s="4">
        <v>0</v>
      </c>
      <c r="H251" s="4">
        <v>0</v>
      </c>
      <c r="I251" s="4">
        <v>0</v>
      </c>
      <c r="J251" s="4">
        <v>0</v>
      </c>
      <c r="K251" s="4">
        <v>0</v>
      </c>
      <c r="AC251" s="6"/>
    </row>
    <row r="252" spans="1:29">
      <c r="A252" s="6"/>
      <c r="AC252" s="6"/>
    </row>
    <row r="253" spans="1:29">
      <c r="A253" s="6"/>
      <c r="C253" s="1" t="s">
        <v>33</v>
      </c>
      <c r="AC253" s="6"/>
    </row>
    <row r="254" spans="1:29">
      <c r="A254" s="6"/>
      <c r="C254" s="1"/>
      <c r="D254" s="1" t="s">
        <v>13</v>
      </c>
      <c r="E254" s="1" t="s">
        <v>14</v>
      </c>
      <c r="F254" s="1" t="s">
        <v>15</v>
      </c>
      <c r="G254" s="1" t="s">
        <v>16</v>
      </c>
      <c r="H254" s="1" t="s">
        <v>17</v>
      </c>
      <c r="I254" s="1" t="s">
        <v>18</v>
      </c>
      <c r="J254" s="1" t="s">
        <v>19</v>
      </c>
      <c r="K254" s="1" t="s">
        <v>20</v>
      </c>
      <c r="AC254" s="6"/>
    </row>
    <row r="255" spans="1:29">
      <c r="A255" s="6"/>
      <c r="C255" s="1" t="s">
        <v>13</v>
      </c>
      <c r="D255" s="4">
        <v>2.6226809549449327E-3</v>
      </c>
      <c r="E255" s="4">
        <v>1.3340067493862399E-2</v>
      </c>
      <c r="F255" s="4">
        <v>9.5036982666690511E-3</v>
      </c>
      <c r="G255" s="4">
        <v>2.9556177345601911E-3</v>
      </c>
      <c r="H255" s="4">
        <v>6.0752517579246001E-3</v>
      </c>
      <c r="I255" s="4">
        <v>3.4773478023120839E-3</v>
      </c>
      <c r="J255" s="4">
        <v>1.2321364962371096E-3</v>
      </c>
      <c r="K255" s="4">
        <v>4.9282801938353195E-4</v>
      </c>
      <c r="L255" s="6">
        <v>3.9699628525893899E-2</v>
      </c>
      <c r="N255" s="30">
        <f>D255+K262</f>
        <v>5.9410496206786685E-3</v>
      </c>
      <c r="AC255" s="6"/>
    </row>
    <row r="256" spans="1:29">
      <c r="A256" s="6"/>
      <c r="C256" s="1" t="s">
        <v>14</v>
      </c>
      <c r="D256" s="4">
        <v>1.3340067493862398E-2</v>
      </c>
      <c r="E256" s="4">
        <v>0.15169477316454139</v>
      </c>
      <c r="F256" s="4">
        <v>2.9556177345601911E-3</v>
      </c>
      <c r="G256" s="4">
        <v>2.3021650090277027E-2</v>
      </c>
      <c r="H256" s="4">
        <v>3.4773478023120835E-3</v>
      </c>
      <c r="I256" s="4">
        <v>3.3144411251305468E-2</v>
      </c>
      <c r="J256" s="4">
        <v>4.9282801938353195E-4</v>
      </c>
      <c r="K256" s="4">
        <v>4.2570220473653001E-3</v>
      </c>
      <c r="L256" s="6">
        <v>0.23238371760360738</v>
      </c>
      <c r="AC256" s="6"/>
    </row>
    <row r="257" spans="1:29">
      <c r="A257" s="6"/>
      <c r="C257" s="1" t="s">
        <v>15</v>
      </c>
      <c r="D257" s="4">
        <v>9.5036982666690528E-3</v>
      </c>
      <c r="E257" s="4">
        <v>2.9556177345601911E-3</v>
      </c>
      <c r="F257" s="4">
        <v>0.11911075719008642</v>
      </c>
      <c r="G257" s="4">
        <v>1.7276983202495284E-2</v>
      </c>
      <c r="H257" s="4">
        <v>1.2321364962371096E-3</v>
      </c>
      <c r="I257" s="4">
        <v>4.9282801938353206E-4</v>
      </c>
      <c r="J257" s="4">
        <v>6.3911448787492579E-3</v>
      </c>
      <c r="K257" s="4">
        <v>9.033468792466493E-4</v>
      </c>
      <c r="L257" s="6">
        <v>0.15786651266742749</v>
      </c>
      <c r="AC257" s="6"/>
    </row>
    <row r="258" spans="1:29">
      <c r="A258" s="6"/>
      <c r="C258" s="1" t="s">
        <v>16</v>
      </c>
      <c r="D258" s="4">
        <v>2.9556177345601911E-3</v>
      </c>
      <c r="E258" s="4">
        <v>2.3021650090277027E-2</v>
      </c>
      <c r="F258" s="4">
        <v>1.7276983202495284E-2</v>
      </c>
      <c r="G258" s="4">
        <v>5.9154251704878598E-2</v>
      </c>
      <c r="H258" s="4">
        <v>4.9282801938353206E-4</v>
      </c>
      <c r="I258" s="4">
        <v>4.2570220473653001E-3</v>
      </c>
      <c r="J258" s="4">
        <v>9.033468792466493E-4</v>
      </c>
      <c r="K258" s="4">
        <v>2.8991700618942397E-3</v>
      </c>
      <c r="L258" s="6">
        <v>0.11096086974010085</v>
      </c>
      <c r="AC258" s="6"/>
    </row>
    <row r="259" spans="1:29">
      <c r="A259" s="6"/>
      <c r="C259" s="1" t="s">
        <v>17</v>
      </c>
      <c r="D259" s="4">
        <v>6.0752517579246001E-3</v>
      </c>
      <c r="E259" s="4">
        <v>3.4773478023120835E-3</v>
      </c>
      <c r="F259" s="4">
        <v>1.2321364962371096E-3</v>
      </c>
      <c r="G259" s="4">
        <v>4.9282801938353195E-4</v>
      </c>
      <c r="H259" s="4">
        <v>4.5860023026402547E-2</v>
      </c>
      <c r="I259" s="4">
        <v>2.245318238239797E-2</v>
      </c>
      <c r="J259" s="4">
        <v>6.4241802709013246E-3</v>
      </c>
      <c r="K259" s="4">
        <v>2.8406931816875361E-3</v>
      </c>
      <c r="L259" s="6">
        <v>8.8855642937246709E-2</v>
      </c>
      <c r="AC259" s="6"/>
    </row>
    <row r="260" spans="1:29">
      <c r="A260" s="6"/>
      <c r="C260" s="1" t="s">
        <v>18</v>
      </c>
      <c r="D260" s="4">
        <v>3.4773478023120835E-3</v>
      </c>
      <c r="E260" s="4">
        <v>3.3144411251305461E-2</v>
      </c>
      <c r="F260" s="4">
        <v>4.9282801938353195E-4</v>
      </c>
      <c r="G260" s="4">
        <v>4.2570220473653001E-3</v>
      </c>
      <c r="H260" s="4">
        <v>2.245318238239797E-2</v>
      </c>
      <c r="I260" s="4">
        <v>0.20614304684628063</v>
      </c>
      <c r="J260" s="4">
        <v>2.8406931816875361E-3</v>
      </c>
      <c r="K260" s="4">
        <v>2.534220764206006E-2</v>
      </c>
      <c r="L260" s="6">
        <v>0.29815073917279261</v>
      </c>
      <c r="AC260" s="6"/>
    </row>
    <row r="261" spans="1:29">
      <c r="A261" s="6"/>
      <c r="C261" s="1" t="s">
        <v>19</v>
      </c>
      <c r="D261" s="4">
        <v>1.2321364962371096E-3</v>
      </c>
      <c r="E261" s="4">
        <v>4.9282801938353195E-4</v>
      </c>
      <c r="F261" s="4">
        <v>6.391144878749257E-3</v>
      </c>
      <c r="G261" s="4">
        <v>9.0334687924664909E-4</v>
      </c>
      <c r="H261" s="4">
        <v>6.4241802709013246E-3</v>
      </c>
      <c r="I261" s="4">
        <v>2.8406931816875361E-3</v>
      </c>
      <c r="J261" s="4">
        <v>1.0936436156243354E-2</v>
      </c>
      <c r="K261" s="4">
        <v>1.4042433942933084E-3</v>
      </c>
      <c r="L261" s="6">
        <v>3.0625009276742072E-2</v>
      </c>
      <c r="AC261" s="6"/>
    </row>
    <row r="262" spans="1:29">
      <c r="A262" s="6"/>
      <c r="C262" s="1" t="s">
        <v>20</v>
      </c>
      <c r="D262" s="4">
        <v>4.9282801938353195E-4</v>
      </c>
      <c r="E262" s="4">
        <v>4.2570220473653001E-3</v>
      </c>
      <c r="F262" s="4">
        <v>9.033468792466493E-4</v>
      </c>
      <c r="G262" s="4">
        <v>2.8991700618942397E-3</v>
      </c>
      <c r="H262" s="4">
        <v>2.8406931816875361E-3</v>
      </c>
      <c r="I262" s="4">
        <v>2.534220764206006E-2</v>
      </c>
      <c r="J262" s="4">
        <v>1.4042433942933084E-3</v>
      </c>
      <c r="K262" s="4">
        <v>3.3183686657337363E-3</v>
      </c>
      <c r="L262" s="6">
        <v>4.1457879891664356E-2</v>
      </c>
      <c r="AC262" s="6"/>
    </row>
    <row r="263" spans="1:29">
      <c r="A263" s="6"/>
      <c r="D263" s="3">
        <v>3.9699628525893899E-2</v>
      </c>
      <c r="E263" s="3">
        <v>0.23238371760360738</v>
      </c>
      <c r="F263" s="3">
        <v>0.15786651266742749</v>
      </c>
      <c r="G263" s="3">
        <v>0.11096086974010085</v>
      </c>
      <c r="H263" s="3">
        <v>8.8855642937246709E-2</v>
      </c>
      <c r="I263" s="3">
        <v>0.29815073917279261</v>
      </c>
      <c r="J263" s="3">
        <v>3.0625009276742072E-2</v>
      </c>
      <c r="K263" s="3">
        <v>4.1457879891664356E-2</v>
      </c>
      <c r="L263" s="6">
        <v>0.99999999981547538</v>
      </c>
      <c r="AC263" s="6"/>
    </row>
    <row r="264" spans="1:29">
      <c r="A264" s="6"/>
      <c r="L264" s="6"/>
      <c r="M264" s="6"/>
      <c r="N264" s="6"/>
      <c r="O264" s="6"/>
      <c r="P264" s="6"/>
      <c r="Q264" s="6"/>
      <c r="R264" s="6"/>
      <c r="S264" s="6"/>
      <c r="T264" s="6"/>
      <c r="U264" s="6"/>
      <c r="V264" s="6"/>
      <c r="W264" s="6"/>
      <c r="X264" s="6"/>
      <c r="Y264" s="6"/>
      <c r="Z264" s="6"/>
      <c r="AA264" s="6"/>
      <c r="AB264" s="6"/>
      <c r="AC264" s="6"/>
    </row>
    <row r="265" spans="1:29">
      <c r="A265" s="6"/>
      <c r="C265" s="1" t="s">
        <v>34</v>
      </c>
      <c r="N265" t="s">
        <v>36</v>
      </c>
      <c r="O265" s="7">
        <v>0.45908927127844568</v>
      </c>
      <c r="W265" t="s">
        <v>54</v>
      </c>
      <c r="Y265" t="s">
        <v>60</v>
      </c>
      <c r="AC265" s="6"/>
    </row>
    <row r="266" spans="1:29">
      <c r="A266" s="6"/>
      <c r="C266" s="1"/>
      <c r="D266" s="1" t="s">
        <v>13</v>
      </c>
      <c r="E266" s="1" t="s">
        <v>14</v>
      </c>
      <c r="F266" s="1" t="s">
        <v>15</v>
      </c>
      <c r="G266" s="1" t="s">
        <v>16</v>
      </c>
      <c r="H266" s="1" t="s">
        <v>17</v>
      </c>
      <c r="I266" s="1" t="s">
        <v>18</v>
      </c>
      <c r="J266" s="1" t="s">
        <v>19</v>
      </c>
      <c r="K266" s="1" t="s">
        <v>20</v>
      </c>
      <c r="N266" t="s">
        <v>37</v>
      </c>
      <c r="O266" s="7">
        <v>0.34091027157593473</v>
      </c>
      <c r="R266" t="s">
        <v>58</v>
      </c>
      <c r="W266" s="1" t="s">
        <v>45</v>
      </c>
      <c r="X266" s="6" t="s">
        <v>47</v>
      </c>
      <c r="Y266" s="6" t="s">
        <v>48</v>
      </c>
      <c r="Z266" s="6" t="s">
        <v>49</v>
      </c>
      <c r="AA266" s="6" t="s">
        <v>50</v>
      </c>
      <c r="AB266" s="6"/>
      <c r="AC266" s="6"/>
    </row>
    <row r="267" spans="1:29">
      <c r="A267" s="6"/>
      <c r="C267" s="1" t="s">
        <v>13</v>
      </c>
      <c r="D267" s="5">
        <v>1.1539796201757704</v>
      </c>
      <c r="E267" s="5">
        <v>5.8696296972994562</v>
      </c>
      <c r="F267" s="5">
        <v>4.1816272373343821</v>
      </c>
      <c r="G267" s="5">
        <v>1.3004718032064841</v>
      </c>
      <c r="H267" s="5">
        <v>2.6731107734868242</v>
      </c>
      <c r="I267" s="5">
        <v>1.5300330330173169</v>
      </c>
      <c r="J267" s="5">
        <v>0.54214005834432821</v>
      </c>
      <c r="K267" s="5">
        <v>0.21684432852875407</v>
      </c>
      <c r="L267" s="11">
        <v>17.467836551393315</v>
      </c>
      <c r="N267" t="s">
        <v>38</v>
      </c>
      <c r="O267" s="7">
        <v>0.68295320640816504</v>
      </c>
      <c r="W267" s="1" t="s">
        <v>13</v>
      </c>
      <c r="X267" s="5">
        <v>17.467836551393315</v>
      </c>
      <c r="Y267" s="5">
        <v>1.1539796201757704</v>
      </c>
      <c r="Z267" s="5">
        <v>16.313856931217543</v>
      </c>
      <c r="AA267" s="7">
        <v>7.0190425036632034</v>
      </c>
      <c r="AB267" s="7">
        <v>0.10581311599007313</v>
      </c>
      <c r="AC267" s="6"/>
    </row>
    <row r="268" spans="1:29">
      <c r="A268" s="6"/>
      <c r="C268" s="1" t="s">
        <v>14</v>
      </c>
      <c r="D268" s="5">
        <v>5.8696296972994553</v>
      </c>
      <c r="E268" s="5">
        <v>66.745700192398203</v>
      </c>
      <c r="F268" s="5">
        <v>1.3004718032064841</v>
      </c>
      <c r="G268" s="5">
        <v>10.129526039721892</v>
      </c>
      <c r="H268" s="5">
        <v>1.5300330330173169</v>
      </c>
      <c r="I268" s="5">
        <v>14.583540950574406</v>
      </c>
      <c r="J268" s="5">
        <v>0.21684432852875407</v>
      </c>
      <c r="K268" s="5">
        <v>1.8730897008407321</v>
      </c>
      <c r="L268" s="11">
        <v>102.24883574558724</v>
      </c>
      <c r="M268" s="9" t="s">
        <v>39</v>
      </c>
      <c r="N268" s="9">
        <v>1</v>
      </c>
      <c r="O268" s="9">
        <v>2</v>
      </c>
      <c r="P268" s="9" t="s">
        <v>39</v>
      </c>
      <c r="Q268" s="9">
        <v>1</v>
      </c>
      <c r="R268" s="9">
        <v>2</v>
      </c>
      <c r="S268" s="9" t="s">
        <v>11</v>
      </c>
      <c r="T268" s="9" t="s">
        <v>42</v>
      </c>
      <c r="U268" s="9" t="s">
        <v>43</v>
      </c>
      <c r="V268" s="9"/>
      <c r="W268" s="1" t="s">
        <v>14</v>
      </c>
      <c r="X268" s="5">
        <v>102.24883574558724</v>
      </c>
      <c r="Y268" s="5">
        <v>66.745700192398203</v>
      </c>
      <c r="Z268" s="5">
        <v>35.50313555318904</v>
      </c>
      <c r="AA268" s="7">
        <v>0.11294914166462139</v>
      </c>
      <c r="AB268" s="7">
        <v>0.17648265427857934</v>
      </c>
      <c r="AC268" s="6"/>
    </row>
    <row r="269" spans="1:29">
      <c r="A269" s="6"/>
      <c r="C269" s="1" t="s">
        <v>15</v>
      </c>
      <c r="D269" s="5">
        <v>4.181627237334383</v>
      </c>
      <c r="E269" s="5">
        <v>1.3004718032064841</v>
      </c>
      <c r="F269" s="5">
        <v>52.408733163638026</v>
      </c>
      <c r="G269" s="5">
        <v>7.6018726090979252</v>
      </c>
      <c r="H269" s="5">
        <v>0.54214005834432821</v>
      </c>
      <c r="I269" s="5">
        <v>0.2168443285287541</v>
      </c>
      <c r="J269" s="5">
        <v>2.8121037466496737</v>
      </c>
      <c r="K269" s="5">
        <v>0.39747262686852569</v>
      </c>
      <c r="L269" s="11">
        <v>69.461265573668086</v>
      </c>
      <c r="M269" s="9">
        <v>1</v>
      </c>
      <c r="N269" s="5">
        <v>207.10348210609183</v>
      </c>
      <c r="O269" s="5">
        <v>30.897238450201193</v>
      </c>
      <c r="P269" s="9">
        <v>1</v>
      </c>
      <c r="Q269">
        <v>3.880882764133379E-3</v>
      </c>
      <c r="R269">
        <v>0.27167446213205354</v>
      </c>
      <c r="S269" s="20">
        <v>0.31962687151802899</v>
      </c>
      <c r="T269">
        <v>0.42816803218715899</v>
      </c>
      <c r="U269" s="20">
        <v>0.57183196781284096</v>
      </c>
      <c r="W269" s="1" t="s">
        <v>15</v>
      </c>
      <c r="X269" s="5">
        <v>69.461265573668086</v>
      </c>
      <c r="Y269" s="5">
        <v>52.408733163638026</v>
      </c>
      <c r="Z269" s="5">
        <v>17.052532410030061</v>
      </c>
      <c r="AA269" s="7">
        <v>4.8315042010255591E-2</v>
      </c>
      <c r="AB269" s="7">
        <v>6.4965393263940144E-2</v>
      </c>
      <c r="AC269" s="6"/>
    </row>
    <row r="270" spans="1:29">
      <c r="A270" s="6"/>
      <c r="C270" s="1" t="s">
        <v>16</v>
      </c>
      <c r="D270" s="5">
        <v>1.3004718032064841</v>
      </c>
      <c r="E270" s="5">
        <v>10.129526039721892</v>
      </c>
      <c r="F270" s="5">
        <v>7.6018726090979252</v>
      </c>
      <c r="G270" s="5">
        <v>26.027870750146583</v>
      </c>
      <c r="H270" s="5">
        <v>0.2168443285287541</v>
      </c>
      <c r="I270" s="5">
        <v>1.8730897008407321</v>
      </c>
      <c r="J270" s="5">
        <v>0.39747262686852569</v>
      </c>
      <c r="K270" s="5">
        <v>1.2756348272334654</v>
      </c>
      <c r="L270" s="11">
        <v>48.822782685644363</v>
      </c>
      <c r="M270" s="9">
        <v>2</v>
      </c>
      <c r="N270" s="5">
        <v>30.89723845020119</v>
      </c>
      <c r="O270" s="5">
        <v>171.10204091231495</v>
      </c>
      <c r="P270" s="9">
        <v>2</v>
      </c>
      <c r="Q270">
        <v>3.93589555802763E-2</v>
      </c>
      <c r="R270">
        <v>4.7125710415657366E-3</v>
      </c>
      <c r="W270" s="1" t="s">
        <v>16</v>
      </c>
      <c r="X270" s="5">
        <v>48.822782685644363</v>
      </c>
      <c r="Y270" s="5">
        <v>26.027870750146583</v>
      </c>
      <c r="Z270" s="5">
        <v>22.79491193549778</v>
      </c>
      <c r="AA270" s="7">
        <v>2.9844112919950979E-5</v>
      </c>
      <c r="AB270" s="7">
        <v>6.3708833239411886E-2</v>
      </c>
      <c r="AC270" s="6"/>
    </row>
    <row r="271" spans="1:29">
      <c r="A271" s="6"/>
      <c r="C271" s="1" t="s">
        <v>17</v>
      </c>
      <c r="D271" s="5">
        <v>2.6731107734868242</v>
      </c>
      <c r="E271" s="5">
        <v>1.5300330330173169</v>
      </c>
      <c r="F271" s="5">
        <v>0.54214005834432821</v>
      </c>
      <c r="G271" s="5">
        <v>0.21684432852875407</v>
      </c>
      <c r="H271" s="5">
        <v>20.17841013161712</v>
      </c>
      <c r="I271" s="5">
        <v>9.8794002482551058</v>
      </c>
      <c r="J271" s="5">
        <v>2.8266393191965826</v>
      </c>
      <c r="K271" s="5">
        <v>1.2499049999425158</v>
      </c>
      <c r="L271" s="11">
        <v>39.096482892388543</v>
      </c>
      <c r="M271" s="9" t="s">
        <v>40</v>
      </c>
      <c r="N271" s="9">
        <v>1</v>
      </c>
      <c r="O271" s="9">
        <v>2</v>
      </c>
      <c r="P271" s="9" t="s">
        <v>40</v>
      </c>
      <c r="Q271" s="9">
        <v>1</v>
      </c>
      <c r="R271" s="9">
        <v>2</v>
      </c>
      <c r="S271" s="9" t="s">
        <v>11</v>
      </c>
      <c r="T271" s="9" t="s">
        <v>42</v>
      </c>
      <c r="U271" s="9" t="s">
        <v>43</v>
      </c>
      <c r="W271" s="1" t="s">
        <v>17</v>
      </c>
      <c r="X271" s="5">
        <v>39.096482892388543</v>
      </c>
      <c r="Y271" s="5">
        <v>20.17841013161712</v>
      </c>
      <c r="Z271" s="5">
        <v>18.918072760771423</v>
      </c>
      <c r="AA271" s="7">
        <v>0.16444257138950488</v>
      </c>
      <c r="AB271" s="7">
        <v>1.85132944801913</v>
      </c>
      <c r="AC271" s="6"/>
    </row>
    <row r="272" spans="1:29">
      <c r="A272" s="6"/>
      <c r="C272" s="1" t="s">
        <v>18</v>
      </c>
      <c r="D272" s="5">
        <v>1.5300330330173169</v>
      </c>
      <c r="E272" s="5">
        <v>14.583540950574402</v>
      </c>
      <c r="F272" s="5">
        <v>0.21684432852875407</v>
      </c>
      <c r="G272" s="5">
        <v>1.8730897008407321</v>
      </c>
      <c r="H272" s="5">
        <v>9.8794002482551058</v>
      </c>
      <c r="I272" s="5">
        <v>90.702940612363477</v>
      </c>
      <c r="J272" s="5">
        <v>1.2499049999425158</v>
      </c>
      <c r="K272" s="5">
        <v>11.150571362506426</v>
      </c>
      <c r="L272" s="11">
        <v>131.18632523602872</v>
      </c>
      <c r="M272" s="9">
        <v>1</v>
      </c>
      <c r="N272" s="5">
        <v>250.91252602785542</v>
      </c>
      <c r="O272" s="5">
        <v>39.086954397542428</v>
      </c>
      <c r="P272" s="9">
        <v>1</v>
      </c>
      <c r="Q272">
        <v>6.6586725411646369E-2</v>
      </c>
      <c r="R272">
        <v>2.6030845991034237</v>
      </c>
      <c r="S272" s="20">
        <v>2.9138603732264836</v>
      </c>
      <c r="T272">
        <v>0.91217856679499765</v>
      </c>
      <c r="U272" s="20">
        <v>8.7821433205002353E-2</v>
      </c>
      <c r="W272" s="1" t="s">
        <v>18</v>
      </c>
      <c r="X272" s="5">
        <v>131.18632523602872</v>
      </c>
      <c r="Y272" s="5">
        <v>90.702940612363477</v>
      </c>
      <c r="Z272" s="5">
        <v>40.483384623665245</v>
      </c>
      <c r="AA272" s="7">
        <v>1.1689745813826553</v>
      </c>
      <c r="AB272" s="7">
        <v>1.7777123958891992</v>
      </c>
      <c r="AC272" s="6"/>
    </row>
    <row r="273" spans="1:29">
      <c r="A273" s="6"/>
      <c r="C273" s="1" t="s">
        <v>19</v>
      </c>
      <c r="D273" s="5">
        <v>0.54214005834432821</v>
      </c>
      <c r="E273" s="5">
        <v>0.21684432852875407</v>
      </c>
      <c r="F273" s="5">
        <v>2.8121037466496732</v>
      </c>
      <c r="G273" s="5">
        <v>0.39747262686852558</v>
      </c>
      <c r="H273" s="5">
        <v>2.8266393191965826</v>
      </c>
      <c r="I273" s="5">
        <v>1.2499049999425158</v>
      </c>
      <c r="J273" s="5">
        <v>4.812031908747076</v>
      </c>
      <c r="K273" s="5">
        <v>0.61786709348905566</v>
      </c>
      <c r="L273" s="11">
        <v>13.475004081766512</v>
      </c>
      <c r="M273" s="9">
        <v>2</v>
      </c>
      <c r="N273" s="5">
        <v>39.086954397542428</v>
      </c>
      <c r="O273" s="5">
        <v>110.91356509586885</v>
      </c>
      <c r="P273" s="9">
        <v>2</v>
      </c>
      <c r="Q273">
        <v>9.3630817071599717E-2</v>
      </c>
      <c r="R273">
        <v>0.15055823163981377</v>
      </c>
      <c r="W273" s="1" t="s">
        <v>19</v>
      </c>
      <c r="X273" s="5">
        <v>13.475004081766512</v>
      </c>
      <c r="Y273" s="5">
        <v>4.812031908747076</v>
      </c>
      <c r="Z273" s="5">
        <v>8.6629721730194369</v>
      </c>
      <c r="AA273" s="7">
        <v>0.13703064180119048</v>
      </c>
      <c r="AB273" s="7">
        <v>5.0736871066840494E-2</v>
      </c>
      <c r="AC273" s="6"/>
    </row>
    <row r="274" spans="1:29">
      <c r="A274" s="6"/>
      <c r="C274" s="1" t="s">
        <v>20</v>
      </c>
      <c r="D274" s="5">
        <v>0.21684432852875407</v>
      </c>
      <c r="E274" s="5">
        <v>1.8730897008407321</v>
      </c>
      <c r="F274" s="5">
        <v>0.39747262686852569</v>
      </c>
      <c r="G274" s="5">
        <v>1.2756348272334654</v>
      </c>
      <c r="H274" s="5">
        <v>1.2499049999425158</v>
      </c>
      <c r="I274" s="5">
        <v>11.150571362506426</v>
      </c>
      <c r="J274" s="5">
        <v>0.61786709348905566</v>
      </c>
      <c r="K274" s="5">
        <v>1.4600822129228439</v>
      </c>
      <c r="L274" s="11">
        <v>18.241467152332319</v>
      </c>
      <c r="M274" s="9" t="s">
        <v>41</v>
      </c>
      <c r="N274" s="9">
        <v>1</v>
      </c>
      <c r="O274" s="9">
        <v>2</v>
      </c>
      <c r="P274" s="9" t="s">
        <v>41</v>
      </c>
      <c r="Q274" s="9">
        <v>1</v>
      </c>
      <c r="R274" s="9">
        <v>2</v>
      </c>
      <c r="S274" s="9" t="s">
        <v>11</v>
      </c>
      <c r="T274" s="9" t="s">
        <v>42</v>
      </c>
      <c r="U274" s="9" t="s">
        <v>43</v>
      </c>
      <c r="W274" s="1" t="s">
        <v>20</v>
      </c>
      <c r="X274" s="5">
        <v>18.241467152332319</v>
      </c>
      <c r="Y274" s="5">
        <v>1.4600822129228439</v>
      </c>
      <c r="Z274" s="5">
        <v>16.781384939409474</v>
      </c>
      <c r="AA274" s="7">
        <v>8.5824057223327159</v>
      </c>
      <c r="AB274" s="7">
        <v>0.29331624325711436</v>
      </c>
      <c r="AC274" s="6"/>
    </row>
    <row r="275" spans="1:29">
      <c r="A275" s="6"/>
      <c r="D275" s="11">
        <v>17.467836551393315</v>
      </c>
      <c r="E275" s="11">
        <v>102.24883574558724</v>
      </c>
      <c r="F275" s="11">
        <v>69.461265573668086</v>
      </c>
      <c r="G275" s="11">
        <v>48.822782685644363</v>
      </c>
      <c r="H275" s="11">
        <v>39.096482892388543</v>
      </c>
      <c r="I275" s="11">
        <v>131.18632523602872</v>
      </c>
      <c r="J275" s="11">
        <v>13.475004081766512</v>
      </c>
      <c r="K275" s="11">
        <v>18.241467152332319</v>
      </c>
      <c r="L275" s="1">
        <v>439.99999991880907</v>
      </c>
      <c r="M275" s="9">
        <v>1</v>
      </c>
      <c r="N275" s="5">
        <v>105.70867721089024</v>
      </c>
      <c r="O275" s="5">
        <v>33.791911888326247</v>
      </c>
      <c r="P275" s="9">
        <v>1</v>
      </c>
      <c r="Q275">
        <v>1.5774623140420971E-2</v>
      </c>
      <c r="R275">
        <v>0.67952413054838179</v>
      </c>
      <c r="S275" s="20">
        <v>0.84584700920622191</v>
      </c>
      <c r="T275">
        <v>0.64227014021847562</v>
      </c>
      <c r="U275" s="20">
        <v>0.35772985978152438</v>
      </c>
      <c r="W275" s="1" t="s">
        <v>59</v>
      </c>
      <c r="X275" s="6">
        <v>439.99999991880907</v>
      </c>
      <c r="Y275" s="6">
        <v>263.48974859200905</v>
      </c>
      <c r="Z275" s="6">
        <v>176.51025132679999</v>
      </c>
      <c r="AA275" s="6">
        <v>17.233190048357066</v>
      </c>
      <c r="AB275" s="6">
        <v>4.3840649550042894</v>
      </c>
      <c r="AC275" s="10">
        <v>21.617255003361358</v>
      </c>
    </row>
    <row r="276" spans="1:29">
      <c r="A276" s="6"/>
      <c r="M276" s="9">
        <v>2</v>
      </c>
      <c r="N276" s="5">
        <v>33.791911888326247</v>
      </c>
      <c r="O276" s="5">
        <v>266.70749893126634</v>
      </c>
      <c r="P276" s="9">
        <v>2</v>
      </c>
      <c r="Q276">
        <v>0.14428461831422162</v>
      </c>
      <c r="R276">
        <v>6.2636372031975272E-3</v>
      </c>
      <c r="AC276" s="6" t="s">
        <v>51</v>
      </c>
    </row>
    <row r="277" spans="1:29">
      <c r="A277" s="6"/>
      <c r="C277" s="1" t="s">
        <v>35</v>
      </c>
      <c r="L277" s="6"/>
      <c r="M277" s="6"/>
      <c r="N277" s="6"/>
      <c r="O277" s="6"/>
      <c r="P277" s="6"/>
      <c r="Q277" s="6"/>
      <c r="R277" s="6"/>
      <c r="S277" s="6"/>
      <c r="T277" s="6"/>
      <c r="U277" s="6"/>
      <c r="V277" s="6"/>
      <c r="W277" s="6"/>
      <c r="X277" s="6"/>
      <c r="Y277" s="6"/>
      <c r="Z277" s="6"/>
      <c r="AA277" s="6"/>
      <c r="AB277" s="6"/>
      <c r="AC277" s="6"/>
    </row>
    <row r="278" spans="1:29">
      <c r="A278" s="6"/>
      <c r="C278" s="1"/>
      <c r="D278" s="1" t="s">
        <v>13</v>
      </c>
      <c r="E278" s="1" t="s">
        <v>14</v>
      </c>
      <c r="F278" s="1" t="s">
        <v>15</v>
      </c>
      <c r="G278" s="1" t="s">
        <v>16</v>
      </c>
      <c r="H278" s="1" t="s">
        <v>17</v>
      </c>
      <c r="I278" s="1" t="s">
        <v>18</v>
      </c>
      <c r="J278" s="1" t="s">
        <v>19</v>
      </c>
      <c r="K278" s="1" t="s">
        <v>20</v>
      </c>
      <c r="AC278" s="6"/>
    </row>
    <row r="279" spans="1:29">
      <c r="A279" s="6"/>
      <c r="C279" s="1" t="s">
        <v>13</v>
      </c>
      <c r="D279" s="7">
        <v>4.9723114133982786</v>
      </c>
      <c r="E279" s="7">
        <v>-1.5339887471795308</v>
      </c>
      <c r="F279" s="7">
        <v>0</v>
      </c>
      <c r="G279" s="7">
        <v>4.4942689478019817</v>
      </c>
      <c r="H279" s="7">
        <v>1.6122059327524414</v>
      </c>
      <c r="I279" s="7">
        <v>0.53571571036253951</v>
      </c>
      <c r="J279" s="7">
        <v>0.61223090069527553</v>
      </c>
      <c r="K279" s="7">
        <v>0</v>
      </c>
      <c r="L279" s="12">
        <v>10.692744157830987</v>
      </c>
      <c r="AC279" s="6"/>
    </row>
    <row r="280" spans="1:29">
      <c r="A280" s="6"/>
      <c r="C280" s="1" t="s">
        <v>14</v>
      </c>
      <c r="D280" s="7">
        <v>0.13180752787969111</v>
      </c>
      <c r="E280" s="7">
        <v>-2.6884348961640869</v>
      </c>
      <c r="F280" s="7">
        <v>-0.2627271241693952</v>
      </c>
      <c r="G280" s="7">
        <v>2.033425444902913</v>
      </c>
      <c r="H280" s="7">
        <v>0.53571571036253951</v>
      </c>
      <c r="I280" s="7">
        <v>-3.7730846765094483</v>
      </c>
      <c r="J280" s="7">
        <v>0</v>
      </c>
      <c r="K280" s="7">
        <v>0.1311157334241293</v>
      </c>
      <c r="L280" s="12">
        <v>-3.8921822802736572</v>
      </c>
      <c r="AC280" s="6"/>
    </row>
    <row r="281" spans="1:29">
      <c r="A281" s="6"/>
      <c r="C281" s="1" t="s">
        <v>15</v>
      </c>
      <c r="D281" s="7">
        <v>0.89368725211642319</v>
      </c>
      <c r="E281" s="7">
        <v>2.5076554934961437</v>
      </c>
      <c r="F281" s="7">
        <v>1.6151835075773844</v>
      </c>
      <c r="G281" s="7">
        <v>-2.5684010070233581</v>
      </c>
      <c r="H281" s="7">
        <v>0</v>
      </c>
      <c r="I281" s="7">
        <v>0</v>
      </c>
      <c r="J281" s="7">
        <v>0.19403826343088049</v>
      </c>
      <c r="K281" s="7">
        <v>0.9226292104827658</v>
      </c>
      <c r="L281" s="12">
        <v>3.5647927200802396</v>
      </c>
      <c r="AC281" s="6"/>
    </row>
    <row r="282" spans="1:29">
      <c r="A282" s="6"/>
      <c r="C282" s="1" t="s">
        <v>16</v>
      </c>
      <c r="D282" s="7">
        <v>0.86084011278110018</v>
      </c>
      <c r="E282" s="7">
        <v>-1.0640695683888435</v>
      </c>
      <c r="F282" s="7">
        <v>2.7419048011831562</v>
      </c>
      <c r="G282" s="7">
        <v>-2.7855822761069692E-2</v>
      </c>
      <c r="H282" s="7">
        <v>0</v>
      </c>
      <c r="I282" s="7">
        <v>0.1311157334241293</v>
      </c>
      <c r="J282" s="7">
        <v>0</v>
      </c>
      <c r="K282" s="7">
        <v>-0.24344395840998731</v>
      </c>
      <c r="L282" s="12">
        <v>2.3984912978284849</v>
      </c>
      <c r="AC282" s="6"/>
    </row>
    <row r="283" spans="1:29">
      <c r="A283" s="6"/>
      <c r="C283" s="1" t="s">
        <v>17</v>
      </c>
      <c r="D283" s="7">
        <v>0</v>
      </c>
      <c r="E283" s="7">
        <v>2.0199688898683021</v>
      </c>
      <c r="F283" s="7">
        <v>0</v>
      </c>
      <c r="G283" s="7">
        <v>0</v>
      </c>
      <c r="H283" s="7">
        <v>1.9014429697209885</v>
      </c>
      <c r="I283" s="7">
        <v>-2.9921540224276684</v>
      </c>
      <c r="J283" s="7">
        <v>0.17857140717521608</v>
      </c>
      <c r="K283" s="7">
        <v>-0.22306754838007253</v>
      </c>
      <c r="L283" s="12">
        <v>0.88476169595676546</v>
      </c>
      <c r="AC283" s="6"/>
    </row>
    <row r="284" spans="1:29">
      <c r="A284" s="6"/>
      <c r="C284" s="1" t="s">
        <v>18</v>
      </c>
      <c r="D284" s="7">
        <v>-0.42528932537867559</v>
      </c>
      <c r="E284" s="7">
        <v>1.4831225855166557</v>
      </c>
      <c r="F284" s="7">
        <v>0</v>
      </c>
      <c r="G284" s="7">
        <v>0</v>
      </c>
      <c r="H284" s="7">
        <v>0.12133286694712758</v>
      </c>
      <c r="I284" s="7">
        <v>10.860604633013528</v>
      </c>
      <c r="J284" s="7">
        <v>0.94015926435974551</v>
      </c>
      <c r="K284" s="7">
        <v>-3.9386353535977356</v>
      </c>
      <c r="L284" s="12">
        <v>9.0412946708606459</v>
      </c>
      <c r="AC284" s="6"/>
    </row>
    <row r="285" spans="1:29">
      <c r="A285" s="6"/>
      <c r="C285" s="1" t="s">
        <v>19</v>
      </c>
      <c r="D285" s="7">
        <v>0</v>
      </c>
      <c r="E285" s="7">
        <v>0</v>
      </c>
      <c r="F285" s="7">
        <v>1.4094459743816317</v>
      </c>
      <c r="G285" s="7">
        <v>0</v>
      </c>
      <c r="H285" s="7">
        <v>0.17857140717521608</v>
      </c>
      <c r="I285" s="7">
        <v>-0.22306754838007253</v>
      </c>
      <c r="J285" s="7">
        <v>-0.73930027219400896</v>
      </c>
      <c r="K285" s="7">
        <v>0</v>
      </c>
      <c r="L285" s="12">
        <v>0.62564956098276614</v>
      </c>
      <c r="AC285" s="6"/>
    </row>
    <row r="286" spans="1:29">
      <c r="A286" s="6"/>
      <c r="C286" s="1" t="s">
        <v>20</v>
      </c>
      <c r="D286" s="7">
        <v>0</v>
      </c>
      <c r="E286" s="7">
        <v>9.2282458464520296</v>
      </c>
      <c r="F286" s="7">
        <v>0</v>
      </c>
      <c r="G286" s="7">
        <v>-0.24344395840998731</v>
      </c>
      <c r="H286" s="7">
        <v>0</v>
      </c>
      <c r="I286" s="7">
        <v>-1.9283954627802209</v>
      </c>
      <c r="J286" s="7">
        <v>2.3492581685842189</v>
      </c>
      <c r="K286" s="7">
        <v>6.1547258403904515</v>
      </c>
      <c r="L286" s="12">
        <v>15.560390434236492</v>
      </c>
      <c r="AC286" s="6"/>
    </row>
    <row r="287" spans="1:29">
      <c r="A287" s="6"/>
      <c r="D287" s="12">
        <v>6.4333569807968178</v>
      </c>
      <c r="E287" s="12">
        <v>9.9524996036006694</v>
      </c>
      <c r="F287" s="12">
        <v>5.5038071589727764</v>
      </c>
      <c r="G287" s="12">
        <v>3.6879936045104795</v>
      </c>
      <c r="H287" s="12">
        <v>4.3492688869583125</v>
      </c>
      <c r="I287" s="12">
        <v>2.6107343667027867</v>
      </c>
      <c r="J287" s="12">
        <v>3.5349577320513275</v>
      </c>
      <c r="K287" s="12">
        <v>2.8033239239095513</v>
      </c>
      <c r="L287" s="2">
        <v>77.751884515005457</v>
      </c>
      <c r="M287" t="s">
        <v>53</v>
      </c>
      <c r="AC287" s="6"/>
    </row>
    <row r="288" spans="1:29">
      <c r="A288" s="6"/>
      <c r="AC288" s="6"/>
    </row>
    <row r="289" spans="1:29">
      <c r="A289" s="6"/>
      <c r="AC289" s="6"/>
    </row>
    <row r="290" spans="1:29">
      <c r="A290" s="6"/>
      <c r="C290" t="s">
        <v>52</v>
      </c>
      <c r="AC290" s="6"/>
    </row>
    <row r="291" spans="1:29">
      <c r="A291" s="6"/>
      <c r="C291" s="1"/>
      <c r="D291" s="1" t="s">
        <v>13</v>
      </c>
      <c r="E291" s="1" t="s">
        <v>14</v>
      </c>
      <c r="F291" s="1" t="s">
        <v>15</v>
      </c>
      <c r="G291" s="1" t="s">
        <v>16</v>
      </c>
      <c r="H291" s="1" t="s">
        <v>17</v>
      </c>
      <c r="I291" s="1" t="s">
        <v>18</v>
      </c>
      <c r="J291" s="1" t="s">
        <v>19</v>
      </c>
      <c r="K291" s="1" t="s">
        <v>20</v>
      </c>
      <c r="L291" s="6"/>
      <c r="AC291" s="6"/>
    </row>
    <row r="292" spans="1:29">
      <c r="A292" s="6"/>
      <c r="C292" s="1" t="s">
        <v>13</v>
      </c>
      <c r="D292" s="7">
        <v>7.0190425036632034</v>
      </c>
      <c r="E292" s="7">
        <v>0.5955256779882212</v>
      </c>
      <c r="F292" s="7">
        <v>4.1816272373343821</v>
      </c>
      <c r="G292" s="7">
        <v>5.6036989554983645</v>
      </c>
      <c r="H292" s="7">
        <v>0.65864648666996672</v>
      </c>
      <c r="I292" s="7">
        <v>0.14435567421661191</v>
      </c>
      <c r="J292" s="7">
        <v>0.38668186005873356</v>
      </c>
      <c r="K292" s="7">
        <v>0.21684432852875407</v>
      </c>
      <c r="L292" s="13">
        <v>18.806422723958235</v>
      </c>
      <c r="AC292" s="6"/>
    </row>
    <row r="293" spans="1:29">
      <c r="A293" s="6"/>
      <c r="C293" s="1" t="s">
        <v>14</v>
      </c>
      <c r="D293" s="7">
        <v>2.8956538491774876E-3</v>
      </c>
      <c r="E293" s="7">
        <v>0.11294914166462139</v>
      </c>
      <c r="F293" s="7">
        <v>6.9423500224726736E-2</v>
      </c>
      <c r="G293" s="7">
        <v>0.34539353789691496</v>
      </c>
      <c r="H293" s="7">
        <v>0.14435567421661191</v>
      </c>
      <c r="I293" s="7">
        <v>1.4405861866328868</v>
      </c>
      <c r="J293" s="7">
        <v>0.21684432852875407</v>
      </c>
      <c r="K293" s="7">
        <v>8.5987467794338031E-3</v>
      </c>
      <c r="L293" s="13">
        <v>2.341046769793127</v>
      </c>
      <c r="AC293" s="6"/>
    </row>
    <row r="294" spans="1:29">
      <c r="A294" s="6"/>
      <c r="C294" s="1" t="s">
        <v>15</v>
      </c>
      <c r="D294" s="7">
        <v>0.1601610905662367</v>
      </c>
      <c r="E294" s="7">
        <v>2.2210370763706675</v>
      </c>
      <c r="F294" s="7">
        <v>4.8315042010255591E-2</v>
      </c>
      <c r="G294" s="7">
        <v>1.7066171664917431</v>
      </c>
      <c r="H294" s="7">
        <v>0.54214005834432821</v>
      </c>
      <c r="I294" s="7">
        <v>0.2168443285287541</v>
      </c>
      <c r="J294" s="7">
        <v>1.2554658435042526E-2</v>
      </c>
      <c r="K294" s="7">
        <v>0.9133691500541985</v>
      </c>
      <c r="L294" s="13">
        <v>5.8210385708012264</v>
      </c>
      <c r="AC294" s="6"/>
    </row>
    <row r="295" spans="1:29">
      <c r="A295" s="6"/>
      <c r="C295" s="1" t="s">
        <v>16</v>
      </c>
      <c r="D295" s="7">
        <v>0.37627859127945451</v>
      </c>
      <c r="E295" s="7">
        <v>0.12595150744534231</v>
      </c>
      <c r="F295" s="7">
        <v>0.75652609280928684</v>
      </c>
      <c r="G295" s="7">
        <v>2.9844112919950979E-5</v>
      </c>
      <c r="H295" s="7">
        <v>0.2168443285287541</v>
      </c>
      <c r="I295" s="7">
        <v>8.5987467794338031E-3</v>
      </c>
      <c r="J295" s="7">
        <v>0.39747262686852569</v>
      </c>
      <c r="K295" s="7">
        <v>5.9558234348925911E-2</v>
      </c>
      <c r="L295" s="13">
        <v>1.9412599721726427</v>
      </c>
      <c r="AC295" s="6"/>
    </row>
    <row r="296" spans="1:29">
      <c r="A296" s="6"/>
      <c r="C296" s="1" t="s">
        <v>17</v>
      </c>
      <c r="D296" s="7">
        <v>2.6731107734868242</v>
      </c>
      <c r="E296" s="7">
        <v>1.4122589757157309</v>
      </c>
      <c r="F296" s="7">
        <v>0.54214005834432821</v>
      </c>
      <c r="G296" s="7">
        <v>0.21684432852875407</v>
      </c>
      <c r="H296" s="7">
        <v>0.16444257138950488</v>
      </c>
      <c r="I296" s="7">
        <v>1.5233461453107797</v>
      </c>
      <c r="J296" s="7">
        <v>1.0632387883561533E-2</v>
      </c>
      <c r="K296" s="7">
        <v>4.9965804600462488E-2</v>
      </c>
      <c r="L296" s="13">
        <v>6.5927410452599462</v>
      </c>
      <c r="AC296" s="6"/>
    </row>
    <row r="297" spans="1:29">
      <c r="A297" s="6"/>
      <c r="C297" s="1" t="s">
        <v>18</v>
      </c>
      <c r="D297" s="7">
        <v>0.18361369331714061</v>
      </c>
      <c r="E297" s="7">
        <v>0.13757675488411769</v>
      </c>
      <c r="F297" s="7">
        <v>0.21684432852875407</v>
      </c>
      <c r="G297" s="7">
        <v>1.8730897008407321</v>
      </c>
      <c r="H297" s="7">
        <v>1.4721845208669347E-3</v>
      </c>
      <c r="I297" s="7">
        <v>1.1689745813826553</v>
      </c>
      <c r="J297" s="7">
        <v>0.45014821857430259</v>
      </c>
      <c r="K297" s="7">
        <v>5.9577048902341909</v>
      </c>
      <c r="L297" s="13">
        <v>9.9894243522827608</v>
      </c>
      <c r="AC297" s="6"/>
    </row>
    <row r="298" spans="1:29">
      <c r="A298" s="6"/>
      <c r="C298" s="1" t="s">
        <v>19</v>
      </c>
      <c r="D298" s="7">
        <v>0.54214005834432821</v>
      </c>
      <c r="E298" s="7">
        <v>0.21684432852875407</v>
      </c>
      <c r="F298" s="7">
        <v>0.50179425649032994</v>
      </c>
      <c r="G298" s="7">
        <v>0.39747262686852558</v>
      </c>
      <c r="H298" s="7">
        <v>1.0632387883561533E-2</v>
      </c>
      <c r="I298" s="7">
        <v>4.9965804600462488E-2</v>
      </c>
      <c r="J298" s="7">
        <v>0.13703064180119048</v>
      </c>
      <c r="K298" s="7">
        <v>0.61786709348905566</v>
      </c>
      <c r="L298" s="13">
        <v>2.4737471980062078</v>
      </c>
      <c r="AC298" s="6"/>
    </row>
    <row r="299" spans="1:29">
      <c r="A299" s="6"/>
      <c r="C299" s="1" t="s">
        <v>20</v>
      </c>
      <c r="D299" s="7">
        <v>0.21684432852875407</v>
      </c>
      <c r="E299" s="7">
        <v>14.033075513589827</v>
      </c>
      <c r="F299" s="7">
        <v>0.39747262686852569</v>
      </c>
      <c r="G299" s="7">
        <v>5.9558234348925911E-2</v>
      </c>
      <c r="H299" s="7">
        <v>1.2499049999425158</v>
      </c>
      <c r="I299" s="7">
        <v>0.41477311205630879</v>
      </c>
      <c r="J299" s="7">
        <v>3.0917512704440995</v>
      </c>
      <c r="K299" s="7">
        <v>8.5824057223327159</v>
      </c>
      <c r="L299" s="13">
        <v>28.04578580811167</v>
      </c>
      <c r="N299">
        <v>0.97920508473555645</v>
      </c>
      <c r="AC299" s="6"/>
    </row>
    <row r="300" spans="1:29">
      <c r="A300" s="6"/>
      <c r="B300" s="6"/>
      <c r="C300" s="6"/>
      <c r="D300" s="13">
        <v>11.174086693035118</v>
      </c>
      <c r="E300" s="13">
        <v>18.855218976187281</v>
      </c>
      <c r="F300" s="13">
        <v>6.7141431426105891</v>
      </c>
      <c r="G300" s="13">
        <v>10.202704394586879</v>
      </c>
      <c r="H300" s="13">
        <v>2.9884386914961096</v>
      </c>
      <c r="I300" s="13">
        <v>4.9674445795078919</v>
      </c>
      <c r="J300" s="13">
        <v>4.7031159925942099</v>
      </c>
      <c r="K300" s="13">
        <v>16.406313970367737</v>
      </c>
      <c r="L300" s="14">
        <v>76.011466440385817</v>
      </c>
      <c r="M300" t="s">
        <v>11</v>
      </c>
      <c r="N300" s="6">
        <v>2.0794915264443548E-2</v>
      </c>
      <c r="O300" s="6" t="s">
        <v>61</v>
      </c>
      <c r="P300" s="6"/>
      <c r="Q300" s="6"/>
      <c r="R300" s="6"/>
      <c r="S300" s="6"/>
      <c r="T300" s="6"/>
      <c r="U300" s="6"/>
      <c r="V300" s="6"/>
      <c r="W300" s="6"/>
      <c r="X300" s="6"/>
      <c r="Y300" s="6"/>
      <c r="Z300" s="6"/>
      <c r="AA300" s="6"/>
      <c r="AB300" s="6"/>
      <c r="AC300" s="6"/>
    </row>
    <row r="304" spans="1:29">
      <c r="A304" t="s">
        <v>123</v>
      </c>
      <c r="C304" t="s">
        <v>114</v>
      </c>
      <c r="E304" t="s">
        <v>117</v>
      </c>
    </row>
    <row r="305" spans="1:29">
      <c r="A305" s="15" t="s">
        <v>0</v>
      </c>
      <c r="B305" s="15" t="s">
        <v>1</v>
      </c>
      <c r="C305" s="15" t="s">
        <v>2</v>
      </c>
      <c r="D305" s="15" t="s">
        <v>3</v>
      </c>
      <c r="E305" s="15" t="s">
        <v>4</v>
      </c>
      <c r="F305" s="15" t="s">
        <v>5</v>
      </c>
      <c r="G305" s="15" t="s">
        <v>6</v>
      </c>
      <c r="H305" s="21" t="s">
        <v>7</v>
      </c>
      <c r="I305" s="21" t="s">
        <v>8</v>
      </c>
      <c r="J305" s="21" t="s">
        <v>9</v>
      </c>
      <c r="K305" s="15" t="s">
        <v>10</v>
      </c>
      <c r="L305" s="6"/>
      <c r="M305" s="6"/>
      <c r="N305" s="6"/>
      <c r="O305" s="6"/>
      <c r="P305" s="6"/>
      <c r="Q305" s="6"/>
      <c r="R305" s="6"/>
      <c r="S305" s="6"/>
      <c r="T305" s="6"/>
      <c r="U305" s="6"/>
      <c r="V305" s="6"/>
      <c r="W305" s="6"/>
      <c r="X305" s="6"/>
      <c r="Y305" s="6"/>
      <c r="Z305" s="6"/>
      <c r="AA305" s="6"/>
      <c r="AB305" s="6"/>
      <c r="AC305" s="6"/>
    </row>
    <row r="306" spans="1:29">
      <c r="A306" s="28">
        <v>7.5520748665466125E-2</v>
      </c>
      <c r="B306" s="28">
        <v>9.9259155852240349E-2</v>
      </c>
      <c r="C306" s="28">
        <v>8.3623953320105401E-2</v>
      </c>
      <c r="D306" s="28">
        <v>0</v>
      </c>
      <c r="E306" s="28">
        <v>0.25942536574949771</v>
      </c>
      <c r="F306" s="28">
        <v>0.18630157852464194</v>
      </c>
      <c r="G306" s="28">
        <v>9.4723204038892644E-2</v>
      </c>
      <c r="H306" s="28">
        <v>8.0627344916070598E-2</v>
      </c>
      <c r="I306" s="28">
        <v>0.36353617229620955</v>
      </c>
      <c r="J306" s="28">
        <v>1.5386333879941046E-2</v>
      </c>
      <c r="K306" s="28">
        <v>0</v>
      </c>
      <c r="L306" s="1">
        <v>0.99999999940525341</v>
      </c>
      <c r="N306" t="s">
        <v>36</v>
      </c>
      <c r="O306" s="4">
        <v>0.46363636363636362</v>
      </c>
      <c r="P306" s="4">
        <v>0.45454545454545453</v>
      </c>
      <c r="S306" s="4">
        <v>0.45909090909090911</v>
      </c>
      <c r="Y306" t="s">
        <v>84</v>
      </c>
      <c r="AC306" s="6"/>
    </row>
    <row r="307" spans="1:29">
      <c r="A307" t="s">
        <v>94</v>
      </c>
      <c r="B307" s="18">
        <v>82.162402403758307</v>
      </c>
      <c r="C307" s="16" t="s">
        <v>12</v>
      </c>
      <c r="D307" s="1" t="s">
        <v>13</v>
      </c>
      <c r="E307" s="1" t="s">
        <v>14</v>
      </c>
      <c r="F307" s="1" t="s">
        <v>15</v>
      </c>
      <c r="G307" s="1" t="s">
        <v>16</v>
      </c>
      <c r="H307" s="1" t="s">
        <v>17</v>
      </c>
      <c r="I307" s="1" t="s">
        <v>18</v>
      </c>
      <c r="J307" s="1" t="s">
        <v>19</v>
      </c>
      <c r="K307" s="1" t="s">
        <v>20</v>
      </c>
      <c r="L307" s="1"/>
      <c r="N307" t="s">
        <v>37</v>
      </c>
      <c r="O307" s="4">
        <v>0.35454545454545455</v>
      </c>
      <c r="P307" s="4">
        <v>0.32727272727272727</v>
      </c>
      <c r="Q307" t="s">
        <v>55</v>
      </c>
      <c r="S307" s="4">
        <v>0.34090909090909094</v>
      </c>
      <c r="Y307" s="1" t="s">
        <v>12</v>
      </c>
      <c r="Z307" t="s">
        <v>47</v>
      </c>
      <c r="AA307" t="s">
        <v>48</v>
      </c>
      <c r="AB307" t="s">
        <v>49</v>
      </c>
      <c r="AC307" s="6"/>
    </row>
    <row r="308" spans="1:29">
      <c r="A308" t="s">
        <v>21</v>
      </c>
      <c r="B308">
        <v>6.2663309875971036E-3</v>
      </c>
      <c r="C308" s="1" t="s">
        <v>13</v>
      </c>
      <c r="D308">
        <v>4</v>
      </c>
      <c r="E308">
        <v>4</v>
      </c>
      <c r="G308">
        <v>4</v>
      </c>
      <c r="H308">
        <v>4</v>
      </c>
      <c r="I308">
        <v>2</v>
      </c>
      <c r="J308">
        <v>1</v>
      </c>
      <c r="L308" s="1">
        <v>19</v>
      </c>
      <c r="N308" t="s">
        <v>38</v>
      </c>
      <c r="O308" s="4">
        <v>0.69090909090909092</v>
      </c>
      <c r="P308" s="4">
        <v>0.67500000000000004</v>
      </c>
      <c r="Q308" t="s">
        <v>56</v>
      </c>
      <c r="S308" s="4">
        <v>0.68295454545454548</v>
      </c>
      <c r="T308" t="s">
        <v>44</v>
      </c>
      <c r="V308" t="s">
        <v>57</v>
      </c>
      <c r="Y308" s="1" t="s">
        <v>13</v>
      </c>
      <c r="Z308">
        <v>19</v>
      </c>
      <c r="AA308">
        <v>4</v>
      </c>
      <c r="AB308">
        <v>15</v>
      </c>
      <c r="AC308" s="6"/>
    </row>
    <row r="309" spans="1:29">
      <c r="C309" s="1" t="s">
        <v>14</v>
      </c>
      <c r="D309">
        <v>6</v>
      </c>
      <c r="E309">
        <v>64</v>
      </c>
      <c r="F309">
        <v>1</v>
      </c>
      <c r="G309">
        <v>12</v>
      </c>
      <c r="H309">
        <v>2</v>
      </c>
      <c r="I309">
        <v>10</v>
      </c>
      <c r="K309">
        <v>2</v>
      </c>
      <c r="L309" s="1">
        <v>97</v>
      </c>
      <c r="M309" s="9" t="s">
        <v>39</v>
      </c>
      <c r="N309" s="9">
        <v>1</v>
      </c>
      <c r="O309" s="9">
        <v>2</v>
      </c>
      <c r="P309" s="9" t="s">
        <v>39</v>
      </c>
      <c r="Q309" s="9">
        <v>1</v>
      </c>
      <c r="R309" s="9">
        <v>2</v>
      </c>
      <c r="S309" s="9" t="s">
        <v>39</v>
      </c>
      <c r="T309" s="9">
        <v>1</v>
      </c>
      <c r="U309" s="9">
        <v>2</v>
      </c>
      <c r="V309" s="9" t="s">
        <v>11</v>
      </c>
      <c r="W309" t="s">
        <v>42</v>
      </c>
      <c r="X309" t="s">
        <v>43</v>
      </c>
      <c r="Y309" s="1" t="s">
        <v>14</v>
      </c>
      <c r="Z309">
        <v>97</v>
      </c>
      <c r="AA309">
        <v>64</v>
      </c>
      <c r="AB309">
        <v>33</v>
      </c>
      <c r="AC309" s="6"/>
    </row>
    <row r="310" spans="1:29">
      <c r="A310" t="s">
        <v>22</v>
      </c>
      <c r="B310" s="17">
        <v>7.5520748665466125E-2</v>
      </c>
      <c r="C310" s="1" t="s">
        <v>15</v>
      </c>
      <c r="D310">
        <v>5</v>
      </c>
      <c r="E310">
        <v>3</v>
      </c>
      <c r="F310">
        <v>54</v>
      </c>
      <c r="G310">
        <v>4</v>
      </c>
      <c r="J310">
        <v>3</v>
      </c>
      <c r="K310">
        <v>1</v>
      </c>
      <c r="L310" s="1">
        <v>70</v>
      </c>
      <c r="M310" s="9">
        <v>1</v>
      </c>
      <c r="N310">
        <v>208</v>
      </c>
      <c r="O310">
        <v>28</v>
      </c>
      <c r="P310" s="9">
        <v>1</v>
      </c>
      <c r="Q310">
        <v>128.72727272727272</v>
      </c>
      <c r="R310">
        <v>107.27272727272727</v>
      </c>
      <c r="S310" s="9">
        <v>1</v>
      </c>
      <c r="T310">
        <v>48.817668207498727</v>
      </c>
      <c r="U310">
        <v>58.581201848998447</v>
      </c>
      <c r="V310" s="20">
        <v>231.64462169048409</v>
      </c>
      <c r="W310">
        <v>1</v>
      </c>
      <c r="X310" s="20">
        <v>0</v>
      </c>
      <c r="Y310" s="1" t="s">
        <v>15</v>
      </c>
      <c r="Z310">
        <v>70</v>
      </c>
      <c r="AA310">
        <v>54</v>
      </c>
      <c r="AB310">
        <v>16</v>
      </c>
      <c r="AC310" s="6"/>
    </row>
    <row r="311" spans="1:29">
      <c r="A311" t="s">
        <v>23</v>
      </c>
      <c r="B311" s="17">
        <v>9.9259155852240349E-2</v>
      </c>
      <c r="C311" s="1" t="s">
        <v>16</v>
      </c>
      <c r="D311">
        <v>2</v>
      </c>
      <c r="E311">
        <v>9</v>
      </c>
      <c r="F311">
        <v>10</v>
      </c>
      <c r="G311">
        <v>26</v>
      </c>
      <c r="I311">
        <v>2</v>
      </c>
      <c r="K311">
        <v>1</v>
      </c>
      <c r="L311" s="1">
        <v>50</v>
      </c>
      <c r="M311" s="9">
        <v>2</v>
      </c>
      <c r="N311">
        <v>32</v>
      </c>
      <c r="O311">
        <v>172</v>
      </c>
      <c r="P311" s="9">
        <v>2</v>
      </c>
      <c r="Q311">
        <v>111.27272727272727</v>
      </c>
      <c r="R311">
        <v>92.727272727272734</v>
      </c>
      <c r="S311" s="9">
        <v>2</v>
      </c>
      <c r="T311">
        <v>56.475341651812229</v>
      </c>
      <c r="U311">
        <v>67.770409982174669</v>
      </c>
      <c r="Y311" s="1" t="s">
        <v>16</v>
      </c>
      <c r="Z311">
        <v>50</v>
      </c>
      <c r="AA311">
        <v>26</v>
      </c>
      <c r="AB311">
        <v>24</v>
      </c>
      <c r="AC311" s="6"/>
    </row>
    <row r="312" spans="1:29">
      <c r="A312" t="s">
        <v>24</v>
      </c>
      <c r="B312" s="17">
        <v>8.3623953320105401E-2</v>
      </c>
      <c r="C312" s="1" t="s">
        <v>17</v>
      </c>
      <c r="E312">
        <v>3</v>
      </c>
      <c r="H312">
        <v>22</v>
      </c>
      <c r="I312">
        <v>6</v>
      </c>
      <c r="J312">
        <v>3</v>
      </c>
      <c r="K312">
        <v>1</v>
      </c>
      <c r="L312" s="1">
        <v>35</v>
      </c>
      <c r="M312" s="9" t="s">
        <v>40</v>
      </c>
      <c r="N312">
        <v>1</v>
      </c>
      <c r="O312">
        <v>2</v>
      </c>
      <c r="P312" s="9" t="s">
        <v>40</v>
      </c>
      <c r="S312" s="9" t="s">
        <v>40</v>
      </c>
      <c r="Y312" s="1" t="s">
        <v>17</v>
      </c>
      <c r="Z312">
        <v>35</v>
      </c>
      <c r="AA312">
        <v>22</v>
      </c>
      <c r="AB312">
        <v>13</v>
      </c>
      <c r="AC312" s="6"/>
    </row>
    <row r="313" spans="1:29">
      <c r="C313" s="1" t="s">
        <v>18</v>
      </c>
      <c r="D313">
        <v>1</v>
      </c>
      <c r="E313">
        <v>16</v>
      </c>
      <c r="H313">
        <v>10</v>
      </c>
      <c r="I313">
        <v>101</v>
      </c>
      <c r="J313">
        <v>2</v>
      </c>
      <c r="K313">
        <v>3</v>
      </c>
      <c r="L313" s="1">
        <v>133</v>
      </c>
      <c r="M313" s="9">
        <v>1</v>
      </c>
      <c r="N313">
        <v>255</v>
      </c>
      <c r="O313">
        <v>29</v>
      </c>
      <c r="P313" s="9">
        <v>1</v>
      </c>
      <c r="Q313">
        <v>191.05454545454546</v>
      </c>
      <c r="R313">
        <v>92.945454545454552</v>
      </c>
      <c r="S313" s="9">
        <v>1</v>
      </c>
      <c r="T313">
        <v>21.402375679136238</v>
      </c>
      <c r="U313">
        <v>43.993772229335619</v>
      </c>
      <c r="V313" s="20">
        <v>184.45067358799753</v>
      </c>
      <c r="W313">
        <v>1</v>
      </c>
      <c r="X313" s="20">
        <v>0</v>
      </c>
      <c r="Y313" s="1" t="s">
        <v>18</v>
      </c>
      <c r="Z313">
        <v>133</v>
      </c>
      <c r="AA313">
        <v>101</v>
      </c>
      <c r="AB313">
        <v>32</v>
      </c>
      <c r="AC313" s="6"/>
    </row>
    <row r="314" spans="1:29">
      <c r="A314" s="6"/>
      <c r="C314" s="1" t="s">
        <v>19</v>
      </c>
      <c r="F314">
        <v>4</v>
      </c>
      <c r="H314">
        <v>3</v>
      </c>
      <c r="I314">
        <v>1</v>
      </c>
      <c r="J314">
        <v>4</v>
      </c>
      <c r="L314" s="1">
        <v>12</v>
      </c>
      <c r="M314" s="9">
        <v>2</v>
      </c>
      <c r="N314">
        <v>41</v>
      </c>
      <c r="O314">
        <v>115</v>
      </c>
      <c r="P314" s="9">
        <v>2</v>
      </c>
      <c r="Q314">
        <v>104.94545454545455</v>
      </c>
      <c r="R314">
        <v>51.054545454545455</v>
      </c>
      <c r="S314" s="9">
        <v>2</v>
      </c>
      <c r="T314">
        <v>38.963299313299316</v>
      </c>
      <c r="U314">
        <v>80.091226366226365</v>
      </c>
      <c r="Y314" s="1" t="s">
        <v>19</v>
      </c>
      <c r="Z314">
        <v>12</v>
      </c>
      <c r="AA314">
        <v>4</v>
      </c>
      <c r="AB314">
        <v>8</v>
      </c>
      <c r="AC314" s="6"/>
    </row>
    <row r="315" spans="1:29">
      <c r="A315" s="6">
        <v>0</v>
      </c>
      <c r="B315">
        <v>0</v>
      </c>
      <c r="C315" s="1" t="s">
        <v>20</v>
      </c>
      <c r="E315">
        <v>7</v>
      </c>
      <c r="G315">
        <v>1</v>
      </c>
      <c r="I315">
        <v>9</v>
      </c>
      <c r="J315">
        <v>2</v>
      </c>
      <c r="K315">
        <v>5</v>
      </c>
      <c r="L315" s="1">
        <v>24</v>
      </c>
      <c r="M315" s="9" t="s">
        <v>41</v>
      </c>
      <c r="N315">
        <v>1</v>
      </c>
      <c r="O315">
        <v>2</v>
      </c>
      <c r="P315" s="9" t="s">
        <v>41</v>
      </c>
      <c r="S315" s="9" t="s">
        <v>41</v>
      </c>
      <c r="Y315" s="1" t="s">
        <v>20</v>
      </c>
      <c r="Z315">
        <v>24</v>
      </c>
      <c r="AA315">
        <v>5</v>
      </c>
      <c r="AB315">
        <v>19</v>
      </c>
      <c r="AC315" s="6"/>
    </row>
    <row r="316" spans="1:29">
      <c r="A316" s="6"/>
      <c r="C316" s="1"/>
      <c r="D316" s="1">
        <v>18</v>
      </c>
      <c r="E316" s="1">
        <v>106</v>
      </c>
      <c r="F316" s="1">
        <v>69</v>
      </c>
      <c r="G316" s="1">
        <v>47</v>
      </c>
      <c r="H316" s="1">
        <v>41</v>
      </c>
      <c r="I316" s="1">
        <v>131</v>
      </c>
      <c r="J316" s="1">
        <v>15</v>
      </c>
      <c r="K316" s="1">
        <v>13</v>
      </c>
      <c r="L316" s="1">
        <v>440</v>
      </c>
      <c r="M316" s="9">
        <v>1</v>
      </c>
      <c r="N316">
        <v>107</v>
      </c>
      <c r="O316">
        <v>29</v>
      </c>
      <c r="P316" s="9">
        <v>1</v>
      </c>
      <c r="Q316">
        <v>44.2</v>
      </c>
      <c r="R316">
        <v>91.8</v>
      </c>
      <c r="S316" s="9">
        <v>1</v>
      </c>
      <c r="T316">
        <v>89.22714932126695</v>
      </c>
      <c r="U316">
        <v>42.961220043572986</v>
      </c>
      <c r="V316" s="20">
        <v>191.32527144911046</v>
      </c>
      <c r="W316">
        <v>1</v>
      </c>
      <c r="X316" s="20">
        <v>0</v>
      </c>
      <c r="Y316" s="1" t="s">
        <v>46</v>
      </c>
      <c r="Z316" s="6">
        <v>440</v>
      </c>
      <c r="AA316" s="6">
        <v>280</v>
      </c>
      <c r="AB316" s="6">
        <v>160</v>
      </c>
      <c r="AC316" s="6"/>
    </row>
    <row r="317" spans="1:29">
      <c r="A317" s="6"/>
      <c r="C317" s="1" t="s">
        <v>25</v>
      </c>
      <c r="D317" s="4">
        <v>0</v>
      </c>
      <c r="E317" s="4">
        <v>0</v>
      </c>
      <c r="F317" s="4">
        <v>0</v>
      </c>
      <c r="G317" s="4">
        <v>0</v>
      </c>
      <c r="H317" s="4">
        <v>0</v>
      </c>
      <c r="I317" s="4">
        <v>0</v>
      </c>
      <c r="J317" s="4">
        <v>0</v>
      </c>
      <c r="K317" s="4">
        <v>0</v>
      </c>
      <c r="M317" s="9">
        <v>2</v>
      </c>
      <c r="N317">
        <v>36</v>
      </c>
      <c r="O317">
        <v>268</v>
      </c>
      <c r="P317" s="9">
        <v>2</v>
      </c>
      <c r="Q317">
        <v>98.8</v>
      </c>
      <c r="R317">
        <v>205.2</v>
      </c>
      <c r="S317" s="9">
        <v>2</v>
      </c>
      <c r="T317">
        <v>39.917408906882592</v>
      </c>
      <c r="U317">
        <v>19.219493177387921</v>
      </c>
      <c r="AC317" s="6"/>
    </row>
    <row r="318" spans="1:29">
      <c r="A318" s="6"/>
      <c r="C318" s="1"/>
      <c r="D318" s="1" t="s">
        <v>13</v>
      </c>
      <c r="E318" s="1" t="s">
        <v>14</v>
      </c>
      <c r="F318" s="1" t="s">
        <v>15</v>
      </c>
      <c r="G318" s="1" t="s">
        <v>16</v>
      </c>
      <c r="H318" s="1" t="s">
        <v>17</v>
      </c>
      <c r="I318" s="1" t="s">
        <v>18</v>
      </c>
      <c r="J318" s="1" t="s">
        <v>19</v>
      </c>
      <c r="K318" s="1" t="s">
        <v>20</v>
      </c>
      <c r="L318" s="1"/>
      <c r="V318" s="6"/>
      <c r="W318" s="6"/>
      <c r="X318" s="6"/>
      <c r="Y318" s="6"/>
      <c r="Z318" s="6"/>
      <c r="AA318" s="6"/>
      <c r="AB318" s="6"/>
      <c r="AC318" s="6"/>
    </row>
    <row r="319" spans="1:29">
      <c r="A319" s="6"/>
      <c r="B319" s="4">
        <v>0.76308119882994097</v>
      </c>
      <c r="C319" s="1" t="s">
        <v>13</v>
      </c>
      <c r="D319" s="4">
        <v>0</v>
      </c>
      <c r="E319" s="4">
        <v>0</v>
      </c>
      <c r="F319" s="4">
        <v>0</v>
      </c>
      <c r="G319" s="4">
        <v>0</v>
      </c>
      <c r="H319" s="4">
        <v>0</v>
      </c>
      <c r="I319" s="4">
        <v>0</v>
      </c>
      <c r="J319" s="4">
        <v>0</v>
      </c>
      <c r="K319" s="4">
        <v>0</v>
      </c>
      <c r="AC319" s="6"/>
    </row>
    <row r="320" spans="1:29">
      <c r="A320" s="6"/>
      <c r="B320" s="4">
        <v>6.9635022414215944E-2</v>
      </c>
      <c r="C320" s="1" t="s">
        <v>14</v>
      </c>
      <c r="D320" s="4">
        <v>0</v>
      </c>
      <c r="E320" s="4">
        <v>0</v>
      </c>
      <c r="F320" s="4">
        <v>0</v>
      </c>
      <c r="G320" s="4">
        <v>0</v>
      </c>
      <c r="H320" s="4">
        <v>0</v>
      </c>
      <c r="I320" s="4">
        <v>0</v>
      </c>
      <c r="J320" s="4">
        <v>0</v>
      </c>
      <c r="K320" s="4">
        <v>0</v>
      </c>
      <c r="O320" s="7" t="s">
        <v>11</v>
      </c>
      <c r="P320">
        <v>75.7</v>
      </c>
      <c r="Q320">
        <v>71</v>
      </c>
      <c r="R320" t="s">
        <v>104</v>
      </c>
      <c r="AC320" s="6"/>
    </row>
    <row r="321" spans="1:29">
      <c r="A321" s="6"/>
      <c r="B321" s="4">
        <v>8.408944274558787E-2</v>
      </c>
      <c r="C321" s="1" t="s">
        <v>15</v>
      </c>
      <c r="D321" s="4">
        <v>0</v>
      </c>
      <c r="E321" s="4">
        <v>0</v>
      </c>
      <c r="F321" s="4">
        <v>0</v>
      </c>
      <c r="G321" s="4">
        <v>0</v>
      </c>
      <c r="H321" s="4">
        <v>0</v>
      </c>
      <c r="I321" s="4">
        <v>0</v>
      </c>
      <c r="J321" s="4">
        <v>0</v>
      </c>
      <c r="K321" s="4">
        <v>0</v>
      </c>
      <c r="M321" t="s">
        <v>106</v>
      </c>
      <c r="N321" t="s">
        <v>105</v>
      </c>
      <c r="O321" t="s">
        <v>96</v>
      </c>
      <c r="P321">
        <v>4.9392389975987223E-2</v>
      </c>
      <c r="R321" s="28">
        <v>0.2</v>
      </c>
      <c r="S321" s="28">
        <v>0.2</v>
      </c>
      <c r="T321" s="28">
        <v>0.2</v>
      </c>
      <c r="U321" s="28">
        <v>0.125</v>
      </c>
      <c r="V321" s="28">
        <v>0.125</v>
      </c>
      <c r="W321" s="28">
        <v>0.125</v>
      </c>
      <c r="X321" s="28">
        <v>0.125</v>
      </c>
      <c r="Y321" s="28">
        <v>0.125</v>
      </c>
      <c r="Z321" s="28">
        <v>0.125</v>
      </c>
      <c r="AA321" s="28">
        <v>0.125</v>
      </c>
      <c r="AB321" s="28">
        <v>0.125</v>
      </c>
      <c r="AC321" s="6"/>
    </row>
    <row r="322" spans="1:29">
      <c r="A322" s="6"/>
      <c r="B322" s="4">
        <v>7.6735873447891121E-3</v>
      </c>
      <c r="C322" s="1" t="s">
        <v>16</v>
      </c>
      <c r="D322" s="4">
        <v>0</v>
      </c>
      <c r="E322" s="4">
        <v>0</v>
      </c>
      <c r="F322" s="4">
        <v>0</v>
      </c>
      <c r="G322" s="4">
        <v>0</v>
      </c>
      <c r="H322" s="4">
        <v>0</v>
      </c>
      <c r="I322" s="4">
        <v>0</v>
      </c>
      <c r="J322" s="4">
        <v>0</v>
      </c>
      <c r="K322" s="4">
        <v>0</v>
      </c>
      <c r="M322" t="s">
        <v>107</v>
      </c>
      <c r="N322" t="s">
        <v>108</v>
      </c>
      <c r="P322">
        <v>2.2019397467757388E-2</v>
      </c>
      <c r="Q322">
        <v>4.9945980821136098E-2</v>
      </c>
      <c r="R322" s="28">
        <v>0.2</v>
      </c>
      <c r="S322" s="28">
        <v>0.2</v>
      </c>
      <c r="T322" s="28">
        <v>0.2</v>
      </c>
      <c r="U322" s="28">
        <v>0.17</v>
      </c>
      <c r="V322" s="28">
        <v>0</v>
      </c>
      <c r="W322" s="28">
        <v>0.16</v>
      </c>
      <c r="X322" s="28">
        <v>0.17</v>
      </c>
      <c r="Y322" s="28">
        <v>0.17</v>
      </c>
      <c r="Z322" s="28">
        <v>0.16</v>
      </c>
      <c r="AA322" s="28">
        <v>0</v>
      </c>
      <c r="AB322" s="28">
        <v>0.17</v>
      </c>
      <c r="AC322" s="6"/>
    </row>
    <row r="323" spans="1:29">
      <c r="A323" s="6"/>
      <c r="B323" s="4">
        <v>6.2336135013294103E-2</v>
      </c>
      <c r="C323" s="1" t="s">
        <v>17</v>
      </c>
      <c r="D323" s="4">
        <v>0</v>
      </c>
      <c r="E323" s="4">
        <v>0</v>
      </c>
      <c r="F323" s="4">
        <v>0</v>
      </c>
      <c r="G323" s="4">
        <v>0</v>
      </c>
      <c r="H323" s="4">
        <v>0</v>
      </c>
      <c r="I323" s="4">
        <v>0</v>
      </c>
      <c r="J323" s="4">
        <v>0</v>
      </c>
      <c r="K323" s="4">
        <v>0</v>
      </c>
      <c r="AC323" s="6"/>
    </row>
    <row r="324" spans="1:29">
      <c r="A324" s="6"/>
      <c r="B324" s="4">
        <v>5.6884878903086496E-3</v>
      </c>
      <c r="C324" s="1" t="s">
        <v>18</v>
      </c>
      <c r="D324" s="4">
        <v>0</v>
      </c>
      <c r="E324" s="4">
        <v>0</v>
      </c>
      <c r="F324" s="4">
        <v>0</v>
      </c>
      <c r="G324" s="4">
        <v>0</v>
      </c>
      <c r="H324" s="4">
        <v>0</v>
      </c>
      <c r="I324" s="4">
        <v>0</v>
      </c>
      <c r="J324" s="4">
        <v>0</v>
      </c>
      <c r="K324" s="4">
        <v>0</v>
      </c>
      <c r="AC324" s="6"/>
    </row>
    <row r="325" spans="1:29">
      <c r="A325" s="6"/>
      <c r="B325" s="4">
        <v>6.8692700910716721E-3</v>
      </c>
      <c r="C325" s="1" t="s">
        <v>19</v>
      </c>
      <c r="D325" s="4">
        <v>0</v>
      </c>
      <c r="E325" s="4">
        <v>0</v>
      </c>
      <c r="F325" s="4">
        <v>0</v>
      </c>
      <c r="G325" s="4">
        <v>0</v>
      </c>
      <c r="H325" s="4">
        <v>0</v>
      </c>
      <c r="I325" s="4">
        <v>0</v>
      </c>
      <c r="J325" s="4">
        <v>0</v>
      </c>
      <c r="K325" s="4">
        <v>0</v>
      </c>
      <c r="M325" t="s">
        <v>62</v>
      </c>
      <c r="AC325" s="6"/>
    </row>
    <row r="326" spans="1:29">
      <c r="A326" s="6"/>
      <c r="B326" s="4">
        <v>6.268556707917024E-4</v>
      </c>
      <c r="C326" s="1" t="s">
        <v>20</v>
      </c>
      <c r="D326" s="4">
        <v>0</v>
      </c>
      <c r="E326" s="4">
        <v>0</v>
      </c>
      <c r="F326" s="4">
        <v>0</v>
      </c>
      <c r="G326" s="4">
        <v>0</v>
      </c>
      <c r="H326" s="4">
        <v>0</v>
      </c>
      <c r="I326" s="4">
        <v>0</v>
      </c>
      <c r="J326" s="4">
        <v>0</v>
      </c>
      <c r="K326" s="4">
        <v>0</v>
      </c>
      <c r="AC326" s="6"/>
    </row>
    <row r="327" spans="1:29">
      <c r="A327" s="6"/>
      <c r="AC327" s="6"/>
    </row>
    <row r="328" spans="1:29">
      <c r="A328" s="6"/>
      <c r="C328" s="1" t="s">
        <v>26</v>
      </c>
      <c r="D328" s="4">
        <v>1.8065091158782444E-2</v>
      </c>
      <c r="E328" s="4">
        <v>0.19796261910302265</v>
      </c>
      <c r="F328" s="4">
        <v>1.9907232035326324E-3</v>
      </c>
      <c r="G328" s="4">
        <v>2.1814934439945581E-2</v>
      </c>
      <c r="H328" s="4">
        <v>1.4757380515049098E-3</v>
      </c>
      <c r="I328" s="4">
        <v>1.6171574625233893E-2</v>
      </c>
      <c r="J328" s="4">
        <v>1.6262226166728413E-4</v>
      </c>
      <c r="K328" s="4">
        <v>1.7820629058083542E-3</v>
      </c>
      <c r="O328">
        <v>0.11925619834710741</v>
      </c>
      <c r="P328">
        <v>0.24768595041322314</v>
      </c>
      <c r="Q328">
        <v>5.8016528925619822E-2</v>
      </c>
      <c r="R328">
        <v>0.12049586776859504</v>
      </c>
      <c r="S328">
        <v>9.9380165289256181E-2</v>
      </c>
      <c r="T328">
        <v>0.20640495867768596</v>
      </c>
      <c r="U328">
        <v>4.8347107438016526E-2</v>
      </c>
      <c r="V328">
        <v>0.10041322314049587</v>
      </c>
      <c r="AC328" s="6"/>
    </row>
    <row r="329" spans="1:29">
      <c r="A329" s="6"/>
      <c r="C329" s="1"/>
      <c r="D329" s="1" t="s">
        <v>13</v>
      </c>
      <c r="E329" s="1" t="s">
        <v>14</v>
      </c>
      <c r="F329" s="1" t="s">
        <v>15</v>
      </c>
      <c r="G329" s="1" t="s">
        <v>16</v>
      </c>
      <c r="H329" s="1" t="s">
        <v>17</v>
      </c>
      <c r="I329" s="1" t="s">
        <v>18</v>
      </c>
      <c r="J329" s="1" t="s">
        <v>19</v>
      </c>
      <c r="K329" s="1" t="s">
        <v>20</v>
      </c>
      <c r="L329" s="1"/>
      <c r="N329" s="6"/>
      <c r="O329" s="1" t="s">
        <v>13</v>
      </c>
      <c r="P329" s="1" t="s">
        <v>14</v>
      </c>
      <c r="Q329" s="1" t="s">
        <v>15</v>
      </c>
      <c r="R329" s="1" t="s">
        <v>16</v>
      </c>
      <c r="S329" s="1" t="s">
        <v>17</v>
      </c>
      <c r="T329" s="1" t="s">
        <v>18</v>
      </c>
      <c r="U329" s="1" t="s">
        <v>19</v>
      </c>
      <c r="V329" s="1" t="s">
        <v>20</v>
      </c>
      <c r="AC329" s="6"/>
    </row>
    <row r="330" spans="1:29">
      <c r="A330" s="6"/>
      <c r="B330" s="4">
        <v>6.9635022414215944E-2</v>
      </c>
      <c r="C330" s="1" t="s">
        <v>13</v>
      </c>
      <c r="D330" s="4">
        <v>1.2579630277566698E-3</v>
      </c>
      <c r="E330" s="4">
        <v>1.3785131418415876E-2</v>
      </c>
      <c r="F330" s="4">
        <v>1.3862405489849464E-4</v>
      </c>
      <c r="G330" s="4">
        <v>1.5190834486902619E-3</v>
      </c>
      <c r="H330" s="4">
        <v>1.0276305229405576E-4</v>
      </c>
      <c r="I330" s="4">
        <v>1.1261079615013279E-3</v>
      </c>
      <c r="J330" s="4">
        <v>1.132420483625182E-5</v>
      </c>
      <c r="K330" s="4">
        <v>1.2409399038950753E-4</v>
      </c>
      <c r="M330" s="4">
        <v>0.10700676183320813</v>
      </c>
      <c r="N330" s="1" t="s">
        <v>13</v>
      </c>
      <c r="O330">
        <v>1.2761219613662752E-2</v>
      </c>
      <c r="P330">
        <v>2.6504071505299567E-2</v>
      </c>
      <c r="Q330">
        <v>6.2081608931332305E-3</v>
      </c>
      <c r="R330">
        <v>1.289387262419979E-2</v>
      </c>
      <c r="S330">
        <v>1.0634349678052294E-2</v>
      </c>
      <c r="T330">
        <v>2.2086726254416308E-2</v>
      </c>
      <c r="U330">
        <v>5.1734674109443594E-3</v>
      </c>
      <c r="V330">
        <v>1.0744893853499827E-2</v>
      </c>
      <c r="AC330" s="6"/>
    </row>
    <row r="331" spans="1:29">
      <c r="A331" s="6"/>
      <c r="B331" s="4">
        <v>0.76308119882994097</v>
      </c>
      <c r="C331" s="1" t="s">
        <v>14</v>
      </c>
      <c r="D331" s="4">
        <v>1.3785131418415874E-2</v>
      </c>
      <c r="E331" s="4">
        <v>0.15106155270864949</v>
      </c>
      <c r="F331" s="4">
        <v>1.5190834486902617E-3</v>
      </c>
      <c r="G331" s="4">
        <v>1.6646566324830241E-2</v>
      </c>
      <c r="H331" s="4">
        <v>1.1261079615013277E-3</v>
      </c>
      <c r="I331" s="4">
        <v>1.2340224551991333E-2</v>
      </c>
      <c r="J331" s="4">
        <v>1.2409399038950753E-4</v>
      </c>
      <c r="K331" s="4">
        <v>1.359858698554607E-3</v>
      </c>
      <c r="M331" s="4">
        <v>0.23919158527422996</v>
      </c>
      <c r="N331" s="1" t="s">
        <v>14</v>
      </c>
      <c r="O331">
        <v>2.8525079136422622E-2</v>
      </c>
      <c r="P331">
        <v>5.9244395129493158E-2</v>
      </c>
      <c r="Q331">
        <v>1.3877065525827223E-2</v>
      </c>
      <c r="R331">
        <v>2.8821597630564237E-2</v>
      </c>
      <c r="S331">
        <v>2.3770899280352187E-2</v>
      </c>
      <c r="T331">
        <v>4.9370329274577629E-2</v>
      </c>
      <c r="U331">
        <v>1.1564221271522688E-2</v>
      </c>
      <c r="V331">
        <v>2.4017998025470201E-2</v>
      </c>
      <c r="AC331" s="6"/>
    </row>
    <row r="332" spans="1:29">
      <c r="A332" s="6"/>
      <c r="B332" s="4">
        <v>7.6735873447891121E-3</v>
      </c>
      <c r="C332" s="1" t="s">
        <v>15</v>
      </c>
      <c r="D332" s="4">
        <v>1.3862405489849464E-4</v>
      </c>
      <c r="E332" s="4">
        <v>1.5190834486902619E-3</v>
      </c>
      <c r="F332" s="4">
        <v>1.5275988381606047E-5</v>
      </c>
      <c r="G332" s="4">
        <v>1.6739880484577057E-4</v>
      </c>
      <c r="H332" s="4">
        <v>1.1324204836251819E-5</v>
      </c>
      <c r="I332" s="4">
        <v>1.2409399038950753E-4</v>
      </c>
      <c r="J332" s="4">
        <v>1.2478961291110551E-6</v>
      </c>
      <c r="K332" s="4">
        <v>1.3674815361629098E-5</v>
      </c>
      <c r="M332" s="4">
        <v>5.8778362133734038E-2</v>
      </c>
      <c r="N332" s="1" t="s">
        <v>15</v>
      </c>
      <c r="O332">
        <v>7.0096840131386937E-3</v>
      </c>
      <c r="P332">
        <v>1.4558574488826522E-2</v>
      </c>
      <c r="Q332">
        <v>3.4101165469323375E-3</v>
      </c>
      <c r="R332">
        <v>7.0825497513210102E-3</v>
      </c>
      <c r="S332">
        <v>5.8414033442822453E-3</v>
      </c>
      <c r="T332">
        <v>1.2132145407355436E-2</v>
      </c>
      <c r="U332">
        <v>2.8417637891102816E-3</v>
      </c>
      <c r="V332">
        <v>5.9021247927675095E-3</v>
      </c>
      <c r="AC332" s="6"/>
    </row>
    <row r="333" spans="1:29">
      <c r="A333" s="6"/>
      <c r="B333" s="4">
        <v>8.408944274558787E-2</v>
      </c>
      <c r="C333" s="1" t="s">
        <v>16</v>
      </c>
      <c r="D333" s="4">
        <v>1.5190834486902619E-3</v>
      </c>
      <c r="E333" s="4">
        <v>1.6646566324830244E-2</v>
      </c>
      <c r="F333" s="4">
        <v>1.6739880484577057E-4</v>
      </c>
      <c r="G333" s="4">
        <v>1.8344056805865568E-3</v>
      </c>
      <c r="H333" s="4">
        <v>1.2409399038950753E-4</v>
      </c>
      <c r="I333" s="4">
        <v>1.3598586985546072E-3</v>
      </c>
      <c r="J333" s="4">
        <v>1.3674815361629098E-5</v>
      </c>
      <c r="K333" s="4">
        <v>1.4985267668700755E-4</v>
      </c>
      <c r="M333" s="4">
        <v>0.13138692712246433</v>
      </c>
      <c r="N333" s="1" t="s">
        <v>16</v>
      </c>
      <c r="O333">
        <v>1.5668705441133551E-2</v>
      </c>
      <c r="P333">
        <v>3.2542695916200459E-2</v>
      </c>
      <c r="Q333">
        <v>7.6226134578487557E-3</v>
      </c>
      <c r="R333">
        <v>1.5831581797070494E-2</v>
      </c>
      <c r="S333">
        <v>1.3057254534277961E-2</v>
      </c>
      <c r="T333">
        <v>2.7118913263500386E-2</v>
      </c>
      <c r="U333">
        <v>6.3521778815406301E-3</v>
      </c>
      <c r="V333">
        <v>1.319298483089208E-2</v>
      </c>
      <c r="AC333" s="6"/>
    </row>
    <row r="334" spans="1:29">
      <c r="A334" s="6"/>
      <c r="B334" s="4">
        <v>5.6884878903086496E-3</v>
      </c>
      <c r="C334" s="1" t="s">
        <v>17</v>
      </c>
      <c r="D334" s="4">
        <v>1.0276305229405578E-4</v>
      </c>
      <c r="E334" s="4">
        <v>1.1261079615013281E-3</v>
      </c>
      <c r="F334" s="4">
        <v>1.132420483625182E-5</v>
      </c>
      <c r="G334" s="4">
        <v>1.2409399038950755E-4</v>
      </c>
      <c r="H334" s="4">
        <v>8.3947180352533608E-6</v>
      </c>
      <c r="I334" s="4">
        <v>9.1991806422865639E-5</v>
      </c>
      <c r="J334" s="4">
        <v>9.2507476618895027E-7</v>
      </c>
      <c r="K334" s="4">
        <v>1.0137243259459066E-5</v>
      </c>
      <c r="M334" s="4">
        <v>9.2497370398196832E-2</v>
      </c>
      <c r="N334" s="1" t="s">
        <v>17</v>
      </c>
      <c r="O334">
        <v>1.1030884750793222E-2</v>
      </c>
      <c r="P334">
        <v>2.2910299097801314E-2</v>
      </c>
      <c r="Q334">
        <v>5.3663763652507575E-3</v>
      </c>
      <c r="R334">
        <v>1.1145550912443883E-2</v>
      </c>
      <c r="S334">
        <v>9.1924039589943527E-3</v>
      </c>
      <c r="T334">
        <v>1.9091915914834431E-2</v>
      </c>
      <c r="U334">
        <v>4.4719803043756319E-3</v>
      </c>
      <c r="V334">
        <v>9.2879590937032363E-3</v>
      </c>
      <c r="AC334" s="6"/>
    </row>
    <row r="335" spans="1:29">
      <c r="A335" s="6"/>
      <c r="B335" s="4">
        <v>6.2336135013294103E-2</v>
      </c>
      <c r="C335" s="1" t="s">
        <v>18</v>
      </c>
      <c r="D335" s="4">
        <v>1.1261079615013281E-3</v>
      </c>
      <c r="E335" s="4">
        <v>1.2340224551991335E-2</v>
      </c>
      <c r="F335" s="4">
        <v>1.2409399038950753E-4</v>
      </c>
      <c r="G335" s="4">
        <v>1.3598586985546072E-3</v>
      </c>
      <c r="H335" s="4">
        <v>9.1991806422865626E-5</v>
      </c>
      <c r="I335" s="4">
        <v>1.008073459216141E-3</v>
      </c>
      <c r="J335" s="4">
        <v>1.0137243259459066E-5</v>
      </c>
      <c r="K335" s="4">
        <v>1.1108691389865277E-4</v>
      </c>
      <c r="M335" s="4">
        <v>0.2067588279489106</v>
      </c>
      <c r="N335" s="1" t="s">
        <v>18</v>
      </c>
      <c r="O335">
        <v>2.4657271795890737E-2</v>
      </c>
      <c r="P335">
        <v>5.1211256806850007E-2</v>
      </c>
      <c r="Q335">
        <v>1.1995429522325223E-2</v>
      </c>
      <c r="R335">
        <v>2.4913584392521625E-2</v>
      </c>
      <c r="S335">
        <v>2.0547726496575616E-2</v>
      </c>
      <c r="T335">
        <v>4.2676047339041671E-2</v>
      </c>
      <c r="U335">
        <v>9.9961912686043538E-3</v>
      </c>
      <c r="V335">
        <v>2.0761320327101356E-2</v>
      </c>
      <c r="AC335" s="6"/>
    </row>
    <row r="336" spans="1:29">
      <c r="A336" s="6"/>
      <c r="B336" s="4">
        <v>6.268556707917024E-4</v>
      </c>
      <c r="C336" s="1" t="s">
        <v>19</v>
      </c>
      <c r="D336" s="4">
        <v>1.1324204836251822E-5</v>
      </c>
      <c r="E336" s="4">
        <v>1.2409399038950755E-4</v>
      </c>
      <c r="F336" s="4">
        <v>1.2478961291110549E-6</v>
      </c>
      <c r="G336" s="4">
        <v>1.3674815361629098E-5</v>
      </c>
      <c r="H336" s="4">
        <v>9.2507476618895006E-7</v>
      </c>
      <c r="I336" s="4">
        <v>1.0137243259459066E-5</v>
      </c>
      <c r="J336" s="4">
        <v>1.0194068692310914E-7</v>
      </c>
      <c r="K336" s="4">
        <v>1.1170962382135063E-6</v>
      </c>
      <c r="M336" s="4">
        <v>5.0808414725770093E-2</v>
      </c>
      <c r="N336" s="1" t="s">
        <v>19</v>
      </c>
      <c r="O336">
        <v>6.0592183842385306E-3</v>
      </c>
      <c r="P336">
        <v>1.2584530490341568E-2</v>
      </c>
      <c r="Q336">
        <v>2.9477278626025287E-3</v>
      </c>
      <c r="R336">
        <v>6.1222040223283302E-3</v>
      </c>
      <c r="S336">
        <v>5.0493486535321099E-3</v>
      </c>
      <c r="T336">
        <v>1.0487108741951306E-2</v>
      </c>
      <c r="U336">
        <v>2.4564398855021078E-3</v>
      </c>
      <c r="V336">
        <v>5.1018366852736089E-3</v>
      </c>
      <c r="AC336" s="6"/>
    </row>
    <row r="337" spans="1:29">
      <c r="A337" s="6"/>
      <c r="B337" s="4">
        <v>6.8692700910716721E-3</v>
      </c>
      <c r="C337" s="1" t="s">
        <v>20</v>
      </c>
      <c r="D337" s="4">
        <v>1.2409399038950753E-4</v>
      </c>
      <c r="E337" s="4">
        <v>1.3598586985546072E-3</v>
      </c>
      <c r="F337" s="4">
        <v>1.3674815361629097E-5</v>
      </c>
      <c r="G337" s="4">
        <v>1.4985267668700755E-4</v>
      </c>
      <c r="H337" s="4">
        <v>1.0137243259459064E-5</v>
      </c>
      <c r="I337" s="4">
        <v>1.1108691389865277E-4</v>
      </c>
      <c r="J337" s="4">
        <v>1.1170962382135061E-6</v>
      </c>
      <c r="K337" s="4">
        <v>1.2241471419277601E-5</v>
      </c>
      <c r="M337" s="4">
        <v>0.1135717505634861</v>
      </c>
      <c r="N337" s="1" t="s">
        <v>20</v>
      </c>
      <c r="O337">
        <v>1.3544135211827306E-2</v>
      </c>
      <c r="P337">
        <v>2.8130126978410566E-2</v>
      </c>
      <c r="Q337">
        <v>6.5890387516997712E-3</v>
      </c>
      <c r="R337">
        <v>1.368492663814568E-2</v>
      </c>
      <c r="S337">
        <v>1.1286779343189423E-2</v>
      </c>
      <c r="T337">
        <v>2.3441772482008807E-2</v>
      </c>
      <c r="U337">
        <v>5.490865626416477E-3</v>
      </c>
      <c r="V337">
        <v>1.1404105531788068E-2</v>
      </c>
      <c r="AC337" s="6"/>
    </row>
    <row r="338" spans="1:29">
      <c r="A338" s="6"/>
      <c r="X338" t="s">
        <v>85</v>
      </c>
      <c r="AC338" s="6"/>
    </row>
    <row r="339" spans="1:29">
      <c r="A339" s="6"/>
      <c r="C339" s="1" t="s">
        <v>27</v>
      </c>
      <c r="D339" s="4">
        <v>1.5665995920760518E-2</v>
      </c>
      <c r="E339" s="4">
        <v>1.4296014352809274E-3</v>
      </c>
      <c r="F339" s="4">
        <v>0.14216323188449417</v>
      </c>
      <c r="G339" s="4">
        <v>1.2973114596367253E-2</v>
      </c>
      <c r="H339" s="4">
        <v>1.2797558612787634E-3</v>
      </c>
      <c r="I339" s="4">
        <v>1.1678420097561744E-4</v>
      </c>
      <c r="J339" s="4">
        <v>1.1613320352101893E-2</v>
      </c>
      <c r="K339" s="4">
        <v>1.0597742733828117E-3</v>
      </c>
      <c r="P339" t="s">
        <v>63</v>
      </c>
      <c r="AA339" t="s">
        <v>44</v>
      </c>
      <c r="AC339" s="6"/>
    </row>
    <row r="340" spans="1:29">
      <c r="A340" s="6"/>
      <c r="C340" s="1"/>
      <c r="D340" s="1" t="s">
        <v>13</v>
      </c>
      <c r="E340" s="1" t="s">
        <v>14</v>
      </c>
      <c r="F340" s="1" t="s">
        <v>15</v>
      </c>
      <c r="G340" s="1" t="s">
        <v>16</v>
      </c>
      <c r="H340" s="1" t="s">
        <v>17</v>
      </c>
      <c r="I340" s="1" t="s">
        <v>18</v>
      </c>
      <c r="J340" s="1" t="s">
        <v>19</v>
      </c>
      <c r="K340" s="1" t="s">
        <v>20</v>
      </c>
      <c r="L340" s="1"/>
      <c r="O340" s="1" t="s">
        <v>13</v>
      </c>
      <c r="P340" s="1" t="s">
        <v>14</v>
      </c>
      <c r="Q340" s="1" t="s">
        <v>15</v>
      </c>
      <c r="R340" s="1" t="s">
        <v>16</v>
      </c>
      <c r="S340" s="1" t="s">
        <v>17</v>
      </c>
      <c r="T340" s="1" t="s">
        <v>18</v>
      </c>
      <c r="U340" s="1" t="s">
        <v>19</v>
      </c>
      <c r="V340" s="1" t="s">
        <v>20</v>
      </c>
      <c r="X340" s="1" t="s">
        <v>47</v>
      </c>
      <c r="Y340" s="1" t="s">
        <v>48</v>
      </c>
      <c r="Z340" s="1" t="s">
        <v>66</v>
      </c>
      <c r="AC340" s="6"/>
    </row>
    <row r="341" spans="1:29">
      <c r="A341" s="6"/>
      <c r="B341" s="4">
        <v>8.408944274558787E-2</v>
      </c>
      <c r="C341" s="1" t="s">
        <v>13</v>
      </c>
      <c r="D341" s="4">
        <v>1.3173448670314048E-3</v>
      </c>
      <c r="E341" s="4">
        <v>1.2021438804106579E-4</v>
      </c>
      <c r="F341" s="4">
        <v>1.1954426948078904E-2</v>
      </c>
      <c r="G341" s="4">
        <v>1.0909019770831744E-3</v>
      </c>
      <c r="H341" s="4">
        <v>1.0761395722533106E-4</v>
      </c>
      <c r="I341" s="4">
        <v>9.8203183815284091E-6</v>
      </c>
      <c r="J341" s="4">
        <v>9.7655763683424243E-4</v>
      </c>
      <c r="K341" s="4">
        <v>8.9115828084870927E-5</v>
      </c>
      <c r="N341" s="1" t="s">
        <v>13</v>
      </c>
      <c r="O341" s="5">
        <v>5.614936630011611</v>
      </c>
      <c r="P341" s="5">
        <v>11.661791462331809</v>
      </c>
      <c r="Q341" s="5">
        <v>2.7315907929786216</v>
      </c>
      <c r="R341" s="5">
        <v>5.6733039546479072</v>
      </c>
      <c r="S341" s="5">
        <v>4.6791138583430092</v>
      </c>
      <c r="T341" s="5">
        <v>9.7181595519431756</v>
      </c>
      <c r="U341" s="5">
        <v>2.2763256608155182</v>
      </c>
      <c r="V341" s="5">
        <v>4.727753295539924</v>
      </c>
      <c r="X341">
        <v>47.082975206611572</v>
      </c>
      <c r="Y341">
        <v>5.614936630011611</v>
      </c>
      <c r="Z341">
        <v>41.468038576599959</v>
      </c>
      <c r="AA341">
        <v>0.46447902991700657</v>
      </c>
      <c r="AB341">
        <v>16.893904079844798</v>
      </c>
      <c r="AC341" s="6"/>
    </row>
    <row r="342" spans="1:29">
      <c r="A342" s="6"/>
      <c r="B342" s="4">
        <v>7.6735873447891121E-3</v>
      </c>
      <c r="C342" s="1" t="s">
        <v>14</v>
      </c>
      <c r="D342" s="4">
        <v>1.2021438804106576E-4</v>
      </c>
      <c r="E342" s="4">
        <v>1.0970171481864075E-5</v>
      </c>
      <c r="F342" s="4">
        <v>1.0909019770831746E-3</v>
      </c>
      <c r="G342" s="4">
        <v>9.9550327989182669E-5</v>
      </c>
      <c r="H342" s="4">
        <v>9.8203183815284091E-6</v>
      </c>
      <c r="I342" s="4">
        <v>8.9615376667780624E-7</v>
      </c>
      <c r="J342" s="4">
        <v>8.9115828084870914E-5</v>
      </c>
      <c r="K342" s="4">
        <v>8.1322704525634201E-6</v>
      </c>
      <c r="N342" s="1" t="s">
        <v>14</v>
      </c>
      <c r="O342" s="5">
        <v>12.551034820025954</v>
      </c>
      <c r="P342" s="5">
        <v>26.06753385697699</v>
      </c>
      <c r="Q342" s="5">
        <v>6.105908831363978</v>
      </c>
      <c r="R342" s="5">
        <v>12.681502957448265</v>
      </c>
      <c r="S342" s="5">
        <v>10.459195683354963</v>
      </c>
      <c r="T342" s="5">
        <v>21.722944880814158</v>
      </c>
      <c r="U342" s="5">
        <v>5.0882573594699823</v>
      </c>
      <c r="V342" s="5">
        <v>10.567919131206889</v>
      </c>
      <c r="X342">
        <v>105.24429752066116</v>
      </c>
      <c r="Y342">
        <v>26.06753385697699</v>
      </c>
      <c r="Z342">
        <v>79.17676366368417</v>
      </c>
      <c r="AA342">
        <v>55.197856290746572</v>
      </c>
      <c r="AB342">
        <v>26.930798933750271</v>
      </c>
      <c r="AC342" s="6"/>
    </row>
    <row r="343" spans="1:29">
      <c r="A343" s="6"/>
      <c r="B343" s="4">
        <v>0.76308119882994097</v>
      </c>
      <c r="C343" s="1" t="s">
        <v>15</v>
      </c>
      <c r="D343" s="4">
        <v>1.1954426948078901E-2</v>
      </c>
      <c r="E343" s="4">
        <v>1.0909019770831744E-3</v>
      </c>
      <c r="F343" s="4">
        <v>0.1084820894159587</v>
      </c>
      <c r="G343" s="4">
        <v>9.8995398387541293E-3</v>
      </c>
      <c r="H343" s="4">
        <v>9.7655763683424243E-4</v>
      </c>
      <c r="I343" s="4">
        <v>8.9115828084870914E-5</v>
      </c>
      <c r="J343" s="4">
        <v>8.8619064166780646E-3</v>
      </c>
      <c r="K343" s="4">
        <v>8.0869382302208557E-4</v>
      </c>
      <c r="N343" s="1" t="s">
        <v>15</v>
      </c>
      <c r="O343" s="5">
        <v>3.0842609657810254</v>
      </c>
      <c r="P343" s="5">
        <v>6.4057727750836699</v>
      </c>
      <c r="Q343" s="5">
        <v>1.5004512806502284</v>
      </c>
      <c r="R343" s="5">
        <v>3.1163218905812444</v>
      </c>
      <c r="S343" s="5">
        <v>2.5702174714841881</v>
      </c>
      <c r="T343" s="5">
        <v>5.3381439792363921</v>
      </c>
      <c r="U343" s="5">
        <v>1.250376067208524</v>
      </c>
      <c r="V343" s="5">
        <v>2.5969349088177043</v>
      </c>
      <c r="X343">
        <v>25.862479338842977</v>
      </c>
      <c r="Y343">
        <v>1.5004512806502284</v>
      </c>
      <c r="Z343">
        <v>24.362028058192749</v>
      </c>
      <c r="AA343">
        <v>1836.9157674622838</v>
      </c>
      <c r="AB343">
        <v>2.8701844148187861</v>
      </c>
      <c r="AC343" s="6"/>
    </row>
    <row r="344" spans="1:29">
      <c r="A344" s="6"/>
      <c r="B344" s="4">
        <v>6.9635022414215944E-2</v>
      </c>
      <c r="C344" s="1" t="s">
        <v>16</v>
      </c>
      <c r="D344" s="4">
        <v>1.0909019770831742E-3</v>
      </c>
      <c r="E344" s="4">
        <v>9.9550327989182655E-5</v>
      </c>
      <c r="F344" s="4">
        <v>9.899539838754131E-3</v>
      </c>
      <c r="G344" s="4">
        <v>9.0338312570022573E-4</v>
      </c>
      <c r="H344" s="4">
        <v>8.9115828084870914E-5</v>
      </c>
      <c r="I344" s="4">
        <v>8.1322704525634201E-6</v>
      </c>
      <c r="J344" s="4">
        <v>8.0869382302208546E-4</v>
      </c>
      <c r="K344" s="4">
        <v>7.379740528102151E-5</v>
      </c>
      <c r="N344" s="1" t="s">
        <v>16</v>
      </c>
      <c r="O344" s="5">
        <v>6.8942303940987628</v>
      </c>
      <c r="P344" s="5">
        <v>14.318786203128202</v>
      </c>
      <c r="Q344" s="5">
        <v>3.3539499214534527</v>
      </c>
      <c r="R344" s="5">
        <v>6.9658959907110169</v>
      </c>
      <c r="S344" s="5">
        <v>5.7451919950823029</v>
      </c>
      <c r="T344" s="5">
        <v>11.93232183594017</v>
      </c>
      <c r="U344" s="5">
        <v>2.794958267877877</v>
      </c>
      <c r="V344" s="5">
        <v>5.8049133255925156</v>
      </c>
      <c r="X344">
        <v>57.810247933884298</v>
      </c>
      <c r="Y344">
        <v>6.9658959907110169</v>
      </c>
      <c r="Z344">
        <v>50.84435194317328</v>
      </c>
      <c r="AA344">
        <v>52.010124170609501</v>
      </c>
      <c r="AB344">
        <v>14.173043882127923</v>
      </c>
      <c r="AC344" s="6"/>
    </row>
    <row r="345" spans="1:29">
      <c r="A345" s="6"/>
      <c r="B345" s="4">
        <v>6.8692700910716721E-3</v>
      </c>
      <c r="C345" s="1" t="s">
        <v>17</v>
      </c>
      <c r="D345" s="4">
        <v>1.0761395722533105E-4</v>
      </c>
      <c r="E345" s="4">
        <v>9.8203183815284091E-6</v>
      </c>
      <c r="F345" s="4">
        <v>9.7655763683424253E-4</v>
      </c>
      <c r="G345" s="4">
        <v>8.9115828084870927E-5</v>
      </c>
      <c r="H345" s="4">
        <v>8.7909886617558774E-6</v>
      </c>
      <c r="I345" s="4">
        <v>8.0222221887151203E-7</v>
      </c>
      <c r="J345" s="4">
        <v>7.9775034152727468E-5</v>
      </c>
      <c r="K345" s="4">
        <v>7.2798757194357621E-6</v>
      </c>
      <c r="N345" s="1" t="s">
        <v>17</v>
      </c>
      <c r="O345" s="5">
        <v>4.8535892903490181</v>
      </c>
      <c r="P345" s="5">
        <v>10.080531603032579</v>
      </c>
      <c r="Q345" s="5">
        <v>2.3612056007103335</v>
      </c>
      <c r="R345" s="5">
        <v>4.9040424014753086</v>
      </c>
      <c r="S345" s="5">
        <v>4.0446577419575149</v>
      </c>
      <c r="T345" s="5">
        <v>8.4004430025271493</v>
      </c>
      <c r="U345" s="5">
        <v>1.967671333925278</v>
      </c>
      <c r="V345" s="5">
        <v>4.0867020012294244</v>
      </c>
      <c r="X345">
        <v>40.69884297520661</v>
      </c>
      <c r="Y345">
        <v>4.0446577419575149</v>
      </c>
      <c r="Z345">
        <v>36.654185233249095</v>
      </c>
      <c r="AA345">
        <v>79.708676523867084</v>
      </c>
      <c r="AB345">
        <v>15.264845623722042</v>
      </c>
      <c r="AC345" s="6"/>
    </row>
    <row r="346" spans="1:29">
      <c r="A346" s="6"/>
      <c r="B346" s="4">
        <v>6.268556707917024E-4</v>
      </c>
      <c r="C346" s="1" t="s">
        <v>18</v>
      </c>
      <c r="D346" s="4">
        <v>9.8203183815284091E-6</v>
      </c>
      <c r="E346" s="4">
        <v>8.9615376667780624E-7</v>
      </c>
      <c r="F346" s="4">
        <v>8.9115828084870927E-5</v>
      </c>
      <c r="G346" s="4">
        <v>8.1322704525634201E-6</v>
      </c>
      <c r="H346" s="4">
        <v>8.0222221887151214E-7</v>
      </c>
      <c r="I346" s="4">
        <v>7.3206838640443659E-8</v>
      </c>
      <c r="J346" s="4">
        <v>7.2798757194357613E-6</v>
      </c>
      <c r="K346" s="4">
        <v>6.6432551302917144E-7</v>
      </c>
      <c r="N346" s="1" t="s">
        <v>18</v>
      </c>
      <c r="O346" s="5">
        <v>10.849199590191924</v>
      </c>
      <c r="P346" s="5">
        <v>22.532952995014004</v>
      </c>
      <c r="Q346" s="5">
        <v>5.2779889898230978</v>
      </c>
      <c r="R346" s="5">
        <v>10.961977132709515</v>
      </c>
      <c r="S346" s="5">
        <v>9.0409996584932717</v>
      </c>
      <c r="T346" s="5">
        <v>18.777460829178334</v>
      </c>
      <c r="U346" s="5">
        <v>4.3983241581859156</v>
      </c>
      <c r="V346" s="5">
        <v>9.1349809439245959</v>
      </c>
      <c r="X346">
        <v>90.973884297520669</v>
      </c>
      <c r="Y346">
        <v>18.777460829178334</v>
      </c>
      <c r="Z346">
        <v>72.196423468342331</v>
      </c>
      <c r="AA346">
        <v>360.0351511420584</v>
      </c>
      <c r="AB346">
        <v>22.3799515547304</v>
      </c>
      <c r="AC346" s="6"/>
    </row>
    <row r="347" spans="1:29">
      <c r="A347" s="6"/>
      <c r="B347" s="4">
        <v>6.2336135013294103E-2</v>
      </c>
      <c r="C347" s="1" t="s">
        <v>19</v>
      </c>
      <c r="D347" s="4">
        <v>9.7655763683424232E-4</v>
      </c>
      <c r="E347" s="4">
        <v>8.9115828084870914E-5</v>
      </c>
      <c r="F347" s="4">
        <v>8.8619064166780663E-3</v>
      </c>
      <c r="G347" s="4">
        <v>8.0869382302208557E-4</v>
      </c>
      <c r="H347" s="4">
        <v>7.9775034152727468E-5</v>
      </c>
      <c r="I347" s="4">
        <v>7.2798757194357613E-6</v>
      </c>
      <c r="J347" s="4">
        <v>7.2392950542125975E-4</v>
      </c>
      <c r="K347" s="4">
        <v>6.6062232189206601E-5</v>
      </c>
      <c r="N347" s="1" t="s">
        <v>19</v>
      </c>
      <c r="O347" s="5">
        <v>2.6660560890649534</v>
      </c>
      <c r="P347" s="5">
        <v>5.5371934157502896</v>
      </c>
      <c r="Q347" s="5">
        <v>1.2970002595451127</v>
      </c>
      <c r="R347" s="5">
        <v>2.6937697698244651</v>
      </c>
      <c r="S347" s="5">
        <v>2.2217134075541285</v>
      </c>
      <c r="T347" s="5">
        <v>4.6143278464585746</v>
      </c>
      <c r="U347" s="5">
        <v>1.0808335496209274</v>
      </c>
      <c r="V347" s="5">
        <v>2.2448081415203878</v>
      </c>
      <c r="X347">
        <v>22.355702479338838</v>
      </c>
      <c r="Y347">
        <v>1.0808335496209274</v>
      </c>
      <c r="Z347">
        <v>21.274868929717911</v>
      </c>
      <c r="AA347">
        <v>7.8842230313885482</v>
      </c>
      <c r="AB347">
        <v>8.2831130797253998</v>
      </c>
      <c r="AC347" s="6"/>
    </row>
    <row r="348" spans="1:29">
      <c r="A348" s="6"/>
      <c r="B348" s="4">
        <v>5.6884878903086496E-3</v>
      </c>
      <c r="C348" s="1" t="s">
        <v>20</v>
      </c>
      <c r="D348" s="4">
        <v>8.9115828084870914E-5</v>
      </c>
      <c r="E348" s="4">
        <v>8.1322704525634201E-6</v>
      </c>
      <c r="F348" s="4">
        <v>8.0869382302208557E-4</v>
      </c>
      <c r="G348" s="4">
        <v>7.379740528102151E-5</v>
      </c>
      <c r="H348" s="4">
        <v>7.2798757194357621E-6</v>
      </c>
      <c r="I348" s="4">
        <v>6.6432551302917144E-7</v>
      </c>
      <c r="J348" s="4">
        <v>6.6062232189206601E-5</v>
      </c>
      <c r="K348" s="4">
        <v>6.0285131205987728E-6</v>
      </c>
      <c r="N348" s="1" t="s">
        <v>20</v>
      </c>
      <c r="O348" s="5">
        <v>5.959419493204015</v>
      </c>
      <c r="P348" s="5">
        <v>12.377255870500649</v>
      </c>
      <c r="Q348" s="5">
        <v>2.8991770507478991</v>
      </c>
      <c r="R348" s="5">
        <v>6.0213677207840997</v>
      </c>
      <c r="S348" s="5">
        <v>4.9661829110033464</v>
      </c>
      <c r="T348" s="5">
        <v>10.314379892083876</v>
      </c>
      <c r="U348" s="5">
        <v>2.4159808756232497</v>
      </c>
      <c r="V348" s="5">
        <v>5.0178064339867499</v>
      </c>
      <c r="X348">
        <v>49.971570247933883</v>
      </c>
      <c r="Y348">
        <v>5.0178064339867499</v>
      </c>
      <c r="Z348">
        <v>44.953763813947134</v>
      </c>
      <c r="AA348">
        <v>6.3188784879563922E-5</v>
      </c>
      <c r="AB348">
        <v>14.984237113003752</v>
      </c>
      <c r="AC348" s="6"/>
    </row>
    <row r="349" spans="1:29">
      <c r="A349" s="6"/>
      <c r="X349" s="8">
        <v>440</v>
      </c>
      <c r="Y349" s="8">
        <v>69.069576313093378</v>
      </c>
      <c r="Z349" s="8">
        <v>370.93042368690664</v>
      </c>
      <c r="AA349" s="8">
        <v>2392.2163408396555</v>
      </c>
      <c r="AB349" s="8">
        <v>121.78007868172337</v>
      </c>
      <c r="AC349" s="6"/>
    </row>
    <row r="350" spans="1:29">
      <c r="A350" s="6"/>
      <c r="C350" s="1" t="s">
        <v>28</v>
      </c>
      <c r="D350" s="4">
        <v>7.2686677977072342E-4</v>
      </c>
      <c r="E350" s="4">
        <v>7.9652214427070999E-3</v>
      </c>
      <c r="F350" s="4">
        <v>6.5960524363946399E-3</v>
      </c>
      <c r="G350" s="4">
        <v>7.2281496095011305E-2</v>
      </c>
      <c r="H350" s="4">
        <v>5.9377777607339337E-5</v>
      </c>
      <c r="I350" s="4">
        <v>6.5067927243484468E-4</v>
      </c>
      <c r="J350" s="4">
        <v>5.3883179910647612E-4</v>
      </c>
      <c r="K350" s="4">
        <v>5.9046784358602169E-3</v>
      </c>
      <c r="P350" t="s">
        <v>70</v>
      </c>
      <c r="AB350" s="19">
        <v>2513.9964195213788</v>
      </c>
      <c r="AC350" s="6"/>
    </row>
    <row r="351" spans="1:29">
      <c r="A351" s="6"/>
      <c r="C351" s="1"/>
      <c r="D351" s="1" t="s">
        <v>13</v>
      </c>
      <c r="E351" s="1" t="s">
        <v>14</v>
      </c>
      <c r="F351" s="1" t="s">
        <v>15</v>
      </c>
      <c r="G351" s="1" t="s">
        <v>16</v>
      </c>
      <c r="H351" s="1" t="s">
        <v>17</v>
      </c>
      <c r="I351" s="1" t="s">
        <v>18</v>
      </c>
      <c r="J351" s="1" t="s">
        <v>19</v>
      </c>
      <c r="K351" s="1" t="s">
        <v>20</v>
      </c>
      <c r="L351" s="1"/>
      <c r="O351" s="1" t="s">
        <v>13</v>
      </c>
      <c r="P351" s="1" t="s">
        <v>14</v>
      </c>
      <c r="Q351" s="1" t="s">
        <v>15</v>
      </c>
      <c r="R351" s="1" t="s">
        <v>16</v>
      </c>
      <c r="S351" s="1" t="s">
        <v>17</v>
      </c>
      <c r="T351" s="1" t="s">
        <v>18</v>
      </c>
      <c r="U351" s="1" t="s">
        <v>19</v>
      </c>
      <c r="V351" s="1" t="s">
        <v>20</v>
      </c>
      <c r="Z351" t="s">
        <v>68</v>
      </c>
      <c r="AC351" s="6"/>
    </row>
    <row r="352" spans="1:29">
      <c r="A352" s="6"/>
      <c r="B352" s="4">
        <v>7.6735873447891121E-3</v>
      </c>
      <c r="C352" s="1" t="s">
        <v>13</v>
      </c>
      <c r="D352" s="4">
        <v>5.5776757225962381E-6</v>
      </c>
      <c r="E352" s="4">
        <v>6.112182246120007E-5</v>
      </c>
      <c r="F352" s="4">
        <v>5.0615384501483301E-5</v>
      </c>
      <c r="G352" s="4">
        <v>5.5465837369710242E-4</v>
      </c>
      <c r="H352" s="4">
        <v>4.5564056280938148E-7</v>
      </c>
      <c r="I352" s="4">
        <v>4.9930442304726114E-6</v>
      </c>
      <c r="J352" s="4">
        <v>4.1347728745934045E-6</v>
      </c>
      <c r="K352" s="4">
        <v>4.5310065720466129E-5</v>
      </c>
      <c r="N352" s="1" t="s">
        <v>13</v>
      </c>
      <c r="O352">
        <v>0.46447902991700657</v>
      </c>
      <c r="P352">
        <v>5.0337933585825549</v>
      </c>
      <c r="Q352">
        <v>2.7315907929786216</v>
      </c>
      <c r="R352">
        <v>0.49353007471888466</v>
      </c>
      <c r="S352">
        <v>9.856473822948382E-2</v>
      </c>
      <c r="T352">
        <v>6.1297601208183989</v>
      </c>
      <c r="U352">
        <v>0.71563011413426669</v>
      </c>
      <c r="V352">
        <v>4.727753295539924</v>
      </c>
      <c r="W352" s="6">
        <v>20.395101524919141</v>
      </c>
      <c r="Z352" t="s">
        <v>67</v>
      </c>
      <c r="AC352" s="6"/>
    </row>
    <row r="353" spans="1:29">
      <c r="A353" s="6"/>
      <c r="B353" s="4">
        <v>8.408944274558787E-2</v>
      </c>
      <c r="C353" s="1" t="s">
        <v>14</v>
      </c>
      <c r="D353" s="4">
        <v>6.112182246120007E-5</v>
      </c>
      <c r="E353" s="4">
        <v>6.6979103246244754E-4</v>
      </c>
      <c r="F353" s="4">
        <v>5.5465837369710242E-4</v>
      </c>
      <c r="G353" s="4">
        <v>6.078110727446886E-3</v>
      </c>
      <c r="H353" s="4">
        <v>4.9930442304726105E-6</v>
      </c>
      <c r="I353" s="4">
        <v>5.4715257425150641E-5</v>
      </c>
      <c r="J353" s="4">
        <v>4.5310065720466129E-5</v>
      </c>
      <c r="K353" s="4">
        <v>4.9652111926337509E-4</v>
      </c>
      <c r="N353" s="1" t="s">
        <v>14</v>
      </c>
      <c r="O353">
        <v>3.4193242094044116</v>
      </c>
      <c r="P353">
        <v>55.197856290746572</v>
      </c>
      <c r="Q353">
        <v>4.2696846143994769</v>
      </c>
      <c r="R353">
        <v>3.6623914576146256E-2</v>
      </c>
      <c r="S353">
        <v>6.8416342686054232</v>
      </c>
      <c r="T353">
        <v>6.3263722958660011</v>
      </c>
      <c r="U353">
        <v>5.0882573594699823</v>
      </c>
      <c r="V353">
        <v>6.9464231631111515</v>
      </c>
      <c r="W353" s="6">
        <v>88.126176116179167</v>
      </c>
      <c r="Z353" t="s">
        <v>69</v>
      </c>
      <c r="AB353">
        <v>12</v>
      </c>
      <c r="AC353" s="6"/>
    </row>
    <row r="354" spans="1:29">
      <c r="A354" s="6"/>
      <c r="B354" s="4">
        <v>6.9635022414215944E-2</v>
      </c>
      <c r="C354" s="1" t="s">
        <v>15</v>
      </c>
      <c r="D354" s="4">
        <v>5.0615384501483288E-5</v>
      </c>
      <c r="E354" s="4">
        <v>5.5465837369710232E-4</v>
      </c>
      <c r="F354" s="4">
        <v>4.5931625925368442E-4</v>
      </c>
      <c r="G354" s="4">
        <v>5.0333236007091744E-3</v>
      </c>
      <c r="H354" s="4">
        <v>4.1347728745934045E-6</v>
      </c>
      <c r="I354" s="4">
        <v>4.5310065720466129E-5</v>
      </c>
      <c r="J354" s="4">
        <v>3.7521564408271769E-5</v>
      </c>
      <c r="K354" s="4">
        <v>4.1117241522986374E-4</v>
      </c>
      <c r="N354" s="1" t="s">
        <v>15</v>
      </c>
      <c r="O354">
        <v>1.1899304526914063</v>
      </c>
      <c r="P354">
        <v>1.8107554861481356</v>
      </c>
      <c r="Q354">
        <v>1836.9157674622838</v>
      </c>
      <c r="R354">
        <v>0.25057969891558862</v>
      </c>
      <c r="S354">
        <v>2.5702174714841881</v>
      </c>
      <c r="T354">
        <v>5.3381439792363921</v>
      </c>
      <c r="U354">
        <v>2.4482105715849412</v>
      </c>
      <c r="V354">
        <v>0.98200424444277989</v>
      </c>
      <c r="W354" s="6">
        <v>1851.5056093667872</v>
      </c>
      <c r="AC354" s="6"/>
    </row>
    <row r="355" spans="1:29">
      <c r="A355" s="6"/>
      <c r="B355" s="4">
        <v>0.76308119882994097</v>
      </c>
      <c r="C355" s="1" t="s">
        <v>16</v>
      </c>
      <c r="D355" s="4">
        <v>5.5465837369710232E-4</v>
      </c>
      <c r="E355" s="4">
        <v>6.078110727446886E-3</v>
      </c>
      <c r="F355" s="4">
        <v>5.0333236007091744E-3</v>
      </c>
      <c r="G355" s="4">
        <v>5.515665069340292E-2</v>
      </c>
      <c r="H355" s="4">
        <v>4.5310065720466122E-5</v>
      </c>
      <c r="I355" s="4">
        <v>4.9652111926337509E-4</v>
      </c>
      <c r="J355" s="4">
        <v>4.1117241522986369E-4</v>
      </c>
      <c r="K355" s="4">
        <v>4.5057490995415147E-3</v>
      </c>
      <c r="N355" s="1" t="s">
        <v>16</v>
      </c>
      <c r="O355">
        <v>3.4744256836881378</v>
      </c>
      <c r="P355">
        <v>1.9756902766246034</v>
      </c>
      <c r="Q355">
        <v>13.169541192018533</v>
      </c>
      <c r="R355">
        <v>52.010124170609501</v>
      </c>
      <c r="S355">
        <v>5.7451919950823029</v>
      </c>
      <c r="T355">
        <v>8.2675457810362527</v>
      </c>
      <c r="U355">
        <v>2.794958267877877</v>
      </c>
      <c r="V355">
        <v>3.9771811862668915</v>
      </c>
      <c r="W355" s="6">
        <v>91.414658553204092</v>
      </c>
      <c r="AC355" s="6"/>
    </row>
    <row r="356" spans="1:29">
      <c r="A356" s="6"/>
      <c r="B356" s="4">
        <v>6.268556707917024E-4</v>
      </c>
      <c r="C356" s="1" t="s">
        <v>17</v>
      </c>
      <c r="D356" s="4">
        <v>4.5564056280938143E-7</v>
      </c>
      <c r="E356" s="4">
        <v>4.9930442304726105E-6</v>
      </c>
      <c r="F356" s="4">
        <v>4.1347728745934053E-6</v>
      </c>
      <c r="G356" s="4">
        <v>4.5310065720466129E-5</v>
      </c>
      <c r="H356" s="4">
        <v>3.7221296612169228E-8</v>
      </c>
      <c r="I356" s="4">
        <v>4.0788199179240143E-7</v>
      </c>
      <c r="J356" s="4">
        <v>3.3776976887278994E-7</v>
      </c>
      <c r="K356" s="4">
        <v>3.7013811617204566E-6</v>
      </c>
      <c r="N356" s="1" t="s">
        <v>17</v>
      </c>
      <c r="O356">
        <v>4.8535892903490181</v>
      </c>
      <c r="P356">
        <v>4.973341660519278</v>
      </c>
      <c r="Q356">
        <v>2.3612056007103335</v>
      </c>
      <c r="R356">
        <v>4.9040424014753086</v>
      </c>
      <c r="S356">
        <v>79.708676523867084</v>
      </c>
      <c r="T356">
        <v>0.68593127846330304</v>
      </c>
      <c r="U356">
        <v>0.54160593612636565</v>
      </c>
      <c r="V356">
        <v>2.3313980910591119</v>
      </c>
      <c r="W356" s="6">
        <v>100.35979078256979</v>
      </c>
      <c r="AC356" s="6"/>
    </row>
    <row r="357" spans="1:29">
      <c r="A357" s="6"/>
      <c r="B357" s="4">
        <v>6.8692700910716721E-3</v>
      </c>
      <c r="C357" s="1" t="s">
        <v>18</v>
      </c>
      <c r="D357" s="4">
        <v>4.9930442304726105E-6</v>
      </c>
      <c r="E357" s="4">
        <v>5.4715257425150634E-5</v>
      </c>
      <c r="F357" s="4">
        <v>4.5310065720466136E-5</v>
      </c>
      <c r="G357" s="4">
        <v>4.9652111926337499E-4</v>
      </c>
      <c r="H357" s="4">
        <v>4.0788199179240138E-7</v>
      </c>
      <c r="I357" s="4">
        <v>4.4696916650169545E-6</v>
      </c>
      <c r="J357" s="4">
        <v>3.7013811617204562E-6</v>
      </c>
      <c r="K357" s="4">
        <v>4.0560830976850452E-5</v>
      </c>
      <c r="N357" s="1" t="s">
        <v>18</v>
      </c>
      <c r="O357">
        <v>8.9413722884344775</v>
      </c>
      <c r="P357">
        <v>1.894091504318425</v>
      </c>
      <c r="Q357">
        <v>5.2779889898230978</v>
      </c>
      <c r="R357">
        <v>10.961977132709515</v>
      </c>
      <c r="S357">
        <v>0.10172344759974154</v>
      </c>
      <c r="T357">
        <v>360.0351511420584</v>
      </c>
      <c r="U357">
        <v>1.3077614475124477</v>
      </c>
      <c r="V357">
        <v>4.1202046740283391</v>
      </c>
      <c r="W357" s="6">
        <v>392.64027062648444</v>
      </c>
      <c r="AC357" s="6"/>
    </row>
    <row r="358" spans="1:29">
      <c r="A358" s="6"/>
      <c r="B358" s="4">
        <v>5.6884878903086496E-3</v>
      </c>
      <c r="C358" s="1" t="s">
        <v>19</v>
      </c>
      <c r="D358" s="4">
        <v>4.1347728745934045E-6</v>
      </c>
      <c r="E358" s="4">
        <v>4.5310065720466129E-5</v>
      </c>
      <c r="F358" s="4">
        <v>3.7521564408271776E-5</v>
      </c>
      <c r="G358" s="4">
        <v>4.1117241522986374E-4</v>
      </c>
      <c r="H358" s="4">
        <v>3.3776976887278994E-7</v>
      </c>
      <c r="I358" s="4">
        <v>3.7013811617204566E-6</v>
      </c>
      <c r="J358" s="4">
        <v>3.0651381641304126E-6</v>
      </c>
      <c r="K358" s="4">
        <v>3.3588691778557463E-5</v>
      </c>
      <c r="N358" s="1" t="s">
        <v>19</v>
      </c>
      <c r="O358">
        <v>2.6660560890649534</v>
      </c>
      <c r="P358">
        <v>5.5371934157502896</v>
      </c>
      <c r="Q358">
        <v>5.6331581610181329</v>
      </c>
      <c r="R358">
        <v>2.6937697698244651</v>
      </c>
      <c r="S358">
        <v>0.2726409346594576</v>
      </c>
      <c r="T358">
        <v>2.8310441339168846</v>
      </c>
      <c r="U358">
        <v>7.8842230313885482</v>
      </c>
      <c r="V358">
        <v>2.2448081415203878</v>
      </c>
      <c r="W358" s="6">
        <v>29.762893677143115</v>
      </c>
      <c r="AC358" s="6"/>
    </row>
    <row r="359" spans="1:29">
      <c r="A359" s="6"/>
      <c r="B359" s="4">
        <v>6.2336135013294103E-2</v>
      </c>
      <c r="C359" s="1" t="s">
        <v>20</v>
      </c>
      <c r="D359" s="4">
        <v>4.5310065720466122E-5</v>
      </c>
      <c r="E359" s="4">
        <v>4.9652111926337499E-4</v>
      </c>
      <c r="F359" s="4">
        <v>4.111724152298638E-4</v>
      </c>
      <c r="G359" s="4">
        <v>4.5057490995415155E-3</v>
      </c>
      <c r="H359" s="4">
        <v>3.7013811617204562E-6</v>
      </c>
      <c r="I359" s="4">
        <v>4.0560830976850452E-5</v>
      </c>
      <c r="J359" s="4">
        <v>3.3588691778557463E-5</v>
      </c>
      <c r="K359" s="4">
        <v>3.6807483218786872E-4</v>
      </c>
      <c r="N359" s="1" t="s">
        <v>20</v>
      </c>
      <c r="O359">
        <v>5.959419493204015</v>
      </c>
      <c r="P359">
        <v>2.3361301567456496</v>
      </c>
      <c r="Q359">
        <v>2.8991770507478987</v>
      </c>
      <c r="R359">
        <v>4.1874429459440377</v>
      </c>
      <c r="S359">
        <v>4.9661829110033464</v>
      </c>
      <c r="T359">
        <v>0.16749378234946752</v>
      </c>
      <c r="U359">
        <v>7.1623120294628348E-2</v>
      </c>
      <c r="V359">
        <v>6.3188784879563922E-5</v>
      </c>
      <c r="W359" s="6">
        <v>20.587532649073921</v>
      </c>
      <c r="AC359" s="6"/>
    </row>
    <row r="360" spans="1:29">
      <c r="A360" s="6"/>
      <c r="O360" s="6">
        <v>30.968596536753424</v>
      </c>
      <c r="P360" s="6">
        <v>78.758852149435526</v>
      </c>
      <c r="Q360" s="6">
        <v>1873.25811386398</v>
      </c>
      <c r="R360" s="6">
        <v>75.53809010877346</v>
      </c>
      <c r="S360" s="6">
        <v>100.30483229053102</v>
      </c>
      <c r="T360" s="6">
        <v>389.78144251374511</v>
      </c>
      <c r="U360" s="6">
        <v>20.852269848389057</v>
      </c>
      <c r="V360" s="6">
        <v>25.329835984753466</v>
      </c>
      <c r="W360" s="19">
        <v>2594.7920332963613</v>
      </c>
      <c r="X360" t="s">
        <v>64</v>
      </c>
      <c r="AC360" s="6"/>
    </row>
    <row r="361" spans="1:29">
      <c r="A361" s="6"/>
      <c r="C361" s="1" t="s">
        <v>29</v>
      </c>
      <c r="D361" s="4">
        <v>5.0259970584516089E-3</v>
      </c>
      <c r="E361" s="4">
        <v>4.5864767518280622E-4</v>
      </c>
      <c r="F361" s="4">
        <v>5.5385100895448348E-4</v>
      </c>
      <c r="G361" s="4">
        <v>5.0541708381517395E-5</v>
      </c>
      <c r="H361" s="4">
        <v>6.1525211017030304E-2</v>
      </c>
      <c r="I361" s="4">
        <v>5.6144869704292961E-3</v>
      </c>
      <c r="J361" s="4">
        <v>6.7799085040486824E-3</v>
      </c>
      <c r="K361" s="4">
        <v>6.1870097359190601E-4</v>
      </c>
      <c r="X361">
        <v>1</v>
      </c>
      <c r="AC361" s="6"/>
    </row>
    <row r="362" spans="1:29">
      <c r="A362" s="6"/>
      <c r="C362" s="1"/>
      <c r="D362" s="1" t="s">
        <v>13</v>
      </c>
      <c r="E362" s="1" t="s">
        <v>14</v>
      </c>
      <c r="F362" s="1" t="s">
        <v>15</v>
      </c>
      <c r="G362" s="1" t="s">
        <v>16</v>
      </c>
      <c r="H362" s="1" t="s">
        <v>17</v>
      </c>
      <c r="I362" s="1" t="s">
        <v>18</v>
      </c>
      <c r="J362" s="1" t="s">
        <v>19</v>
      </c>
      <c r="K362" s="1" t="s">
        <v>20</v>
      </c>
      <c r="L362" s="1"/>
      <c r="X362">
        <v>0</v>
      </c>
      <c r="Y362" t="s">
        <v>65</v>
      </c>
      <c r="AC362" s="6"/>
    </row>
    <row r="363" spans="1:29">
      <c r="A363" s="6"/>
      <c r="B363" s="4">
        <v>6.2336135013294103E-2</v>
      </c>
      <c r="C363" s="1" t="s">
        <v>13</v>
      </c>
      <c r="D363" s="4">
        <v>3.1330123121205849E-4</v>
      </c>
      <c r="E363" s="4">
        <v>2.8590323403728868E-5</v>
      </c>
      <c r="F363" s="4">
        <v>3.4524931271435845E-5</v>
      </c>
      <c r="G363" s="4">
        <v>3.1505747574728064E-6</v>
      </c>
      <c r="H363" s="4">
        <v>3.8352438606790106E-3</v>
      </c>
      <c r="I363" s="4">
        <v>3.4998541781906117E-4</v>
      </c>
      <c r="J363" s="4">
        <v>4.2263329188615951E-4</v>
      </c>
      <c r="K363" s="4">
        <v>3.8567427422681563E-5</v>
      </c>
      <c r="N363" t="s">
        <v>100</v>
      </c>
      <c r="AC363" s="6"/>
    </row>
    <row r="364" spans="1:29">
      <c r="A364" s="6"/>
      <c r="B364" s="4">
        <v>5.6884878903086496E-3</v>
      </c>
      <c r="C364" s="1" t="s">
        <v>14</v>
      </c>
      <c r="D364" s="4">
        <v>2.8590323403728872E-5</v>
      </c>
      <c r="E364" s="4">
        <v>2.6090117461956083E-6</v>
      </c>
      <c r="F364" s="4">
        <v>3.1505747574728068E-6</v>
      </c>
      <c r="G364" s="4">
        <v>2.8750589608377288E-7</v>
      </c>
      <c r="H364" s="4">
        <v>3.4998541781906123E-4</v>
      </c>
      <c r="I364" s="4">
        <v>3.1937941141582746E-5</v>
      </c>
      <c r="J364" s="4">
        <v>3.8567427422681563E-5</v>
      </c>
      <c r="K364" s="4">
        <v>3.5194729959997288E-6</v>
      </c>
      <c r="P364" s="1" t="s">
        <v>13</v>
      </c>
      <c r="Q364" s="1" t="s">
        <v>14</v>
      </c>
      <c r="R364" s="1" t="s">
        <v>15</v>
      </c>
      <c r="S364" s="1" t="s">
        <v>16</v>
      </c>
      <c r="T364" s="1" t="s">
        <v>17</v>
      </c>
      <c r="U364" s="1" t="s">
        <v>18</v>
      </c>
      <c r="V364" s="1" t="s">
        <v>19</v>
      </c>
      <c r="W364" s="1" t="s">
        <v>20</v>
      </c>
      <c r="AC364" s="6"/>
    </row>
    <row r="365" spans="1:29">
      <c r="A365" s="6"/>
      <c r="B365" s="4">
        <v>6.8692700910716721E-3</v>
      </c>
      <c r="C365" s="1" t="s">
        <v>15</v>
      </c>
      <c r="D365" s="4">
        <v>3.4524931271435838E-5</v>
      </c>
      <c r="E365" s="4">
        <v>3.1505747574728059E-6</v>
      </c>
      <c r="F365" s="4">
        <v>3.8045521707209024E-6</v>
      </c>
      <c r="G365" s="4">
        <v>3.4718464573682388E-7</v>
      </c>
      <c r="H365" s="4">
        <v>4.2263329188615961E-4</v>
      </c>
      <c r="I365" s="4">
        <v>3.856742742268157E-5</v>
      </c>
      <c r="J365" s="4">
        <v>4.6573022707064096E-5</v>
      </c>
      <c r="K365" s="4">
        <v>4.2500240932118048E-6</v>
      </c>
      <c r="P365">
        <v>18</v>
      </c>
      <c r="Q365">
        <v>106</v>
      </c>
      <c r="R365">
        <v>69</v>
      </c>
      <c r="S365">
        <v>47</v>
      </c>
      <c r="T365">
        <v>41</v>
      </c>
      <c r="U365">
        <v>131</v>
      </c>
      <c r="V365">
        <v>15</v>
      </c>
      <c r="W365">
        <v>13</v>
      </c>
      <c r="AC365" s="6"/>
    </row>
    <row r="366" spans="1:29">
      <c r="A366" s="6"/>
      <c r="B366" s="4">
        <v>6.268556707917024E-4</v>
      </c>
      <c r="C366" s="1" t="s">
        <v>16</v>
      </c>
      <c r="D366" s="4">
        <v>3.1505747574728064E-6</v>
      </c>
      <c r="E366" s="4">
        <v>2.8750589608377283E-7</v>
      </c>
      <c r="F366" s="4">
        <v>3.4718464573682393E-7</v>
      </c>
      <c r="G366" s="4">
        <v>3.1682356510454691E-8</v>
      </c>
      <c r="H366" s="4">
        <v>3.856742742268157E-5</v>
      </c>
      <c r="I366" s="4">
        <v>3.5194729959997296E-6</v>
      </c>
      <c r="J366" s="4">
        <v>4.250024093211804E-6</v>
      </c>
      <c r="K366" s="4">
        <v>3.8783621382043361E-7</v>
      </c>
      <c r="N366" s="1" t="s">
        <v>13</v>
      </c>
      <c r="O366" s="25">
        <v>19</v>
      </c>
      <c r="P366" s="7">
        <v>0.77727272727272723</v>
      </c>
      <c r="Q366" s="7">
        <v>4.5772727272727272</v>
      </c>
      <c r="R366" s="7">
        <v>2.9795454545454545</v>
      </c>
      <c r="S366" s="7">
        <v>2.0295454545454548</v>
      </c>
      <c r="T366" s="7">
        <v>1.7704545454545455</v>
      </c>
      <c r="U366" s="7">
        <v>5.6568181818181822</v>
      </c>
      <c r="V366" s="7">
        <v>0.64772727272727271</v>
      </c>
      <c r="W366" s="7">
        <v>0.5613636363636364</v>
      </c>
      <c r="AC366" s="6"/>
    </row>
    <row r="367" spans="1:29">
      <c r="A367" s="6"/>
      <c r="B367" s="4">
        <v>0.76308119882994097</v>
      </c>
      <c r="C367" s="1" t="s">
        <v>17</v>
      </c>
      <c r="D367" s="4">
        <v>3.8352438606790106E-3</v>
      </c>
      <c r="E367" s="4">
        <v>3.4998541781906112E-4</v>
      </c>
      <c r="F367" s="4">
        <v>4.2263329188615961E-4</v>
      </c>
      <c r="G367" s="4">
        <v>3.856742742268157E-5</v>
      </c>
      <c r="H367" s="4">
        <v>4.6948731781140576E-2</v>
      </c>
      <c r="I367" s="4">
        <v>4.2843094482102701E-3</v>
      </c>
      <c r="J367" s="4">
        <v>5.17362070922678E-3</v>
      </c>
      <c r="K367" s="4">
        <v>4.721190806457633E-4</v>
      </c>
      <c r="N367" s="1" t="s">
        <v>14</v>
      </c>
      <c r="O367" s="25">
        <v>97</v>
      </c>
      <c r="P367" s="7">
        <v>3.9681818181818183</v>
      </c>
      <c r="Q367" s="7">
        <v>23.368181818181817</v>
      </c>
      <c r="R367" s="7">
        <v>15.211363636363636</v>
      </c>
      <c r="S367" s="7">
        <v>10.361363636363636</v>
      </c>
      <c r="T367" s="7">
        <v>9.038636363636364</v>
      </c>
      <c r="U367" s="7">
        <v>28.879545454545454</v>
      </c>
      <c r="V367" s="7">
        <v>3.3068181818181817</v>
      </c>
      <c r="W367" s="7">
        <v>2.8659090909090907</v>
      </c>
      <c r="AC367" s="6"/>
    </row>
    <row r="368" spans="1:29">
      <c r="A368" s="6"/>
      <c r="B368" s="4">
        <v>6.9635022414215944E-2</v>
      </c>
      <c r="C368" s="1" t="s">
        <v>18</v>
      </c>
      <c r="D368" s="4">
        <v>3.4998541781906117E-4</v>
      </c>
      <c r="E368" s="4">
        <v>3.1937941141582746E-5</v>
      </c>
      <c r="F368" s="4">
        <v>3.856742742268157E-5</v>
      </c>
      <c r="G368" s="4">
        <v>3.5194729959997296E-6</v>
      </c>
      <c r="H368" s="4">
        <v>4.284309448210271E-3</v>
      </c>
      <c r="I368" s="4">
        <v>3.9096492603016742E-4</v>
      </c>
      <c r="J368" s="4">
        <v>4.721190806457633E-4</v>
      </c>
      <c r="K368" s="4">
        <v>4.30832561637696E-5</v>
      </c>
      <c r="N368" s="1" t="s">
        <v>15</v>
      </c>
      <c r="O368" s="25">
        <v>70</v>
      </c>
      <c r="P368" s="7">
        <v>2.8636363636363638</v>
      </c>
      <c r="Q368" s="7">
        <v>16.863636363636363</v>
      </c>
      <c r="R368" s="7">
        <v>10.977272727272727</v>
      </c>
      <c r="S368" s="7">
        <v>7.4772727272727275</v>
      </c>
      <c r="T368" s="7">
        <v>6.5227272727272725</v>
      </c>
      <c r="U368" s="7">
        <v>20.84090909090909</v>
      </c>
      <c r="V368" s="7">
        <v>2.3863636363636362</v>
      </c>
      <c r="W368" s="7">
        <v>2.0681818181818183</v>
      </c>
      <c r="AC368" s="6"/>
    </row>
    <row r="369" spans="1:29">
      <c r="A369" s="6"/>
      <c r="B369" s="4">
        <v>8.408944274558787E-2</v>
      </c>
      <c r="C369" s="1" t="s">
        <v>19</v>
      </c>
      <c r="D369" s="4">
        <v>4.2263329188615961E-4</v>
      </c>
      <c r="E369" s="4">
        <v>3.8567427422681563E-5</v>
      </c>
      <c r="F369" s="4">
        <v>4.657302270706411E-5</v>
      </c>
      <c r="G369" s="4">
        <v>4.2500240932118057E-6</v>
      </c>
      <c r="H369" s="4">
        <v>5.1736207092267818E-3</v>
      </c>
      <c r="I369" s="4">
        <v>4.7211908064576341E-4</v>
      </c>
      <c r="J369" s="4">
        <v>5.7011872797152593E-4</v>
      </c>
      <c r="K369" s="4">
        <v>5.2026220095496054E-5</v>
      </c>
      <c r="N369" s="1" t="s">
        <v>16</v>
      </c>
      <c r="O369" s="25">
        <v>50</v>
      </c>
      <c r="P369" s="7">
        <v>2.0454545454545454</v>
      </c>
      <c r="Q369" s="7">
        <v>12.045454545454545</v>
      </c>
      <c r="R369" s="7">
        <v>7.8409090909090908</v>
      </c>
      <c r="S369" s="7">
        <v>5.3409090909090908</v>
      </c>
      <c r="T369" s="7">
        <v>4.6590909090909092</v>
      </c>
      <c r="U369" s="7">
        <v>14.886363636363637</v>
      </c>
      <c r="V369" s="7">
        <v>1.7045454545454546</v>
      </c>
      <c r="W369" s="7">
        <v>1.4772727272727273</v>
      </c>
      <c r="AC369" s="6"/>
    </row>
    <row r="370" spans="1:29">
      <c r="A370" s="6"/>
      <c r="B370" s="4">
        <v>7.6735873447891121E-3</v>
      </c>
      <c r="C370" s="1" t="s">
        <v>20</v>
      </c>
      <c r="D370" s="4">
        <v>3.856742742268157E-5</v>
      </c>
      <c r="E370" s="4">
        <v>3.5194729959997292E-6</v>
      </c>
      <c r="F370" s="4">
        <v>4.2500240932118057E-6</v>
      </c>
      <c r="G370" s="4">
        <v>3.8783621382043366E-7</v>
      </c>
      <c r="H370" s="4">
        <v>4.7211908064576341E-4</v>
      </c>
      <c r="I370" s="4">
        <v>4.3083256163769606E-5</v>
      </c>
      <c r="J370" s="4">
        <v>5.2026220095496048E-5</v>
      </c>
      <c r="K370" s="4">
        <v>4.7476559611635529E-6</v>
      </c>
      <c r="N370" s="1" t="s">
        <v>17</v>
      </c>
      <c r="O370" s="25">
        <v>35</v>
      </c>
      <c r="P370" s="7">
        <v>1.4318181818181819</v>
      </c>
      <c r="Q370" s="7">
        <v>8.4318181818181817</v>
      </c>
      <c r="R370" s="7">
        <v>5.4886363636363633</v>
      </c>
      <c r="S370" s="7">
        <v>3.7386363636363638</v>
      </c>
      <c r="T370" s="7">
        <v>3.2613636363636362</v>
      </c>
      <c r="U370" s="7">
        <v>10.420454545454545</v>
      </c>
      <c r="V370" s="7">
        <v>1.1931818181818181</v>
      </c>
      <c r="W370" s="7">
        <v>1.0340909090909092</v>
      </c>
      <c r="AC370" s="6"/>
    </row>
    <row r="371" spans="1:29">
      <c r="A371" s="6"/>
      <c r="N371" s="1" t="s">
        <v>18</v>
      </c>
      <c r="O371" s="25">
        <v>133</v>
      </c>
      <c r="P371" s="7">
        <v>5.4409090909090905</v>
      </c>
      <c r="Q371" s="7">
        <v>32.040909090909089</v>
      </c>
      <c r="R371" s="7">
        <v>20.856818181818181</v>
      </c>
      <c r="S371" s="7">
        <v>14.206818181818182</v>
      </c>
      <c r="T371" s="7">
        <v>12.393181818181818</v>
      </c>
      <c r="U371" s="7">
        <v>39.597727272727276</v>
      </c>
      <c r="V371" s="7">
        <v>4.5340909090909092</v>
      </c>
      <c r="W371" s="7">
        <v>3.9295454545454547</v>
      </c>
      <c r="AC371" s="6"/>
    </row>
    <row r="372" spans="1:29">
      <c r="A372" s="6"/>
      <c r="C372" s="1" t="s">
        <v>30</v>
      </c>
      <c r="D372" s="4">
        <v>2.0679711137961466E-3</v>
      </c>
      <c r="E372" s="4">
        <v>2.2661439918472664E-2</v>
      </c>
      <c r="F372" s="4">
        <v>2.2788471114178831E-4</v>
      </c>
      <c r="G372" s="4">
        <v>2.49722815537703E-3</v>
      </c>
      <c r="H372" s="4">
        <v>2.5314849506224819E-2</v>
      </c>
      <c r="I372" s="4">
        <v>0.27740761817383958</v>
      </c>
      <c r="J372" s="4">
        <v>2.789626571105268E-3</v>
      </c>
      <c r="K372" s="4">
        <v>3.0569554146252283E-2</v>
      </c>
      <c r="N372" s="1" t="s">
        <v>19</v>
      </c>
      <c r="O372" s="25">
        <v>12</v>
      </c>
      <c r="P372" s="7">
        <v>0.49090909090909091</v>
      </c>
      <c r="Q372" s="7">
        <v>2.8909090909090911</v>
      </c>
      <c r="R372" s="7">
        <v>1.8818181818181818</v>
      </c>
      <c r="S372" s="7">
        <v>1.2818181818181817</v>
      </c>
      <c r="T372" s="7">
        <v>1.1181818181818182</v>
      </c>
      <c r="U372" s="7">
        <v>3.5727272727272728</v>
      </c>
      <c r="V372" s="7">
        <v>0.40909090909090912</v>
      </c>
      <c r="W372" s="7">
        <v>0.35454545454545455</v>
      </c>
      <c r="AC372" s="6"/>
    </row>
    <row r="373" spans="1:29">
      <c r="A373" s="6"/>
      <c r="C373" s="1"/>
      <c r="D373" s="1" t="s">
        <v>13</v>
      </c>
      <c r="E373" s="1" t="s">
        <v>14</v>
      </c>
      <c r="F373" s="1" t="s">
        <v>15</v>
      </c>
      <c r="G373" s="1" t="s">
        <v>16</v>
      </c>
      <c r="H373" s="1" t="s">
        <v>17</v>
      </c>
      <c r="I373" s="1" t="s">
        <v>18</v>
      </c>
      <c r="J373" s="1" t="s">
        <v>19</v>
      </c>
      <c r="K373" s="1" t="s">
        <v>20</v>
      </c>
      <c r="L373" s="1"/>
      <c r="N373" s="1" t="s">
        <v>20</v>
      </c>
      <c r="O373" s="26">
        <v>24</v>
      </c>
      <c r="P373" s="7">
        <v>0.98181818181818181</v>
      </c>
      <c r="Q373" s="7">
        <v>5.7818181818181822</v>
      </c>
      <c r="R373" s="7">
        <v>3.7636363636363637</v>
      </c>
      <c r="S373" s="7">
        <v>2.5636363636363635</v>
      </c>
      <c r="T373" s="7">
        <v>2.2363636363636363</v>
      </c>
      <c r="U373" s="7">
        <v>7.1454545454545455</v>
      </c>
      <c r="V373" s="7">
        <v>0.81818181818181823</v>
      </c>
      <c r="W373" s="7">
        <v>0.70909090909090911</v>
      </c>
      <c r="AC373" s="6"/>
    </row>
    <row r="374" spans="1:29">
      <c r="A374" s="6"/>
      <c r="B374" s="4">
        <v>5.6884878903086496E-3</v>
      </c>
      <c r="C374" s="1" t="s">
        <v>13</v>
      </c>
      <c r="D374" s="4">
        <v>1.176362863833747E-5</v>
      </c>
      <c r="E374" s="4">
        <v>1.2890932655318878E-4</v>
      </c>
      <c r="F374" s="4">
        <v>1.2963194197165473E-6</v>
      </c>
      <c r="G374" s="4">
        <v>1.4205452121200042E-5</v>
      </c>
      <c r="H374" s="4">
        <v>1.4400321486114577E-4</v>
      </c>
      <c r="I374" s="4">
        <v>1.5780298766612522E-3</v>
      </c>
      <c r="J374" s="4">
        <v>1.5868756968215558E-5</v>
      </c>
      <c r="K374" s="4">
        <v>1.7389453857309068E-4</v>
      </c>
      <c r="O374" s="25">
        <v>440</v>
      </c>
      <c r="AC374" s="6"/>
    </row>
    <row r="375" spans="1:29">
      <c r="A375" s="6"/>
      <c r="B375" s="4">
        <v>6.2336135013294103E-2</v>
      </c>
      <c r="C375" s="1" t="s">
        <v>14</v>
      </c>
      <c r="D375" s="4">
        <v>1.2890932655318878E-4</v>
      </c>
      <c r="E375" s="4">
        <v>1.4126265783535644E-3</v>
      </c>
      <c r="F375" s="4">
        <v>1.4205452121200042E-5</v>
      </c>
      <c r="G375" s="4">
        <v>1.5566755145258193E-4</v>
      </c>
      <c r="H375" s="4">
        <v>1.5780298766612519E-3</v>
      </c>
      <c r="I375" s="4">
        <v>1.7292518740200803E-2</v>
      </c>
      <c r="J375" s="4">
        <v>1.7389453857309068E-4</v>
      </c>
      <c r="K375" s="4">
        <v>1.9055878545569868E-3</v>
      </c>
      <c r="N375" s="1" t="s">
        <v>101</v>
      </c>
      <c r="AC375" s="6"/>
    </row>
    <row r="376" spans="1:29">
      <c r="A376" s="6"/>
      <c r="B376" s="4">
        <v>6.268556707917024E-4</v>
      </c>
      <c r="C376" s="1" t="s">
        <v>15</v>
      </c>
      <c r="D376" s="4">
        <v>1.2963194197165473E-6</v>
      </c>
      <c r="E376" s="4">
        <v>1.4205452121200044E-5</v>
      </c>
      <c r="F376" s="4">
        <v>1.4285082346595905E-7</v>
      </c>
      <c r="G376" s="4">
        <v>1.5654016304587938E-6</v>
      </c>
      <c r="H376" s="4">
        <v>1.5868756968215555E-5</v>
      </c>
      <c r="I376" s="4">
        <v>1.7389453857309065E-4</v>
      </c>
      <c r="J376" s="4">
        <v>1.7486932354885496E-6</v>
      </c>
      <c r="K376" s="4">
        <v>1.9162698370152242E-5</v>
      </c>
      <c r="P376" s="1" t="s">
        <v>13</v>
      </c>
      <c r="Q376" s="1" t="s">
        <v>14</v>
      </c>
      <c r="R376" s="1" t="s">
        <v>15</v>
      </c>
      <c r="S376" s="1" t="s">
        <v>16</v>
      </c>
      <c r="T376" s="1" t="s">
        <v>17</v>
      </c>
      <c r="U376" s="1" t="s">
        <v>18</v>
      </c>
      <c r="V376" s="1" t="s">
        <v>19</v>
      </c>
      <c r="W376" s="1" t="s">
        <v>20</v>
      </c>
      <c r="X376" s="1" t="s">
        <v>95</v>
      </c>
      <c r="AC376" s="6"/>
    </row>
    <row r="377" spans="1:29">
      <c r="A377" s="6"/>
      <c r="B377" s="4">
        <v>6.8692700910716721E-3</v>
      </c>
      <c r="C377" s="1" t="s">
        <v>16</v>
      </c>
      <c r="D377" s="4">
        <v>1.4205452121200044E-5</v>
      </c>
      <c r="E377" s="4">
        <v>1.5566755145258193E-4</v>
      </c>
      <c r="F377" s="4">
        <v>1.5654016304587938E-6</v>
      </c>
      <c r="G377" s="4">
        <v>1.7154134678313514E-5</v>
      </c>
      <c r="H377" s="4">
        <v>1.7389453857309065E-4</v>
      </c>
      <c r="I377" s="4">
        <v>1.9055878545569866E-3</v>
      </c>
      <c r="J377" s="4">
        <v>1.9162698370152242E-5</v>
      </c>
      <c r="K377" s="4">
        <v>2.0999052399424682E-4</v>
      </c>
      <c r="O377" s="1" t="s">
        <v>13</v>
      </c>
      <c r="P377" s="7">
        <v>13.362068048910155</v>
      </c>
      <c r="Q377" s="7">
        <v>7.2804008305497853E-2</v>
      </c>
      <c r="R377" s="7">
        <v>2.9795454545454545</v>
      </c>
      <c r="S377" s="7">
        <v>1.913084088364043</v>
      </c>
      <c r="T377" s="7">
        <v>2.8076817598319521</v>
      </c>
      <c r="U377" s="7">
        <v>2.3639294714927503</v>
      </c>
      <c r="V377" s="7">
        <v>0.19158692185007978</v>
      </c>
      <c r="W377" s="7">
        <v>0.5613636363636364</v>
      </c>
      <c r="X377" s="6">
        <v>24.252063389663569</v>
      </c>
      <c r="AC377" s="6"/>
    </row>
    <row r="378" spans="1:29">
      <c r="A378" s="6"/>
      <c r="B378" s="4">
        <v>6.9635022414215944E-2</v>
      </c>
      <c r="C378" s="1" t="s">
        <v>17</v>
      </c>
      <c r="D378" s="4">
        <v>1.4400321486114577E-4</v>
      </c>
      <c r="E378" s="4">
        <v>1.5780298766612519E-3</v>
      </c>
      <c r="F378" s="4">
        <v>1.5868756968215555E-5</v>
      </c>
      <c r="G378" s="4">
        <v>1.7389453857309062E-4</v>
      </c>
      <c r="H378" s="4">
        <v>1.7628001127784688E-3</v>
      </c>
      <c r="I378" s="4">
        <v>1.9317285709409576E-2</v>
      </c>
      <c r="J378" s="4">
        <v>1.9425570880620771E-4</v>
      </c>
      <c r="K378" s="4">
        <v>2.1287115881668656E-3</v>
      </c>
      <c r="O378" s="1" t="s">
        <v>14</v>
      </c>
      <c r="P378" s="7">
        <v>1.0403467666354262</v>
      </c>
      <c r="Q378" s="7">
        <v>70.649255539247761</v>
      </c>
      <c r="R378" s="7">
        <v>13.277103962077069</v>
      </c>
      <c r="S378" s="7">
        <v>0.25914823825001498</v>
      </c>
      <c r="T378" s="7">
        <v>5.4811809952682475</v>
      </c>
      <c r="U378" s="7">
        <v>12.342203831817825</v>
      </c>
      <c r="V378" s="7">
        <v>3.3068181818181817</v>
      </c>
      <c r="W378" s="7">
        <v>0.26162677528656902</v>
      </c>
      <c r="X378" s="6">
        <v>106.6176842904011</v>
      </c>
      <c r="AC378" s="6"/>
    </row>
    <row r="379" spans="1:29">
      <c r="A379" s="6"/>
      <c r="B379" s="4">
        <v>0.76308119882994097</v>
      </c>
      <c r="C379" s="1" t="s">
        <v>18</v>
      </c>
      <c r="D379" s="4">
        <v>1.5780298766612517E-3</v>
      </c>
      <c r="E379" s="4">
        <v>1.72925187402008E-2</v>
      </c>
      <c r="F379" s="4">
        <v>1.7389453857309062E-4</v>
      </c>
      <c r="G379" s="4">
        <v>1.9055878545569862E-3</v>
      </c>
      <c r="H379" s="4">
        <v>1.9317285709409573E-2</v>
      </c>
      <c r="I379" s="4">
        <v>0.21168453784065203</v>
      </c>
      <c r="J379" s="4">
        <v>2.1287115881668656E-3</v>
      </c>
      <c r="K379" s="4">
        <v>2.3327052025618984E-2</v>
      </c>
      <c r="O379" s="1" t="s">
        <v>15</v>
      </c>
      <c r="P379" s="7">
        <v>1.5937950937950935</v>
      </c>
      <c r="Q379" s="7">
        <v>11.39732908600833</v>
      </c>
      <c r="R379" s="7">
        <v>168.61702428006777</v>
      </c>
      <c r="S379" s="7">
        <v>1.6170903564520587</v>
      </c>
      <c r="T379" s="7">
        <v>6.5227272727272725</v>
      </c>
      <c r="U379" s="7">
        <v>20.84090909090909</v>
      </c>
      <c r="V379" s="7">
        <v>0.15779220779220787</v>
      </c>
      <c r="W379" s="7">
        <v>0.55169830169830181</v>
      </c>
      <c r="X379" s="6">
        <v>211.29836568945012</v>
      </c>
      <c r="AC379" s="6"/>
    </row>
    <row r="380" spans="1:29">
      <c r="A380" s="6"/>
      <c r="B380" s="4">
        <v>7.6735873447891121E-3</v>
      </c>
      <c r="C380" s="1" t="s">
        <v>19</v>
      </c>
      <c r="D380" s="4">
        <v>1.5868756968215555E-5</v>
      </c>
      <c r="E380" s="4">
        <v>1.7389453857309065E-4</v>
      </c>
      <c r="F380" s="4">
        <v>1.7486932354885491E-6</v>
      </c>
      <c r="G380" s="4">
        <v>1.9162698370152236E-5</v>
      </c>
      <c r="H380" s="4">
        <v>1.9425570880620769E-4</v>
      </c>
      <c r="I380" s="4">
        <v>2.1287115881668656E-3</v>
      </c>
      <c r="J380" s="4">
        <v>2.140644315272083E-5</v>
      </c>
      <c r="K380" s="4">
        <v>2.3457814383252704E-4</v>
      </c>
      <c r="O380" s="1" t="s">
        <v>16</v>
      </c>
      <c r="P380" s="7">
        <v>1.0101010101010081E-3</v>
      </c>
      <c r="Q380" s="7">
        <v>0.76998284734133771</v>
      </c>
      <c r="R380" s="7">
        <v>0.59453227931488806</v>
      </c>
      <c r="S380" s="7">
        <v>79.911121856866558</v>
      </c>
      <c r="T380" s="7">
        <v>4.6590909090909092</v>
      </c>
      <c r="U380" s="7">
        <v>11.155065926439972</v>
      </c>
      <c r="V380" s="7">
        <v>1.7045454545454546</v>
      </c>
      <c r="W380" s="7">
        <v>0.15419580419580423</v>
      </c>
      <c r="X380" s="6">
        <v>98.949545178805025</v>
      </c>
      <c r="AC380" s="6"/>
    </row>
    <row r="381" spans="1:29">
      <c r="A381" s="6"/>
      <c r="B381" s="4">
        <v>8.408944274558787E-2</v>
      </c>
      <c r="C381" s="1" t="s">
        <v>20</v>
      </c>
      <c r="D381" s="4">
        <v>1.7389453857309065E-4</v>
      </c>
      <c r="E381" s="4">
        <v>1.9055878545569866E-3</v>
      </c>
      <c r="F381" s="4">
        <v>1.9162698370152239E-5</v>
      </c>
      <c r="G381" s="4">
        <v>2.0999052399424677E-4</v>
      </c>
      <c r="H381" s="4">
        <v>2.1287115881668652E-3</v>
      </c>
      <c r="I381" s="4">
        <v>2.3327052025618984E-2</v>
      </c>
      <c r="J381" s="4">
        <v>2.3457814383252704E-4</v>
      </c>
      <c r="K381" s="4">
        <v>2.5705767731394298E-3</v>
      </c>
      <c r="O381" s="1" t="s">
        <v>17</v>
      </c>
      <c r="P381" s="7">
        <v>1.4318181818181821</v>
      </c>
      <c r="Q381" s="7">
        <v>3.4992036265621174</v>
      </c>
      <c r="R381" s="7">
        <v>5.4886363636363633</v>
      </c>
      <c r="S381" s="7">
        <v>3.7386363636363633</v>
      </c>
      <c r="T381" s="7">
        <v>107.66554482103263</v>
      </c>
      <c r="U381" s="7">
        <v>1.8751982750074352</v>
      </c>
      <c r="V381" s="7">
        <v>2.7360389610389615</v>
      </c>
      <c r="W381" s="7">
        <v>1.123876123876129E-3</v>
      </c>
      <c r="X381" s="6">
        <v>126.43620046885592</v>
      </c>
      <c r="AC381" s="6"/>
    </row>
    <row r="382" spans="1:29">
      <c r="A382" s="6"/>
      <c r="O382" s="1" t="s">
        <v>18</v>
      </c>
      <c r="P382" s="7">
        <v>3.624701906280853</v>
      </c>
      <c r="Q382" s="7">
        <v>8.0306948761268515</v>
      </c>
      <c r="R382" s="7">
        <v>20.856818181818181</v>
      </c>
      <c r="S382" s="7">
        <v>14.206818181818182</v>
      </c>
      <c r="T382" s="7">
        <v>0.4621346881616456</v>
      </c>
      <c r="U382" s="7">
        <v>95.213522485951145</v>
      </c>
      <c r="V382" s="7">
        <v>1.4162964228753703</v>
      </c>
      <c r="W382" s="7">
        <v>0.21988669225511337</v>
      </c>
      <c r="X382" s="6">
        <v>144.03087343528733</v>
      </c>
      <c r="AC382" s="6"/>
    </row>
    <row r="383" spans="1:29">
      <c r="A383" s="6"/>
      <c r="C383" s="1" t="s">
        <v>31</v>
      </c>
      <c r="D383" s="4">
        <v>1.0569288313272178E-4</v>
      </c>
      <c r="E383" s="4">
        <v>9.6450106453355415E-6</v>
      </c>
      <c r="F383" s="4">
        <v>9.5912458609962641E-4</v>
      </c>
      <c r="G383" s="4">
        <v>8.7524973952290343E-5</v>
      </c>
      <c r="H383" s="4">
        <v>1.2938282418618013E-3</v>
      </c>
      <c r="I383" s="4">
        <v>1.1806837694381557E-4</v>
      </c>
      <c r="J383" s="4">
        <v>1.174102210270315E-2</v>
      </c>
      <c r="K383" s="4">
        <v>1.0714277046023049E-3</v>
      </c>
      <c r="O383" s="1" t="s">
        <v>19</v>
      </c>
      <c r="P383" s="7">
        <v>0.49090909090909091</v>
      </c>
      <c r="Q383" s="7">
        <v>2.8909090909090907</v>
      </c>
      <c r="R383" s="7">
        <v>2.3842336407553799</v>
      </c>
      <c r="S383" s="7">
        <v>1.2818181818181817</v>
      </c>
      <c r="T383" s="7">
        <v>3.1669623059866963</v>
      </c>
      <c r="U383" s="7">
        <v>1.8526254915567892</v>
      </c>
      <c r="V383" s="7">
        <v>31.520202020202017</v>
      </c>
      <c r="W383" s="7">
        <v>0.35454545454545455</v>
      </c>
      <c r="X383" s="6">
        <v>43.942205276682699</v>
      </c>
      <c r="AC383" s="6"/>
    </row>
    <row r="384" spans="1:29">
      <c r="A384" s="6"/>
      <c r="C384" s="1"/>
      <c r="D384" s="1" t="s">
        <v>13</v>
      </c>
      <c r="E384" s="1" t="s">
        <v>14</v>
      </c>
      <c r="F384" s="1" t="s">
        <v>15</v>
      </c>
      <c r="G384" s="1" t="s">
        <v>16</v>
      </c>
      <c r="H384" s="1" t="s">
        <v>17</v>
      </c>
      <c r="I384" s="1" t="s">
        <v>18</v>
      </c>
      <c r="J384" s="1" t="s">
        <v>19</v>
      </c>
      <c r="K384" s="1" t="s">
        <v>20</v>
      </c>
      <c r="L384" s="1"/>
      <c r="O384" s="1" t="s">
        <v>20</v>
      </c>
      <c r="P384" s="7">
        <v>0.98181818181818181</v>
      </c>
      <c r="Q384" s="7">
        <v>0.25666094911377912</v>
      </c>
      <c r="R384" s="7">
        <v>3.7636363636363637</v>
      </c>
      <c r="S384" s="7">
        <v>0.95370728562217899</v>
      </c>
      <c r="T384" s="7">
        <v>2.2363636363636363</v>
      </c>
      <c r="U384" s="7">
        <v>0.48133240804996524</v>
      </c>
      <c r="V384" s="7">
        <v>1.7070707070707065</v>
      </c>
      <c r="W384" s="7">
        <v>25.965501165501166</v>
      </c>
      <c r="X384" s="6">
        <v>36.346090697175981</v>
      </c>
      <c r="AC384" s="6"/>
    </row>
    <row r="385" spans="1:29">
      <c r="A385" s="6"/>
      <c r="B385" s="4">
        <v>6.8692700910716721E-3</v>
      </c>
      <c r="C385" s="1" t="s">
        <v>13</v>
      </c>
      <c r="D385" s="4">
        <v>7.2603296094273935E-7</v>
      </c>
      <c r="E385" s="4">
        <v>6.6254183154071317E-8</v>
      </c>
      <c r="F385" s="4">
        <v>6.5884858329056603E-6</v>
      </c>
      <c r="G385" s="4">
        <v>6.0123268579229518E-7</v>
      </c>
      <c r="H385" s="4">
        <v>8.8876556448051168E-6</v>
      </c>
      <c r="I385" s="4">
        <v>8.1104357044152844E-7</v>
      </c>
      <c r="J385" s="4">
        <v>8.0652251968710178E-5</v>
      </c>
      <c r="K385" s="4">
        <v>7.3599262859701873E-6</v>
      </c>
      <c r="X385" s="27">
        <v>791.87302842632164</v>
      </c>
      <c r="Y385" t="s">
        <v>51</v>
      </c>
      <c r="AC385" s="6"/>
    </row>
    <row r="386" spans="1:29">
      <c r="A386" s="6"/>
      <c r="B386" s="4">
        <v>6.268556707917024E-4</v>
      </c>
      <c r="C386" s="1" t="s">
        <v>14</v>
      </c>
      <c r="D386" s="4">
        <v>6.6254183154071317E-8</v>
      </c>
      <c r="E386" s="4">
        <v>6.0460296178749217E-9</v>
      </c>
      <c r="F386" s="4">
        <v>6.0123268579229529E-7</v>
      </c>
      <c r="G386" s="4">
        <v>5.4865526257889243E-8</v>
      </c>
      <c r="H386" s="4">
        <v>8.1104357044152844E-7</v>
      </c>
      <c r="I386" s="4">
        <v>7.4011831628403073E-8</v>
      </c>
      <c r="J386" s="4">
        <v>7.3599262859701873E-6</v>
      </c>
      <c r="K386" s="4">
        <v>6.7163053247329179E-7</v>
      </c>
      <c r="Y386" t="s">
        <v>102</v>
      </c>
      <c r="AC386" s="6"/>
    </row>
    <row r="387" spans="1:29">
      <c r="A387" s="6"/>
      <c r="B387" s="4">
        <v>6.2336135013294103E-2</v>
      </c>
      <c r="C387" s="1" t="s">
        <v>15</v>
      </c>
      <c r="D387" s="4">
        <v>6.5884858329056603E-6</v>
      </c>
      <c r="E387" s="4">
        <v>6.0123268579229518E-7</v>
      </c>
      <c r="F387" s="4">
        <v>5.9788119693676138E-5</v>
      </c>
      <c r="G387" s="4">
        <v>5.4559685933250208E-6</v>
      </c>
      <c r="H387" s="4">
        <v>8.0652251968710178E-5</v>
      </c>
      <c r="I387" s="4">
        <v>7.3599262859701873E-6</v>
      </c>
      <c r="J387" s="4">
        <v>7.3188993898817378E-4</v>
      </c>
      <c r="K387" s="4">
        <v>6.6788662051073074E-5</v>
      </c>
      <c r="U387" t="s">
        <v>103</v>
      </c>
      <c r="W387">
        <v>66.33864886296881</v>
      </c>
      <c r="AC387" s="6"/>
    </row>
    <row r="388" spans="1:29">
      <c r="A388" s="6"/>
      <c r="B388" s="4">
        <v>5.6884878903086496E-3</v>
      </c>
      <c r="C388" s="1" t="s">
        <v>16</v>
      </c>
      <c r="D388" s="4">
        <v>6.0123268579229518E-7</v>
      </c>
      <c r="E388" s="4">
        <v>5.4865526257889243E-8</v>
      </c>
      <c r="F388" s="4">
        <v>5.4559685933250208E-6</v>
      </c>
      <c r="G388" s="4">
        <v>4.9788475442718359E-7</v>
      </c>
      <c r="H388" s="4">
        <v>7.3599262859701873E-6</v>
      </c>
      <c r="I388" s="4">
        <v>6.7163053247329179E-7</v>
      </c>
      <c r="J388" s="4">
        <v>6.6788662051073074E-5</v>
      </c>
      <c r="K388" s="4">
        <v>6.0948035229714048E-6</v>
      </c>
      <c r="AC388" s="6"/>
    </row>
    <row r="389" spans="1:29">
      <c r="A389" s="6"/>
      <c r="B389" s="4">
        <v>8.408944274558787E-2</v>
      </c>
      <c r="C389" s="1" t="s">
        <v>17</v>
      </c>
      <c r="D389" s="4">
        <v>8.8876556448051185E-6</v>
      </c>
      <c r="E389" s="4">
        <v>8.1104357044152854E-7</v>
      </c>
      <c r="F389" s="4">
        <v>8.0652251968710192E-5</v>
      </c>
      <c r="G389" s="4">
        <v>7.3599262859701881E-6</v>
      </c>
      <c r="H389" s="4">
        <v>1.0879729586666256E-4</v>
      </c>
      <c r="I389" s="4">
        <v>9.9283040230814653E-6</v>
      </c>
      <c r="J389" s="4">
        <v>9.8729600587993817E-4</v>
      </c>
      <c r="K389" s="4">
        <v>9.0095758622192148E-5</v>
      </c>
      <c r="AC389" s="6"/>
    </row>
    <row r="390" spans="1:29">
      <c r="A390" s="6"/>
      <c r="B390" s="4">
        <v>7.6735873447891121E-3</v>
      </c>
      <c r="C390" s="1" t="s">
        <v>18</v>
      </c>
      <c r="D390" s="4">
        <v>8.1104357044152844E-7</v>
      </c>
      <c r="E390" s="4">
        <v>7.4011831628403073E-8</v>
      </c>
      <c r="F390" s="4">
        <v>7.3599262859701881E-6</v>
      </c>
      <c r="G390" s="4">
        <v>6.716305324732919E-7</v>
      </c>
      <c r="H390" s="4">
        <v>9.9283040230814653E-6</v>
      </c>
      <c r="I390" s="4">
        <v>9.0600800313585372E-7</v>
      </c>
      <c r="J390" s="4">
        <v>9.0095758622192148E-5</v>
      </c>
      <c r="K390" s="4">
        <v>8.2216940748926947E-6</v>
      </c>
      <c r="AC390" s="6"/>
    </row>
    <row r="391" spans="1:29">
      <c r="A391" s="6"/>
      <c r="B391" s="4">
        <v>0.76308119882994097</v>
      </c>
      <c r="C391" s="1" t="s">
        <v>19</v>
      </c>
      <c r="D391" s="4">
        <v>8.0652251968710178E-5</v>
      </c>
      <c r="E391" s="4">
        <v>7.3599262859701873E-6</v>
      </c>
      <c r="F391" s="4">
        <v>7.3188993898817389E-4</v>
      </c>
      <c r="G391" s="4">
        <v>6.6788662051073074E-5</v>
      </c>
      <c r="H391" s="4">
        <v>9.8729600587993817E-4</v>
      </c>
      <c r="I391" s="4">
        <v>9.0095758622192148E-5</v>
      </c>
      <c r="J391" s="4">
        <v>8.9593532216195541E-3</v>
      </c>
      <c r="K391" s="4">
        <v>8.1758633728753864E-4</v>
      </c>
      <c r="AC391" s="6"/>
    </row>
    <row r="392" spans="1:29">
      <c r="A392" s="6"/>
      <c r="B392" s="4">
        <v>6.9635022414215944E-2</v>
      </c>
      <c r="C392" s="1" t="s">
        <v>20</v>
      </c>
      <c r="D392" s="4">
        <v>7.3599262859701873E-6</v>
      </c>
      <c r="E392" s="4">
        <v>6.7163053247329179E-7</v>
      </c>
      <c r="F392" s="4">
        <v>6.6788662051073074E-5</v>
      </c>
      <c r="G392" s="4">
        <v>6.0948035229714048E-6</v>
      </c>
      <c r="H392" s="4">
        <v>9.0095758622192148E-5</v>
      </c>
      <c r="I392" s="4">
        <v>8.2216940748926947E-6</v>
      </c>
      <c r="J392" s="4">
        <v>8.1758633728753864E-4</v>
      </c>
      <c r="K392" s="4">
        <v>7.4608892225193441E-5</v>
      </c>
      <c r="AC392" s="6"/>
    </row>
    <row r="393" spans="1:29">
      <c r="A393" s="6"/>
      <c r="AC393" s="6"/>
    </row>
    <row r="394" spans="1:29">
      <c r="A394" s="6"/>
      <c r="C394" s="1" t="s">
        <v>32</v>
      </c>
      <c r="D394" s="4">
        <v>0</v>
      </c>
      <c r="E394" s="4">
        <v>0</v>
      </c>
      <c r="F394" s="4">
        <v>0</v>
      </c>
      <c r="G394" s="4">
        <v>0</v>
      </c>
      <c r="H394" s="4">
        <v>0</v>
      </c>
      <c r="I394" s="4">
        <v>0</v>
      </c>
      <c r="J394" s="4">
        <v>0</v>
      </c>
      <c r="K394" s="4">
        <v>0</v>
      </c>
      <c r="AC394" s="6"/>
    </row>
    <row r="395" spans="1:29">
      <c r="A395" s="6"/>
      <c r="C395" s="1"/>
      <c r="D395" s="1" t="s">
        <v>13</v>
      </c>
      <c r="E395" s="1" t="s">
        <v>14</v>
      </c>
      <c r="F395" s="1" t="s">
        <v>15</v>
      </c>
      <c r="G395" s="1" t="s">
        <v>16</v>
      </c>
      <c r="H395" s="1" t="s">
        <v>17</v>
      </c>
      <c r="I395" s="1" t="s">
        <v>18</v>
      </c>
      <c r="J395" s="1" t="s">
        <v>19</v>
      </c>
      <c r="K395" s="1" t="s">
        <v>20</v>
      </c>
      <c r="AC395" s="6"/>
    </row>
    <row r="396" spans="1:29">
      <c r="A396" s="6"/>
      <c r="B396" s="4">
        <v>6.268556707917024E-4</v>
      </c>
      <c r="C396" s="1" t="s">
        <v>13</v>
      </c>
      <c r="D396" s="4">
        <v>0</v>
      </c>
      <c r="E396" s="4">
        <v>0</v>
      </c>
      <c r="F396" s="4">
        <v>0</v>
      </c>
      <c r="G396" s="4">
        <v>0</v>
      </c>
      <c r="H396" s="4">
        <v>0</v>
      </c>
      <c r="I396" s="4">
        <v>0</v>
      </c>
      <c r="J396" s="4">
        <v>0</v>
      </c>
      <c r="K396" s="4">
        <v>0</v>
      </c>
      <c r="AC396" s="6"/>
    </row>
    <row r="397" spans="1:29">
      <c r="A397" s="6"/>
      <c r="B397" s="4">
        <v>6.8692700910716721E-3</v>
      </c>
      <c r="C397" s="1" t="s">
        <v>14</v>
      </c>
      <c r="D397" s="4">
        <v>0</v>
      </c>
      <c r="E397" s="4">
        <v>0</v>
      </c>
      <c r="F397" s="4">
        <v>0</v>
      </c>
      <c r="G397" s="4">
        <v>0</v>
      </c>
      <c r="H397" s="4">
        <v>0</v>
      </c>
      <c r="I397" s="4">
        <v>0</v>
      </c>
      <c r="J397" s="4">
        <v>0</v>
      </c>
      <c r="K397" s="4">
        <v>0</v>
      </c>
      <c r="AC397" s="6"/>
    </row>
    <row r="398" spans="1:29">
      <c r="A398" s="6"/>
      <c r="B398" s="4">
        <v>5.6884878903086496E-3</v>
      </c>
      <c r="C398" s="1" t="s">
        <v>15</v>
      </c>
      <c r="D398" s="4">
        <v>0</v>
      </c>
      <c r="E398" s="4">
        <v>0</v>
      </c>
      <c r="F398" s="4">
        <v>0</v>
      </c>
      <c r="G398" s="4">
        <v>0</v>
      </c>
      <c r="H398" s="4">
        <v>0</v>
      </c>
      <c r="I398" s="4">
        <v>0</v>
      </c>
      <c r="J398" s="4">
        <v>0</v>
      </c>
      <c r="K398" s="4">
        <v>0</v>
      </c>
      <c r="AC398" s="6"/>
    </row>
    <row r="399" spans="1:29">
      <c r="A399" s="6"/>
      <c r="B399" s="4">
        <v>6.2336135013294103E-2</v>
      </c>
      <c r="C399" s="1" t="s">
        <v>16</v>
      </c>
      <c r="D399" s="4">
        <v>0</v>
      </c>
      <c r="E399" s="4">
        <v>0</v>
      </c>
      <c r="F399" s="4">
        <v>0</v>
      </c>
      <c r="G399" s="4">
        <v>0</v>
      </c>
      <c r="H399" s="4">
        <v>0</v>
      </c>
      <c r="I399" s="4">
        <v>0</v>
      </c>
      <c r="J399" s="4">
        <v>0</v>
      </c>
      <c r="K399" s="4">
        <v>0</v>
      </c>
      <c r="AC399" s="6"/>
    </row>
    <row r="400" spans="1:29">
      <c r="A400" s="6"/>
      <c r="B400" s="4">
        <v>7.6735873447891121E-3</v>
      </c>
      <c r="C400" s="1" t="s">
        <v>17</v>
      </c>
      <c r="D400" s="4">
        <v>0</v>
      </c>
      <c r="E400" s="4">
        <v>0</v>
      </c>
      <c r="F400" s="4">
        <v>0</v>
      </c>
      <c r="G400" s="4">
        <v>0</v>
      </c>
      <c r="H400" s="4">
        <v>0</v>
      </c>
      <c r="I400" s="4">
        <v>0</v>
      </c>
      <c r="J400" s="4">
        <v>0</v>
      </c>
      <c r="K400" s="4">
        <v>0</v>
      </c>
      <c r="AC400" s="6"/>
    </row>
    <row r="401" spans="1:29">
      <c r="A401" s="6"/>
      <c r="B401" s="4">
        <v>8.408944274558787E-2</v>
      </c>
      <c r="C401" s="1" t="s">
        <v>18</v>
      </c>
      <c r="D401" s="4">
        <v>0</v>
      </c>
      <c r="E401" s="4">
        <v>0</v>
      </c>
      <c r="F401" s="4">
        <v>0</v>
      </c>
      <c r="G401" s="4">
        <v>0</v>
      </c>
      <c r="H401" s="4">
        <v>0</v>
      </c>
      <c r="I401" s="4">
        <v>0</v>
      </c>
      <c r="J401" s="4">
        <v>0</v>
      </c>
      <c r="K401" s="4">
        <v>0</v>
      </c>
      <c r="AC401" s="6"/>
    </row>
    <row r="402" spans="1:29">
      <c r="A402" s="6"/>
      <c r="B402" s="4">
        <v>6.9635022414215944E-2</v>
      </c>
      <c r="C402" s="1" t="s">
        <v>19</v>
      </c>
      <c r="D402" s="4">
        <v>0</v>
      </c>
      <c r="E402" s="4">
        <v>0</v>
      </c>
      <c r="F402" s="4">
        <v>0</v>
      </c>
      <c r="G402" s="4">
        <v>0</v>
      </c>
      <c r="H402" s="4">
        <v>0</v>
      </c>
      <c r="I402" s="4">
        <v>0</v>
      </c>
      <c r="J402" s="4">
        <v>0</v>
      </c>
      <c r="K402" s="4">
        <v>0</v>
      </c>
      <c r="AC402" s="6"/>
    </row>
    <row r="403" spans="1:29">
      <c r="A403" s="6"/>
      <c r="B403" s="4">
        <v>0.76308119882994097</v>
      </c>
      <c r="C403" s="1" t="s">
        <v>20</v>
      </c>
      <c r="D403" s="4">
        <v>0</v>
      </c>
      <c r="E403" s="4">
        <v>0</v>
      </c>
      <c r="F403" s="4">
        <v>0</v>
      </c>
      <c r="G403" s="4">
        <v>0</v>
      </c>
      <c r="H403" s="4">
        <v>0</v>
      </c>
      <c r="I403" s="4">
        <v>0</v>
      </c>
      <c r="J403" s="4">
        <v>0</v>
      </c>
      <c r="K403" s="4">
        <v>0</v>
      </c>
      <c r="AC403" s="6"/>
    </row>
    <row r="404" spans="1:29">
      <c r="A404" s="6"/>
      <c r="AC404" s="6"/>
    </row>
    <row r="405" spans="1:29">
      <c r="A405" s="6"/>
      <c r="C405" s="1" t="s">
        <v>33</v>
      </c>
      <c r="AC405" s="6"/>
    </row>
    <row r="406" spans="1:29">
      <c r="A406" s="6"/>
      <c r="C406" s="1"/>
      <c r="D406" s="1" t="s">
        <v>13</v>
      </c>
      <c r="E406" s="1" t="s">
        <v>14</v>
      </c>
      <c r="F406" s="1" t="s">
        <v>15</v>
      </c>
      <c r="G406" s="1" t="s">
        <v>16</v>
      </c>
      <c r="H406" s="1" t="s">
        <v>17</v>
      </c>
      <c r="I406" s="1" t="s">
        <v>18</v>
      </c>
      <c r="J406" s="1" t="s">
        <v>19</v>
      </c>
      <c r="K406" s="1" t="s">
        <v>20</v>
      </c>
      <c r="AC406" s="6"/>
    </row>
    <row r="407" spans="1:29">
      <c r="A407" s="6"/>
      <c r="C407" s="1" t="s">
        <v>13</v>
      </c>
      <c r="D407" s="4">
        <v>2.9066764633220092E-3</v>
      </c>
      <c r="E407" s="4">
        <v>1.4124033533058213E-2</v>
      </c>
      <c r="F407" s="4">
        <v>1.2186076124002939E-2</v>
      </c>
      <c r="G407" s="4">
        <v>3.1826010590350036E-3</v>
      </c>
      <c r="H407" s="4">
        <v>4.1989673812671572E-3</v>
      </c>
      <c r="I407" s="4">
        <v>3.0697476621640834E-3</v>
      </c>
      <c r="J407" s="4">
        <v>1.5111709153681728E-3</v>
      </c>
      <c r="K407" s="4">
        <v>4.7834177647658699E-4</v>
      </c>
      <c r="L407" s="6">
        <v>4.1657614914694163E-2</v>
      </c>
      <c r="N407" s="30">
        <f>D407+K414</f>
        <v>5.9429546013755417E-3</v>
      </c>
      <c r="AC407" s="6"/>
    </row>
    <row r="408" spans="1:29">
      <c r="A408" s="6"/>
      <c r="C408" s="1" t="s">
        <v>14</v>
      </c>
      <c r="D408" s="4">
        <v>1.4124033533058212E-2</v>
      </c>
      <c r="E408" s="4">
        <v>0.15315755554872318</v>
      </c>
      <c r="F408" s="4">
        <v>3.1826010590350036E-3</v>
      </c>
      <c r="G408" s="4">
        <v>2.2980237303141231E-2</v>
      </c>
      <c r="H408" s="4">
        <v>3.0697476621640834E-3</v>
      </c>
      <c r="I408" s="4">
        <v>2.9720366656357175E-2</v>
      </c>
      <c r="J408" s="4">
        <v>4.7834177647658699E-4</v>
      </c>
      <c r="K408" s="4">
        <v>3.7742910463560053E-3</v>
      </c>
      <c r="L408" s="6">
        <v>0.23048717458531148</v>
      </c>
      <c r="AC408" s="6"/>
    </row>
    <row r="409" spans="1:29">
      <c r="A409" s="6"/>
      <c r="C409" s="1" t="s">
        <v>15</v>
      </c>
      <c r="D409" s="4">
        <v>1.2186076124002935E-2</v>
      </c>
      <c r="E409" s="4">
        <v>3.1826010590350036E-3</v>
      </c>
      <c r="F409" s="4">
        <v>0.10902041718628186</v>
      </c>
      <c r="G409" s="4">
        <v>1.5107630799178595E-2</v>
      </c>
      <c r="H409" s="4">
        <v>1.5111709153681732E-3</v>
      </c>
      <c r="I409" s="4">
        <v>4.7834177647658704E-4</v>
      </c>
      <c r="J409" s="4">
        <v>9.6808875321461752E-3</v>
      </c>
      <c r="K409" s="4">
        <v>1.3237424381280154E-3</v>
      </c>
      <c r="L409" s="6">
        <v>0.15249086783061738</v>
      </c>
      <c r="AC409" s="6"/>
    </row>
    <row r="410" spans="1:29">
      <c r="A410" s="6"/>
      <c r="C410" s="1" t="s">
        <v>16</v>
      </c>
      <c r="D410" s="4">
        <v>3.1826010590350036E-3</v>
      </c>
      <c r="E410" s="4">
        <v>2.2980237303141235E-2</v>
      </c>
      <c r="F410" s="4">
        <v>1.5107630799178597E-2</v>
      </c>
      <c r="G410" s="4">
        <v>5.7912123201478954E-2</v>
      </c>
      <c r="H410" s="4">
        <v>4.7834177647658704E-4</v>
      </c>
      <c r="I410" s="4">
        <v>3.7742910463560058E-3</v>
      </c>
      <c r="J410" s="4">
        <v>1.3237424381280154E-3</v>
      </c>
      <c r="K410" s="4">
        <v>4.9458723452405822E-3</v>
      </c>
      <c r="L410" s="6">
        <v>0.10970483996903496</v>
      </c>
      <c r="AC410" s="6"/>
    </row>
    <row r="411" spans="1:29">
      <c r="A411" s="6"/>
      <c r="C411" s="1" t="s">
        <v>17</v>
      </c>
      <c r="D411" s="4">
        <v>4.1989673812671572E-3</v>
      </c>
      <c r="E411" s="4">
        <v>3.0697476621640834E-3</v>
      </c>
      <c r="F411" s="4">
        <v>1.5111709153681732E-3</v>
      </c>
      <c r="G411" s="4">
        <v>4.7834177647658699E-4</v>
      </c>
      <c r="H411" s="4">
        <v>4.8837552117779334E-2</v>
      </c>
      <c r="I411" s="4">
        <v>2.3704725372276456E-2</v>
      </c>
      <c r="J411" s="4">
        <v>6.4362103026007157E-3</v>
      </c>
      <c r="K411" s="4">
        <v>2.7120449275754364E-3</v>
      </c>
      <c r="L411" s="6">
        <v>9.094876045550794E-2</v>
      </c>
      <c r="AC411" s="6"/>
    </row>
    <row r="412" spans="1:29">
      <c r="A412" s="6"/>
      <c r="C412" s="1" t="s">
        <v>18</v>
      </c>
      <c r="D412" s="4">
        <v>3.0697476621640834E-3</v>
      </c>
      <c r="E412" s="4">
        <v>2.9720366656357175E-2</v>
      </c>
      <c r="F412" s="4">
        <v>4.7834177647658699E-4</v>
      </c>
      <c r="G412" s="4">
        <v>3.7742910463560049E-3</v>
      </c>
      <c r="H412" s="4">
        <v>2.3704725372276452E-2</v>
      </c>
      <c r="I412" s="4">
        <v>0.21308902513240513</v>
      </c>
      <c r="J412" s="4">
        <v>2.7120449275754364E-3</v>
      </c>
      <c r="K412" s="4">
        <v>2.3530669046246181E-2</v>
      </c>
      <c r="L412" s="6">
        <v>0.30007921161985707</v>
      </c>
      <c r="AC412" s="6"/>
    </row>
    <row r="413" spans="1:29">
      <c r="A413" s="6"/>
      <c r="C413" s="1" t="s">
        <v>19</v>
      </c>
      <c r="D413" s="4">
        <v>1.5111709153681728E-3</v>
      </c>
      <c r="E413" s="4">
        <v>4.7834177647658699E-4</v>
      </c>
      <c r="F413" s="4">
        <v>9.6808875321461769E-3</v>
      </c>
      <c r="G413" s="4">
        <v>1.3237424381280154E-3</v>
      </c>
      <c r="H413" s="4">
        <v>6.4362103026007174E-3</v>
      </c>
      <c r="I413" s="4">
        <v>2.7120449275754364E-3</v>
      </c>
      <c r="J413" s="4">
        <v>1.0277974977016114E-2</v>
      </c>
      <c r="K413" s="4">
        <v>1.2049587214215392E-3</v>
      </c>
      <c r="L413" s="6">
        <v>3.3625331590732763E-2</v>
      </c>
      <c r="AC413" s="6"/>
    </row>
    <row r="414" spans="1:29">
      <c r="A414" s="6"/>
      <c r="C414" s="1" t="s">
        <v>20</v>
      </c>
      <c r="D414" s="4">
        <v>4.7834177647658704E-4</v>
      </c>
      <c r="E414" s="4">
        <v>3.7742910463560053E-3</v>
      </c>
      <c r="F414" s="4">
        <v>1.3237424381280156E-3</v>
      </c>
      <c r="G414" s="4">
        <v>4.9458723452405831E-3</v>
      </c>
      <c r="H414" s="4">
        <v>2.712044927575436E-3</v>
      </c>
      <c r="I414" s="4">
        <v>2.3530669046246181E-2</v>
      </c>
      <c r="J414" s="4">
        <v>1.2049587214215392E-3</v>
      </c>
      <c r="K414" s="4">
        <v>3.036278138053532E-3</v>
      </c>
      <c r="L414" s="6">
        <v>4.1006198439497876E-2</v>
      </c>
      <c r="AC414" s="6"/>
    </row>
    <row r="415" spans="1:29">
      <c r="A415" s="6"/>
      <c r="D415" s="3">
        <v>4.1657614914694163E-2</v>
      </c>
      <c r="E415" s="3">
        <v>0.23048717458531148</v>
      </c>
      <c r="F415" s="3">
        <v>0.15249086783061738</v>
      </c>
      <c r="G415" s="3">
        <v>0.10970483996903496</v>
      </c>
      <c r="H415" s="3">
        <v>9.094876045550794E-2</v>
      </c>
      <c r="I415" s="3">
        <v>0.30007921161985707</v>
      </c>
      <c r="J415" s="3">
        <v>3.3625331590732756E-2</v>
      </c>
      <c r="K415" s="3">
        <v>4.1006198439497876E-2</v>
      </c>
      <c r="L415" s="6">
        <v>0.99999999940525353</v>
      </c>
      <c r="AC415" s="6"/>
    </row>
    <row r="416" spans="1:29">
      <c r="A416" s="6"/>
      <c r="L416" s="6"/>
      <c r="M416" s="6"/>
      <c r="N416" s="6"/>
      <c r="O416" s="6"/>
      <c r="P416" s="6"/>
      <c r="Q416" s="6"/>
      <c r="R416" s="6"/>
      <c r="S416" s="6"/>
      <c r="T416" s="6"/>
      <c r="U416" s="6"/>
      <c r="V416" s="6"/>
      <c r="W416" s="6"/>
      <c r="X416" s="6"/>
      <c r="Y416" s="6"/>
      <c r="Z416" s="6"/>
      <c r="AA416" s="6"/>
      <c r="AB416" s="6"/>
      <c r="AC416" s="6"/>
    </row>
    <row r="417" spans="1:29">
      <c r="A417" s="6"/>
      <c r="C417" s="1" t="s">
        <v>34</v>
      </c>
      <c r="N417" t="s">
        <v>36</v>
      </c>
      <c r="O417" s="7">
        <v>0.46565950210559559</v>
      </c>
      <c r="W417" t="s">
        <v>54</v>
      </c>
      <c r="Y417" t="s">
        <v>60</v>
      </c>
      <c r="AC417" s="6"/>
    </row>
    <row r="418" spans="1:29">
      <c r="A418" s="6"/>
      <c r="C418" s="1"/>
      <c r="D418" s="1" t="s">
        <v>13</v>
      </c>
      <c r="E418" s="1" t="s">
        <v>14</v>
      </c>
      <c r="F418" s="1" t="s">
        <v>15</v>
      </c>
      <c r="G418" s="1" t="s">
        <v>16</v>
      </c>
      <c r="H418" s="1" t="s">
        <v>17</v>
      </c>
      <c r="I418" s="1" t="s">
        <v>18</v>
      </c>
      <c r="J418" s="1" t="s">
        <v>19</v>
      </c>
      <c r="K418" s="1" t="s">
        <v>20</v>
      </c>
      <c r="N418" t="s">
        <v>37</v>
      </c>
      <c r="O418" s="7">
        <v>0.33682723782988294</v>
      </c>
      <c r="R418" t="s">
        <v>58</v>
      </c>
      <c r="W418" s="1" t="s">
        <v>45</v>
      </c>
      <c r="X418" s="6" t="s">
        <v>47</v>
      </c>
      <c r="Y418" s="6" t="s">
        <v>48</v>
      </c>
      <c r="Z418" s="6" t="s">
        <v>49</v>
      </c>
      <c r="AA418" s="6" t="s">
        <v>50</v>
      </c>
      <c r="AB418" s="6"/>
      <c r="AC418" s="6"/>
    </row>
    <row r="419" spans="1:29">
      <c r="A419" s="6"/>
      <c r="C419" s="1" t="s">
        <v>13</v>
      </c>
      <c r="D419" s="5">
        <v>1.278937643861684</v>
      </c>
      <c r="E419" s="5">
        <v>6.2145747545456143</v>
      </c>
      <c r="F419" s="5">
        <v>5.3618734945612934</v>
      </c>
      <c r="G419" s="5">
        <v>1.4003444659754016</v>
      </c>
      <c r="H419" s="5">
        <v>1.8475456477575491</v>
      </c>
      <c r="I419" s="5">
        <v>1.3506889713521968</v>
      </c>
      <c r="J419" s="5">
        <v>0.664915202761996</v>
      </c>
      <c r="K419" s="5">
        <v>0.21047038164969828</v>
      </c>
      <c r="L419" s="11">
        <v>18.329350562465436</v>
      </c>
      <c r="N419" t="s">
        <v>38</v>
      </c>
      <c r="O419" s="7">
        <v>0.68127742461370144</v>
      </c>
      <c r="W419" s="1" t="s">
        <v>13</v>
      </c>
      <c r="X419" s="5">
        <v>18.329350562465436</v>
      </c>
      <c r="Y419" s="5">
        <v>1.278937643861684</v>
      </c>
      <c r="Z419" s="5">
        <v>17.050412918603751</v>
      </c>
      <c r="AA419" s="7">
        <v>5.7893208332162907</v>
      </c>
      <c r="AB419" s="7">
        <v>0.24657427106588992</v>
      </c>
      <c r="AC419" s="6"/>
    </row>
    <row r="420" spans="1:29">
      <c r="A420" s="6"/>
      <c r="C420" s="1" t="s">
        <v>14</v>
      </c>
      <c r="D420" s="5">
        <v>6.2145747545456134</v>
      </c>
      <c r="E420" s="5">
        <v>67.389324441438205</v>
      </c>
      <c r="F420" s="5">
        <v>1.4003444659754016</v>
      </c>
      <c r="G420" s="5">
        <v>10.111304413382141</v>
      </c>
      <c r="H420" s="5">
        <v>1.3506889713521968</v>
      </c>
      <c r="I420" s="5">
        <v>13.076961328797157</v>
      </c>
      <c r="J420" s="5">
        <v>0.21047038164969828</v>
      </c>
      <c r="K420" s="5">
        <v>1.6606880603966423</v>
      </c>
      <c r="L420" s="11">
        <v>101.41435681753705</v>
      </c>
      <c r="M420" s="9" t="s">
        <v>39</v>
      </c>
      <c r="N420" s="9">
        <v>1</v>
      </c>
      <c r="O420" s="9">
        <v>2</v>
      </c>
      <c r="P420" s="9" t="s">
        <v>39</v>
      </c>
      <c r="Q420" s="9">
        <v>1</v>
      </c>
      <c r="R420" s="9">
        <v>2</v>
      </c>
      <c r="S420" s="9" t="s">
        <v>11</v>
      </c>
      <c r="T420" s="9" t="s">
        <v>42</v>
      </c>
      <c r="U420" s="9" t="s">
        <v>43</v>
      </c>
      <c r="V420" s="9"/>
      <c r="W420" s="1" t="s">
        <v>14</v>
      </c>
      <c r="X420" s="5">
        <v>101.41435681753705</v>
      </c>
      <c r="Y420" s="5">
        <v>67.389324441438205</v>
      </c>
      <c r="Z420" s="5">
        <v>34.025032376098849</v>
      </c>
      <c r="AA420" s="7">
        <v>0.17046498484063508</v>
      </c>
      <c r="AB420" s="7">
        <v>3.0879952161013056E-2</v>
      </c>
      <c r="AC420" s="6"/>
    </row>
    <row r="421" spans="1:29">
      <c r="A421" s="6"/>
      <c r="C421" s="1" t="s">
        <v>15</v>
      </c>
      <c r="D421" s="5">
        <v>5.3618734945612916</v>
      </c>
      <c r="E421" s="5">
        <v>1.4003444659754016</v>
      </c>
      <c r="F421" s="5">
        <v>47.968983561964016</v>
      </c>
      <c r="G421" s="5">
        <v>6.6473575516385814</v>
      </c>
      <c r="H421" s="5">
        <v>0.66491520276199623</v>
      </c>
      <c r="I421" s="5">
        <v>0.21047038164969831</v>
      </c>
      <c r="J421" s="5">
        <v>4.2595905141443167</v>
      </c>
      <c r="K421" s="5">
        <v>0.58244667277632678</v>
      </c>
      <c r="L421" s="11">
        <v>67.095981845471627</v>
      </c>
      <c r="M421" s="9">
        <v>1</v>
      </c>
      <c r="N421" s="5">
        <v>204.39017814807153</v>
      </c>
      <c r="O421" s="5">
        <v>30.719640663778002</v>
      </c>
      <c r="P421" s="9">
        <v>1</v>
      </c>
      <c r="Q421">
        <v>6.3754598781258803E-2</v>
      </c>
      <c r="R421">
        <v>0.24077252143108921</v>
      </c>
      <c r="S421" s="20">
        <v>0.38494063574554527</v>
      </c>
      <c r="T421">
        <v>0.46502911958434767</v>
      </c>
      <c r="U421" s="20">
        <v>0.53497088041565233</v>
      </c>
      <c r="W421" s="1" t="s">
        <v>15</v>
      </c>
      <c r="X421" s="5">
        <v>67.095981845471627</v>
      </c>
      <c r="Y421" s="5">
        <v>47.968983561964016</v>
      </c>
      <c r="Z421" s="5">
        <v>19.126998283507611</v>
      </c>
      <c r="AA421" s="7">
        <v>0.75826412350128614</v>
      </c>
      <c r="AB421" s="7">
        <v>0.51122074254018179</v>
      </c>
      <c r="AC421" s="6"/>
    </row>
    <row r="422" spans="1:29">
      <c r="A422" s="6"/>
      <c r="C422" s="1" t="s">
        <v>16</v>
      </c>
      <c r="D422" s="5">
        <v>1.4003444659754016</v>
      </c>
      <c r="E422" s="5">
        <v>10.111304413382143</v>
      </c>
      <c r="F422" s="5">
        <v>6.6473575516385823</v>
      </c>
      <c r="G422" s="5">
        <v>25.48133420865074</v>
      </c>
      <c r="H422" s="5">
        <v>0.21047038164969831</v>
      </c>
      <c r="I422" s="5">
        <v>1.6606880603966425</v>
      </c>
      <c r="J422" s="5">
        <v>0.58244667277632678</v>
      </c>
      <c r="K422" s="5">
        <v>2.1761838319058562</v>
      </c>
      <c r="L422" s="11">
        <v>48.27012958637539</v>
      </c>
      <c r="M422" s="9">
        <v>2</v>
      </c>
      <c r="N422" s="5">
        <v>30.719640663778002</v>
      </c>
      <c r="O422" s="5">
        <v>174.17054026268406</v>
      </c>
      <c r="P422" s="9">
        <v>2</v>
      </c>
      <c r="Q422">
        <v>5.3363906426932395E-2</v>
      </c>
      <c r="R422">
        <v>2.7049609106264888E-2</v>
      </c>
      <c r="W422" s="1" t="s">
        <v>16</v>
      </c>
      <c r="X422" s="5">
        <v>48.27012958637539</v>
      </c>
      <c r="Y422" s="5">
        <v>25.48133420865074</v>
      </c>
      <c r="Z422" s="5">
        <v>22.78879537772465</v>
      </c>
      <c r="AA422" s="7">
        <v>1.0557304453258413E-2</v>
      </c>
      <c r="AB422" s="7">
        <v>6.4374470554733096E-2</v>
      </c>
      <c r="AC422" s="6"/>
    </row>
    <row r="423" spans="1:29">
      <c r="A423" s="6"/>
      <c r="C423" s="1" t="s">
        <v>17</v>
      </c>
      <c r="D423" s="5">
        <v>1.8475456477575491</v>
      </c>
      <c r="E423" s="5">
        <v>1.3506889713521968</v>
      </c>
      <c r="F423" s="5">
        <v>0.66491520276199623</v>
      </c>
      <c r="G423" s="5">
        <v>0.21047038164969828</v>
      </c>
      <c r="H423" s="5">
        <v>21.488522931822907</v>
      </c>
      <c r="I423" s="5">
        <v>10.43007916380164</v>
      </c>
      <c r="J423" s="5">
        <v>2.831932533144315</v>
      </c>
      <c r="K423" s="5">
        <v>1.1932997681331921</v>
      </c>
      <c r="L423" s="11">
        <v>40.017454600423498</v>
      </c>
      <c r="M423" s="9" t="s">
        <v>40</v>
      </c>
      <c r="N423" s="9">
        <v>1</v>
      </c>
      <c r="O423" s="9">
        <v>2</v>
      </c>
      <c r="P423" s="9" t="s">
        <v>40</v>
      </c>
      <c r="Q423" s="9">
        <v>1</v>
      </c>
      <c r="R423" s="9">
        <v>2</v>
      </c>
      <c r="S423" s="9" t="s">
        <v>11</v>
      </c>
      <c r="T423" s="9" t="s">
        <v>42</v>
      </c>
      <c r="U423" s="9" t="s">
        <v>43</v>
      </c>
      <c r="W423" s="1" t="s">
        <v>17</v>
      </c>
      <c r="X423" s="5">
        <v>40.017454600423498</v>
      </c>
      <c r="Y423" s="5">
        <v>21.488522931822907</v>
      </c>
      <c r="Z423" s="5">
        <v>18.528931668600592</v>
      </c>
      <c r="AA423" s="7">
        <v>1.2174349633106329E-2</v>
      </c>
      <c r="AB423" s="7">
        <v>1.6498029105400265</v>
      </c>
      <c r="AC423" s="6"/>
    </row>
    <row r="424" spans="1:29">
      <c r="A424" s="6"/>
      <c r="C424" s="1" t="s">
        <v>18</v>
      </c>
      <c r="D424" s="5">
        <v>1.3506889713521968</v>
      </c>
      <c r="E424" s="5">
        <v>13.076961328797157</v>
      </c>
      <c r="F424" s="5">
        <v>0.21047038164969828</v>
      </c>
      <c r="G424" s="5">
        <v>1.6606880603966421</v>
      </c>
      <c r="H424" s="5">
        <v>10.430079163801638</v>
      </c>
      <c r="I424" s="5">
        <v>93.759171058258261</v>
      </c>
      <c r="J424" s="5">
        <v>1.1932997681331921</v>
      </c>
      <c r="K424" s="5">
        <v>10.353494380348319</v>
      </c>
      <c r="L424" s="11">
        <v>132.0348531127371</v>
      </c>
      <c r="M424" s="9">
        <v>1</v>
      </c>
      <c r="N424" s="5">
        <v>252.45703375059378</v>
      </c>
      <c r="O424" s="5">
        <v>39.338981342569326</v>
      </c>
      <c r="P424" s="9">
        <v>1</v>
      </c>
      <c r="Q424">
        <v>2.5614962077102073E-2</v>
      </c>
      <c r="R424">
        <v>2.7172674927991687</v>
      </c>
      <c r="S424" s="20">
        <v>3.1587486544900463</v>
      </c>
      <c r="T424">
        <v>0.92447894884352921</v>
      </c>
      <c r="U424" s="20">
        <v>7.5521051156470786E-2</v>
      </c>
      <c r="W424" s="1" t="s">
        <v>18</v>
      </c>
      <c r="X424" s="5">
        <v>132.0348531127371</v>
      </c>
      <c r="Y424" s="5">
        <v>93.759171058258261</v>
      </c>
      <c r="Z424" s="5">
        <v>38.275682054478835</v>
      </c>
      <c r="AA424" s="7">
        <v>0.55919440383050212</v>
      </c>
      <c r="AB424" s="7">
        <v>1.0289610304749397</v>
      </c>
      <c r="AC424" s="6"/>
    </row>
    <row r="425" spans="1:29">
      <c r="A425" s="6"/>
      <c r="C425" s="1" t="s">
        <v>19</v>
      </c>
      <c r="D425" s="5">
        <v>0.664915202761996</v>
      </c>
      <c r="E425" s="5">
        <v>0.21047038164969828</v>
      </c>
      <c r="F425" s="5">
        <v>4.2595905141443176</v>
      </c>
      <c r="G425" s="5">
        <v>0.58244667277632678</v>
      </c>
      <c r="H425" s="5">
        <v>2.8319325331443155</v>
      </c>
      <c r="I425" s="5">
        <v>1.1932997681331921</v>
      </c>
      <c r="J425" s="5">
        <v>4.5223089898870903</v>
      </c>
      <c r="K425" s="5">
        <v>0.5301818374254772</v>
      </c>
      <c r="L425" s="11">
        <v>14.795145899922414</v>
      </c>
      <c r="M425" s="9">
        <v>2</v>
      </c>
      <c r="N425" s="5">
        <v>39.338981342569326</v>
      </c>
      <c r="O425" s="5">
        <v>108.86500330257918</v>
      </c>
      <c r="P425" s="9">
        <v>2</v>
      </c>
      <c r="Q425">
        <v>7.0133564372376347E-2</v>
      </c>
      <c r="R425">
        <v>0.34573263524139924</v>
      </c>
      <c r="W425" s="1" t="s">
        <v>19</v>
      </c>
      <c r="X425" s="5">
        <v>14.795145899922414</v>
      </c>
      <c r="Y425" s="5">
        <v>4.5223089898870903</v>
      </c>
      <c r="Z425" s="5">
        <v>10.272836910035323</v>
      </c>
      <c r="AA425" s="7">
        <v>6.0324644230840989E-2</v>
      </c>
      <c r="AB425" s="7">
        <v>0.50285891471445099</v>
      </c>
      <c r="AC425" s="6"/>
    </row>
    <row r="426" spans="1:29">
      <c r="A426" s="6"/>
      <c r="C426" s="1" t="s">
        <v>20</v>
      </c>
      <c r="D426" s="5">
        <v>0.21047038164969831</v>
      </c>
      <c r="E426" s="5">
        <v>1.6606880603966423</v>
      </c>
      <c r="F426" s="5">
        <v>0.58244667277632689</v>
      </c>
      <c r="G426" s="5">
        <v>2.1761838319058566</v>
      </c>
      <c r="H426" s="5">
        <v>1.1932997681331918</v>
      </c>
      <c r="I426" s="5">
        <v>10.353494380348319</v>
      </c>
      <c r="J426" s="5">
        <v>0.5301818374254772</v>
      </c>
      <c r="K426" s="5">
        <v>1.3359623807435541</v>
      </c>
      <c r="L426" s="11">
        <v>18.042727313379064</v>
      </c>
      <c r="M426" s="9" t="s">
        <v>41</v>
      </c>
      <c r="N426" s="9">
        <v>1</v>
      </c>
      <c r="O426" s="9">
        <v>2</v>
      </c>
      <c r="P426" s="9" t="s">
        <v>41</v>
      </c>
      <c r="Q426" s="9">
        <v>1</v>
      </c>
      <c r="R426" s="9">
        <v>2</v>
      </c>
      <c r="S426" s="9" t="s">
        <v>11</v>
      </c>
      <c r="T426" s="9" t="s">
        <v>42</v>
      </c>
      <c r="U426" s="9" t="s">
        <v>43</v>
      </c>
      <c r="W426" s="1" t="s">
        <v>20</v>
      </c>
      <c r="X426" s="5">
        <v>18.042727313379064</v>
      </c>
      <c r="Y426" s="5">
        <v>1.3359623807435541</v>
      </c>
      <c r="Z426" s="5">
        <v>16.706764932635512</v>
      </c>
      <c r="AA426" s="7">
        <v>10.049064156922158</v>
      </c>
      <c r="AB426" s="7">
        <v>0.31477830061026707</v>
      </c>
      <c r="AC426" s="6"/>
    </row>
    <row r="427" spans="1:29">
      <c r="A427" s="6"/>
      <c r="D427" s="11">
        <v>18.329350562465429</v>
      </c>
      <c r="E427" s="11">
        <v>101.41435681753705</v>
      </c>
      <c r="F427" s="11">
        <v>67.095981845471641</v>
      </c>
      <c r="G427" s="11">
        <v>48.270129586375397</v>
      </c>
      <c r="H427" s="11">
        <v>40.017454600423498</v>
      </c>
      <c r="I427" s="11">
        <v>132.0348531127371</v>
      </c>
      <c r="J427" s="11">
        <v>14.795145899922414</v>
      </c>
      <c r="K427" s="11">
        <v>18.042727313379064</v>
      </c>
      <c r="L427" s="1">
        <v>439.99999973831166</v>
      </c>
      <c r="M427" s="9">
        <v>1</v>
      </c>
      <c r="N427" s="5">
        <v>106.52029831779861</v>
      </c>
      <c r="O427" s="5">
        <v>33.717634590484352</v>
      </c>
      <c r="P427" s="9">
        <v>1</v>
      </c>
      <c r="Q427">
        <v>2.1602803178443373E-3</v>
      </c>
      <c r="R427">
        <v>0.66007228560497755</v>
      </c>
      <c r="S427" s="20">
        <v>0.83110160874966243</v>
      </c>
      <c r="T427">
        <v>0.63804581931951532</v>
      </c>
      <c r="U427" s="20">
        <v>0.36195418068048468</v>
      </c>
      <c r="W427" s="1" t="s">
        <v>59</v>
      </c>
      <c r="X427" s="6">
        <v>439.9999997383116</v>
      </c>
      <c r="Y427" s="6">
        <v>263.2245452166265</v>
      </c>
      <c r="Z427" s="6">
        <v>176.77545452168513</v>
      </c>
      <c r="AA427" s="6">
        <v>17.409364800628076</v>
      </c>
      <c r="AB427" s="6">
        <v>4.3494505926615021</v>
      </c>
      <c r="AC427" s="10">
        <v>21.758815393289577</v>
      </c>
    </row>
    <row r="428" spans="1:29">
      <c r="A428" s="6"/>
      <c r="M428" s="9">
        <v>2</v>
      </c>
      <c r="N428" s="5">
        <v>33.717634590484337</v>
      </c>
      <c r="O428" s="5">
        <v>266.04443223954428</v>
      </c>
      <c r="P428" s="9">
        <v>2</v>
      </c>
      <c r="Q428">
        <v>0.15449458201387939</v>
      </c>
      <c r="R428">
        <v>1.4374460812961076E-2</v>
      </c>
      <c r="AC428" s="6" t="s">
        <v>51</v>
      </c>
    </row>
    <row r="429" spans="1:29">
      <c r="A429" s="6"/>
      <c r="C429" s="1" t="s">
        <v>35</v>
      </c>
      <c r="L429" s="6"/>
      <c r="M429" s="6"/>
      <c r="N429" s="6"/>
      <c r="O429" s="6"/>
      <c r="P429" s="6"/>
      <c r="Q429" s="6"/>
      <c r="R429" s="6"/>
      <c r="S429" s="6"/>
      <c r="T429" s="6"/>
      <c r="U429" s="6"/>
      <c r="V429" s="6"/>
      <c r="W429" s="6"/>
      <c r="X429" s="6"/>
      <c r="Y429" s="6"/>
      <c r="Z429" s="6"/>
      <c r="AA429" s="6"/>
      <c r="AB429" s="6"/>
      <c r="AC429" s="6"/>
    </row>
    <row r="430" spans="1:29">
      <c r="A430" s="6"/>
      <c r="C430" s="1"/>
      <c r="D430" s="1" t="s">
        <v>13</v>
      </c>
      <c r="E430" s="1" t="s">
        <v>14</v>
      </c>
      <c r="F430" s="1" t="s">
        <v>15</v>
      </c>
      <c r="G430" s="1" t="s">
        <v>16</v>
      </c>
      <c r="H430" s="1" t="s">
        <v>17</v>
      </c>
      <c r="I430" s="1" t="s">
        <v>18</v>
      </c>
      <c r="J430" s="1" t="s">
        <v>19</v>
      </c>
      <c r="K430" s="1" t="s">
        <v>20</v>
      </c>
      <c r="AC430" s="6"/>
    </row>
    <row r="431" spans="1:29">
      <c r="A431" s="6"/>
      <c r="C431" s="1" t="s">
        <v>13</v>
      </c>
      <c r="D431" s="7">
        <v>4.5610583741346966</v>
      </c>
      <c r="E431" s="7">
        <v>-1.762411756254022</v>
      </c>
      <c r="F431" s="7">
        <v>0</v>
      </c>
      <c r="G431" s="7">
        <v>4.1983044305520814</v>
      </c>
      <c r="H431" s="7">
        <v>3.0897451189294998</v>
      </c>
      <c r="I431" s="7">
        <v>0.78506473828733636</v>
      </c>
      <c r="J431" s="7">
        <v>0.40809576110058127</v>
      </c>
      <c r="K431" s="7">
        <v>0</v>
      </c>
      <c r="L431" s="12">
        <v>11.279856666750172</v>
      </c>
      <c r="AC431" s="6"/>
    </row>
    <row r="432" spans="1:29">
      <c r="A432" s="6"/>
      <c r="C432" s="1" t="s">
        <v>14</v>
      </c>
      <c r="D432" s="7">
        <v>-0.21082698573204556</v>
      </c>
      <c r="E432" s="7">
        <v>-3.302625979956078</v>
      </c>
      <c r="F432" s="7">
        <v>-0.33671825348187018</v>
      </c>
      <c r="G432" s="7">
        <v>2.0550312357970526</v>
      </c>
      <c r="H432" s="7">
        <v>0.78506473828733636</v>
      </c>
      <c r="I432" s="7">
        <v>-2.6826691173371318</v>
      </c>
      <c r="J432" s="7">
        <v>0</v>
      </c>
      <c r="K432" s="7">
        <v>0.37183033971129131</v>
      </c>
      <c r="L432" s="12">
        <v>-3.3209140227114453</v>
      </c>
      <c r="AC432" s="6"/>
    </row>
    <row r="433" spans="1:29">
      <c r="A433" s="6"/>
      <c r="C433" s="1" t="s">
        <v>15</v>
      </c>
      <c r="D433" s="7">
        <v>-0.3493776707186913</v>
      </c>
      <c r="E433" s="7">
        <v>2.2856821055587182</v>
      </c>
      <c r="F433" s="7">
        <v>6.3951886967592335</v>
      </c>
      <c r="G433" s="7">
        <v>-2.0317002156934167</v>
      </c>
      <c r="H433" s="7">
        <v>0</v>
      </c>
      <c r="I433" s="7">
        <v>0</v>
      </c>
      <c r="J433" s="7">
        <v>-1.0516822306581424</v>
      </c>
      <c r="K433" s="7">
        <v>0.54051764661497859</v>
      </c>
      <c r="L433" s="12">
        <v>5.7886283318626797</v>
      </c>
      <c r="AC433" s="6"/>
    </row>
    <row r="434" spans="1:29">
      <c r="A434" s="6"/>
      <c r="C434" s="1" t="s">
        <v>16</v>
      </c>
      <c r="D434" s="7">
        <v>0.71285785415615033</v>
      </c>
      <c r="E434" s="7">
        <v>-1.0478652252182414</v>
      </c>
      <c r="F434" s="7">
        <v>4.083656779508007</v>
      </c>
      <c r="G434" s="7">
        <v>0.52390898850000378</v>
      </c>
      <c r="H434" s="7">
        <v>0</v>
      </c>
      <c r="I434" s="7">
        <v>0.37183033971129092</v>
      </c>
      <c r="J434" s="7">
        <v>0</v>
      </c>
      <c r="K434" s="7">
        <v>-0.77757280699971132</v>
      </c>
      <c r="L434" s="12">
        <v>3.8668159296574998</v>
      </c>
      <c r="AC434" s="6"/>
    </row>
    <row r="435" spans="1:29">
      <c r="A435" s="6"/>
      <c r="C435" s="1" t="s">
        <v>17</v>
      </c>
      <c r="D435" s="7">
        <v>0</v>
      </c>
      <c r="E435" s="7">
        <v>2.3939924317554979</v>
      </c>
      <c r="F435" s="7">
        <v>0</v>
      </c>
      <c r="G435" s="7">
        <v>0</v>
      </c>
      <c r="H435" s="7">
        <v>0.51751651336663917</v>
      </c>
      <c r="I435" s="7">
        <v>-3.3176063385934027</v>
      </c>
      <c r="J435" s="7">
        <v>0.1729588084880134</v>
      </c>
      <c r="K435" s="7">
        <v>-0.17672238408623217</v>
      </c>
      <c r="L435" s="12">
        <v>-0.40986096906948449</v>
      </c>
      <c r="AC435" s="6"/>
    </row>
    <row r="436" spans="1:29">
      <c r="A436" s="6"/>
      <c r="C436" s="1" t="s">
        <v>18</v>
      </c>
      <c r="D436" s="7">
        <v>-0.30061481141627711</v>
      </c>
      <c r="E436" s="7">
        <v>3.2277874801923581</v>
      </c>
      <c r="F436" s="7">
        <v>0</v>
      </c>
      <c r="G436" s="7">
        <v>0</v>
      </c>
      <c r="H436" s="7">
        <v>-0.42108765999576181</v>
      </c>
      <c r="I436" s="7">
        <v>7.5134942475372348</v>
      </c>
      <c r="J436" s="7">
        <v>1.0328495929474262</v>
      </c>
      <c r="K436" s="7">
        <v>-3.7161353860551558</v>
      </c>
      <c r="L436" s="12">
        <v>7.3362934632098256</v>
      </c>
      <c r="AC436" s="6"/>
    </row>
    <row r="437" spans="1:29">
      <c r="A437" s="6"/>
      <c r="C437" s="1" t="s">
        <v>19</v>
      </c>
      <c r="D437" s="7">
        <v>0</v>
      </c>
      <c r="E437" s="7">
        <v>0</v>
      </c>
      <c r="F437" s="7">
        <v>-0.25151468440373365</v>
      </c>
      <c r="G437" s="7">
        <v>0</v>
      </c>
      <c r="H437" s="7">
        <v>0.17295880848801279</v>
      </c>
      <c r="I437" s="7">
        <v>-0.17672238408623217</v>
      </c>
      <c r="J437" s="7">
        <v>-0.49091336304516503</v>
      </c>
      <c r="K437" s="7">
        <v>0</v>
      </c>
      <c r="L437" s="12">
        <v>-0.74619162304711806</v>
      </c>
      <c r="AC437" s="6"/>
    </row>
    <row r="438" spans="1:29">
      <c r="A438" s="6"/>
      <c r="C438" s="1" t="s">
        <v>20</v>
      </c>
      <c r="D438" s="7">
        <v>0</v>
      </c>
      <c r="E438" s="7">
        <v>10.070746968457097</v>
      </c>
      <c r="F438" s="7">
        <v>0</v>
      </c>
      <c r="G438" s="7">
        <v>-0.77757280699971165</v>
      </c>
      <c r="H438" s="7">
        <v>0</v>
      </c>
      <c r="I438" s="7">
        <v>-1.2608955601524787</v>
      </c>
      <c r="J438" s="7">
        <v>2.655364844711241</v>
      </c>
      <c r="K438" s="7">
        <v>6.5989299792108804</v>
      </c>
      <c r="L438" s="12">
        <v>17.286573425227029</v>
      </c>
      <c r="AC438" s="6"/>
    </row>
    <row r="439" spans="1:29">
      <c r="A439" s="6"/>
      <c r="D439" s="12">
        <v>4.4130967604238327</v>
      </c>
      <c r="E439" s="12">
        <v>11.865306024535329</v>
      </c>
      <c r="F439" s="12">
        <v>9.8906125383816352</v>
      </c>
      <c r="G439" s="12">
        <v>3.9679716321560097</v>
      </c>
      <c r="H439" s="12">
        <v>4.1441975190757265</v>
      </c>
      <c r="I439" s="12">
        <v>1.2324959253666172</v>
      </c>
      <c r="J439" s="12">
        <v>2.7266734135439545</v>
      </c>
      <c r="K439" s="12">
        <v>2.840847388396051</v>
      </c>
      <c r="L439" s="2">
        <v>82.162402403758307</v>
      </c>
      <c r="M439" t="s">
        <v>53</v>
      </c>
      <c r="AC439" s="6"/>
    </row>
    <row r="440" spans="1:29">
      <c r="A440" s="6"/>
      <c r="AC440" s="6"/>
    </row>
    <row r="441" spans="1:29">
      <c r="A441" s="6"/>
      <c r="AC441" s="6"/>
    </row>
    <row r="442" spans="1:29">
      <c r="A442" s="6"/>
      <c r="C442" t="s">
        <v>52</v>
      </c>
      <c r="AC442" s="6"/>
    </row>
    <row r="443" spans="1:29">
      <c r="A443" s="6"/>
      <c r="C443" s="1"/>
      <c r="D443" s="1" t="s">
        <v>13</v>
      </c>
      <c r="E443" s="1" t="s">
        <v>14</v>
      </c>
      <c r="F443" s="1" t="s">
        <v>15</v>
      </c>
      <c r="G443" s="1" t="s">
        <v>16</v>
      </c>
      <c r="H443" s="1" t="s">
        <v>17</v>
      </c>
      <c r="I443" s="1" t="s">
        <v>18</v>
      </c>
      <c r="J443" s="1" t="s">
        <v>19</v>
      </c>
      <c r="K443" s="1" t="s">
        <v>20</v>
      </c>
      <c r="L443" s="6"/>
      <c r="AC443" s="6"/>
    </row>
    <row r="444" spans="1:29">
      <c r="A444" s="6"/>
      <c r="C444" s="1" t="s">
        <v>13</v>
      </c>
      <c r="D444" s="7">
        <v>5.7893208332162907</v>
      </c>
      <c r="E444" s="7">
        <v>0.78916764817794105</v>
      </c>
      <c r="F444" s="7">
        <v>5.3618734945612934</v>
      </c>
      <c r="G444" s="7">
        <v>4.8261046191069337</v>
      </c>
      <c r="H444" s="7">
        <v>2.5076835011415417</v>
      </c>
      <c r="I444" s="7">
        <v>0.3121405600147848</v>
      </c>
      <c r="J444" s="7">
        <v>0.16886637705624116</v>
      </c>
      <c r="K444" s="7">
        <v>0.21047038164969828</v>
      </c>
      <c r="L444" s="13">
        <v>19.965627414924729</v>
      </c>
      <c r="AC444" s="6"/>
    </row>
    <row r="445" spans="1:29">
      <c r="A445" s="6"/>
      <c r="C445" s="1" t="s">
        <v>14</v>
      </c>
      <c r="D445" s="7">
        <v>7.4087652183494682E-3</v>
      </c>
      <c r="E445" s="7">
        <v>0.17046498484063508</v>
      </c>
      <c r="F445" s="7">
        <v>0.11445447554612247</v>
      </c>
      <c r="G445" s="7">
        <v>0.35279038915974936</v>
      </c>
      <c r="H445" s="7">
        <v>0.3121405600147848</v>
      </c>
      <c r="I445" s="7">
        <v>0.72399778364902634</v>
      </c>
      <c r="J445" s="7">
        <v>0.21047038164969828</v>
      </c>
      <c r="K445" s="7">
        <v>6.9328247190441145E-2</v>
      </c>
      <c r="L445" s="13">
        <v>1.9610555872688069</v>
      </c>
      <c r="AC445" s="6"/>
    </row>
    <row r="446" spans="1:29">
      <c r="A446" s="6"/>
      <c r="C446" s="1" t="s">
        <v>15</v>
      </c>
      <c r="D446" s="7">
        <v>2.4422886179397946E-2</v>
      </c>
      <c r="E446" s="7">
        <v>1.8273345521118891</v>
      </c>
      <c r="F446" s="7">
        <v>0.75826412350128614</v>
      </c>
      <c r="G446" s="7">
        <v>1.0543290249958377</v>
      </c>
      <c r="H446" s="7">
        <v>0.66491520276199623</v>
      </c>
      <c r="I446" s="7">
        <v>0.21047038164969831</v>
      </c>
      <c r="J446" s="7">
        <v>0.37246966769552498</v>
      </c>
      <c r="K446" s="7">
        <v>0.29934205005324965</v>
      </c>
      <c r="L446" s="13">
        <v>5.2115478889488802</v>
      </c>
      <c r="AC446" s="6"/>
    </row>
    <row r="447" spans="1:29">
      <c r="A447" s="6"/>
      <c r="C447" s="1" t="s">
        <v>16</v>
      </c>
      <c r="D447" s="7">
        <v>0.25678450425828492</v>
      </c>
      <c r="E447" s="7">
        <v>0.12214027475704628</v>
      </c>
      <c r="F447" s="7">
        <v>1.6909292601214321</v>
      </c>
      <c r="G447" s="7">
        <v>1.0557304453258413E-2</v>
      </c>
      <c r="H447" s="7">
        <v>0.21047038164969831</v>
      </c>
      <c r="I447" s="7">
        <v>6.9328247190441034E-2</v>
      </c>
      <c r="J447" s="7">
        <v>0.58244667277632678</v>
      </c>
      <c r="K447" s="7">
        <v>0.63570383446199175</v>
      </c>
      <c r="L447" s="13">
        <v>3.57836047966848</v>
      </c>
      <c r="AC447" s="6"/>
    </row>
    <row r="448" spans="1:29">
      <c r="A448" s="6"/>
      <c r="C448" s="1" t="s">
        <v>17</v>
      </c>
      <c r="D448" s="7">
        <v>1.8475456477575491</v>
      </c>
      <c r="E448" s="7">
        <v>2.0139550458430198</v>
      </c>
      <c r="F448" s="7">
        <v>0.66491520276199623</v>
      </c>
      <c r="G448" s="7">
        <v>0.21047038164969828</v>
      </c>
      <c r="H448" s="7">
        <v>1.2174349633106329E-2</v>
      </c>
      <c r="I448" s="7">
        <v>1.8816349415315599</v>
      </c>
      <c r="J448" s="7">
        <v>9.974345463634432E-3</v>
      </c>
      <c r="K448" s="7">
        <v>3.1312165943683717E-2</v>
      </c>
      <c r="L448" s="13">
        <v>6.6719820805842467</v>
      </c>
      <c r="AC448" s="6"/>
    </row>
    <row r="449" spans="1:29">
      <c r="A449" s="6"/>
      <c r="C449" s="1" t="s">
        <v>18</v>
      </c>
      <c r="D449" s="7">
        <v>9.105186851784379E-2</v>
      </c>
      <c r="E449" s="7">
        <v>0.65337465321794197</v>
      </c>
      <c r="F449" s="7">
        <v>0.21047038164969828</v>
      </c>
      <c r="G449" s="7">
        <v>1.6606880603966421</v>
      </c>
      <c r="H449" s="7">
        <v>1.7734101940305662E-2</v>
      </c>
      <c r="I449" s="7">
        <v>0.55919440383050212</v>
      </c>
      <c r="J449" s="7">
        <v>0.54534935937515872</v>
      </c>
      <c r="K449" s="7">
        <v>5.22276611309612</v>
      </c>
      <c r="L449" s="13">
        <v>8.9606289420242131</v>
      </c>
      <c r="AC449" s="6"/>
    </row>
    <row r="450" spans="1:29">
      <c r="A450" s="6"/>
      <c r="C450" s="1" t="s">
        <v>19</v>
      </c>
      <c r="D450" s="7">
        <v>0.664915202761996</v>
      </c>
      <c r="E450" s="7">
        <v>0.21047038164969828</v>
      </c>
      <c r="F450" s="7">
        <v>1.5820120457575988E-2</v>
      </c>
      <c r="G450" s="7">
        <v>0.58244667277632678</v>
      </c>
      <c r="H450" s="7">
        <v>9.9743454636343782E-3</v>
      </c>
      <c r="I450" s="7">
        <v>3.1312165943683717E-2</v>
      </c>
      <c r="J450" s="7">
        <v>6.0324644230840989E-2</v>
      </c>
      <c r="K450" s="7">
        <v>0.5301818374254772</v>
      </c>
      <c r="L450" s="13">
        <v>2.1054453707092331</v>
      </c>
      <c r="AC450" s="6"/>
    </row>
    <row r="451" spans="1:29">
      <c r="A451" s="6"/>
      <c r="C451" s="1" t="s">
        <v>20</v>
      </c>
      <c r="D451" s="7">
        <v>0.21047038164969831</v>
      </c>
      <c r="E451" s="7">
        <v>17.166530348620675</v>
      </c>
      <c r="F451" s="7">
        <v>0.58244667277632689</v>
      </c>
      <c r="G451" s="7">
        <v>0.63570383446199219</v>
      </c>
      <c r="H451" s="7">
        <v>1.1932997681331918</v>
      </c>
      <c r="I451" s="7">
        <v>0.1769399750785251</v>
      </c>
      <c r="J451" s="7">
        <v>4.0747631822404875</v>
      </c>
      <c r="K451" s="7">
        <v>10.049064156922158</v>
      </c>
      <c r="L451" s="13">
        <v>34.089218319883059</v>
      </c>
      <c r="N451">
        <v>0.99420713281756723</v>
      </c>
      <c r="AC451" s="6"/>
    </row>
    <row r="452" spans="1:29">
      <c r="A452" s="6"/>
      <c r="B452" s="6"/>
      <c r="C452" s="6"/>
      <c r="D452" s="13">
        <v>8.8919200895594095</v>
      </c>
      <c r="E452" s="13">
        <v>22.953437889218847</v>
      </c>
      <c r="F452" s="13">
        <v>9.3991737313757309</v>
      </c>
      <c r="G452" s="13">
        <v>9.333090287000438</v>
      </c>
      <c r="H452" s="13">
        <v>4.9283922107382594</v>
      </c>
      <c r="I452" s="13">
        <v>3.9650184588882214</v>
      </c>
      <c r="J452" s="13">
        <v>6.024664630487913</v>
      </c>
      <c r="K452" s="13">
        <v>17.048168786742821</v>
      </c>
      <c r="L452" s="14">
        <v>82.543866084011654</v>
      </c>
      <c r="M452" t="s">
        <v>11</v>
      </c>
      <c r="N452" s="6">
        <v>5.7928671824327704E-3</v>
      </c>
      <c r="O452" s="6" t="s">
        <v>61</v>
      </c>
      <c r="P452" s="6"/>
      <c r="Q452" s="6"/>
      <c r="R452" s="6"/>
      <c r="S452" s="6"/>
      <c r="T452" s="6"/>
      <c r="U452" s="6"/>
      <c r="V452" s="6"/>
      <c r="W452" s="6"/>
      <c r="X452" s="6"/>
      <c r="Y452" s="6"/>
      <c r="Z452" s="6"/>
      <c r="AA452" s="6"/>
      <c r="AB452" s="6"/>
      <c r="AC452" s="6"/>
    </row>
    <row r="457" spans="1:29">
      <c r="A457" t="s">
        <v>123</v>
      </c>
      <c r="C457" t="s">
        <v>114</v>
      </c>
      <c r="E457" t="s">
        <v>124</v>
      </c>
    </row>
    <row r="458" spans="1:29">
      <c r="A458" s="15" t="s">
        <v>0</v>
      </c>
      <c r="B458" s="15" t="s">
        <v>1</v>
      </c>
      <c r="C458" s="15" t="s">
        <v>2</v>
      </c>
      <c r="D458" s="15" t="s">
        <v>3</v>
      </c>
      <c r="E458" s="15" t="s">
        <v>4</v>
      </c>
      <c r="F458" s="15" t="s">
        <v>5</v>
      </c>
      <c r="G458" s="15" t="s">
        <v>6</v>
      </c>
      <c r="H458" s="21" t="s">
        <v>7</v>
      </c>
      <c r="I458" s="21" t="s">
        <v>8</v>
      </c>
      <c r="J458" s="21" t="s">
        <v>9</v>
      </c>
      <c r="K458" s="15" t="s">
        <v>10</v>
      </c>
      <c r="L458" s="6"/>
      <c r="M458" s="6"/>
      <c r="N458" s="6"/>
      <c r="O458" s="6"/>
      <c r="P458" s="6"/>
      <c r="Q458" s="6"/>
      <c r="R458" s="6"/>
      <c r="S458" s="6"/>
      <c r="T458" s="6"/>
      <c r="U458" s="6"/>
      <c r="V458" s="6"/>
      <c r="W458" s="6"/>
      <c r="X458" s="6"/>
      <c r="Y458" s="6"/>
      <c r="Z458" s="6"/>
      <c r="AA458" s="6"/>
      <c r="AB458" s="6"/>
      <c r="AC458" s="6"/>
    </row>
    <row r="459" spans="1:29">
      <c r="A459" s="28">
        <v>7.3598434548609926E-2</v>
      </c>
      <c r="B459" s="28">
        <v>8.7138954004295055E-2</v>
      </c>
      <c r="C459" s="28">
        <v>8.0314281726921052E-2</v>
      </c>
      <c r="D459" s="28">
        <v>9.4970911377447505E-3</v>
      </c>
      <c r="E459" s="28">
        <v>0.25543261516934795</v>
      </c>
      <c r="F459" s="28">
        <v>0.18227239694222816</v>
      </c>
      <c r="G459" s="28">
        <v>9.3472456586850425E-2</v>
      </c>
      <c r="H459" s="28">
        <v>7.9403108505890899E-2</v>
      </c>
      <c r="I459" s="28">
        <v>0.35320546402008757</v>
      </c>
      <c r="J459" s="28">
        <v>1.3551652058579342E-2</v>
      </c>
      <c r="K459" s="28">
        <v>1.3165215124422636E-2</v>
      </c>
      <c r="L459" s="1">
        <v>0.99999999954515173</v>
      </c>
      <c r="N459" t="s">
        <v>36</v>
      </c>
      <c r="O459" s="4">
        <v>0.46363636363636362</v>
      </c>
      <c r="P459" s="4">
        <v>0.45454545454545453</v>
      </c>
      <c r="S459" s="4">
        <v>0.45909090909090911</v>
      </c>
      <c r="Y459" t="s">
        <v>84</v>
      </c>
      <c r="AC459" s="6"/>
    </row>
    <row r="460" spans="1:29">
      <c r="A460" t="s">
        <v>94</v>
      </c>
      <c r="B460" s="18">
        <v>72.385700692591172</v>
      </c>
      <c r="C460" s="16" t="s">
        <v>12</v>
      </c>
      <c r="D460" s="1" t="s">
        <v>13</v>
      </c>
      <c r="E460" s="1" t="s">
        <v>14</v>
      </c>
      <c r="F460" s="1" t="s">
        <v>15</v>
      </c>
      <c r="G460" s="1" t="s">
        <v>16</v>
      </c>
      <c r="H460" s="1" t="s">
        <v>17</v>
      </c>
      <c r="I460" s="1" t="s">
        <v>18</v>
      </c>
      <c r="J460" s="1" t="s">
        <v>19</v>
      </c>
      <c r="K460" s="1" t="s">
        <v>20</v>
      </c>
      <c r="L460" s="1"/>
      <c r="N460" t="s">
        <v>37</v>
      </c>
      <c r="O460" s="4">
        <v>0.35454545454545455</v>
      </c>
      <c r="P460" s="4">
        <v>0.32727272727272727</v>
      </c>
      <c r="Q460" t="s">
        <v>55</v>
      </c>
      <c r="S460" s="4">
        <v>0.34090909090909094</v>
      </c>
      <c r="Y460" s="1" t="s">
        <v>12</v>
      </c>
      <c r="Z460" t="s">
        <v>47</v>
      </c>
      <c r="AA460" t="s">
        <v>48</v>
      </c>
      <c r="AB460" t="s">
        <v>49</v>
      </c>
      <c r="AC460" s="6"/>
    </row>
    <row r="461" spans="1:29">
      <c r="A461" t="s">
        <v>21</v>
      </c>
      <c r="B461">
        <v>3.9580003609776739E-2</v>
      </c>
      <c r="C461" s="1" t="s">
        <v>13</v>
      </c>
      <c r="D461">
        <v>4</v>
      </c>
      <c r="E461">
        <v>4</v>
      </c>
      <c r="G461">
        <v>4</v>
      </c>
      <c r="H461">
        <v>4</v>
      </c>
      <c r="I461">
        <v>2</v>
      </c>
      <c r="J461">
        <v>1</v>
      </c>
      <c r="L461" s="1">
        <v>19</v>
      </c>
      <c r="N461" t="s">
        <v>38</v>
      </c>
      <c r="O461" s="4">
        <v>0.69090909090909092</v>
      </c>
      <c r="P461" s="4">
        <v>0.67500000000000004</v>
      </c>
      <c r="Q461" t="s">
        <v>56</v>
      </c>
      <c r="S461" s="4">
        <v>0.68295454545454548</v>
      </c>
      <c r="T461" t="s">
        <v>44</v>
      </c>
      <c r="V461" t="s">
        <v>57</v>
      </c>
      <c r="Y461" s="1" t="s">
        <v>13</v>
      </c>
      <c r="Z461">
        <v>19</v>
      </c>
      <c r="AA461">
        <v>4</v>
      </c>
      <c r="AB461">
        <v>15</v>
      </c>
      <c r="AC461" s="6"/>
    </row>
    <row r="462" spans="1:29">
      <c r="C462" s="1" t="s">
        <v>14</v>
      </c>
      <c r="D462">
        <v>6</v>
      </c>
      <c r="E462">
        <v>64</v>
      </c>
      <c r="F462">
        <v>1</v>
      </c>
      <c r="G462">
        <v>12</v>
      </c>
      <c r="H462">
        <v>2</v>
      </c>
      <c r="I462">
        <v>10</v>
      </c>
      <c r="K462">
        <v>2</v>
      </c>
      <c r="L462" s="1">
        <v>97</v>
      </c>
      <c r="M462" s="9" t="s">
        <v>39</v>
      </c>
      <c r="N462" s="9">
        <v>1</v>
      </c>
      <c r="O462" s="9">
        <v>2</v>
      </c>
      <c r="P462" s="9" t="s">
        <v>39</v>
      </c>
      <c r="Q462" s="9">
        <v>1</v>
      </c>
      <c r="R462" s="9">
        <v>2</v>
      </c>
      <c r="S462" s="9" t="s">
        <v>39</v>
      </c>
      <c r="T462" s="9">
        <v>1</v>
      </c>
      <c r="U462" s="9">
        <v>2</v>
      </c>
      <c r="V462" s="9" t="s">
        <v>11</v>
      </c>
      <c r="W462" t="s">
        <v>42</v>
      </c>
      <c r="X462" t="s">
        <v>43</v>
      </c>
      <c r="Y462" s="1" t="s">
        <v>14</v>
      </c>
      <c r="Z462">
        <v>97</v>
      </c>
      <c r="AA462">
        <v>64</v>
      </c>
      <c r="AB462">
        <v>33</v>
      </c>
      <c r="AC462" s="6"/>
    </row>
    <row r="463" spans="1:29">
      <c r="A463" t="s">
        <v>22</v>
      </c>
      <c r="B463" s="17">
        <v>7.3598434548609926E-2</v>
      </c>
      <c r="C463" s="1" t="s">
        <v>15</v>
      </c>
      <c r="D463">
        <v>5</v>
      </c>
      <c r="E463">
        <v>3</v>
      </c>
      <c r="F463">
        <v>54</v>
      </c>
      <c r="G463">
        <v>4</v>
      </c>
      <c r="J463">
        <v>3</v>
      </c>
      <c r="K463">
        <v>1</v>
      </c>
      <c r="L463" s="1">
        <v>70</v>
      </c>
      <c r="M463" s="9">
        <v>1</v>
      </c>
      <c r="N463">
        <v>208</v>
      </c>
      <c r="O463">
        <v>28</v>
      </c>
      <c r="P463" s="9">
        <v>1</v>
      </c>
      <c r="Q463">
        <v>128.72727272727272</v>
      </c>
      <c r="R463">
        <v>107.27272727272727</v>
      </c>
      <c r="S463" s="9">
        <v>1</v>
      </c>
      <c r="T463">
        <v>48.817668207498727</v>
      </c>
      <c r="U463">
        <v>58.581201848998447</v>
      </c>
      <c r="V463" s="20">
        <v>231.64462169048409</v>
      </c>
      <c r="W463">
        <v>1</v>
      </c>
      <c r="X463" s="20">
        <v>0</v>
      </c>
      <c r="Y463" s="1" t="s">
        <v>15</v>
      </c>
      <c r="Z463">
        <v>70</v>
      </c>
      <c r="AA463">
        <v>54</v>
      </c>
      <c r="AB463">
        <v>16</v>
      </c>
      <c r="AC463" s="6"/>
    </row>
    <row r="464" spans="1:29">
      <c r="A464" t="s">
        <v>23</v>
      </c>
      <c r="B464" s="17">
        <v>8.7138954004295055E-2</v>
      </c>
      <c r="C464" s="1" t="s">
        <v>16</v>
      </c>
      <c r="D464">
        <v>2</v>
      </c>
      <c r="E464">
        <v>9</v>
      </c>
      <c r="F464">
        <v>10</v>
      </c>
      <c r="G464">
        <v>26</v>
      </c>
      <c r="I464">
        <v>2</v>
      </c>
      <c r="K464">
        <v>1</v>
      </c>
      <c r="L464" s="1">
        <v>50</v>
      </c>
      <c r="M464" s="9">
        <v>2</v>
      </c>
      <c r="N464">
        <v>32</v>
      </c>
      <c r="O464">
        <v>172</v>
      </c>
      <c r="P464" s="9">
        <v>2</v>
      </c>
      <c r="Q464">
        <v>111.27272727272727</v>
      </c>
      <c r="R464">
        <v>92.727272727272734</v>
      </c>
      <c r="S464" s="9">
        <v>2</v>
      </c>
      <c r="T464">
        <v>56.475341651812229</v>
      </c>
      <c r="U464">
        <v>67.770409982174669</v>
      </c>
      <c r="Y464" s="1" t="s">
        <v>16</v>
      </c>
      <c r="Z464">
        <v>50</v>
      </c>
      <c r="AA464">
        <v>26</v>
      </c>
      <c r="AB464">
        <v>24</v>
      </c>
      <c r="AC464" s="6"/>
    </row>
    <row r="465" spans="1:29">
      <c r="A465" t="s">
        <v>24</v>
      </c>
      <c r="B465" s="17">
        <v>8.0314281726921052E-2</v>
      </c>
      <c r="C465" s="1" t="s">
        <v>17</v>
      </c>
      <c r="E465">
        <v>3</v>
      </c>
      <c r="H465">
        <v>22</v>
      </c>
      <c r="I465">
        <v>6</v>
      </c>
      <c r="J465">
        <v>3</v>
      </c>
      <c r="K465">
        <v>1</v>
      </c>
      <c r="L465" s="1">
        <v>35</v>
      </c>
      <c r="M465" s="9" t="s">
        <v>40</v>
      </c>
      <c r="N465">
        <v>1</v>
      </c>
      <c r="O465">
        <v>2</v>
      </c>
      <c r="P465" s="9" t="s">
        <v>40</v>
      </c>
      <c r="S465" s="9" t="s">
        <v>40</v>
      </c>
      <c r="Y465" s="1" t="s">
        <v>17</v>
      </c>
      <c r="Z465">
        <v>35</v>
      </c>
      <c r="AA465">
        <v>22</v>
      </c>
      <c r="AB465">
        <v>13</v>
      </c>
      <c r="AC465" s="6"/>
    </row>
    <row r="466" spans="1:29">
      <c r="C466" s="1" t="s">
        <v>18</v>
      </c>
      <c r="D466">
        <v>1</v>
      </c>
      <c r="E466">
        <v>16</v>
      </c>
      <c r="H466">
        <v>10</v>
      </c>
      <c r="I466">
        <v>101</v>
      </c>
      <c r="J466">
        <v>2</v>
      </c>
      <c r="K466">
        <v>3</v>
      </c>
      <c r="L466" s="1">
        <v>133</v>
      </c>
      <c r="M466" s="9">
        <v>1</v>
      </c>
      <c r="N466">
        <v>255</v>
      </c>
      <c r="O466">
        <v>29</v>
      </c>
      <c r="P466" s="9">
        <v>1</v>
      </c>
      <c r="Q466">
        <v>191.05454545454546</v>
      </c>
      <c r="R466">
        <v>92.945454545454552</v>
      </c>
      <c r="S466" s="9">
        <v>1</v>
      </c>
      <c r="T466">
        <v>21.402375679136238</v>
      </c>
      <c r="U466">
        <v>43.993772229335619</v>
      </c>
      <c r="V466" s="20">
        <v>184.45067358799753</v>
      </c>
      <c r="W466">
        <v>1</v>
      </c>
      <c r="X466" s="20">
        <v>0</v>
      </c>
      <c r="Y466" s="1" t="s">
        <v>18</v>
      </c>
      <c r="Z466">
        <v>133</v>
      </c>
      <c r="AA466">
        <v>101</v>
      </c>
      <c r="AB466">
        <v>32</v>
      </c>
      <c r="AC466" s="6"/>
    </row>
    <row r="467" spans="1:29">
      <c r="A467" s="6"/>
      <c r="C467" s="1" t="s">
        <v>19</v>
      </c>
      <c r="F467">
        <v>4</v>
      </c>
      <c r="H467">
        <v>3</v>
      </c>
      <c r="I467">
        <v>1</v>
      </c>
      <c r="J467">
        <v>4</v>
      </c>
      <c r="L467" s="1">
        <v>12</v>
      </c>
      <c r="M467" s="9">
        <v>2</v>
      </c>
      <c r="N467">
        <v>41</v>
      </c>
      <c r="O467">
        <v>115</v>
      </c>
      <c r="P467" s="9">
        <v>2</v>
      </c>
      <c r="Q467">
        <v>104.94545454545455</v>
      </c>
      <c r="R467">
        <v>51.054545454545455</v>
      </c>
      <c r="S467" s="9">
        <v>2</v>
      </c>
      <c r="T467">
        <v>38.963299313299316</v>
      </c>
      <c r="U467">
        <v>80.091226366226365</v>
      </c>
      <c r="Y467" s="1" t="s">
        <v>19</v>
      </c>
      <c r="Z467">
        <v>12</v>
      </c>
      <c r="AA467">
        <v>4</v>
      </c>
      <c r="AB467">
        <v>8</v>
      </c>
      <c r="AC467" s="6"/>
    </row>
    <row r="468" spans="1:29">
      <c r="A468" s="6">
        <v>0</v>
      </c>
      <c r="B468">
        <v>0</v>
      </c>
      <c r="C468" s="1" t="s">
        <v>20</v>
      </c>
      <c r="E468">
        <v>7</v>
      </c>
      <c r="G468">
        <v>1</v>
      </c>
      <c r="I468">
        <v>9</v>
      </c>
      <c r="J468">
        <v>2</v>
      </c>
      <c r="K468">
        <v>5</v>
      </c>
      <c r="L468" s="1">
        <v>24</v>
      </c>
      <c r="M468" s="9" t="s">
        <v>41</v>
      </c>
      <c r="N468">
        <v>1</v>
      </c>
      <c r="O468">
        <v>2</v>
      </c>
      <c r="P468" s="9" t="s">
        <v>41</v>
      </c>
      <c r="S468" s="9" t="s">
        <v>41</v>
      </c>
      <c r="Y468" s="1" t="s">
        <v>20</v>
      </c>
      <c r="Z468">
        <v>24</v>
      </c>
      <c r="AA468">
        <v>5</v>
      </c>
      <c r="AB468">
        <v>19</v>
      </c>
      <c r="AC468" s="6"/>
    </row>
    <row r="469" spans="1:29">
      <c r="A469" s="6"/>
      <c r="C469" s="1"/>
      <c r="D469" s="1">
        <v>18</v>
      </c>
      <c r="E469" s="1">
        <v>106</v>
      </c>
      <c r="F469" s="1">
        <v>69</v>
      </c>
      <c r="G469" s="1">
        <v>47</v>
      </c>
      <c r="H469" s="1">
        <v>41</v>
      </c>
      <c r="I469" s="1">
        <v>131</v>
      </c>
      <c r="J469" s="1">
        <v>15</v>
      </c>
      <c r="K469" s="1">
        <v>13</v>
      </c>
      <c r="L469" s="1">
        <v>440</v>
      </c>
      <c r="M469" s="9">
        <v>1</v>
      </c>
      <c r="N469">
        <v>107</v>
      </c>
      <c r="O469">
        <v>29</v>
      </c>
      <c r="P469" s="9">
        <v>1</v>
      </c>
      <c r="Q469">
        <v>44.2</v>
      </c>
      <c r="R469">
        <v>91.8</v>
      </c>
      <c r="S469" s="9">
        <v>1</v>
      </c>
      <c r="T469">
        <v>89.22714932126695</v>
      </c>
      <c r="U469">
        <v>42.961220043572986</v>
      </c>
      <c r="V469" s="20">
        <v>191.32527144911046</v>
      </c>
      <c r="W469">
        <v>1</v>
      </c>
      <c r="X469" s="20">
        <v>0</v>
      </c>
      <c r="Y469" s="1" t="s">
        <v>46</v>
      </c>
      <c r="Z469" s="6">
        <v>440</v>
      </c>
      <c r="AA469" s="6">
        <v>280</v>
      </c>
      <c r="AB469" s="6">
        <v>160</v>
      </c>
      <c r="AC469" s="6"/>
    </row>
    <row r="470" spans="1:29">
      <c r="A470" s="6"/>
      <c r="C470" s="1" t="s">
        <v>25</v>
      </c>
      <c r="D470" s="4">
        <v>7.3864200841135645E-3</v>
      </c>
      <c r="E470" s="4">
        <v>6.4504103064992634E-4</v>
      </c>
      <c r="F470" s="4">
        <v>7.0508531697057581E-4</v>
      </c>
      <c r="G470" s="4">
        <v>6.1573665507194249E-5</v>
      </c>
      <c r="H470" s="4">
        <v>5.8681782866405914E-4</v>
      </c>
      <c r="I470" s="4">
        <v>5.1245606490663404E-5</v>
      </c>
      <c r="J470" s="4">
        <v>5.6015854773474839E-5</v>
      </c>
      <c r="K470" s="4">
        <v>4.8917505752930686E-6</v>
      </c>
      <c r="M470" s="9">
        <v>2</v>
      </c>
      <c r="N470">
        <v>36</v>
      </c>
      <c r="O470">
        <v>268</v>
      </c>
      <c r="P470" s="9">
        <v>2</v>
      </c>
      <c r="Q470">
        <v>98.8</v>
      </c>
      <c r="R470">
        <v>205.2</v>
      </c>
      <c r="S470" s="9">
        <v>2</v>
      </c>
      <c r="T470">
        <v>39.917408906882592</v>
      </c>
      <c r="U470">
        <v>19.219493177387921</v>
      </c>
      <c r="AC470" s="6"/>
    </row>
    <row r="471" spans="1:29">
      <c r="A471" s="6"/>
      <c r="C471" s="1"/>
      <c r="D471" s="1" t="s">
        <v>13</v>
      </c>
      <c r="E471" s="1" t="s">
        <v>14</v>
      </c>
      <c r="F471" s="1" t="s">
        <v>15</v>
      </c>
      <c r="G471" s="1" t="s">
        <v>16</v>
      </c>
      <c r="H471" s="1" t="s">
        <v>17</v>
      </c>
      <c r="I471" s="1" t="s">
        <v>18</v>
      </c>
      <c r="J471" s="1" t="s">
        <v>19</v>
      </c>
      <c r="K471" s="1" t="s">
        <v>20</v>
      </c>
      <c r="L471" s="1"/>
      <c r="V471" s="6"/>
      <c r="W471" s="6"/>
      <c r="X471" s="6"/>
      <c r="Y471" s="6"/>
      <c r="Z471" s="6"/>
      <c r="AA471" s="6"/>
      <c r="AB471" s="6"/>
      <c r="AC471" s="6"/>
    </row>
    <row r="472" spans="1:29">
      <c r="A472" s="6"/>
      <c r="B472" s="4">
        <v>0.7777560494031015</v>
      </c>
      <c r="C472" s="1" t="s">
        <v>13</v>
      </c>
      <c r="D472" s="4">
        <v>5.744832903851891E-3</v>
      </c>
      <c r="E472" s="4">
        <v>5.0168456370119159E-4</v>
      </c>
      <c r="F472" s="4">
        <v>5.4838437061916867E-4</v>
      </c>
      <c r="G472" s="4">
        <v>4.7889290832143418E-5</v>
      </c>
      <c r="H472" s="4">
        <v>4.5640111614106475E-4</v>
      </c>
      <c r="I472" s="4">
        <v>3.9856580453444308E-5</v>
      </c>
      <c r="J472" s="4">
        <v>4.3566669912555655E-5</v>
      </c>
      <c r="K472" s="4">
        <v>3.8045886021052861E-6</v>
      </c>
      <c r="AC472" s="6"/>
    </row>
    <row r="473" spans="1:29">
      <c r="A473" s="6"/>
      <c r="B473" s="4">
        <v>6.7919852646912957E-2</v>
      </c>
      <c r="C473" s="1" t="s">
        <v>14</v>
      </c>
      <c r="D473" s="4">
        <v>5.016845637011917E-4</v>
      </c>
      <c r="E473" s="4">
        <v>4.3811091752955864E-5</v>
      </c>
      <c r="F473" s="4">
        <v>4.7889290832143424E-5</v>
      </c>
      <c r="G473" s="4">
        <v>4.18207428817894E-6</v>
      </c>
      <c r="H473" s="4">
        <v>3.9856580453444308E-5</v>
      </c>
      <c r="I473" s="4">
        <v>3.4805940416475445E-6</v>
      </c>
      <c r="J473" s="4">
        <v>3.804588602105287E-6</v>
      </c>
      <c r="K473" s="4">
        <v>3.3224697825935691E-7</v>
      </c>
      <c r="O473" s="7" t="s">
        <v>11</v>
      </c>
      <c r="P473">
        <v>75.7</v>
      </c>
      <c r="Q473">
        <v>71</v>
      </c>
      <c r="R473" t="s">
        <v>104</v>
      </c>
      <c r="AC473" s="6"/>
    </row>
    <row r="474" spans="1:29">
      <c r="A474" s="6"/>
      <c r="B474" s="4">
        <v>7.4242239728364939E-2</v>
      </c>
      <c r="C474" s="1" t="s">
        <v>15</v>
      </c>
      <c r="D474" s="4">
        <v>5.4838437061916878E-4</v>
      </c>
      <c r="E474" s="4">
        <v>4.7889290832143431E-5</v>
      </c>
      <c r="F474" s="4">
        <v>5.2347113131479667E-5</v>
      </c>
      <c r="G474" s="4">
        <v>4.5713668355392712E-6</v>
      </c>
      <c r="H474" s="4">
        <v>4.3566669912555661E-5</v>
      </c>
      <c r="I474" s="4">
        <v>3.804588602105287E-6</v>
      </c>
      <c r="J474" s="4">
        <v>4.1587425186815947E-6</v>
      </c>
      <c r="K474" s="4">
        <v>3.6317451890227513E-7</v>
      </c>
      <c r="M474" t="s">
        <v>106</v>
      </c>
      <c r="N474" t="s">
        <v>105</v>
      </c>
      <c r="O474" t="s">
        <v>96</v>
      </c>
      <c r="P474">
        <v>4.9392389975987223E-2</v>
      </c>
      <c r="R474" s="28">
        <v>0.2</v>
      </c>
      <c r="S474" s="28">
        <v>0.2</v>
      </c>
      <c r="T474" s="28">
        <v>0.2</v>
      </c>
      <c r="U474" s="28">
        <v>0.125</v>
      </c>
      <c r="V474" s="28">
        <v>0.125</v>
      </c>
      <c r="W474" s="28">
        <v>0.125</v>
      </c>
      <c r="X474" s="28">
        <v>0.125</v>
      </c>
      <c r="Y474" s="28">
        <v>0.125</v>
      </c>
      <c r="Z474" s="28">
        <v>0.125</v>
      </c>
      <c r="AA474" s="28">
        <v>0.125</v>
      </c>
      <c r="AB474" s="28">
        <v>0.125</v>
      </c>
      <c r="AC474" s="6"/>
    </row>
    <row r="475" spans="1:29">
      <c r="A475" s="6"/>
      <c r="B475" s="4">
        <v>6.4834236730106813E-3</v>
      </c>
      <c r="C475" s="1" t="s">
        <v>16</v>
      </c>
      <c r="D475" s="4">
        <v>4.7889290832143431E-5</v>
      </c>
      <c r="E475" s="4">
        <v>4.1820742881789409E-6</v>
      </c>
      <c r="F475" s="4">
        <v>4.5713668355392712E-6</v>
      </c>
      <c r="G475" s="4">
        <v>3.9920816058338445E-7</v>
      </c>
      <c r="H475" s="4">
        <v>3.804588602105287E-6</v>
      </c>
      <c r="I475" s="4">
        <v>3.3224697825935696E-7</v>
      </c>
      <c r="J475" s="4">
        <v>3.6317451890227513E-7</v>
      </c>
      <c r="K475" s="4">
        <v>3.1715291482318698E-8</v>
      </c>
      <c r="M475" t="s">
        <v>107</v>
      </c>
      <c r="N475" t="s">
        <v>108</v>
      </c>
      <c r="P475">
        <v>2.2019397467757388E-2</v>
      </c>
      <c r="Q475">
        <v>4.9945980821136098E-2</v>
      </c>
      <c r="R475" s="28">
        <v>0.2</v>
      </c>
      <c r="S475" s="28">
        <v>0.2</v>
      </c>
      <c r="T475" s="28">
        <v>0.2</v>
      </c>
      <c r="U475" s="28">
        <v>0.17</v>
      </c>
      <c r="V475" s="28">
        <v>0</v>
      </c>
      <c r="W475" s="28">
        <v>0.16</v>
      </c>
      <c r="X475" s="28">
        <v>0.17</v>
      </c>
      <c r="Y475" s="28">
        <v>0.17</v>
      </c>
      <c r="Z475" s="28">
        <v>0.16</v>
      </c>
      <c r="AA475" s="28">
        <v>0</v>
      </c>
      <c r="AB475" s="28">
        <v>0.17</v>
      </c>
      <c r="AC475" s="6"/>
    </row>
    <row r="476" spans="1:29">
      <c r="A476" s="6"/>
      <c r="B476" s="4">
        <v>6.1789217366972557E-2</v>
      </c>
      <c r="C476" s="1" t="s">
        <v>17</v>
      </c>
      <c r="D476" s="4">
        <v>4.5640111614106475E-4</v>
      </c>
      <c r="E476" s="4">
        <v>3.9856580453444308E-5</v>
      </c>
      <c r="F476" s="4">
        <v>4.3566669912555655E-5</v>
      </c>
      <c r="G476" s="4">
        <v>3.8045886021052861E-6</v>
      </c>
      <c r="H476" s="4">
        <v>3.6259014370138407E-5</v>
      </c>
      <c r="I476" s="4">
        <v>3.1664259185539406E-6</v>
      </c>
      <c r="J476" s="4">
        <v>3.461175826595004E-6</v>
      </c>
      <c r="K476" s="4">
        <v>3.0225743960179646E-7</v>
      </c>
      <c r="AC476" s="6"/>
    </row>
    <row r="477" spans="1:29">
      <c r="A477" s="6"/>
      <c r="B477" s="4">
        <v>5.39592657871793E-3</v>
      </c>
      <c r="C477" s="1" t="s">
        <v>18</v>
      </c>
      <c r="D477" s="4">
        <v>3.9856580453444308E-5</v>
      </c>
      <c r="E477" s="4">
        <v>3.4805940416475445E-6</v>
      </c>
      <c r="F477" s="4">
        <v>3.8045886021052865E-6</v>
      </c>
      <c r="G477" s="4">
        <v>3.3224697825935691E-7</v>
      </c>
      <c r="H477" s="4">
        <v>3.166425918553941E-6</v>
      </c>
      <c r="I477" s="4">
        <v>2.7651753010549073E-7</v>
      </c>
      <c r="J477" s="4">
        <v>3.0225743960179651E-7</v>
      </c>
      <c r="K477" s="4">
        <v>2.6395526945682594E-8</v>
      </c>
      <c r="AC477" s="6"/>
    </row>
    <row r="478" spans="1:29">
      <c r="A478" s="6"/>
      <c r="B478" s="4">
        <v>5.8982117746399533E-3</v>
      </c>
      <c r="C478" s="1" t="s">
        <v>19</v>
      </c>
      <c r="D478" s="4">
        <v>4.3566669912555661E-5</v>
      </c>
      <c r="E478" s="4">
        <v>3.8045886021052865E-6</v>
      </c>
      <c r="F478" s="4">
        <v>4.1587425186815938E-6</v>
      </c>
      <c r="G478" s="4">
        <v>3.6317451890227508E-7</v>
      </c>
      <c r="H478" s="4">
        <v>3.4611758265950044E-6</v>
      </c>
      <c r="I478" s="4">
        <v>3.0225743960179651E-7</v>
      </c>
      <c r="J478" s="4">
        <v>3.3039337419143092E-7</v>
      </c>
      <c r="K478" s="4">
        <v>2.8852580841795344E-8</v>
      </c>
      <c r="M478" t="s">
        <v>62</v>
      </c>
      <c r="AC478" s="6"/>
    </row>
    <row r="479" spans="1:29">
      <c r="A479" s="6"/>
      <c r="B479" s="4">
        <v>5.1507882827948729E-4</v>
      </c>
      <c r="C479" s="1" t="s">
        <v>20</v>
      </c>
      <c r="D479" s="4">
        <v>3.804588602105287E-6</v>
      </c>
      <c r="E479" s="4">
        <v>3.3224697825935691E-7</v>
      </c>
      <c r="F479" s="4">
        <v>3.6317451890227508E-7</v>
      </c>
      <c r="G479" s="4">
        <v>3.1715291482318698E-8</v>
      </c>
      <c r="H479" s="4">
        <v>3.0225743960179651E-7</v>
      </c>
      <c r="I479" s="4">
        <v>2.6395526945682594E-8</v>
      </c>
      <c r="J479" s="4">
        <v>2.8852580841795344E-8</v>
      </c>
      <c r="K479" s="4">
        <v>2.5196371545574617E-9</v>
      </c>
      <c r="AC479" s="6"/>
    </row>
    <row r="480" spans="1:29">
      <c r="A480" s="6"/>
      <c r="AC480" s="6"/>
    </row>
    <row r="481" spans="1:29">
      <c r="A481" s="6"/>
      <c r="C481" s="1" t="s">
        <v>26</v>
      </c>
      <c r="D481" s="4">
        <v>1.7348945583517735E-2</v>
      </c>
      <c r="E481" s="4">
        <v>0.19866426166281478</v>
      </c>
      <c r="F481" s="4">
        <v>1.6560778640479776E-3</v>
      </c>
      <c r="G481" s="4">
        <v>1.8963889449845915E-2</v>
      </c>
      <c r="H481" s="4">
        <v>1.3782956372637135E-3</v>
      </c>
      <c r="I481" s="4">
        <v>1.5782981381313094E-2</v>
      </c>
      <c r="J481" s="4">
        <v>1.3156793212579294E-4</v>
      </c>
      <c r="K481" s="4">
        <v>1.5065956584189239E-3</v>
      </c>
      <c r="O481">
        <v>0.11925619834710741</v>
      </c>
      <c r="P481">
        <v>0.24768595041322314</v>
      </c>
      <c r="Q481">
        <v>5.8016528925619822E-2</v>
      </c>
      <c r="R481">
        <v>0.12049586776859504</v>
      </c>
      <c r="S481">
        <v>9.9380165289256181E-2</v>
      </c>
      <c r="T481">
        <v>0.20640495867768596</v>
      </c>
      <c r="U481">
        <v>4.8347107438016526E-2</v>
      </c>
      <c r="V481">
        <v>0.10041322314049587</v>
      </c>
      <c r="AC481" s="6"/>
    </row>
    <row r="482" spans="1:29">
      <c r="A482" s="6"/>
      <c r="C482" s="1"/>
      <c r="D482" s="1" t="s">
        <v>13</v>
      </c>
      <c r="E482" s="1" t="s">
        <v>14</v>
      </c>
      <c r="F482" s="1" t="s">
        <v>15</v>
      </c>
      <c r="G482" s="1" t="s">
        <v>16</v>
      </c>
      <c r="H482" s="1" t="s">
        <v>17</v>
      </c>
      <c r="I482" s="1" t="s">
        <v>18</v>
      </c>
      <c r="J482" s="1" t="s">
        <v>19</v>
      </c>
      <c r="K482" s="1" t="s">
        <v>20</v>
      </c>
      <c r="L482" s="1"/>
      <c r="N482" s="6"/>
      <c r="O482" s="1" t="s">
        <v>13</v>
      </c>
      <c r="P482" s="1" t="s">
        <v>14</v>
      </c>
      <c r="Q482" s="1" t="s">
        <v>15</v>
      </c>
      <c r="R482" s="1" t="s">
        <v>16</v>
      </c>
      <c r="S482" s="1" t="s">
        <v>17</v>
      </c>
      <c r="T482" s="1" t="s">
        <v>18</v>
      </c>
      <c r="U482" s="1" t="s">
        <v>19</v>
      </c>
      <c r="V482" s="1" t="s">
        <v>20</v>
      </c>
      <c r="AC482" s="6"/>
    </row>
    <row r="483" spans="1:29">
      <c r="A483" s="6"/>
      <c r="B483" s="4">
        <v>6.7919852646912957E-2</v>
      </c>
      <c r="C483" s="1" t="s">
        <v>13</v>
      </c>
      <c r="D483" s="4">
        <v>1.1783378276118358E-3</v>
      </c>
      <c r="E483" s="4">
        <v>1.3493247378346139E-2</v>
      </c>
      <c r="F483" s="4">
        <v>1.1248056449795299E-4</v>
      </c>
      <c r="G483" s="4">
        <v>1.2880245770458818E-3</v>
      </c>
      <c r="H483" s="4">
        <v>9.3613636586834407E-5</v>
      </c>
      <c r="I483" s="4">
        <v>1.071977769747756E-3</v>
      </c>
      <c r="J483" s="4">
        <v>8.9360745630429014E-6</v>
      </c>
      <c r="K483" s="4">
        <v>1.0232775511829211E-4</v>
      </c>
      <c r="M483" s="4">
        <v>0.10700676183320813</v>
      </c>
      <c r="N483" s="1" t="s">
        <v>13</v>
      </c>
      <c r="O483">
        <v>1.2761219613662752E-2</v>
      </c>
      <c r="P483">
        <v>2.6504071505299567E-2</v>
      </c>
      <c r="Q483">
        <v>6.2081608931332305E-3</v>
      </c>
      <c r="R483">
        <v>1.289387262419979E-2</v>
      </c>
      <c r="S483">
        <v>1.0634349678052294E-2</v>
      </c>
      <c r="T483">
        <v>2.2086726254416308E-2</v>
      </c>
      <c r="U483">
        <v>5.1734674109443594E-3</v>
      </c>
      <c r="V483">
        <v>1.0744893853499827E-2</v>
      </c>
      <c r="AC483" s="6"/>
    </row>
    <row r="484" spans="1:29">
      <c r="A484" s="6"/>
      <c r="B484" s="4">
        <v>0.7777560494031015</v>
      </c>
      <c r="C484" s="1" t="s">
        <v>14</v>
      </c>
      <c r="D484" s="4">
        <v>1.3493247378346139E-2</v>
      </c>
      <c r="E484" s="4">
        <v>0.15451233130845485</v>
      </c>
      <c r="F484" s="4">
        <v>1.2880245770458818E-3</v>
      </c>
      <c r="G484" s="4">
        <v>1.4749279739829315E-2</v>
      </c>
      <c r="H484" s="4">
        <v>1.071977769747756E-3</v>
      </c>
      <c r="I484" s="4">
        <v>1.2275309246932778E-2</v>
      </c>
      <c r="J484" s="4">
        <v>1.0232775511829213E-4</v>
      </c>
      <c r="K484" s="4">
        <v>1.1717638873397667E-3</v>
      </c>
      <c r="M484" s="4">
        <v>0.23919158527422996</v>
      </c>
      <c r="N484" s="1" t="s">
        <v>14</v>
      </c>
      <c r="O484">
        <v>2.8525079136422622E-2</v>
      </c>
      <c r="P484">
        <v>5.9244395129493158E-2</v>
      </c>
      <c r="Q484">
        <v>1.3877065525827223E-2</v>
      </c>
      <c r="R484">
        <v>2.8821597630564237E-2</v>
      </c>
      <c r="S484">
        <v>2.3770899280352187E-2</v>
      </c>
      <c r="T484">
        <v>4.9370329274577629E-2</v>
      </c>
      <c r="U484">
        <v>1.1564221271522688E-2</v>
      </c>
      <c r="V484">
        <v>2.4017998025470201E-2</v>
      </c>
      <c r="AC484" s="6"/>
    </row>
    <row r="485" spans="1:29">
      <c r="A485" s="6"/>
      <c r="B485" s="4">
        <v>6.4834236730106813E-3</v>
      </c>
      <c r="C485" s="1" t="s">
        <v>15</v>
      </c>
      <c r="D485" s="4">
        <v>1.1248056449795299E-4</v>
      </c>
      <c r="E485" s="4">
        <v>1.2880245770458818E-3</v>
      </c>
      <c r="F485" s="4">
        <v>1.0737054428117623E-5</v>
      </c>
      <c r="G485" s="4">
        <v>1.2295092979148852E-4</v>
      </c>
      <c r="H485" s="4">
        <v>8.9360745630429031E-6</v>
      </c>
      <c r="I485" s="4">
        <v>1.0232775511829214E-4</v>
      </c>
      <c r="J485" s="4">
        <v>8.530106457534285E-7</v>
      </c>
      <c r="K485" s="4">
        <v>9.7678979574483661E-6</v>
      </c>
      <c r="M485" s="4">
        <v>5.8778362133734038E-2</v>
      </c>
      <c r="N485" s="1" t="s">
        <v>15</v>
      </c>
      <c r="O485">
        <v>7.0096840131386937E-3</v>
      </c>
      <c r="P485">
        <v>1.4558574488826522E-2</v>
      </c>
      <c r="Q485">
        <v>3.4101165469323375E-3</v>
      </c>
      <c r="R485">
        <v>7.0825497513210102E-3</v>
      </c>
      <c r="S485">
        <v>5.8414033442822453E-3</v>
      </c>
      <c r="T485">
        <v>1.2132145407355436E-2</v>
      </c>
      <c r="U485">
        <v>2.8417637891102816E-3</v>
      </c>
      <c r="V485">
        <v>5.9021247927675095E-3</v>
      </c>
      <c r="AC485" s="6"/>
    </row>
    <row r="486" spans="1:29">
      <c r="A486" s="6"/>
      <c r="B486" s="4">
        <v>7.4242239728364939E-2</v>
      </c>
      <c r="C486" s="1" t="s">
        <v>16</v>
      </c>
      <c r="D486" s="4">
        <v>1.2880245770458818E-3</v>
      </c>
      <c r="E486" s="4">
        <v>1.4749279739829315E-2</v>
      </c>
      <c r="F486" s="4">
        <v>1.2295092979148852E-4</v>
      </c>
      <c r="G486" s="4">
        <v>1.4079216267176712E-3</v>
      </c>
      <c r="H486" s="4">
        <v>1.0232775511829214E-4</v>
      </c>
      <c r="I486" s="4">
        <v>1.1717638873397671E-3</v>
      </c>
      <c r="J486" s="4">
        <v>9.7678979574483661E-6</v>
      </c>
      <c r="K486" s="4">
        <v>1.1185303604605156E-4</v>
      </c>
      <c r="M486" s="4">
        <v>0.13138692712246433</v>
      </c>
      <c r="N486" s="1" t="s">
        <v>16</v>
      </c>
      <c r="O486">
        <v>1.5668705441133551E-2</v>
      </c>
      <c r="P486">
        <v>3.2542695916200459E-2</v>
      </c>
      <c r="Q486">
        <v>7.6226134578487557E-3</v>
      </c>
      <c r="R486">
        <v>1.5831581797070494E-2</v>
      </c>
      <c r="S486">
        <v>1.3057254534277961E-2</v>
      </c>
      <c r="T486">
        <v>2.7118913263500386E-2</v>
      </c>
      <c r="U486">
        <v>6.3521778815406301E-3</v>
      </c>
      <c r="V486">
        <v>1.319298483089208E-2</v>
      </c>
      <c r="AC486" s="6"/>
    </row>
    <row r="487" spans="1:29">
      <c r="A487" s="6"/>
      <c r="B487" s="4">
        <v>5.39592657871793E-3</v>
      </c>
      <c r="C487" s="1" t="s">
        <v>17</v>
      </c>
      <c r="D487" s="4">
        <v>9.3613636586834393E-5</v>
      </c>
      <c r="E487" s="4">
        <v>1.0719777697477558E-3</v>
      </c>
      <c r="F487" s="4">
        <v>8.9360745630429014E-6</v>
      </c>
      <c r="G487" s="4">
        <v>1.0232775511829211E-4</v>
      </c>
      <c r="H487" s="4">
        <v>7.4371820624422385E-6</v>
      </c>
      <c r="I487" s="4">
        <v>8.5163808726837557E-5</v>
      </c>
      <c r="J487" s="4">
        <v>7.0993090186452274E-7</v>
      </c>
      <c r="K487" s="4">
        <v>8.1294795566437118E-6</v>
      </c>
      <c r="M487" s="4">
        <v>9.2497370398196832E-2</v>
      </c>
      <c r="N487" s="1" t="s">
        <v>17</v>
      </c>
      <c r="O487">
        <v>1.1030884750793222E-2</v>
      </c>
      <c r="P487">
        <v>2.2910299097801314E-2</v>
      </c>
      <c r="Q487">
        <v>5.3663763652507575E-3</v>
      </c>
      <c r="R487">
        <v>1.1145550912443883E-2</v>
      </c>
      <c r="S487">
        <v>9.1924039589943527E-3</v>
      </c>
      <c r="T487">
        <v>1.9091915914834431E-2</v>
      </c>
      <c r="U487">
        <v>4.4719803043756319E-3</v>
      </c>
      <c r="V487">
        <v>9.2879590937032363E-3</v>
      </c>
      <c r="AC487" s="6"/>
    </row>
    <row r="488" spans="1:29">
      <c r="A488" s="6"/>
      <c r="B488" s="4">
        <v>6.1789217366972557E-2</v>
      </c>
      <c r="C488" s="1" t="s">
        <v>18</v>
      </c>
      <c r="D488" s="4">
        <v>1.071977769747756E-3</v>
      </c>
      <c r="E488" s="4">
        <v>1.2275309246932776E-2</v>
      </c>
      <c r="F488" s="4">
        <v>1.0232775511829211E-4</v>
      </c>
      <c r="G488" s="4">
        <v>1.1717638873397669E-3</v>
      </c>
      <c r="H488" s="4">
        <v>8.5163808726837557E-5</v>
      </c>
      <c r="I488" s="4">
        <v>9.7521806726883549E-4</v>
      </c>
      <c r="J488" s="4">
        <v>8.1294795566437118E-6</v>
      </c>
      <c r="K488" s="4">
        <v>9.3091366622184021E-5</v>
      </c>
      <c r="M488" s="4">
        <v>0.2067588279489106</v>
      </c>
      <c r="N488" s="1" t="s">
        <v>18</v>
      </c>
      <c r="O488">
        <v>2.4657271795890737E-2</v>
      </c>
      <c r="P488">
        <v>5.1211256806850007E-2</v>
      </c>
      <c r="Q488">
        <v>1.1995429522325223E-2</v>
      </c>
      <c r="R488">
        <v>2.4913584392521625E-2</v>
      </c>
      <c r="S488">
        <v>2.0547726496575616E-2</v>
      </c>
      <c r="T488">
        <v>4.2676047339041671E-2</v>
      </c>
      <c r="U488">
        <v>9.9961912686043538E-3</v>
      </c>
      <c r="V488">
        <v>2.0761320327101356E-2</v>
      </c>
      <c r="AC488" s="6"/>
    </row>
    <row r="489" spans="1:29">
      <c r="A489" s="6"/>
      <c r="B489" s="4">
        <v>5.1507882827948729E-4</v>
      </c>
      <c r="C489" s="1" t="s">
        <v>19</v>
      </c>
      <c r="D489" s="4">
        <v>8.9360745630429014E-6</v>
      </c>
      <c r="E489" s="4">
        <v>1.0232775511829211E-4</v>
      </c>
      <c r="F489" s="4">
        <v>8.5301064575342839E-7</v>
      </c>
      <c r="G489" s="4">
        <v>9.7678979574483644E-6</v>
      </c>
      <c r="H489" s="4">
        <v>7.0993090186452274E-7</v>
      </c>
      <c r="I489" s="4">
        <v>8.1294795566437118E-6</v>
      </c>
      <c r="J489" s="4">
        <v>6.7767856318508537E-8</v>
      </c>
      <c r="K489" s="4">
        <v>7.7601552642938202E-7</v>
      </c>
      <c r="M489" s="4">
        <v>5.0808414725770093E-2</v>
      </c>
      <c r="N489" s="1" t="s">
        <v>19</v>
      </c>
      <c r="O489">
        <v>6.0592183842385306E-3</v>
      </c>
      <c r="P489">
        <v>1.2584530490341568E-2</v>
      </c>
      <c r="Q489">
        <v>2.9477278626025287E-3</v>
      </c>
      <c r="R489">
        <v>6.1222040223283302E-3</v>
      </c>
      <c r="S489">
        <v>5.0493486535321099E-3</v>
      </c>
      <c r="T489">
        <v>1.0487108741951306E-2</v>
      </c>
      <c r="U489">
        <v>2.4564398855021078E-3</v>
      </c>
      <c r="V489">
        <v>5.1018366852736089E-3</v>
      </c>
      <c r="AC489" s="6"/>
    </row>
    <row r="490" spans="1:29">
      <c r="A490" s="6"/>
      <c r="B490" s="4">
        <v>5.8982117746399533E-3</v>
      </c>
      <c r="C490" s="1" t="s">
        <v>20</v>
      </c>
      <c r="D490" s="4">
        <v>1.0232775511829213E-4</v>
      </c>
      <c r="E490" s="4">
        <v>1.1717638873397669E-3</v>
      </c>
      <c r="F490" s="4">
        <v>9.7678979574483661E-6</v>
      </c>
      <c r="G490" s="4">
        <v>1.1185303604605156E-4</v>
      </c>
      <c r="H490" s="4">
        <v>8.1294795566437135E-6</v>
      </c>
      <c r="I490" s="4">
        <v>9.3091366622184048E-5</v>
      </c>
      <c r="J490" s="4">
        <v>7.7601552642938213E-7</v>
      </c>
      <c r="K490" s="4">
        <v>8.8862202521079297E-6</v>
      </c>
      <c r="M490" s="4">
        <v>0.1135717505634861</v>
      </c>
      <c r="N490" s="1" t="s">
        <v>20</v>
      </c>
      <c r="O490">
        <v>1.3544135211827306E-2</v>
      </c>
      <c r="P490">
        <v>2.8130126978410566E-2</v>
      </c>
      <c r="Q490">
        <v>6.5890387516997712E-3</v>
      </c>
      <c r="R490">
        <v>1.368492663814568E-2</v>
      </c>
      <c r="S490">
        <v>1.1286779343189423E-2</v>
      </c>
      <c r="T490">
        <v>2.3441772482008807E-2</v>
      </c>
      <c r="U490">
        <v>5.490865626416477E-3</v>
      </c>
      <c r="V490">
        <v>1.1404105531788068E-2</v>
      </c>
      <c r="AC490" s="6"/>
    </row>
    <row r="491" spans="1:29">
      <c r="A491" s="6"/>
      <c r="X491" t="s">
        <v>85</v>
      </c>
      <c r="AC491" s="6"/>
    </row>
    <row r="492" spans="1:29">
      <c r="A492" s="6"/>
      <c r="C492" s="1" t="s">
        <v>27</v>
      </c>
      <c r="D492" s="4">
        <v>1.3532310989648594E-2</v>
      </c>
      <c r="E492" s="4">
        <v>1.1817491732716418E-3</v>
      </c>
      <c r="F492" s="4">
        <v>0.14176345936102133</v>
      </c>
      <c r="G492" s="4">
        <v>1.2379914341915764E-2</v>
      </c>
      <c r="H492" s="4">
        <v>1.0750811978364977E-3</v>
      </c>
      <c r="I492" s="4">
        <v>9.388465264469649E-5</v>
      </c>
      <c r="J492" s="4">
        <v>1.126246875466244E-2</v>
      </c>
      <c r="K492" s="4">
        <v>9.8352847122719356E-4</v>
      </c>
      <c r="P492" t="s">
        <v>63</v>
      </c>
      <c r="AA492" t="s">
        <v>44</v>
      </c>
      <c r="AC492" s="6"/>
    </row>
    <row r="493" spans="1:29">
      <c r="A493" s="6"/>
      <c r="C493" s="1"/>
      <c r="D493" s="1" t="s">
        <v>13</v>
      </c>
      <c r="E493" s="1" t="s">
        <v>14</v>
      </c>
      <c r="F493" s="1" t="s">
        <v>15</v>
      </c>
      <c r="G493" s="1" t="s">
        <v>16</v>
      </c>
      <c r="H493" s="1" t="s">
        <v>17</v>
      </c>
      <c r="I493" s="1" t="s">
        <v>18</v>
      </c>
      <c r="J493" s="1" t="s">
        <v>19</v>
      </c>
      <c r="K493" s="1" t="s">
        <v>20</v>
      </c>
      <c r="L493" s="1"/>
      <c r="O493" s="1" t="s">
        <v>13</v>
      </c>
      <c r="P493" s="1" t="s">
        <v>14</v>
      </c>
      <c r="Q493" s="1" t="s">
        <v>15</v>
      </c>
      <c r="R493" s="1" t="s">
        <v>16</v>
      </c>
      <c r="S493" s="1" t="s">
        <v>17</v>
      </c>
      <c r="T493" s="1" t="s">
        <v>18</v>
      </c>
      <c r="U493" s="1" t="s">
        <v>19</v>
      </c>
      <c r="V493" s="1" t="s">
        <v>20</v>
      </c>
      <c r="X493" s="1" t="s">
        <v>47</v>
      </c>
      <c r="Y493" s="1" t="s">
        <v>48</v>
      </c>
      <c r="Z493" s="1" t="s">
        <v>66</v>
      </c>
      <c r="AC493" s="6"/>
    </row>
    <row r="494" spans="1:29">
      <c r="A494" s="6"/>
      <c r="B494" s="4">
        <v>7.4242239728364939E-2</v>
      </c>
      <c r="C494" s="1" t="s">
        <v>13</v>
      </c>
      <c r="D494" s="4">
        <v>1.0046690765722784E-3</v>
      </c>
      <c r="E494" s="4">
        <v>8.773570542083031E-5</v>
      </c>
      <c r="F494" s="4">
        <v>1.0524836734603266E-2</v>
      </c>
      <c r="G494" s="4">
        <v>9.1911256838913343E-4</v>
      </c>
      <c r="H494" s="4">
        <v>7.9816436017234995E-5</v>
      </c>
      <c r="I494" s="4">
        <v>6.970206888461828E-6</v>
      </c>
      <c r="J494" s="4">
        <v>8.3615090521686861E-4</v>
      </c>
      <c r="K494" s="4">
        <v>7.301935654052158E-5</v>
      </c>
      <c r="N494" s="1" t="s">
        <v>13</v>
      </c>
      <c r="O494" s="5">
        <v>5.614936630011611</v>
      </c>
      <c r="P494" s="5">
        <v>11.661791462331809</v>
      </c>
      <c r="Q494" s="5">
        <v>2.7315907929786216</v>
      </c>
      <c r="R494" s="5">
        <v>5.6733039546479072</v>
      </c>
      <c r="S494" s="5">
        <v>4.6791138583430092</v>
      </c>
      <c r="T494" s="5">
        <v>9.7181595519431756</v>
      </c>
      <c r="U494" s="5">
        <v>2.2763256608155182</v>
      </c>
      <c r="V494" s="5">
        <v>4.727753295539924</v>
      </c>
      <c r="X494">
        <v>47.082975206611572</v>
      </c>
      <c r="Y494">
        <v>5.614936630011611</v>
      </c>
      <c r="Z494">
        <v>41.468038576599959</v>
      </c>
      <c r="AA494">
        <v>0.46447902991700657</v>
      </c>
      <c r="AB494">
        <v>16.893904079844798</v>
      </c>
      <c r="AC494" s="6"/>
    </row>
    <row r="495" spans="1:29">
      <c r="A495" s="6"/>
      <c r="B495" s="4">
        <v>6.4834236730106813E-3</v>
      </c>
      <c r="C495" s="1" t="s">
        <v>14</v>
      </c>
      <c r="D495" s="4">
        <v>8.7735705420830296E-5</v>
      </c>
      <c r="E495" s="4">
        <v>7.6617805655501638E-6</v>
      </c>
      <c r="F495" s="4">
        <v>9.1911256838913343E-4</v>
      </c>
      <c r="G495" s="4">
        <v>8.0264229714221118E-5</v>
      </c>
      <c r="H495" s="4">
        <v>6.9702068884618288E-6</v>
      </c>
      <c r="I495" s="4">
        <v>6.0869397948901008E-7</v>
      </c>
      <c r="J495" s="4">
        <v>7.3019356540521594E-5</v>
      </c>
      <c r="K495" s="4">
        <v>6.3766317734343916E-6</v>
      </c>
      <c r="N495" s="1" t="s">
        <v>14</v>
      </c>
      <c r="O495" s="5">
        <v>12.551034820025954</v>
      </c>
      <c r="P495" s="5">
        <v>26.06753385697699</v>
      </c>
      <c r="Q495" s="5">
        <v>6.105908831363978</v>
      </c>
      <c r="R495" s="5">
        <v>12.681502957448265</v>
      </c>
      <c r="S495" s="5">
        <v>10.459195683354963</v>
      </c>
      <c r="T495" s="5">
        <v>21.722944880814158</v>
      </c>
      <c r="U495" s="5">
        <v>5.0882573594699823</v>
      </c>
      <c r="V495" s="5">
        <v>10.567919131206889</v>
      </c>
      <c r="X495">
        <v>105.24429752066116</v>
      </c>
      <c r="Y495">
        <v>26.06753385697699</v>
      </c>
      <c r="Z495">
        <v>79.17676366368417</v>
      </c>
      <c r="AA495">
        <v>55.197856290746572</v>
      </c>
      <c r="AB495">
        <v>26.930798933750271</v>
      </c>
      <c r="AC495" s="6"/>
    </row>
    <row r="496" spans="1:29">
      <c r="A496" s="6"/>
      <c r="B496" s="4">
        <v>0.7777560494031015</v>
      </c>
      <c r="C496" s="1" t="s">
        <v>15</v>
      </c>
      <c r="D496" s="4">
        <v>1.0524836734603266E-2</v>
      </c>
      <c r="E496" s="4">
        <v>9.1911256838913343E-4</v>
      </c>
      <c r="F496" s="4">
        <v>0.11025738810234507</v>
      </c>
      <c r="G496" s="4">
        <v>9.6285532705172022E-3</v>
      </c>
      <c r="H496" s="4">
        <v>8.3615090521686861E-4</v>
      </c>
      <c r="I496" s="4">
        <v>7.301935654052158E-5</v>
      </c>
      <c r="J496" s="4">
        <v>8.7594532051521266E-3</v>
      </c>
      <c r="K496" s="4">
        <v>7.6494521825713399E-4</v>
      </c>
      <c r="N496" s="1" t="s">
        <v>15</v>
      </c>
      <c r="O496" s="5">
        <v>3.0842609657810254</v>
      </c>
      <c r="P496" s="5">
        <v>6.4057727750836699</v>
      </c>
      <c r="Q496" s="5">
        <v>1.5004512806502284</v>
      </c>
      <c r="R496" s="5">
        <v>3.1163218905812444</v>
      </c>
      <c r="S496" s="5">
        <v>2.5702174714841881</v>
      </c>
      <c r="T496" s="5">
        <v>5.3381439792363921</v>
      </c>
      <c r="U496" s="5">
        <v>1.250376067208524</v>
      </c>
      <c r="V496" s="5">
        <v>2.5969349088177043</v>
      </c>
      <c r="X496">
        <v>25.862479338842977</v>
      </c>
      <c r="Y496">
        <v>1.5004512806502284</v>
      </c>
      <c r="Z496">
        <v>24.362028058192749</v>
      </c>
      <c r="AA496">
        <v>1836.9157674622838</v>
      </c>
      <c r="AB496">
        <v>2.8701844148187861</v>
      </c>
      <c r="AC496" s="6"/>
    </row>
    <row r="497" spans="1:29">
      <c r="A497" s="6"/>
      <c r="B497" s="4">
        <v>6.7919852646912957E-2</v>
      </c>
      <c r="C497" s="1" t="s">
        <v>16</v>
      </c>
      <c r="D497" s="4">
        <v>9.1911256838913343E-4</v>
      </c>
      <c r="E497" s="4">
        <v>8.0264229714221118E-5</v>
      </c>
      <c r="F497" s="4">
        <v>9.6285532705172022E-3</v>
      </c>
      <c r="G497" s="4">
        <v>8.4084195788432302E-4</v>
      </c>
      <c r="H497" s="4">
        <v>7.3019356540521594E-5</v>
      </c>
      <c r="I497" s="4">
        <v>6.3766317734343924E-6</v>
      </c>
      <c r="J497" s="4">
        <v>7.6494521825713421E-4</v>
      </c>
      <c r="K497" s="4">
        <v>6.6801108839794558E-5</v>
      </c>
      <c r="N497" s="1" t="s">
        <v>16</v>
      </c>
      <c r="O497" s="5">
        <v>6.8942303940987628</v>
      </c>
      <c r="P497" s="5">
        <v>14.318786203128202</v>
      </c>
      <c r="Q497" s="5">
        <v>3.3539499214534527</v>
      </c>
      <c r="R497" s="5">
        <v>6.9658959907110169</v>
      </c>
      <c r="S497" s="5">
        <v>5.7451919950823029</v>
      </c>
      <c r="T497" s="5">
        <v>11.93232183594017</v>
      </c>
      <c r="U497" s="5">
        <v>2.794958267877877</v>
      </c>
      <c r="V497" s="5">
        <v>5.8049133255925156</v>
      </c>
      <c r="X497">
        <v>57.810247933884298</v>
      </c>
      <c r="Y497">
        <v>6.9658959907110169</v>
      </c>
      <c r="Z497">
        <v>50.84435194317328</v>
      </c>
      <c r="AA497">
        <v>52.010124170609501</v>
      </c>
      <c r="AB497">
        <v>14.173043882127923</v>
      </c>
      <c r="AC497" s="6"/>
    </row>
    <row r="498" spans="1:29">
      <c r="A498" s="6"/>
      <c r="B498" s="4">
        <v>5.8982117746399533E-3</v>
      </c>
      <c r="C498" s="1" t="s">
        <v>17</v>
      </c>
      <c r="D498" s="4">
        <v>7.9816436017234981E-5</v>
      </c>
      <c r="E498" s="4">
        <v>6.970206888461828E-6</v>
      </c>
      <c r="F498" s="4">
        <v>8.361509052168685E-4</v>
      </c>
      <c r="G498" s="4">
        <v>7.301935654052158E-5</v>
      </c>
      <c r="H498" s="4">
        <v>6.3410565797732558E-6</v>
      </c>
      <c r="I498" s="4">
        <v>5.5375156368693085E-7</v>
      </c>
      <c r="J498" s="4">
        <v>6.6428425820264569E-5</v>
      </c>
      <c r="K498" s="4">
        <v>5.8010592096858654E-6</v>
      </c>
      <c r="N498" s="1" t="s">
        <v>17</v>
      </c>
      <c r="O498" s="5">
        <v>4.8535892903490181</v>
      </c>
      <c r="P498" s="5">
        <v>10.080531603032579</v>
      </c>
      <c r="Q498" s="5">
        <v>2.3612056007103335</v>
      </c>
      <c r="R498" s="5">
        <v>4.9040424014753086</v>
      </c>
      <c r="S498" s="5">
        <v>4.0446577419575149</v>
      </c>
      <c r="T498" s="5">
        <v>8.4004430025271493</v>
      </c>
      <c r="U498" s="5">
        <v>1.967671333925278</v>
      </c>
      <c r="V498" s="5">
        <v>4.0867020012294244</v>
      </c>
      <c r="X498">
        <v>40.69884297520661</v>
      </c>
      <c r="Y498">
        <v>4.0446577419575149</v>
      </c>
      <c r="Z498">
        <v>36.654185233249095</v>
      </c>
      <c r="AA498">
        <v>79.708676523867084</v>
      </c>
      <c r="AB498">
        <v>15.264845623722042</v>
      </c>
      <c r="AC498" s="6"/>
    </row>
    <row r="499" spans="1:29">
      <c r="A499" s="6"/>
      <c r="B499" s="4">
        <v>5.1507882827948729E-4</v>
      </c>
      <c r="C499" s="1" t="s">
        <v>18</v>
      </c>
      <c r="D499" s="4">
        <v>6.9702068884618271E-6</v>
      </c>
      <c r="E499" s="4">
        <v>6.0869397948901008E-7</v>
      </c>
      <c r="F499" s="4">
        <v>7.301935654052158E-5</v>
      </c>
      <c r="G499" s="4">
        <v>6.3766317734343916E-6</v>
      </c>
      <c r="H499" s="4">
        <v>5.5375156368693085E-7</v>
      </c>
      <c r="I499" s="4">
        <v>4.8357996877656934E-8</v>
      </c>
      <c r="J499" s="4">
        <v>5.8010592096858654E-6</v>
      </c>
      <c r="K499" s="4">
        <v>5.0659469253921827E-7</v>
      </c>
      <c r="N499" s="1" t="s">
        <v>18</v>
      </c>
      <c r="O499" s="5">
        <v>10.849199590191924</v>
      </c>
      <c r="P499" s="5">
        <v>22.532952995014004</v>
      </c>
      <c r="Q499" s="5">
        <v>5.2779889898230978</v>
      </c>
      <c r="R499" s="5">
        <v>10.961977132709515</v>
      </c>
      <c r="S499" s="5">
        <v>9.0409996584932717</v>
      </c>
      <c r="T499" s="5">
        <v>18.777460829178334</v>
      </c>
      <c r="U499" s="5">
        <v>4.3983241581859156</v>
      </c>
      <c r="V499" s="5">
        <v>9.1349809439245959</v>
      </c>
      <c r="X499">
        <v>90.973884297520669</v>
      </c>
      <c r="Y499">
        <v>18.777460829178334</v>
      </c>
      <c r="Z499">
        <v>72.196423468342331</v>
      </c>
      <c r="AA499">
        <v>360.0351511420584</v>
      </c>
      <c r="AB499">
        <v>22.3799515547304</v>
      </c>
      <c r="AC499" s="6"/>
    </row>
    <row r="500" spans="1:29">
      <c r="A500" s="6"/>
      <c r="B500" s="4">
        <v>6.1789217366972557E-2</v>
      </c>
      <c r="C500" s="1" t="s">
        <v>19</v>
      </c>
      <c r="D500" s="4">
        <v>8.361509052168685E-4</v>
      </c>
      <c r="E500" s="4">
        <v>7.3019356540521594E-5</v>
      </c>
      <c r="F500" s="4">
        <v>8.7594532051521283E-3</v>
      </c>
      <c r="G500" s="4">
        <v>7.649452182571341E-4</v>
      </c>
      <c r="H500" s="4">
        <v>6.6428425820264583E-5</v>
      </c>
      <c r="I500" s="4">
        <v>5.8010592096858663E-6</v>
      </c>
      <c r="J500" s="4">
        <v>6.9589912997057417E-4</v>
      </c>
      <c r="K500" s="4">
        <v>6.0771454495263275E-5</v>
      </c>
      <c r="N500" s="1" t="s">
        <v>19</v>
      </c>
      <c r="O500" s="5">
        <v>2.6660560890649534</v>
      </c>
      <c r="P500" s="5">
        <v>5.5371934157502896</v>
      </c>
      <c r="Q500" s="5">
        <v>1.2970002595451127</v>
      </c>
      <c r="R500" s="5">
        <v>2.6937697698244651</v>
      </c>
      <c r="S500" s="5">
        <v>2.2217134075541285</v>
      </c>
      <c r="T500" s="5">
        <v>4.6143278464585746</v>
      </c>
      <c r="U500" s="5">
        <v>1.0808335496209274</v>
      </c>
      <c r="V500" s="5">
        <v>2.2448081415203878</v>
      </c>
      <c r="X500">
        <v>22.355702479338838</v>
      </c>
      <c r="Y500">
        <v>1.0808335496209274</v>
      </c>
      <c r="Z500">
        <v>21.274868929717911</v>
      </c>
      <c r="AA500">
        <v>7.8842230313885482</v>
      </c>
      <c r="AB500">
        <v>8.2831130797253998</v>
      </c>
      <c r="AC500" s="6"/>
    </row>
    <row r="501" spans="1:29">
      <c r="A501" s="6"/>
      <c r="B501" s="4">
        <v>5.39592657871793E-3</v>
      </c>
      <c r="C501" s="1" t="s">
        <v>20</v>
      </c>
      <c r="D501" s="4">
        <v>7.301935654052158E-5</v>
      </c>
      <c r="E501" s="4">
        <v>6.3766317734343924E-6</v>
      </c>
      <c r="F501" s="4">
        <v>7.649452182571341E-4</v>
      </c>
      <c r="G501" s="4">
        <v>6.6801108839794558E-5</v>
      </c>
      <c r="H501" s="4">
        <v>5.8010592096858671E-6</v>
      </c>
      <c r="I501" s="4">
        <v>5.0659469253921838E-7</v>
      </c>
      <c r="J501" s="4">
        <v>6.0771454495263281E-5</v>
      </c>
      <c r="K501" s="4">
        <v>5.3070474188206267E-6</v>
      </c>
      <c r="N501" s="1" t="s">
        <v>20</v>
      </c>
      <c r="O501" s="5">
        <v>5.959419493204015</v>
      </c>
      <c r="P501" s="5">
        <v>12.377255870500649</v>
      </c>
      <c r="Q501" s="5">
        <v>2.8991770507478991</v>
      </c>
      <c r="R501" s="5">
        <v>6.0213677207840997</v>
      </c>
      <c r="S501" s="5">
        <v>4.9661829110033464</v>
      </c>
      <c r="T501" s="5">
        <v>10.314379892083876</v>
      </c>
      <c r="U501" s="5">
        <v>2.4159808756232497</v>
      </c>
      <c r="V501" s="5">
        <v>5.0178064339867499</v>
      </c>
      <c r="X501">
        <v>49.971570247933883</v>
      </c>
      <c r="Y501">
        <v>5.0178064339867499</v>
      </c>
      <c r="Z501">
        <v>44.953763813947134</v>
      </c>
      <c r="AA501">
        <v>6.3188784879563922E-5</v>
      </c>
      <c r="AB501">
        <v>14.984237113003752</v>
      </c>
      <c r="AC501" s="6"/>
    </row>
    <row r="502" spans="1:29">
      <c r="A502" s="6"/>
      <c r="X502" s="8">
        <v>440</v>
      </c>
      <c r="Y502" s="8">
        <v>69.069576313093378</v>
      </c>
      <c r="Z502" s="8">
        <v>370.93042368690664</v>
      </c>
      <c r="AA502" s="8">
        <v>2392.2163408396555</v>
      </c>
      <c r="AB502" s="8">
        <v>121.78007868172337</v>
      </c>
      <c r="AC502" s="6"/>
    </row>
    <row r="503" spans="1:29">
      <c r="A503" s="6"/>
      <c r="C503" s="1" t="s">
        <v>28</v>
      </c>
      <c r="D503" s="4">
        <v>6.0602153780964924E-4</v>
      </c>
      <c r="E503" s="4">
        <v>6.9396045299201332E-3</v>
      </c>
      <c r="F503" s="4">
        <v>6.348635477923849E-3</v>
      </c>
      <c r="G503" s="4">
        <v>7.2698768562991706E-2</v>
      </c>
      <c r="H503" s="4">
        <v>4.8145683415160164E-5</v>
      </c>
      <c r="I503" s="4">
        <v>5.51320344045083E-4</v>
      </c>
      <c r="J503" s="4">
        <v>5.0437051287504405E-4</v>
      </c>
      <c r="K503" s="4">
        <v>5.7755899378698064E-3</v>
      </c>
      <c r="P503" t="s">
        <v>70</v>
      </c>
      <c r="AB503" s="19">
        <v>2513.9964195213788</v>
      </c>
      <c r="AC503" s="6"/>
    </row>
    <row r="504" spans="1:29">
      <c r="A504" s="6"/>
      <c r="C504" s="1"/>
      <c r="D504" s="1" t="s">
        <v>13</v>
      </c>
      <c r="E504" s="1" t="s">
        <v>14</v>
      </c>
      <c r="F504" s="1" t="s">
        <v>15</v>
      </c>
      <c r="G504" s="1" t="s">
        <v>16</v>
      </c>
      <c r="H504" s="1" t="s">
        <v>17</v>
      </c>
      <c r="I504" s="1" t="s">
        <v>18</v>
      </c>
      <c r="J504" s="1" t="s">
        <v>19</v>
      </c>
      <c r="K504" s="1" t="s">
        <v>20</v>
      </c>
      <c r="L504" s="1"/>
      <c r="O504" s="1" t="s">
        <v>13</v>
      </c>
      <c r="P504" s="1" t="s">
        <v>14</v>
      </c>
      <c r="Q504" s="1" t="s">
        <v>15</v>
      </c>
      <c r="R504" s="1" t="s">
        <v>16</v>
      </c>
      <c r="S504" s="1" t="s">
        <v>17</v>
      </c>
      <c r="T504" s="1" t="s">
        <v>18</v>
      </c>
      <c r="U504" s="1" t="s">
        <v>19</v>
      </c>
      <c r="V504" s="1" t="s">
        <v>20</v>
      </c>
      <c r="Z504" t="s">
        <v>68</v>
      </c>
      <c r="AC504" s="6"/>
    </row>
    <row r="505" spans="1:29">
      <c r="A505" s="6"/>
      <c r="B505" s="4">
        <v>6.4834236730106813E-3</v>
      </c>
      <c r="C505" s="1" t="s">
        <v>13</v>
      </c>
      <c r="D505" s="4">
        <v>3.9290943845894174E-6</v>
      </c>
      <c r="E505" s="4">
        <v>4.4992396290616356E-5</v>
      </c>
      <c r="F505" s="4">
        <v>4.116089354888696E-5</v>
      </c>
      <c r="G505" s="4">
        <v>4.7133691710002514E-4</v>
      </c>
      <c r="H505" s="4">
        <v>3.1214886360712717E-7</v>
      </c>
      <c r="I505" s="4">
        <v>3.5744433699942847E-6</v>
      </c>
      <c r="J505" s="4">
        <v>3.2700477231425993E-6</v>
      </c>
      <c r="K505" s="4">
        <v>3.744559652878739E-5</v>
      </c>
      <c r="N505" s="1" t="s">
        <v>13</v>
      </c>
      <c r="O505">
        <v>0.46447902991700657</v>
      </c>
      <c r="P505">
        <v>5.0337933585825549</v>
      </c>
      <c r="Q505">
        <v>2.7315907929786216</v>
      </c>
      <c r="R505">
        <v>0.49353007471888466</v>
      </c>
      <c r="S505">
        <v>9.856473822948382E-2</v>
      </c>
      <c r="T505">
        <v>6.1297601208183989</v>
      </c>
      <c r="U505">
        <v>0.71563011413426669</v>
      </c>
      <c r="V505">
        <v>4.727753295539924</v>
      </c>
      <c r="W505" s="6">
        <v>20.395101524919141</v>
      </c>
      <c r="Z505" t="s">
        <v>67</v>
      </c>
      <c r="AC505" s="6"/>
    </row>
    <row r="506" spans="1:29">
      <c r="A506" s="6"/>
      <c r="B506" s="4">
        <v>7.4242239728364939E-2</v>
      </c>
      <c r="C506" s="1" t="s">
        <v>14</v>
      </c>
      <c r="D506" s="4">
        <v>4.4992396290616356E-5</v>
      </c>
      <c r="E506" s="4">
        <v>5.1521178313037783E-4</v>
      </c>
      <c r="F506" s="4">
        <v>4.7133691710002509E-4</v>
      </c>
      <c r="G506" s="4">
        <v>5.3973194036105506E-3</v>
      </c>
      <c r="H506" s="4">
        <v>3.5744433699942851E-6</v>
      </c>
      <c r="I506" s="4">
        <v>4.0931257149719688E-5</v>
      </c>
      <c r="J506" s="4">
        <v>3.7445596528787397E-5</v>
      </c>
      <c r="K506" s="4">
        <v>4.2879273274006252E-4</v>
      </c>
      <c r="N506" s="1" t="s">
        <v>14</v>
      </c>
      <c r="O506">
        <v>3.4193242094044116</v>
      </c>
      <c r="P506">
        <v>55.197856290746572</v>
      </c>
      <c r="Q506">
        <v>4.2696846143994769</v>
      </c>
      <c r="R506">
        <v>3.6623914576146256E-2</v>
      </c>
      <c r="S506">
        <v>6.8416342686054232</v>
      </c>
      <c r="T506">
        <v>6.3263722958660011</v>
      </c>
      <c r="U506">
        <v>5.0882573594699823</v>
      </c>
      <c r="V506">
        <v>6.9464231631111515</v>
      </c>
      <c r="W506" s="6">
        <v>88.126176116179167</v>
      </c>
      <c r="Z506" t="s">
        <v>69</v>
      </c>
      <c r="AB506">
        <v>12</v>
      </c>
      <c r="AC506" s="6"/>
    </row>
    <row r="507" spans="1:29">
      <c r="A507" s="6"/>
      <c r="B507" s="4">
        <v>6.7919852646912957E-2</v>
      </c>
      <c r="C507" s="1" t="s">
        <v>15</v>
      </c>
      <c r="D507" s="4">
        <v>4.1160893548886967E-5</v>
      </c>
      <c r="E507" s="4">
        <v>4.7133691710002509E-4</v>
      </c>
      <c r="F507" s="4">
        <v>4.3119838616955162E-4</v>
      </c>
      <c r="G507" s="4">
        <v>4.9376896484104246E-3</v>
      </c>
      <c r="H507" s="4">
        <v>3.2700477231425993E-6</v>
      </c>
      <c r="I507" s="4">
        <v>3.744559652878739E-5</v>
      </c>
      <c r="J507" s="4">
        <v>3.4256770913920908E-5</v>
      </c>
      <c r="K507" s="4">
        <v>3.922772175291104E-4</v>
      </c>
      <c r="N507" s="1" t="s">
        <v>15</v>
      </c>
      <c r="O507">
        <v>1.1899304526914063</v>
      </c>
      <c r="P507">
        <v>1.8107554861481356</v>
      </c>
      <c r="Q507">
        <v>1836.9157674622838</v>
      </c>
      <c r="R507">
        <v>0.25057969891558862</v>
      </c>
      <c r="S507">
        <v>2.5702174714841881</v>
      </c>
      <c r="T507">
        <v>5.3381439792363921</v>
      </c>
      <c r="U507">
        <v>2.4482105715849412</v>
      </c>
      <c r="V507">
        <v>0.98200424444277989</v>
      </c>
      <c r="W507" s="6">
        <v>1851.5056093667872</v>
      </c>
      <c r="AC507" s="6"/>
    </row>
    <row r="508" spans="1:29">
      <c r="A508" s="6"/>
      <c r="B508" s="4">
        <v>0.7777560494031015</v>
      </c>
      <c r="C508" s="1" t="s">
        <v>16</v>
      </c>
      <c r="D508" s="4">
        <v>4.7133691710002509E-4</v>
      </c>
      <c r="E508" s="4">
        <v>5.3973194036105497E-3</v>
      </c>
      <c r="F508" s="4">
        <v>4.9376896484104238E-3</v>
      </c>
      <c r="G508" s="4">
        <v>5.6541907034022822E-2</v>
      </c>
      <c r="H508" s="4">
        <v>3.744559652878739E-5</v>
      </c>
      <c r="I508" s="4">
        <v>4.2879273274006247E-4</v>
      </c>
      <c r="J508" s="4">
        <v>3.922772175291104E-4</v>
      </c>
      <c r="K508" s="4">
        <v>4.4920000130499252E-3</v>
      </c>
      <c r="N508" s="1" t="s">
        <v>16</v>
      </c>
      <c r="O508">
        <v>3.4744256836881378</v>
      </c>
      <c r="P508">
        <v>1.9756902766246034</v>
      </c>
      <c r="Q508">
        <v>13.169541192018533</v>
      </c>
      <c r="R508">
        <v>52.010124170609501</v>
      </c>
      <c r="S508">
        <v>5.7451919950823029</v>
      </c>
      <c r="T508">
        <v>8.2675457810362527</v>
      </c>
      <c r="U508">
        <v>2.794958267877877</v>
      </c>
      <c r="V508">
        <v>3.9771811862668915</v>
      </c>
      <c r="W508" s="6">
        <v>91.414658553204092</v>
      </c>
      <c r="AC508" s="6"/>
    </row>
    <row r="509" spans="1:29">
      <c r="A509" s="6"/>
      <c r="B509" s="4">
        <v>5.1507882827948729E-4</v>
      </c>
      <c r="C509" s="1" t="s">
        <v>17</v>
      </c>
      <c r="D509" s="4">
        <v>3.1214886360712712E-7</v>
      </c>
      <c r="E509" s="4">
        <v>3.5744433699942842E-6</v>
      </c>
      <c r="F509" s="4">
        <v>3.2700477231425989E-6</v>
      </c>
      <c r="G509" s="4">
        <v>3.7445596528787397E-5</v>
      </c>
      <c r="H509" s="4">
        <v>2.4798822200195842E-8</v>
      </c>
      <c r="I509" s="4">
        <v>2.8397343681738514E-7</v>
      </c>
      <c r="J509" s="4">
        <v>2.5979057279040174E-7</v>
      </c>
      <c r="K509" s="4">
        <v>2.9748840978207765E-6</v>
      </c>
      <c r="N509" s="1" t="s">
        <v>17</v>
      </c>
      <c r="O509">
        <v>4.8535892903490181</v>
      </c>
      <c r="P509">
        <v>4.973341660519278</v>
      </c>
      <c r="Q509">
        <v>2.3612056007103335</v>
      </c>
      <c r="R509">
        <v>4.9040424014753086</v>
      </c>
      <c r="S509">
        <v>79.708676523867084</v>
      </c>
      <c r="T509">
        <v>0.68593127846330304</v>
      </c>
      <c r="U509">
        <v>0.54160593612636565</v>
      </c>
      <c r="V509">
        <v>2.3313980910591119</v>
      </c>
      <c r="W509" s="6">
        <v>100.35979078256979</v>
      </c>
      <c r="AC509" s="6"/>
    </row>
    <row r="510" spans="1:29">
      <c r="A510" s="6"/>
      <c r="B510" s="4">
        <v>5.8982117746399533E-3</v>
      </c>
      <c r="C510" s="1" t="s">
        <v>18</v>
      </c>
      <c r="D510" s="4">
        <v>3.5744433699942847E-6</v>
      </c>
      <c r="E510" s="4">
        <v>4.0931257149719688E-5</v>
      </c>
      <c r="F510" s="4">
        <v>3.744559652878739E-5</v>
      </c>
      <c r="G510" s="4">
        <v>4.2879273274006258E-4</v>
      </c>
      <c r="H510" s="4">
        <v>2.839734368173852E-7</v>
      </c>
      <c r="I510" s="4">
        <v>3.2518041448452586E-6</v>
      </c>
      <c r="J510" s="4">
        <v>2.9748840978207769E-6</v>
      </c>
      <c r="K510" s="4">
        <v>3.406565257703573E-5</v>
      </c>
      <c r="N510" s="1" t="s">
        <v>18</v>
      </c>
      <c r="O510">
        <v>8.9413722884344775</v>
      </c>
      <c r="P510">
        <v>1.894091504318425</v>
      </c>
      <c r="Q510">
        <v>5.2779889898230978</v>
      </c>
      <c r="R510">
        <v>10.961977132709515</v>
      </c>
      <c r="S510">
        <v>0.10172344759974154</v>
      </c>
      <c r="T510">
        <v>360.0351511420584</v>
      </c>
      <c r="U510">
        <v>1.3077614475124477</v>
      </c>
      <c r="V510">
        <v>4.1202046740283391</v>
      </c>
      <c r="W510" s="6">
        <v>392.64027062648444</v>
      </c>
      <c r="AC510" s="6"/>
    </row>
    <row r="511" spans="1:29">
      <c r="A511" s="6"/>
      <c r="B511" s="4">
        <v>5.39592657871793E-3</v>
      </c>
      <c r="C511" s="1" t="s">
        <v>19</v>
      </c>
      <c r="D511" s="4">
        <v>3.2700477231425993E-6</v>
      </c>
      <c r="E511" s="4">
        <v>3.744559652878739E-5</v>
      </c>
      <c r="F511" s="4">
        <v>3.4256770913920908E-5</v>
      </c>
      <c r="G511" s="4">
        <v>3.9227721752911046E-4</v>
      </c>
      <c r="H511" s="4">
        <v>2.5979057279040179E-7</v>
      </c>
      <c r="I511" s="4">
        <v>2.9748840978207769E-6</v>
      </c>
      <c r="J511" s="4">
        <v>2.7215462559440439E-6</v>
      </c>
      <c r="K511" s="4">
        <v>3.1164659253527523E-5</v>
      </c>
      <c r="N511" s="1" t="s">
        <v>19</v>
      </c>
      <c r="O511">
        <v>2.6660560890649534</v>
      </c>
      <c r="P511">
        <v>5.5371934157502896</v>
      </c>
      <c r="Q511">
        <v>5.6331581610181329</v>
      </c>
      <c r="R511">
        <v>2.6937697698244651</v>
      </c>
      <c r="S511">
        <v>0.2726409346594576</v>
      </c>
      <c r="T511">
        <v>2.8310441339168846</v>
      </c>
      <c r="U511">
        <v>7.8842230313885482</v>
      </c>
      <c r="V511">
        <v>2.2448081415203878</v>
      </c>
      <c r="W511" s="6">
        <v>29.762893677143115</v>
      </c>
      <c r="AC511" s="6"/>
    </row>
    <row r="512" spans="1:29">
      <c r="A512" s="6"/>
      <c r="B512" s="4">
        <v>6.1789217366972557E-2</v>
      </c>
      <c r="C512" s="1" t="s">
        <v>20</v>
      </c>
      <c r="D512" s="4">
        <v>3.7445596528787397E-5</v>
      </c>
      <c r="E512" s="4">
        <v>4.2879273274006252E-4</v>
      </c>
      <c r="F512" s="4">
        <v>3.922772175291104E-4</v>
      </c>
      <c r="G512" s="4">
        <v>4.4920000130499261E-3</v>
      </c>
      <c r="H512" s="4">
        <v>2.9748840978207769E-6</v>
      </c>
      <c r="I512" s="4">
        <v>3.406565257703573E-5</v>
      </c>
      <c r="J512" s="4">
        <v>3.116465925352753E-5</v>
      </c>
      <c r="K512" s="4">
        <v>3.5686918209353697E-4</v>
      </c>
      <c r="N512" s="1" t="s">
        <v>20</v>
      </c>
      <c r="O512">
        <v>5.959419493204015</v>
      </c>
      <c r="P512">
        <v>2.3361301567456496</v>
      </c>
      <c r="Q512">
        <v>2.8991770507478987</v>
      </c>
      <c r="R512">
        <v>4.1874429459440377</v>
      </c>
      <c r="S512">
        <v>4.9661829110033464</v>
      </c>
      <c r="T512">
        <v>0.16749378234946752</v>
      </c>
      <c r="U512">
        <v>7.1623120294628348E-2</v>
      </c>
      <c r="V512">
        <v>6.3188784879563922E-5</v>
      </c>
      <c r="W512" s="6">
        <v>20.587532649073921</v>
      </c>
      <c r="AC512" s="6"/>
    </row>
    <row r="513" spans="1:29">
      <c r="A513" s="6"/>
      <c r="O513" s="6">
        <v>30.968596536753424</v>
      </c>
      <c r="P513" s="6">
        <v>78.758852149435526</v>
      </c>
      <c r="Q513" s="6">
        <v>1873.25811386398</v>
      </c>
      <c r="R513" s="6">
        <v>75.53809010877346</v>
      </c>
      <c r="S513" s="6">
        <v>100.30483229053102</v>
      </c>
      <c r="T513" s="6">
        <v>389.78144251374511</v>
      </c>
      <c r="U513" s="6">
        <v>20.852269848389057</v>
      </c>
      <c r="V513" s="6">
        <v>25.329835984753466</v>
      </c>
      <c r="W513" s="19">
        <v>2594.7920332963613</v>
      </c>
      <c r="X513" t="s">
        <v>64</v>
      </c>
      <c r="AC513" s="6"/>
    </row>
    <row r="514" spans="1:29">
      <c r="A514" s="6"/>
      <c r="C514" s="1" t="s">
        <v>29</v>
      </c>
      <c r="D514" s="4">
        <v>4.9062559310838003E-3</v>
      </c>
      <c r="E514" s="4">
        <v>4.2845334361976038E-4</v>
      </c>
      <c r="F514" s="4">
        <v>4.6833634953245953E-4</v>
      </c>
      <c r="G514" s="4">
        <v>4.0898860090963281E-5</v>
      </c>
      <c r="H514" s="4">
        <v>6.1756247981867504E-2</v>
      </c>
      <c r="I514" s="4">
        <v>5.3930474294269495E-3</v>
      </c>
      <c r="J514" s="4">
        <v>5.8950646168717249E-3</v>
      </c>
      <c r="K514" s="4">
        <v>5.1480399339772886E-4</v>
      </c>
      <c r="X514">
        <v>1</v>
      </c>
      <c r="AC514" s="6"/>
    </row>
    <row r="515" spans="1:29">
      <c r="A515" s="6"/>
      <c r="C515" s="1"/>
      <c r="D515" s="1" t="s">
        <v>13</v>
      </c>
      <c r="E515" s="1" t="s">
        <v>14</v>
      </c>
      <c r="F515" s="1" t="s">
        <v>15</v>
      </c>
      <c r="G515" s="1" t="s">
        <v>16</v>
      </c>
      <c r="H515" s="1" t="s">
        <v>17</v>
      </c>
      <c r="I515" s="1" t="s">
        <v>18</v>
      </c>
      <c r="J515" s="1" t="s">
        <v>19</v>
      </c>
      <c r="K515" s="1" t="s">
        <v>20</v>
      </c>
      <c r="L515" s="1"/>
      <c r="X515">
        <v>0</v>
      </c>
      <c r="Y515" t="s">
        <v>65</v>
      </c>
      <c r="AC515" s="6"/>
    </row>
    <row r="516" spans="1:29">
      <c r="A516" s="6"/>
      <c r="B516" s="4">
        <v>6.1789217366972557E-2</v>
      </c>
      <c r="C516" s="1" t="s">
        <v>13</v>
      </c>
      <c r="D516" s="4">
        <v>3.0315371418373528E-4</v>
      </c>
      <c r="E516" s="4">
        <v>2.6473796780527559E-5</v>
      </c>
      <c r="F516" s="4">
        <v>2.893813650211558E-5</v>
      </c>
      <c r="G516" s="4">
        <v>2.527108556221929E-6</v>
      </c>
      <c r="H516" s="4">
        <v>3.8158702303202714E-3</v>
      </c>
      <c r="I516" s="4">
        <v>3.3323217988725438E-4</v>
      </c>
      <c r="J516" s="4">
        <v>3.6425142900423579E-4</v>
      </c>
      <c r="K516" s="4">
        <v>3.1809335849437772E-5</v>
      </c>
      <c r="N516" t="s">
        <v>100</v>
      </c>
      <c r="AC516" s="6"/>
    </row>
    <row r="517" spans="1:29">
      <c r="A517" s="6"/>
      <c r="B517" s="4">
        <v>5.39592657871793E-3</v>
      </c>
      <c r="C517" s="1" t="s">
        <v>14</v>
      </c>
      <c r="D517" s="4">
        <v>2.6473796780527562E-5</v>
      </c>
      <c r="E517" s="4">
        <v>2.3119027845784314E-6</v>
      </c>
      <c r="F517" s="4">
        <v>2.527108556221929E-6</v>
      </c>
      <c r="G517" s="4">
        <v>2.2068724620409477E-7</v>
      </c>
      <c r="H517" s="4">
        <v>3.3323217988725438E-4</v>
      </c>
      <c r="I517" s="4">
        <v>2.9100487964731287E-5</v>
      </c>
      <c r="J517" s="4">
        <v>3.1809335849437772E-5</v>
      </c>
      <c r="K517" s="4">
        <v>2.7778445508049349E-6</v>
      </c>
      <c r="P517" s="1" t="s">
        <v>13</v>
      </c>
      <c r="Q517" s="1" t="s">
        <v>14</v>
      </c>
      <c r="R517" s="1" t="s">
        <v>15</v>
      </c>
      <c r="S517" s="1" t="s">
        <v>16</v>
      </c>
      <c r="T517" s="1" t="s">
        <v>17</v>
      </c>
      <c r="U517" s="1" t="s">
        <v>18</v>
      </c>
      <c r="V517" s="1" t="s">
        <v>19</v>
      </c>
      <c r="W517" s="1" t="s">
        <v>20</v>
      </c>
      <c r="AC517" s="6"/>
    </row>
    <row r="518" spans="1:29">
      <c r="A518" s="6"/>
      <c r="B518" s="4">
        <v>5.8982117746399533E-3</v>
      </c>
      <c r="C518" s="1" t="s">
        <v>15</v>
      </c>
      <c r="D518" s="4">
        <v>2.893813650211558E-5</v>
      </c>
      <c r="E518" s="4">
        <v>2.5271085562219286E-6</v>
      </c>
      <c r="F518" s="4">
        <v>2.7623469713042458E-6</v>
      </c>
      <c r="G518" s="4">
        <v>2.4123013815787172E-7</v>
      </c>
      <c r="H518" s="4">
        <v>3.6425142900423579E-4</v>
      </c>
      <c r="I518" s="4">
        <v>3.1809335849437765E-5</v>
      </c>
      <c r="J518" s="4">
        <v>3.4770339535496176E-5</v>
      </c>
      <c r="K518" s="4">
        <v>3.0364229754901533E-6</v>
      </c>
      <c r="P518">
        <v>18</v>
      </c>
      <c r="Q518">
        <v>106</v>
      </c>
      <c r="R518">
        <v>69</v>
      </c>
      <c r="S518">
        <v>47</v>
      </c>
      <c r="T518">
        <v>41</v>
      </c>
      <c r="U518">
        <v>131</v>
      </c>
      <c r="V518">
        <v>15</v>
      </c>
      <c r="W518">
        <v>13</v>
      </c>
      <c r="AC518" s="6"/>
    </row>
    <row r="519" spans="1:29">
      <c r="A519" s="6"/>
      <c r="B519" s="4">
        <v>5.1507882827948729E-4</v>
      </c>
      <c r="C519" s="1" t="s">
        <v>16</v>
      </c>
      <c r="D519" s="4">
        <v>2.527108556221929E-6</v>
      </c>
      <c r="E519" s="4">
        <v>2.2068724620409472E-7</v>
      </c>
      <c r="F519" s="4">
        <v>2.4123013815787166E-7</v>
      </c>
      <c r="G519" s="4">
        <v>2.1066136933620052E-8</v>
      </c>
      <c r="H519" s="4">
        <v>3.1809335849437765E-5</v>
      </c>
      <c r="I519" s="4">
        <v>2.7778445508049341E-6</v>
      </c>
      <c r="J519" s="4">
        <v>3.0364229754901528E-6</v>
      </c>
      <c r="K519" s="4">
        <v>2.6516463771290307E-7</v>
      </c>
      <c r="N519" s="1" t="s">
        <v>13</v>
      </c>
      <c r="O519" s="25">
        <v>19</v>
      </c>
      <c r="P519" s="7">
        <v>0.77727272727272723</v>
      </c>
      <c r="Q519" s="7">
        <v>4.5772727272727272</v>
      </c>
      <c r="R519" s="7">
        <v>2.9795454545454545</v>
      </c>
      <c r="S519" s="7">
        <v>2.0295454545454548</v>
      </c>
      <c r="T519" s="7">
        <v>1.7704545454545455</v>
      </c>
      <c r="U519" s="7">
        <v>5.6568181818181822</v>
      </c>
      <c r="V519" s="7">
        <v>0.64772727272727271</v>
      </c>
      <c r="W519" s="7">
        <v>0.5613636363636364</v>
      </c>
      <c r="AC519" s="6"/>
    </row>
    <row r="520" spans="1:29">
      <c r="A520" s="6"/>
      <c r="B520" s="4">
        <v>0.7777560494031015</v>
      </c>
      <c r="C520" s="1" t="s">
        <v>17</v>
      </c>
      <c r="D520" s="4">
        <v>3.8158702303202718E-3</v>
      </c>
      <c r="E520" s="4">
        <v>3.3323217988725438E-4</v>
      </c>
      <c r="F520" s="4">
        <v>3.6425142900423579E-4</v>
      </c>
      <c r="G520" s="4">
        <v>3.1809335849437772E-5</v>
      </c>
      <c r="H520" s="4">
        <v>4.8031295456335527E-2</v>
      </c>
      <c r="I520" s="4">
        <v>4.1944752629546559E-3</v>
      </c>
      <c r="J520" s="4">
        <v>4.584922167394161E-3</v>
      </c>
      <c r="K520" s="4">
        <v>4.0039192012195795E-4</v>
      </c>
      <c r="N520" s="1" t="s">
        <v>14</v>
      </c>
      <c r="O520" s="25">
        <v>97</v>
      </c>
      <c r="P520" s="7">
        <v>3.9681818181818183</v>
      </c>
      <c r="Q520" s="7">
        <v>23.368181818181817</v>
      </c>
      <c r="R520" s="7">
        <v>15.211363636363636</v>
      </c>
      <c r="S520" s="7">
        <v>10.361363636363636</v>
      </c>
      <c r="T520" s="7">
        <v>9.038636363636364</v>
      </c>
      <c r="U520" s="7">
        <v>28.879545454545454</v>
      </c>
      <c r="V520" s="7">
        <v>3.3068181818181817</v>
      </c>
      <c r="W520" s="7">
        <v>2.8659090909090907</v>
      </c>
      <c r="AC520" s="6"/>
    </row>
    <row r="521" spans="1:29">
      <c r="A521" s="6"/>
      <c r="B521" s="4">
        <v>6.7919852646912957E-2</v>
      </c>
      <c r="C521" s="1" t="s">
        <v>18</v>
      </c>
      <c r="D521" s="4">
        <v>3.3323217988725444E-4</v>
      </c>
      <c r="E521" s="4">
        <v>2.910048796473129E-5</v>
      </c>
      <c r="F521" s="4">
        <v>3.1809335849437772E-5</v>
      </c>
      <c r="G521" s="4">
        <v>2.7778445508049349E-6</v>
      </c>
      <c r="H521" s="4">
        <v>4.1944752629546568E-3</v>
      </c>
      <c r="I521" s="4">
        <v>3.662949867244911E-4</v>
      </c>
      <c r="J521" s="4">
        <v>4.0039192012195795E-4</v>
      </c>
      <c r="K521" s="4">
        <v>3.4965411373616095E-5</v>
      </c>
      <c r="N521" s="1" t="s">
        <v>15</v>
      </c>
      <c r="O521" s="25">
        <v>70</v>
      </c>
      <c r="P521" s="7">
        <v>2.8636363636363638</v>
      </c>
      <c r="Q521" s="7">
        <v>16.863636363636363</v>
      </c>
      <c r="R521" s="7">
        <v>10.977272727272727</v>
      </c>
      <c r="S521" s="7">
        <v>7.4772727272727275</v>
      </c>
      <c r="T521" s="7">
        <v>6.5227272727272725</v>
      </c>
      <c r="U521" s="7">
        <v>20.84090909090909</v>
      </c>
      <c r="V521" s="7">
        <v>2.3863636363636362</v>
      </c>
      <c r="W521" s="7">
        <v>2.0681818181818183</v>
      </c>
      <c r="AC521" s="6"/>
    </row>
    <row r="522" spans="1:29">
      <c r="A522" s="6"/>
      <c r="B522" s="4">
        <v>7.4242239728364939E-2</v>
      </c>
      <c r="C522" s="1" t="s">
        <v>19</v>
      </c>
      <c r="D522" s="4">
        <v>3.6425142900423584E-4</v>
      </c>
      <c r="E522" s="4">
        <v>3.1809335849437772E-5</v>
      </c>
      <c r="F522" s="4">
        <v>3.4770339535496176E-5</v>
      </c>
      <c r="G522" s="4">
        <v>3.0364229754901533E-6</v>
      </c>
      <c r="H522" s="4">
        <v>4.584922167394161E-3</v>
      </c>
      <c r="I522" s="4">
        <v>4.003919201219579E-4</v>
      </c>
      <c r="J522" s="4">
        <v>4.3766280049999242E-4</v>
      </c>
      <c r="K522" s="4">
        <v>3.8220201490953788E-5</v>
      </c>
      <c r="N522" s="1" t="s">
        <v>16</v>
      </c>
      <c r="O522" s="25">
        <v>50</v>
      </c>
      <c r="P522" s="7">
        <v>2.0454545454545454</v>
      </c>
      <c r="Q522" s="7">
        <v>12.045454545454545</v>
      </c>
      <c r="R522" s="7">
        <v>7.8409090909090908</v>
      </c>
      <c r="S522" s="7">
        <v>5.3409090909090908</v>
      </c>
      <c r="T522" s="7">
        <v>4.6590909090909092</v>
      </c>
      <c r="U522" s="7">
        <v>14.886363636363637</v>
      </c>
      <c r="V522" s="7">
        <v>1.7045454545454546</v>
      </c>
      <c r="W522" s="7">
        <v>1.4772727272727273</v>
      </c>
      <c r="AC522" s="6"/>
    </row>
    <row r="523" spans="1:29">
      <c r="A523" s="6"/>
      <c r="B523" s="4">
        <v>6.4834236730106813E-3</v>
      </c>
      <c r="C523" s="1" t="s">
        <v>20</v>
      </c>
      <c r="D523" s="4">
        <v>3.1809335849437772E-5</v>
      </c>
      <c r="E523" s="4">
        <v>2.7778445508049345E-6</v>
      </c>
      <c r="F523" s="4">
        <v>3.0364229754901533E-6</v>
      </c>
      <c r="G523" s="4">
        <v>2.6516463771290312E-7</v>
      </c>
      <c r="H523" s="4">
        <v>4.003919201219579E-4</v>
      </c>
      <c r="I523" s="4">
        <v>3.4965411373616088E-5</v>
      </c>
      <c r="J523" s="4">
        <v>3.8220201490953781E-5</v>
      </c>
      <c r="K523" s="4">
        <v>3.3376923977552697E-6</v>
      </c>
      <c r="N523" s="1" t="s">
        <v>17</v>
      </c>
      <c r="O523" s="25">
        <v>35</v>
      </c>
      <c r="P523" s="7">
        <v>1.4318181818181819</v>
      </c>
      <c r="Q523" s="7">
        <v>8.4318181818181817</v>
      </c>
      <c r="R523" s="7">
        <v>5.4886363636363633</v>
      </c>
      <c r="S523" s="7">
        <v>3.7386363636363638</v>
      </c>
      <c r="T523" s="7">
        <v>3.2613636363636362</v>
      </c>
      <c r="U523" s="7">
        <v>10.420454545454545</v>
      </c>
      <c r="V523" s="7">
        <v>1.1931818181818181</v>
      </c>
      <c r="W523" s="7">
        <v>1.0340909090909092</v>
      </c>
      <c r="AC523" s="6"/>
    </row>
    <row r="524" spans="1:29">
      <c r="A524" s="6"/>
      <c r="N524" s="1" t="s">
        <v>18</v>
      </c>
      <c r="O524" s="25">
        <v>133</v>
      </c>
      <c r="P524" s="7">
        <v>5.4409090909090905</v>
      </c>
      <c r="Q524" s="7">
        <v>32.040909090909089</v>
      </c>
      <c r="R524" s="7">
        <v>20.856818181818181</v>
      </c>
      <c r="S524" s="7">
        <v>14.206818181818182</v>
      </c>
      <c r="T524" s="7">
        <v>12.393181818181818</v>
      </c>
      <c r="U524" s="7">
        <v>39.597727272727276</v>
      </c>
      <c r="V524" s="7">
        <v>4.5340909090909092</v>
      </c>
      <c r="W524" s="7">
        <v>3.9295454545454547</v>
      </c>
      <c r="AC524" s="6"/>
    </row>
    <row r="525" spans="1:29">
      <c r="A525" s="6"/>
      <c r="C525" s="1" t="s">
        <v>30</v>
      </c>
      <c r="D525" s="4">
        <v>1.9058707510543897E-3</v>
      </c>
      <c r="E525" s="4">
        <v>2.1824289191539593E-2</v>
      </c>
      <c r="F525" s="4">
        <v>1.819286565493793E-4</v>
      </c>
      <c r="G525" s="4">
        <v>2.0832806267504487E-3</v>
      </c>
      <c r="H525" s="4">
        <v>2.3989663070328866E-2</v>
      </c>
      <c r="I525" s="4">
        <v>0.27470768632385267</v>
      </c>
      <c r="J525" s="4">
        <v>2.2899806668645584E-3</v>
      </c>
      <c r="K525" s="4">
        <v>2.6222764733147719E-2</v>
      </c>
      <c r="N525" s="1" t="s">
        <v>19</v>
      </c>
      <c r="O525" s="25">
        <v>12</v>
      </c>
      <c r="P525" s="7">
        <v>0.49090909090909091</v>
      </c>
      <c r="Q525" s="7">
        <v>2.8909090909090911</v>
      </c>
      <c r="R525" s="7">
        <v>1.8818181818181818</v>
      </c>
      <c r="S525" s="7">
        <v>1.2818181818181817</v>
      </c>
      <c r="T525" s="7">
        <v>1.1181818181818182</v>
      </c>
      <c r="U525" s="7">
        <v>3.5727272727272728</v>
      </c>
      <c r="V525" s="7">
        <v>0.40909090909090912</v>
      </c>
      <c r="W525" s="7">
        <v>0.35454545454545455</v>
      </c>
      <c r="AC525" s="6"/>
    </row>
    <row r="526" spans="1:29">
      <c r="A526" s="6"/>
      <c r="C526" s="1"/>
      <c r="D526" s="1" t="s">
        <v>13</v>
      </c>
      <c r="E526" s="1" t="s">
        <v>14</v>
      </c>
      <c r="F526" s="1" t="s">
        <v>15</v>
      </c>
      <c r="G526" s="1" t="s">
        <v>16</v>
      </c>
      <c r="H526" s="1" t="s">
        <v>17</v>
      </c>
      <c r="I526" s="1" t="s">
        <v>18</v>
      </c>
      <c r="J526" s="1" t="s">
        <v>19</v>
      </c>
      <c r="K526" s="1" t="s">
        <v>20</v>
      </c>
      <c r="L526" s="1"/>
      <c r="N526" s="1" t="s">
        <v>20</v>
      </c>
      <c r="O526" s="26">
        <v>24</v>
      </c>
      <c r="P526" s="7">
        <v>0.98181818181818181</v>
      </c>
      <c r="Q526" s="7">
        <v>5.7818181818181822</v>
      </c>
      <c r="R526" s="7">
        <v>3.7636363636363637</v>
      </c>
      <c r="S526" s="7">
        <v>2.5636363636363635</v>
      </c>
      <c r="T526" s="7">
        <v>2.2363636363636363</v>
      </c>
      <c r="U526" s="7">
        <v>7.1454545454545455</v>
      </c>
      <c r="V526" s="7">
        <v>0.81818181818181823</v>
      </c>
      <c r="W526" s="7">
        <v>0.70909090909090911</v>
      </c>
      <c r="AC526" s="6"/>
    </row>
    <row r="527" spans="1:29">
      <c r="A527" s="6"/>
      <c r="B527" s="4">
        <v>5.39592657871793E-3</v>
      </c>
      <c r="C527" s="1" t="s">
        <v>13</v>
      </c>
      <c r="D527" s="4">
        <v>1.0283938641215485E-5</v>
      </c>
      <c r="E527" s="4">
        <v>1.1776226211025494E-4</v>
      </c>
      <c r="F527" s="4">
        <v>9.8167367330524162E-7</v>
      </c>
      <c r="G527" s="4">
        <v>1.1241229304810894E-5</v>
      </c>
      <c r="H527" s="4">
        <v>1.2944646057567552E-4</v>
      </c>
      <c r="I527" s="4">
        <v>1.4823025060129846E-3</v>
      </c>
      <c r="J527" s="4">
        <v>1.2356567545084681E-5</v>
      </c>
      <c r="K527" s="4">
        <v>1.4149611319105897E-4</v>
      </c>
      <c r="O527" s="25">
        <v>440</v>
      </c>
      <c r="AC527" s="6"/>
    </row>
    <row r="528" spans="1:29">
      <c r="A528" s="6"/>
      <c r="B528" s="4">
        <v>6.1789217366972557E-2</v>
      </c>
      <c r="C528" s="1" t="s">
        <v>14</v>
      </c>
      <c r="D528" s="4">
        <v>1.1776226211025493E-4</v>
      </c>
      <c r="E528" s="4">
        <v>1.3485057487357098E-3</v>
      </c>
      <c r="F528" s="4">
        <v>1.1241229304810892E-5</v>
      </c>
      <c r="G528" s="4">
        <v>1.287242794826863E-4</v>
      </c>
      <c r="H528" s="4">
        <v>1.4823025060129846E-3</v>
      </c>
      <c r="I528" s="4">
        <v>1.6973972942642648E-2</v>
      </c>
      <c r="J528" s="4">
        <v>1.4149611319105897E-4</v>
      </c>
      <c r="K528" s="4">
        <v>1.6202841100594464E-3</v>
      </c>
      <c r="N528" s="1" t="s">
        <v>101</v>
      </c>
      <c r="AC528" s="6"/>
    </row>
    <row r="529" spans="1:29">
      <c r="A529" s="6"/>
      <c r="B529" s="4">
        <v>5.1507882827948729E-4</v>
      </c>
      <c r="C529" s="1" t="s">
        <v>15</v>
      </c>
      <c r="D529" s="4">
        <v>9.8167367330524141E-7</v>
      </c>
      <c r="E529" s="4">
        <v>1.1241229304810892E-5</v>
      </c>
      <c r="F529" s="4">
        <v>9.3707599245915564E-8</v>
      </c>
      <c r="G529" s="4">
        <v>1.073053744203977E-6</v>
      </c>
      <c r="H529" s="4">
        <v>1.2356567545084679E-5</v>
      </c>
      <c r="I529" s="4">
        <v>1.4149611319105897E-4</v>
      </c>
      <c r="J529" s="4">
        <v>1.1795205586712757E-6</v>
      </c>
      <c r="K529" s="4">
        <v>1.3506790932998389E-5</v>
      </c>
      <c r="P529" s="1" t="s">
        <v>13</v>
      </c>
      <c r="Q529" s="1" t="s">
        <v>14</v>
      </c>
      <c r="R529" s="1" t="s">
        <v>15</v>
      </c>
      <c r="S529" s="1" t="s">
        <v>16</v>
      </c>
      <c r="T529" s="1" t="s">
        <v>17</v>
      </c>
      <c r="U529" s="1" t="s">
        <v>18</v>
      </c>
      <c r="V529" s="1" t="s">
        <v>19</v>
      </c>
      <c r="W529" s="1" t="s">
        <v>20</v>
      </c>
      <c r="X529" s="1" t="s">
        <v>95</v>
      </c>
      <c r="AC529" s="6"/>
    </row>
    <row r="530" spans="1:29">
      <c r="A530" s="6"/>
      <c r="B530" s="4">
        <v>5.8982117746399533E-3</v>
      </c>
      <c r="C530" s="1" t="s">
        <v>16</v>
      </c>
      <c r="D530" s="4">
        <v>1.1241229304810892E-5</v>
      </c>
      <c r="E530" s="4">
        <v>1.287242794826863E-4</v>
      </c>
      <c r="F530" s="4">
        <v>1.073053744203977E-6</v>
      </c>
      <c r="G530" s="4">
        <v>1.2287630322578797E-5</v>
      </c>
      <c r="H530" s="4">
        <v>1.4149611319105897E-4</v>
      </c>
      <c r="I530" s="4">
        <v>1.6202841100594466E-3</v>
      </c>
      <c r="J530" s="4">
        <v>1.3506790932998391E-5</v>
      </c>
      <c r="K530" s="4">
        <v>1.5466741971266519E-4</v>
      </c>
      <c r="O530" s="1" t="s">
        <v>13</v>
      </c>
      <c r="P530" s="7">
        <v>13.362068048910155</v>
      </c>
      <c r="Q530" s="7">
        <v>7.2804008305497853E-2</v>
      </c>
      <c r="R530" s="7">
        <v>2.9795454545454545</v>
      </c>
      <c r="S530" s="7">
        <v>1.913084088364043</v>
      </c>
      <c r="T530" s="7">
        <v>2.8076817598319521</v>
      </c>
      <c r="U530" s="7">
        <v>2.3639294714927503</v>
      </c>
      <c r="V530" s="7">
        <v>0.19158692185007978</v>
      </c>
      <c r="W530" s="7">
        <v>0.5613636363636364</v>
      </c>
      <c r="X530" s="6">
        <v>24.252063389663569</v>
      </c>
      <c r="AC530" s="6"/>
    </row>
    <row r="531" spans="1:29">
      <c r="A531" s="6"/>
      <c r="B531" s="4">
        <v>6.7919852646912957E-2</v>
      </c>
      <c r="C531" s="1" t="s">
        <v>17</v>
      </c>
      <c r="D531" s="4">
        <v>1.2944646057567547E-4</v>
      </c>
      <c r="E531" s="4">
        <v>1.4823025060129843E-3</v>
      </c>
      <c r="F531" s="4">
        <v>1.2356567545084678E-5</v>
      </c>
      <c r="G531" s="4">
        <v>1.4149611319105894E-4</v>
      </c>
      <c r="H531" s="4">
        <v>1.6293743807858261E-3</v>
      </c>
      <c r="I531" s="4">
        <v>1.8658105576090458E-2</v>
      </c>
      <c r="J531" s="4">
        <v>1.5553514945772028E-4</v>
      </c>
      <c r="K531" s="4">
        <v>1.7810463166700588E-3</v>
      </c>
      <c r="O531" s="1" t="s">
        <v>14</v>
      </c>
      <c r="P531" s="7">
        <v>1.0403467666354262</v>
      </c>
      <c r="Q531" s="7">
        <v>70.649255539247761</v>
      </c>
      <c r="R531" s="7">
        <v>13.277103962077069</v>
      </c>
      <c r="S531" s="7">
        <v>0.25914823825001498</v>
      </c>
      <c r="T531" s="7">
        <v>5.4811809952682475</v>
      </c>
      <c r="U531" s="7">
        <v>12.342203831817825</v>
      </c>
      <c r="V531" s="7">
        <v>3.3068181818181817</v>
      </c>
      <c r="W531" s="7">
        <v>0.26162677528656902</v>
      </c>
      <c r="X531" s="6">
        <v>106.6176842904011</v>
      </c>
      <c r="AC531" s="6"/>
    </row>
    <row r="532" spans="1:29">
      <c r="A532" s="6"/>
      <c r="B532" s="4">
        <v>0.7777560494031015</v>
      </c>
      <c r="C532" s="1" t="s">
        <v>18</v>
      </c>
      <c r="D532" s="4">
        <v>1.4823025060129841E-3</v>
      </c>
      <c r="E532" s="4">
        <v>1.6973972942642641E-2</v>
      </c>
      <c r="F532" s="4">
        <v>1.4149611319105894E-4</v>
      </c>
      <c r="G532" s="4">
        <v>1.6202841100594462E-3</v>
      </c>
      <c r="H532" s="4">
        <v>1.8658105576090458E-2</v>
      </c>
      <c r="I532" s="4">
        <v>0.21365556485590606</v>
      </c>
      <c r="J532" s="4">
        <v>1.7810463166700588E-3</v>
      </c>
      <c r="K532" s="4">
        <v>2.0394913903279945E-2</v>
      </c>
      <c r="O532" s="1" t="s">
        <v>15</v>
      </c>
      <c r="P532" s="7">
        <v>1.5937950937950935</v>
      </c>
      <c r="Q532" s="7">
        <v>11.39732908600833</v>
      </c>
      <c r="R532" s="7">
        <v>168.61702428006777</v>
      </c>
      <c r="S532" s="7">
        <v>1.6170903564520587</v>
      </c>
      <c r="T532" s="7">
        <v>6.5227272727272725</v>
      </c>
      <c r="U532" s="7">
        <v>20.84090909090909</v>
      </c>
      <c r="V532" s="7">
        <v>0.15779220779220787</v>
      </c>
      <c r="W532" s="7">
        <v>0.55169830169830181</v>
      </c>
      <c r="X532" s="6">
        <v>211.29836568945012</v>
      </c>
      <c r="AC532" s="6"/>
    </row>
    <row r="533" spans="1:29">
      <c r="A533" s="6"/>
      <c r="B533" s="4">
        <v>6.4834236730106813E-3</v>
      </c>
      <c r="C533" s="1" t="s">
        <v>19</v>
      </c>
      <c r="D533" s="4">
        <v>1.2356567545084678E-5</v>
      </c>
      <c r="E533" s="4">
        <v>1.4149611319105894E-4</v>
      </c>
      <c r="F533" s="4">
        <v>1.1795205586712754E-6</v>
      </c>
      <c r="G533" s="4">
        <v>1.3506790932998389E-5</v>
      </c>
      <c r="H533" s="4">
        <v>1.5553514945772028E-4</v>
      </c>
      <c r="I533" s="4">
        <v>1.781046316670059E-3</v>
      </c>
      <c r="J533" s="4">
        <v>1.4846914866286465E-5</v>
      </c>
      <c r="K533" s="4">
        <v>1.7001329364267954E-4</v>
      </c>
      <c r="O533" s="1" t="s">
        <v>16</v>
      </c>
      <c r="P533" s="7">
        <v>1.0101010101010081E-3</v>
      </c>
      <c r="Q533" s="7">
        <v>0.76998284734133771</v>
      </c>
      <c r="R533" s="7">
        <v>0.59453227931488806</v>
      </c>
      <c r="S533" s="7">
        <v>79.911121856866558</v>
      </c>
      <c r="T533" s="7">
        <v>4.6590909090909092</v>
      </c>
      <c r="U533" s="7">
        <v>11.155065926439972</v>
      </c>
      <c r="V533" s="7">
        <v>1.7045454545454546</v>
      </c>
      <c r="W533" s="7">
        <v>0.15419580419580423</v>
      </c>
      <c r="X533" s="6">
        <v>98.949545178805025</v>
      </c>
      <c r="AC533" s="6"/>
    </row>
    <row r="534" spans="1:29">
      <c r="A534" s="6"/>
      <c r="B534" s="4">
        <v>7.4242239728364939E-2</v>
      </c>
      <c r="C534" s="1" t="s">
        <v>20</v>
      </c>
      <c r="D534" s="4">
        <v>1.4149611319105894E-4</v>
      </c>
      <c r="E534" s="4">
        <v>1.6202841100594464E-3</v>
      </c>
      <c r="F534" s="4">
        <v>1.3506790932998389E-5</v>
      </c>
      <c r="G534" s="4">
        <v>1.5466741971266516E-4</v>
      </c>
      <c r="H534" s="4">
        <v>1.781046316670059E-3</v>
      </c>
      <c r="I534" s="4">
        <v>2.0394913903279948E-2</v>
      </c>
      <c r="J534" s="4">
        <v>1.7001329364267956E-4</v>
      </c>
      <c r="K534" s="4">
        <v>1.9468367856588667E-3</v>
      </c>
      <c r="O534" s="1" t="s">
        <v>17</v>
      </c>
      <c r="P534" s="7">
        <v>1.4318181818181821</v>
      </c>
      <c r="Q534" s="7">
        <v>3.4992036265621174</v>
      </c>
      <c r="R534" s="7">
        <v>5.4886363636363633</v>
      </c>
      <c r="S534" s="7">
        <v>3.7386363636363633</v>
      </c>
      <c r="T534" s="7">
        <v>107.66554482103263</v>
      </c>
      <c r="U534" s="7">
        <v>1.8751982750074352</v>
      </c>
      <c r="V534" s="7">
        <v>2.7360389610389615</v>
      </c>
      <c r="W534" s="7">
        <v>1.123876123876129E-3</v>
      </c>
      <c r="X534" s="6">
        <v>126.43620046885592</v>
      </c>
      <c r="AC534" s="6"/>
    </row>
    <row r="535" spans="1:29">
      <c r="A535" s="6"/>
      <c r="O535" s="1" t="s">
        <v>18</v>
      </c>
      <c r="P535" s="7">
        <v>3.624701906280853</v>
      </c>
      <c r="Q535" s="7">
        <v>8.0306948761268515</v>
      </c>
      <c r="R535" s="7">
        <v>20.856818181818181</v>
      </c>
      <c r="S535" s="7">
        <v>14.206818181818182</v>
      </c>
      <c r="T535" s="7">
        <v>0.4621346881616456</v>
      </c>
      <c r="U535" s="7">
        <v>95.213522485951145</v>
      </c>
      <c r="V535" s="7">
        <v>1.4162964228753703</v>
      </c>
      <c r="W535" s="7">
        <v>0.21988669225511337</v>
      </c>
      <c r="X535" s="6">
        <v>144.03087343528733</v>
      </c>
      <c r="AC535" s="6"/>
    </row>
    <row r="536" spans="1:29">
      <c r="A536" s="6"/>
      <c r="C536" s="1" t="s">
        <v>31</v>
      </c>
      <c r="D536" s="4">
        <v>7.9930513737736436E-5</v>
      </c>
      <c r="E536" s="4">
        <v>6.9801690635843492E-6</v>
      </c>
      <c r="F536" s="4">
        <v>8.3734597472914015E-4</v>
      </c>
      <c r="G536" s="4">
        <v>7.3123719528425825E-5</v>
      </c>
      <c r="H536" s="4">
        <v>1.0061050008484378E-3</v>
      </c>
      <c r="I536" s="4">
        <v>8.7861101764997231E-5</v>
      </c>
      <c r="J536" s="4">
        <v>1.0539879367966076E-2</v>
      </c>
      <c r="K536" s="4">
        <v>9.2042621094094344E-4</v>
      </c>
      <c r="O536" s="1" t="s">
        <v>19</v>
      </c>
      <c r="P536" s="7">
        <v>0.49090909090909091</v>
      </c>
      <c r="Q536" s="7">
        <v>2.8909090909090907</v>
      </c>
      <c r="R536" s="7">
        <v>2.3842336407553799</v>
      </c>
      <c r="S536" s="7">
        <v>1.2818181818181817</v>
      </c>
      <c r="T536" s="7">
        <v>3.1669623059866963</v>
      </c>
      <c r="U536" s="7">
        <v>1.8526254915567892</v>
      </c>
      <c r="V536" s="7">
        <v>31.520202020202017</v>
      </c>
      <c r="W536" s="7">
        <v>0.35454545454545455</v>
      </c>
      <c r="X536" s="6">
        <v>43.942205276682699</v>
      </c>
      <c r="AC536" s="6"/>
    </row>
    <row r="537" spans="1:29">
      <c r="A537" s="6"/>
      <c r="C537" s="1"/>
      <c r="D537" s="1" t="s">
        <v>13</v>
      </c>
      <c r="E537" s="1" t="s">
        <v>14</v>
      </c>
      <c r="F537" s="1" t="s">
        <v>15</v>
      </c>
      <c r="G537" s="1" t="s">
        <v>16</v>
      </c>
      <c r="H537" s="1" t="s">
        <v>17</v>
      </c>
      <c r="I537" s="1" t="s">
        <v>18</v>
      </c>
      <c r="J537" s="1" t="s">
        <v>19</v>
      </c>
      <c r="K537" s="1" t="s">
        <v>20</v>
      </c>
      <c r="L537" s="1"/>
      <c r="O537" s="1" t="s">
        <v>20</v>
      </c>
      <c r="P537" s="7">
        <v>0.98181818181818181</v>
      </c>
      <c r="Q537" s="7">
        <v>0.25666094911377912</v>
      </c>
      <c r="R537" s="7">
        <v>3.7636363636363637</v>
      </c>
      <c r="S537" s="7">
        <v>0.95370728562217899</v>
      </c>
      <c r="T537" s="7">
        <v>2.2363636363636363</v>
      </c>
      <c r="U537" s="7">
        <v>0.48133240804996524</v>
      </c>
      <c r="V537" s="7">
        <v>1.7070707070707065</v>
      </c>
      <c r="W537" s="7">
        <v>25.965501165501166</v>
      </c>
      <c r="X537" s="6">
        <v>36.346090697175981</v>
      </c>
      <c r="AC537" s="6"/>
    </row>
    <row r="538" spans="1:29">
      <c r="A538" s="6"/>
      <c r="B538" s="4">
        <v>5.8982117746399533E-3</v>
      </c>
      <c r="C538" s="1" t="s">
        <v>13</v>
      </c>
      <c r="D538" s="4">
        <v>4.714470972809376E-7</v>
      </c>
      <c r="E538" s="4">
        <v>4.1170515359810748E-8</v>
      </c>
      <c r="F538" s="4">
        <v>4.9388438875947828E-6</v>
      </c>
      <c r="G538" s="4">
        <v>4.3129918352803071E-7</v>
      </c>
      <c r="H538" s="4">
        <v>5.9342203625283959E-6</v>
      </c>
      <c r="I538" s="4">
        <v>5.182233849631459E-7</v>
      </c>
      <c r="J538" s="4">
        <v>6.216644059142222E-5</v>
      </c>
      <c r="K538" s="4">
        <v>5.4288687150591101E-6</v>
      </c>
      <c r="X538" s="27">
        <v>791.87302842632164</v>
      </c>
      <c r="Y538" t="s">
        <v>51</v>
      </c>
      <c r="AC538" s="6"/>
    </row>
    <row r="539" spans="1:29">
      <c r="A539" s="6"/>
      <c r="B539" s="4">
        <v>5.1507882827948729E-4</v>
      </c>
      <c r="C539" s="1" t="s">
        <v>14</v>
      </c>
      <c r="D539" s="4">
        <v>4.1170515359810748E-8</v>
      </c>
      <c r="E539" s="4">
        <v>3.5953373024637526E-9</v>
      </c>
      <c r="F539" s="4">
        <v>4.3129918352803071E-7</v>
      </c>
      <c r="G539" s="4">
        <v>3.7664479774139439E-8</v>
      </c>
      <c r="H539" s="4">
        <v>5.182233849631459E-7</v>
      </c>
      <c r="I539" s="4">
        <v>4.5255393348459567E-8</v>
      </c>
      <c r="J539" s="4">
        <v>5.4288687150591093E-6</v>
      </c>
      <c r="K539" s="4">
        <v>4.7409205424918933E-7</v>
      </c>
      <c r="Y539" t="s">
        <v>102</v>
      </c>
      <c r="AC539" s="6"/>
    </row>
    <row r="540" spans="1:29">
      <c r="A540" s="6"/>
      <c r="B540" s="4">
        <v>6.1789217366972557E-2</v>
      </c>
      <c r="C540" s="1" t="s">
        <v>15</v>
      </c>
      <c r="D540" s="4">
        <v>4.9388438875947828E-6</v>
      </c>
      <c r="E540" s="4">
        <v>4.3129918352803066E-7</v>
      </c>
      <c r="F540" s="4">
        <v>5.1738952443898352E-5</v>
      </c>
      <c r="G540" s="4">
        <v>4.5182574006234392E-6</v>
      </c>
      <c r="H540" s="4">
        <v>6.2166440591422234E-5</v>
      </c>
      <c r="I540" s="4">
        <v>5.4288687150591101E-6</v>
      </c>
      <c r="J540" s="4">
        <v>6.5125089728892526E-4</v>
      </c>
      <c r="K540" s="4">
        <v>5.6872415218088889E-5</v>
      </c>
      <c r="U540" t="s">
        <v>103</v>
      </c>
      <c r="W540">
        <v>66.33864886296881</v>
      </c>
      <c r="AC540" s="6"/>
    </row>
    <row r="541" spans="1:29">
      <c r="A541" s="6"/>
      <c r="B541" s="4">
        <v>5.39592657871793E-3</v>
      </c>
      <c r="C541" s="1" t="s">
        <v>16</v>
      </c>
      <c r="D541" s="4">
        <v>4.3129918352803066E-7</v>
      </c>
      <c r="E541" s="4">
        <v>3.7664479774139432E-8</v>
      </c>
      <c r="F541" s="4">
        <v>4.5182574006234392E-6</v>
      </c>
      <c r="G541" s="4">
        <v>3.9457022173814826E-7</v>
      </c>
      <c r="H541" s="4">
        <v>5.428868715059111E-6</v>
      </c>
      <c r="I541" s="4">
        <v>4.7409205424918938E-7</v>
      </c>
      <c r="J541" s="4">
        <v>5.6872415218088889E-5</v>
      </c>
      <c r="K541" s="4">
        <v>4.9665522553648723E-6</v>
      </c>
      <c r="AC541" s="6"/>
    </row>
    <row r="542" spans="1:29">
      <c r="A542" s="6"/>
      <c r="B542" s="4">
        <v>7.4242239728364939E-2</v>
      </c>
      <c r="C542" s="1" t="s">
        <v>17</v>
      </c>
      <c r="D542" s="4">
        <v>5.9342203625283959E-6</v>
      </c>
      <c r="E542" s="4">
        <v>5.182233849631459E-7</v>
      </c>
      <c r="F542" s="4">
        <v>6.2166440591422234E-5</v>
      </c>
      <c r="G542" s="4">
        <v>5.428868715059111E-6</v>
      </c>
      <c r="H542" s="4">
        <v>7.4695488664896527E-5</v>
      </c>
      <c r="I542" s="4">
        <v>6.5230049800351924E-6</v>
      </c>
      <c r="J542" s="4">
        <v>7.8250425074458498E-4</v>
      </c>
      <c r="K542" s="4">
        <v>6.8334503404948125E-5</v>
      </c>
      <c r="AC542" s="6"/>
    </row>
    <row r="543" spans="1:29">
      <c r="A543" s="6"/>
      <c r="B543" s="4">
        <v>6.4834236730106813E-3</v>
      </c>
      <c r="C543" s="1" t="s">
        <v>18</v>
      </c>
      <c r="D543" s="4">
        <v>5.182233849631459E-7</v>
      </c>
      <c r="E543" s="4">
        <v>4.5255393348459567E-8</v>
      </c>
      <c r="F543" s="4">
        <v>5.428868715059111E-6</v>
      </c>
      <c r="G543" s="4">
        <v>4.7409205424918944E-7</v>
      </c>
      <c r="H543" s="4">
        <v>6.5230049800351933E-6</v>
      </c>
      <c r="I543" s="4">
        <v>5.6964074711998361E-7</v>
      </c>
      <c r="J543" s="4">
        <v>6.8334503404948111E-5</v>
      </c>
      <c r="K543" s="4">
        <v>5.9675130852740355E-6</v>
      </c>
      <c r="AC543" s="6"/>
    </row>
    <row r="544" spans="1:29">
      <c r="A544" s="6"/>
      <c r="B544" s="4">
        <v>0.7777560494031015</v>
      </c>
      <c r="C544" s="1" t="s">
        <v>19</v>
      </c>
      <c r="D544" s="4">
        <v>6.216644059142222E-5</v>
      </c>
      <c r="E544" s="4">
        <v>5.4288687150591101E-6</v>
      </c>
      <c r="F544" s="4">
        <v>6.5125089728892526E-4</v>
      </c>
      <c r="G544" s="4">
        <v>5.6872415218088896E-5</v>
      </c>
      <c r="H544" s="4">
        <v>7.8250425074458509E-4</v>
      </c>
      <c r="I544" s="4">
        <v>6.8334503404948111E-5</v>
      </c>
      <c r="J544" s="4">
        <v>8.1974549384145542E-3</v>
      </c>
      <c r="K544" s="4">
        <v>7.1586705358849391E-4</v>
      </c>
      <c r="AC544" s="6"/>
    </row>
    <row r="545" spans="1:29">
      <c r="A545" s="6"/>
      <c r="B545" s="4">
        <v>6.7919852646912957E-2</v>
      </c>
      <c r="C545" s="1" t="s">
        <v>20</v>
      </c>
      <c r="D545" s="4">
        <v>5.4288687150591101E-6</v>
      </c>
      <c r="E545" s="4">
        <v>4.7409205424918938E-7</v>
      </c>
      <c r="F545" s="4">
        <v>5.6872415218088902E-5</v>
      </c>
      <c r="G545" s="4">
        <v>4.9665522553648731E-6</v>
      </c>
      <c r="H545" s="4">
        <v>6.8334503404948138E-5</v>
      </c>
      <c r="I545" s="4">
        <v>5.9675130852740355E-6</v>
      </c>
      <c r="J545" s="4">
        <v>7.1586705358849402E-4</v>
      </c>
      <c r="K545" s="4">
        <v>6.2515212619465295E-5</v>
      </c>
      <c r="AC545" s="6"/>
    </row>
    <row r="546" spans="1:29">
      <c r="A546" s="6"/>
      <c r="AC546" s="6"/>
    </row>
    <row r="547" spans="1:29">
      <c r="A547" s="6"/>
      <c r="C547" s="1" t="s">
        <v>32</v>
      </c>
      <c r="D547" s="4">
        <v>6.781123580334997E-6</v>
      </c>
      <c r="E547" s="4">
        <v>7.7651226862537591E-5</v>
      </c>
      <c r="F547" s="4">
        <v>7.1038534204411385E-5</v>
      </c>
      <c r="G547" s="4">
        <v>8.1346833900590497E-4</v>
      </c>
      <c r="H547" s="4">
        <v>8.5355667397959975E-5</v>
      </c>
      <c r="I547" s="4">
        <v>9.7741505734288124E-4</v>
      </c>
      <c r="J547" s="4">
        <v>8.9417947131569529E-4</v>
      </c>
      <c r="K547" s="4">
        <v>1.0239325704712912E-2</v>
      </c>
      <c r="AC547" s="6"/>
    </row>
    <row r="548" spans="1:29">
      <c r="A548" s="6"/>
      <c r="C548" s="1"/>
      <c r="D548" s="1" t="s">
        <v>13</v>
      </c>
      <c r="E548" s="1" t="s">
        <v>14</v>
      </c>
      <c r="F548" s="1" t="s">
        <v>15</v>
      </c>
      <c r="G548" s="1" t="s">
        <v>16</v>
      </c>
      <c r="H548" s="1" t="s">
        <v>17</v>
      </c>
      <c r="I548" s="1" t="s">
        <v>18</v>
      </c>
      <c r="J548" s="1" t="s">
        <v>19</v>
      </c>
      <c r="K548" s="1" t="s">
        <v>20</v>
      </c>
      <c r="AC548" s="6"/>
    </row>
    <row r="549" spans="1:29">
      <c r="A549" s="6"/>
      <c r="B549" s="4">
        <v>5.1507882827948729E-4</v>
      </c>
      <c r="C549" s="1" t="s">
        <v>13</v>
      </c>
      <c r="D549" s="4">
        <v>3.4928131881773522E-9</v>
      </c>
      <c r="E549" s="4">
        <v>3.9996502946820513E-8</v>
      </c>
      <c r="F549" s="4">
        <v>3.6590444960700495E-8</v>
      </c>
      <c r="G549" s="4">
        <v>4.1900031889762228E-7</v>
      </c>
      <c r="H549" s="4">
        <v>4.396489715035486E-8</v>
      </c>
      <c r="I549" s="4">
        <v>5.0344580247889913E-7</v>
      </c>
      <c r="J549" s="4">
        <v>4.6057291435685973E-7</v>
      </c>
      <c r="K549" s="4">
        <v>5.274059886355562E-6</v>
      </c>
      <c r="AC549" s="6"/>
    </row>
    <row r="550" spans="1:29">
      <c r="A550" s="6"/>
      <c r="B550" s="4">
        <v>5.8982117746399533E-3</v>
      </c>
      <c r="C550" s="1" t="s">
        <v>14</v>
      </c>
      <c r="D550" s="4">
        <v>3.999650294682052E-8</v>
      </c>
      <c r="E550" s="4">
        <v>4.5800338059585748E-7</v>
      </c>
      <c r="F550" s="4">
        <v>4.1900031889762228E-7</v>
      </c>
      <c r="G550" s="4">
        <v>4.7980085354214342E-6</v>
      </c>
      <c r="H550" s="4">
        <v>5.0344580247889913E-7</v>
      </c>
      <c r="I550" s="4">
        <v>5.7650009999301673E-6</v>
      </c>
      <c r="J550" s="4">
        <v>5.274059886355562E-6</v>
      </c>
      <c r="K550" s="4">
        <v>6.0393711435911236E-5</v>
      </c>
      <c r="AC550" s="6"/>
    </row>
    <row r="551" spans="1:29">
      <c r="A551" s="6"/>
      <c r="B551" s="4">
        <v>5.39592657871793E-3</v>
      </c>
      <c r="C551" s="1" t="s">
        <v>15</v>
      </c>
      <c r="D551" s="4">
        <v>3.6590444960700502E-8</v>
      </c>
      <c r="E551" s="4">
        <v>4.1900031889762228E-7</v>
      </c>
      <c r="F551" s="4">
        <v>3.8331871482674615E-7</v>
      </c>
      <c r="G551" s="4">
        <v>4.3894154313874901E-6</v>
      </c>
      <c r="H551" s="4">
        <v>4.6057291435685973E-7</v>
      </c>
      <c r="I551" s="4">
        <v>5.2740598863555628E-6</v>
      </c>
      <c r="J551" s="4">
        <v>4.8249267754163069E-6</v>
      </c>
      <c r="K551" s="4">
        <v>5.5250649718210102E-5</v>
      </c>
      <c r="AC551" s="6"/>
    </row>
    <row r="552" spans="1:29">
      <c r="A552" s="6"/>
      <c r="B552" s="4">
        <v>6.1789217366972557E-2</v>
      </c>
      <c r="C552" s="1" t="s">
        <v>16</v>
      </c>
      <c r="D552" s="4">
        <v>4.1900031889762233E-7</v>
      </c>
      <c r="E552" s="4">
        <v>4.7980085354214334E-6</v>
      </c>
      <c r="F552" s="4">
        <v>4.3894154313874901E-6</v>
      </c>
      <c r="G552" s="4">
        <v>5.0263572019985981E-5</v>
      </c>
      <c r="H552" s="4">
        <v>5.274059886355562E-6</v>
      </c>
      <c r="I552" s="4">
        <v>6.0393711435911236E-5</v>
      </c>
      <c r="J552" s="4">
        <v>5.5250649718210102E-5</v>
      </c>
      <c r="K552" s="4">
        <v>6.3267992165973554E-4</v>
      </c>
      <c r="AC552" s="6"/>
    </row>
    <row r="553" spans="1:29">
      <c r="A553" s="6"/>
      <c r="B553" s="4">
        <v>6.4834236730106813E-3</v>
      </c>
      <c r="C553" s="1" t="s">
        <v>17</v>
      </c>
      <c r="D553" s="4">
        <v>4.3964897150354867E-8</v>
      </c>
      <c r="E553" s="4">
        <v>5.0344580247889913E-7</v>
      </c>
      <c r="F553" s="4">
        <v>4.6057291435685978E-7</v>
      </c>
      <c r="G553" s="4">
        <v>5.2740598863555628E-6</v>
      </c>
      <c r="H553" s="4">
        <v>5.5339695463355971E-7</v>
      </c>
      <c r="I553" s="4">
        <v>6.336995921133929E-6</v>
      </c>
      <c r="J553" s="4">
        <v>5.7973443522483546E-6</v>
      </c>
      <c r="K553" s="4">
        <v>6.6385886669602468E-5</v>
      </c>
      <c r="AC553" s="6"/>
    </row>
    <row r="554" spans="1:29">
      <c r="A554" s="6"/>
      <c r="B554" s="4">
        <v>7.4242239728364939E-2</v>
      </c>
      <c r="C554" s="1" t="s">
        <v>18</v>
      </c>
      <c r="D554" s="4">
        <v>5.0344580247889924E-7</v>
      </c>
      <c r="E554" s="4">
        <v>5.7650009999301673E-6</v>
      </c>
      <c r="F554" s="4">
        <v>5.2740598863555628E-6</v>
      </c>
      <c r="G554" s="4">
        <v>6.0393711435911236E-5</v>
      </c>
      <c r="H554" s="4">
        <v>6.3369959211339282E-6</v>
      </c>
      <c r="I554" s="4">
        <v>7.2565483001363752E-5</v>
      </c>
      <c r="J554" s="4">
        <v>6.6385886669602468E-5</v>
      </c>
      <c r="K554" s="4">
        <v>7.6019047362610524E-4</v>
      </c>
      <c r="AC554" s="6"/>
    </row>
    <row r="555" spans="1:29">
      <c r="A555" s="6"/>
      <c r="B555" s="4">
        <v>6.7919852646912957E-2</v>
      </c>
      <c r="C555" s="1" t="s">
        <v>19</v>
      </c>
      <c r="D555" s="4">
        <v>4.6057291435685983E-7</v>
      </c>
      <c r="E555" s="4">
        <v>5.274059886355562E-6</v>
      </c>
      <c r="F555" s="4">
        <v>4.8249267754163069E-6</v>
      </c>
      <c r="G555" s="4">
        <v>5.5250649718210102E-5</v>
      </c>
      <c r="H555" s="4">
        <v>5.7973443522483538E-6</v>
      </c>
      <c r="I555" s="4">
        <v>6.6385886669602468E-5</v>
      </c>
      <c r="J555" s="4">
        <v>6.0732537931656556E-5</v>
      </c>
      <c r="K555" s="4">
        <v>6.9545349306784909E-4</v>
      </c>
      <c r="AC555" s="6"/>
    </row>
    <row r="556" spans="1:29">
      <c r="A556" s="6"/>
      <c r="B556" s="4">
        <v>0.7777560494031015</v>
      </c>
      <c r="C556" s="1" t="s">
        <v>20</v>
      </c>
      <c r="D556" s="4">
        <v>5.2740598863555628E-6</v>
      </c>
      <c r="E556" s="4">
        <v>6.039371143591123E-5</v>
      </c>
      <c r="F556" s="4">
        <v>5.5250649718210095E-5</v>
      </c>
      <c r="G556" s="4">
        <v>6.3267992165973554E-4</v>
      </c>
      <c r="H556" s="4">
        <v>6.6385886669602455E-5</v>
      </c>
      <c r="I556" s="4">
        <v>7.6019047362610524E-4</v>
      </c>
      <c r="J556" s="4">
        <v>6.9545349306784909E-4</v>
      </c>
      <c r="K556" s="4">
        <v>7.9636975086491424E-3</v>
      </c>
      <c r="AC556" s="6"/>
    </row>
    <row r="557" spans="1:29">
      <c r="A557" s="6"/>
      <c r="AC557" s="6"/>
    </row>
    <row r="558" spans="1:29">
      <c r="A558" s="6"/>
      <c r="C558" s="1" t="s">
        <v>33</v>
      </c>
      <c r="AC558" s="6"/>
    </row>
    <row r="559" spans="1:29">
      <c r="A559" s="6"/>
      <c r="C559" s="1"/>
      <c r="D559" s="1" t="s">
        <v>13</v>
      </c>
      <c r="E559" s="1" t="s">
        <v>14</v>
      </c>
      <c r="F559" s="1" t="s">
        <v>15</v>
      </c>
      <c r="G559" s="1" t="s">
        <v>16</v>
      </c>
      <c r="H559" s="1" t="s">
        <v>17</v>
      </c>
      <c r="I559" s="1" t="s">
        <v>18</v>
      </c>
      <c r="J559" s="1" t="s">
        <v>19</v>
      </c>
      <c r="K559" s="1" t="s">
        <v>20</v>
      </c>
      <c r="AC559" s="6"/>
    </row>
    <row r="560" spans="1:29">
      <c r="A560" s="6"/>
      <c r="C560" s="1" t="s">
        <v>13</v>
      </c>
      <c r="D560" s="4">
        <v>8.2456814951560146E-3</v>
      </c>
      <c r="E560" s="4">
        <v>1.4271977269667866E-2</v>
      </c>
      <c r="F560" s="4">
        <v>1.1261757807777252E-2</v>
      </c>
      <c r="G560" s="4">
        <v>2.740981990730642E-3</v>
      </c>
      <c r="H560" s="4">
        <v>4.5814382137643666E-3</v>
      </c>
      <c r="I560" s="4">
        <v>2.9389353555473374E-3</v>
      </c>
      <c r="J560" s="4">
        <v>1.3311587074707094E-3</v>
      </c>
      <c r="K560" s="4">
        <v>4.0060567443161782E-4</v>
      </c>
      <c r="L560" s="6">
        <v>4.5772536514545811E-2</v>
      </c>
      <c r="AC560" s="6"/>
    </row>
    <row r="561" spans="1:29">
      <c r="A561" s="6"/>
      <c r="C561" s="1" t="s">
        <v>14</v>
      </c>
      <c r="D561" s="4">
        <v>1.4271977269667864E-2</v>
      </c>
      <c r="E561" s="4">
        <v>0.1564302952141419</v>
      </c>
      <c r="F561" s="4">
        <v>2.740981990730642E-3</v>
      </c>
      <c r="G561" s="4">
        <v>2.0364826087186354E-2</v>
      </c>
      <c r="H561" s="4">
        <v>2.9389353555473374E-3</v>
      </c>
      <c r="I561" s="4">
        <v>2.9329213479104294E-2</v>
      </c>
      <c r="J561" s="4">
        <v>4.0060567443161782E-4</v>
      </c>
      <c r="K561" s="4">
        <v>3.2911952569319347E-3</v>
      </c>
      <c r="L561" s="6">
        <v>0.22976803032774196</v>
      </c>
      <c r="AC561" s="6"/>
    </row>
    <row r="562" spans="1:29">
      <c r="A562" s="6"/>
      <c r="C562" s="1" t="s">
        <v>15</v>
      </c>
      <c r="D562" s="4">
        <v>1.1261757807777252E-2</v>
      </c>
      <c r="E562" s="4">
        <v>2.740981990730642E-3</v>
      </c>
      <c r="F562" s="4">
        <v>0.11080664898180349</v>
      </c>
      <c r="G562" s="4">
        <v>1.4703987172269029E-2</v>
      </c>
      <c r="H562" s="4">
        <v>1.3311587074707094E-3</v>
      </c>
      <c r="I562" s="4">
        <v>4.0060567443161782E-4</v>
      </c>
      <c r="J562" s="4">
        <v>9.4907474133889905E-3</v>
      </c>
      <c r="K562" s="4">
        <v>1.2960197871073828E-3</v>
      </c>
      <c r="L562" s="6">
        <v>0.15203190753497914</v>
      </c>
      <c r="AC562" s="6"/>
    </row>
    <row r="563" spans="1:29">
      <c r="A563" s="6"/>
      <c r="C563" s="1" t="s">
        <v>16</v>
      </c>
      <c r="D563" s="4">
        <v>2.740981990730642E-3</v>
      </c>
      <c r="E563" s="4">
        <v>2.0364826087186351E-2</v>
      </c>
      <c r="F563" s="4">
        <v>1.4703987172269029E-2</v>
      </c>
      <c r="G563" s="4">
        <v>5.8854036665486636E-2</v>
      </c>
      <c r="H563" s="4">
        <v>4.0060567443161787E-4</v>
      </c>
      <c r="I563" s="4">
        <v>3.2911952569319352E-3</v>
      </c>
      <c r="J563" s="4">
        <v>1.296019787107383E-3</v>
      </c>
      <c r="K563" s="4">
        <v>5.4632649314927317E-3</v>
      </c>
      <c r="L563" s="6">
        <v>0.10711491756563632</v>
      </c>
      <c r="AC563" s="6"/>
    </row>
    <row r="564" spans="1:29">
      <c r="A564" s="6"/>
      <c r="C564" s="1" t="s">
        <v>17</v>
      </c>
      <c r="D564" s="4">
        <v>4.5814382137643675E-3</v>
      </c>
      <c r="E564" s="4">
        <v>2.9389353555473365E-3</v>
      </c>
      <c r="F564" s="4">
        <v>1.3311587074707094E-3</v>
      </c>
      <c r="G564" s="4">
        <v>4.0060567443161776E-4</v>
      </c>
      <c r="H564" s="4">
        <v>4.9785980774575446E-2</v>
      </c>
      <c r="I564" s="4">
        <v>2.2954608799592179E-2</v>
      </c>
      <c r="J564" s="4">
        <v>5.5996182350702287E-3</v>
      </c>
      <c r="K564" s="4">
        <v>2.3333663071703195E-3</v>
      </c>
      <c r="L564" s="6">
        <v>8.9925712067622204E-2</v>
      </c>
      <c r="AC564" s="6"/>
    </row>
    <row r="565" spans="1:29">
      <c r="A565" s="6"/>
      <c r="C565" s="1" t="s">
        <v>18</v>
      </c>
      <c r="D565" s="4">
        <v>2.938935355547337E-3</v>
      </c>
      <c r="E565" s="4">
        <v>2.9329213479104287E-2</v>
      </c>
      <c r="F565" s="4">
        <v>4.0060567443161776E-4</v>
      </c>
      <c r="G565" s="4">
        <v>3.2911952569319347E-3</v>
      </c>
      <c r="H565" s="4">
        <v>2.2954608799592179E-2</v>
      </c>
      <c r="I565" s="4">
        <v>0.2150737897133197</v>
      </c>
      <c r="J565" s="4">
        <v>2.3333663071703195E-3</v>
      </c>
      <c r="K565" s="4">
        <v>2.1323727310783646E-2</v>
      </c>
      <c r="L565" s="6">
        <v>0.29764544189688097</v>
      </c>
      <c r="AC565" s="6"/>
    </row>
    <row r="566" spans="1:29">
      <c r="A566" s="6"/>
      <c r="C566" s="1" t="s">
        <v>19</v>
      </c>
      <c r="D566" s="4">
        <v>1.3311587074707094E-3</v>
      </c>
      <c r="E566" s="4">
        <v>4.0060567443161776E-4</v>
      </c>
      <c r="F566" s="4">
        <v>9.4907474133889922E-3</v>
      </c>
      <c r="G566" s="4">
        <v>1.296019787107383E-3</v>
      </c>
      <c r="H566" s="4">
        <v>5.5996182350702296E-3</v>
      </c>
      <c r="I566" s="4">
        <v>2.3333663071703195E-3</v>
      </c>
      <c r="J566" s="4">
        <v>9.4097160291695178E-3</v>
      </c>
      <c r="K566" s="4">
        <v>1.7122950236460382E-3</v>
      </c>
      <c r="L566" s="6">
        <v>3.1573527177454812E-2</v>
      </c>
      <c r="AC566" s="6"/>
    </row>
    <row r="567" spans="1:29">
      <c r="A567" s="6"/>
      <c r="C567" s="1" t="s">
        <v>20</v>
      </c>
      <c r="D567" s="4">
        <v>4.0060567443161776E-4</v>
      </c>
      <c r="E567" s="4">
        <v>3.2911952569319347E-3</v>
      </c>
      <c r="F567" s="4">
        <v>1.2960197871073828E-3</v>
      </c>
      <c r="G567" s="4">
        <v>5.4632649314927326E-3</v>
      </c>
      <c r="H567" s="4">
        <v>2.3333663071703195E-3</v>
      </c>
      <c r="I567" s="4">
        <v>2.1323727310783649E-2</v>
      </c>
      <c r="J567" s="4">
        <v>1.7122950236460384E-3</v>
      </c>
      <c r="K567" s="4">
        <v>1.034745216872685E-2</v>
      </c>
      <c r="L567" s="6">
        <v>4.6167926460290526E-2</v>
      </c>
      <c r="AC567" s="6"/>
    </row>
    <row r="568" spans="1:29">
      <c r="A568" s="6"/>
      <c r="D568" s="3">
        <v>4.5772536514545811E-2</v>
      </c>
      <c r="E568" s="3">
        <v>0.22976803032774193</v>
      </c>
      <c r="F568" s="3">
        <v>0.15203190753497914</v>
      </c>
      <c r="G568" s="3">
        <v>0.10711491756563632</v>
      </c>
      <c r="H568" s="3">
        <v>8.9925712067622204E-2</v>
      </c>
      <c r="I568" s="3">
        <v>0.29764544189688097</v>
      </c>
      <c r="J568" s="3">
        <v>3.1573527177454805E-2</v>
      </c>
      <c r="K568" s="3">
        <v>4.6167926460290526E-2</v>
      </c>
      <c r="L568" s="6">
        <v>0.99999999954515173</v>
      </c>
      <c r="AC568" s="6"/>
    </row>
    <row r="569" spans="1:29">
      <c r="A569" s="6"/>
      <c r="L569" s="6"/>
      <c r="M569" s="6"/>
      <c r="N569" s="6"/>
      <c r="O569" s="6"/>
      <c r="P569" s="6"/>
      <c r="Q569" s="6"/>
      <c r="R569" s="6"/>
      <c r="S569" s="6"/>
      <c r="T569" s="6"/>
      <c r="U569" s="6"/>
      <c r="V569" s="6"/>
      <c r="W569" s="6"/>
      <c r="X569" s="6"/>
      <c r="Y569" s="6"/>
      <c r="Z569" s="6"/>
      <c r="AA569" s="6"/>
      <c r="AB569" s="6"/>
      <c r="AC569" s="6"/>
    </row>
    <row r="570" spans="1:29">
      <c r="A570" s="6"/>
      <c r="C570" s="1" t="s">
        <v>34</v>
      </c>
      <c r="N570" t="s">
        <v>36</v>
      </c>
      <c r="O570" s="7">
        <v>0.46531260760224857</v>
      </c>
      <c r="W570" t="s">
        <v>54</v>
      </c>
      <c r="Y570" t="s">
        <v>60</v>
      </c>
      <c r="AC570" s="6"/>
    </row>
    <row r="571" spans="1:29">
      <c r="A571" s="6"/>
      <c r="C571" s="1"/>
      <c r="D571" s="1" t="s">
        <v>13</v>
      </c>
      <c r="E571" s="1" t="s">
        <v>14</v>
      </c>
      <c r="F571" s="1" t="s">
        <v>15</v>
      </c>
      <c r="G571" s="1" t="s">
        <v>16</v>
      </c>
      <c r="H571" s="1" t="s">
        <v>17</v>
      </c>
      <c r="I571" s="1" t="s">
        <v>18</v>
      </c>
      <c r="J571" s="1" t="s">
        <v>19</v>
      </c>
      <c r="K571" s="1" t="s">
        <v>20</v>
      </c>
      <c r="N571" t="s">
        <v>37</v>
      </c>
      <c r="O571" s="7">
        <v>0.3368882787383608</v>
      </c>
      <c r="R571" t="s">
        <v>58</v>
      </c>
      <c r="W571" s="1" t="s">
        <v>45</v>
      </c>
      <c r="X571" s="6" t="s">
        <v>47</v>
      </c>
      <c r="Y571" s="6" t="s">
        <v>48</v>
      </c>
      <c r="Z571" s="6" t="s">
        <v>49</v>
      </c>
      <c r="AA571" s="6" t="s">
        <v>50</v>
      </c>
      <c r="AB571" s="6"/>
      <c r="AC571" s="6"/>
    </row>
    <row r="572" spans="1:29">
      <c r="A572" s="6"/>
      <c r="C572" s="1" t="s">
        <v>13</v>
      </c>
      <c r="D572" s="5">
        <v>3.6280998578686465</v>
      </c>
      <c r="E572" s="5">
        <v>6.2796699986538611</v>
      </c>
      <c r="F572" s="5">
        <v>4.9551734354219912</v>
      </c>
      <c r="G572" s="5">
        <v>1.2060320759214824</v>
      </c>
      <c r="H572" s="5">
        <v>2.0158328140563215</v>
      </c>
      <c r="I572" s="5">
        <v>1.2931315564408286</v>
      </c>
      <c r="J572" s="5">
        <v>0.58570983128711218</v>
      </c>
      <c r="K572" s="5">
        <v>0.17626649674991185</v>
      </c>
      <c r="L572" s="11">
        <v>20.139916066400154</v>
      </c>
      <c r="N572" t="s">
        <v>38</v>
      </c>
      <c r="O572" s="7">
        <v>0.68069631625054983</v>
      </c>
      <c r="W572" s="1" t="s">
        <v>13</v>
      </c>
      <c r="X572" s="5">
        <v>20.139916066400154</v>
      </c>
      <c r="Y572" s="5">
        <v>3.6280998578686465</v>
      </c>
      <c r="Z572" s="5">
        <v>16.511816208531506</v>
      </c>
      <c r="AA572" s="7">
        <v>3.8121805114419302E-2</v>
      </c>
      <c r="AB572" s="7">
        <v>0.13842137167185983</v>
      </c>
      <c r="AC572" s="6"/>
    </row>
    <row r="573" spans="1:29">
      <c r="A573" s="6"/>
      <c r="C573" s="1" t="s">
        <v>14</v>
      </c>
      <c r="D573" s="5">
        <v>6.2796699986538602</v>
      </c>
      <c r="E573" s="5">
        <v>68.82932989422244</v>
      </c>
      <c r="F573" s="5">
        <v>1.2060320759214824</v>
      </c>
      <c r="G573" s="5">
        <v>8.9605234783619956</v>
      </c>
      <c r="H573" s="5">
        <v>1.2931315564408286</v>
      </c>
      <c r="I573" s="5">
        <v>12.90485393080589</v>
      </c>
      <c r="J573" s="5">
        <v>0.17626649674991185</v>
      </c>
      <c r="K573" s="5">
        <v>1.4481259130500512</v>
      </c>
      <c r="L573" s="11">
        <v>101.09793334420645</v>
      </c>
      <c r="M573" s="9" t="s">
        <v>39</v>
      </c>
      <c r="N573" s="9">
        <v>1</v>
      </c>
      <c r="O573" s="9">
        <v>2</v>
      </c>
      <c r="P573" s="9" t="s">
        <v>39</v>
      </c>
      <c r="Q573" s="9">
        <v>1</v>
      </c>
      <c r="R573" s="9">
        <v>2</v>
      </c>
      <c r="S573" s="9" t="s">
        <v>11</v>
      </c>
      <c r="T573" s="9" t="s">
        <v>42</v>
      </c>
      <c r="U573" s="9" t="s">
        <v>43</v>
      </c>
      <c r="V573" s="9"/>
      <c r="W573" s="1" t="s">
        <v>14</v>
      </c>
      <c r="X573" s="5">
        <v>101.09793334420645</v>
      </c>
      <c r="Y573" s="5">
        <v>68.82932989422244</v>
      </c>
      <c r="Z573" s="5">
        <v>32.268603449984013</v>
      </c>
      <c r="AA573" s="7">
        <v>0.3388443162685536</v>
      </c>
      <c r="AB573" s="7">
        <v>1.6577752247767412E-2</v>
      </c>
      <c r="AC573" s="6"/>
    </row>
    <row r="574" spans="1:29">
      <c r="A574" s="6"/>
      <c r="C574" s="1" t="s">
        <v>15</v>
      </c>
      <c r="D574" s="5">
        <v>4.9551734354219912</v>
      </c>
      <c r="E574" s="5">
        <v>1.2060320759214824</v>
      </c>
      <c r="F574" s="5">
        <v>48.754925551993537</v>
      </c>
      <c r="G574" s="5">
        <v>6.469754355798373</v>
      </c>
      <c r="H574" s="5">
        <v>0.58570983128711218</v>
      </c>
      <c r="I574" s="5">
        <v>0.17626649674991185</v>
      </c>
      <c r="J574" s="5">
        <v>4.1759288618911556</v>
      </c>
      <c r="K574" s="5">
        <v>0.57024870632724844</v>
      </c>
      <c r="L574" s="11">
        <v>66.894039315390813</v>
      </c>
      <c r="M574" s="9">
        <v>1</v>
      </c>
      <c r="N574" s="5">
        <v>205.26250227705717</v>
      </c>
      <c r="O574" s="5">
        <v>29.999950177820295</v>
      </c>
      <c r="P574" s="9">
        <v>1</v>
      </c>
      <c r="Q574">
        <v>3.6508829912840914E-2</v>
      </c>
      <c r="R574">
        <v>0.13332691188002649</v>
      </c>
      <c r="S574" s="20">
        <v>0.34606561173043848</v>
      </c>
      <c r="T574">
        <v>0.44365121364889282</v>
      </c>
      <c r="U574" s="20">
        <v>0.55634878635110718</v>
      </c>
      <c r="W574" s="1" t="s">
        <v>15</v>
      </c>
      <c r="X574" s="5">
        <v>66.894039315390813</v>
      </c>
      <c r="Y574" s="5">
        <v>48.754925551993537</v>
      </c>
      <c r="Z574" s="5">
        <v>18.139113763397276</v>
      </c>
      <c r="AA574" s="7">
        <v>0.56426721307967243</v>
      </c>
      <c r="AB574" s="7">
        <v>0.25226192152723198</v>
      </c>
      <c r="AC574" s="6"/>
    </row>
    <row r="575" spans="1:29">
      <c r="A575" s="6"/>
      <c r="C575" s="1" t="s">
        <v>16</v>
      </c>
      <c r="D575" s="5">
        <v>1.2060320759214824</v>
      </c>
      <c r="E575" s="5">
        <v>8.9605234783619938</v>
      </c>
      <c r="F575" s="5">
        <v>6.469754355798373</v>
      </c>
      <c r="G575" s="5">
        <v>25.89577613281412</v>
      </c>
      <c r="H575" s="5">
        <v>0.17626649674991185</v>
      </c>
      <c r="I575" s="5">
        <v>1.4481259130500514</v>
      </c>
      <c r="J575" s="5">
        <v>0.57024870632724856</v>
      </c>
      <c r="K575" s="5">
        <v>2.4038365698568018</v>
      </c>
      <c r="L575" s="11">
        <v>47.130563728879977</v>
      </c>
      <c r="M575" s="9">
        <v>2</v>
      </c>
      <c r="N575" s="5">
        <v>29.999950177820295</v>
      </c>
      <c r="O575" s="5">
        <v>174.73759716716913</v>
      </c>
      <c r="P575" s="9">
        <v>2</v>
      </c>
      <c r="Q575">
        <v>0.13334019781667886</v>
      </c>
      <c r="R575">
        <v>4.2889672120892237E-2</v>
      </c>
      <c r="W575" s="1" t="s">
        <v>16</v>
      </c>
      <c r="X575" s="5">
        <v>47.130563728879977</v>
      </c>
      <c r="Y575" s="5">
        <v>25.89577613281412</v>
      </c>
      <c r="Z575" s="5">
        <v>21.234787596065857</v>
      </c>
      <c r="AA575" s="7">
        <v>4.1947437433301004E-4</v>
      </c>
      <c r="AB575" s="7">
        <v>0.36008835050876048</v>
      </c>
      <c r="AC575" s="6"/>
    </row>
    <row r="576" spans="1:29">
      <c r="A576" s="6"/>
      <c r="C576" s="1" t="s">
        <v>17</v>
      </c>
      <c r="D576" s="5">
        <v>2.0158328140563215</v>
      </c>
      <c r="E576" s="5">
        <v>1.2931315564408281</v>
      </c>
      <c r="F576" s="5">
        <v>0.58570983128711218</v>
      </c>
      <c r="G576" s="5">
        <v>0.17626649674991182</v>
      </c>
      <c r="H576" s="5">
        <v>21.905831540813196</v>
      </c>
      <c r="I576" s="5">
        <v>10.100027871820558</v>
      </c>
      <c r="J576" s="5">
        <v>2.4638320234309008</v>
      </c>
      <c r="K576" s="5">
        <v>1.0266811751549405</v>
      </c>
      <c r="L576" s="11">
        <v>39.567313309753771</v>
      </c>
      <c r="M576" s="9" t="s">
        <v>40</v>
      </c>
      <c r="N576" s="9">
        <v>1</v>
      </c>
      <c r="O576" s="9">
        <v>2</v>
      </c>
      <c r="P576" s="9" t="s">
        <v>40</v>
      </c>
      <c r="Q576" s="9">
        <v>1</v>
      </c>
      <c r="R576" s="9">
        <v>2</v>
      </c>
      <c r="S576" s="9" t="s">
        <v>11</v>
      </c>
      <c r="T576" s="9" t="s">
        <v>42</v>
      </c>
      <c r="U576" s="9" t="s">
        <v>43</v>
      </c>
      <c r="W576" s="1" t="s">
        <v>17</v>
      </c>
      <c r="X576" s="5">
        <v>39.567313309753771</v>
      </c>
      <c r="Y576" s="5">
        <v>21.905831540813196</v>
      </c>
      <c r="Z576" s="5">
        <v>17.661481768940575</v>
      </c>
      <c r="AA576" s="7">
        <v>4.0480995615688778E-4</v>
      </c>
      <c r="AB576" s="7">
        <v>1.2303278154372432</v>
      </c>
      <c r="AC576" s="6"/>
    </row>
    <row r="577" spans="1:29">
      <c r="A577" s="6"/>
      <c r="C577" s="1" t="s">
        <v>18</v>
      </c>
      <c r="D577" s="5">
        <v>1.2931315564408283</v>
      </c>
      <c r="E577" s="5">
        <v>12.904853930805887</v>
      </c>
      <c r="F577" s="5">
        <v>0.17626649674991182</v>
      </c>
      <c r="G577" s="5">
        <v>1.4481259130500512</v>
      </c>
      <c r="H577" s="5">
        <v>10.100027871820558</v>
      </c>
      <c r="I577" s="5">
        <v>94.632467473860672</v>
      </c>
      <c r="J577" s="5">
        <v>1.0266811751549405</v>
      </c>
      <c r="K577" s="5">
        <v>9.3824400167448037</v>
      </c>
      <c r="L577" s="11">
        <v>130.96399443462764</v>
      </c>
      <c r="M577" s="9">
        <v>1</v>
      </c>
      <c r="N577" s="5">
        <v>256.76902422320154</v>
      </c>
      <c r="O577" s="5">
        <v>35.00013293178651</v>
      </c>
      <c r="P577" s="9">
        <v>1</v>
      </c>
      <c r="Q577">
        <v>1.2187789051819123E-2</v>
      </c>
      <c r="R577">
        <v>1.0286130989637743</v>
      </c>
      <c r="S577" s="20">
        <v>2.0969689393601256</v>
      </c>
      <c r="T577">
        <v>0.85240853243999881</v>
      </c>
      <c r="U577" s="20">
        <v>0.14759146756000119</v>
      </c>
      <c r="W577" s="1" t="s">
        <v>18</v>
      </c>
      <c r="X577" s="5">
        <v>130.96399443462764</v>
      </c>
      <c r="Y577" s="5">
        <v>94.632467473860672</v>
      </c>
      <c r="Z577" s="5">
        <v>36.331526960766965</v>
      </c>
      <c r="AA577" s="7">
        <v>0.42845200546674683</v>
      </c>
      <c r="AB577" s="7">
        <v>0.51641445822278831</v>
      </c>
      <c r="AC577" s="6"/>
    </row>
    <row r="578" spans="1:29">
      <c r="A578" s="6"/>
      <c r="C578" s="1" t="s">
        <v>19</v>
      </c>
      <c r="D578" s="5">
        <v>0.58570983128711218</v>
      </c>
      <c r="E578" s="5">
        <v>0.17626649674991182</v>
      </c>
      <c r="F578" s="5">
        <v>4.1759288618911565</v>
      </c>
      <c r="G578" s="5">
        <v>0.57024870632724856</v>
      </c>
      <c r="H578" s="5">
        <v>2.4638320234309008</v>
      </c>
      <c r="I578" s="5">
        <v>1.0266811751549405</v>
      </c>
      <c r="J578" s="5">
        <v>4.1402750528345882</v>
      </c>
      <c r="K578" s="5">
        <v>0.75340981040425681</v>
      </c>
      <c r="L578" s="11">
        <v>13.892351958080116</v>
      </c>
      <c r="M578" s="9">
        <v>2</v>
      </c>
      <c r="N578" s="5">
        <v>35.00013293178651</v>
      </c>
      <c r="O578" s="5">
        <v>113.23070971309222</v>
      </c>
      <c r="P578" s="9">
        <v>2</v>
      </c>
      <c r="Q578">
        <v>1.0285219460849422</v>
      </c>
      <c r="R578">
        <v>2.7646105259589746E-2</v>
      </c>
      <c r="W578" s="1" t="s">
        <v>19</v>
      </c>
      <c r="X578" s="5">
        <v>13.892351958080116</v>
      </c>
      <c r="Y578" s="5">
        <v>4.1402750528345882</v>
      </c>
      <c r="Z578" s="5">
        <v>9.7520769052455272</v>
      </c>
      <c r="AA578" s="7">
        <v>4.7526046450162363E-3</v>
      </c>
      <c r="AB578" s="7">
        <v>0.31478150877210054</v>
      </c>
      <c r="AC578" s="6"/>
    </row>
    <row r="579" spans="1:29">
      <c r="A579" s="6"/>
      <c r="C579" s="1" t="s">
        <v>20</v>
      </c>
      <c r="D579" s="5">
        <v>0.17626649674991182</v>
      </c>
      <c r="E579" s="5">
        <v>1.4481259130500512</v>
      </c>
      <c r="F579" s="5">
        <v>0.57024870632724844</v>
      </c>
      <c r="G579" s="5">
        <v>2.4038365698568023</v>
      </c>
      <c r="H579" s="5">
        <v>1.0266811751549405</v>
      </c>
      <c r="I579" s="5">
        <v>9.3824400167448054</v>
      </c>
      <c r="J579" s="5">
        <v>0.75340981040425692</v>
      </c>
      <c r="K579" s="5">
        <v>4.552878954239814</v>
      </c>
      <c r="L579" s="11">
        <v>20.313887642527831</v>
      </c>
      <c r="M579" s="9" t="s">
        <v>41</v>
      </c>
      <c r="N579" s="9">
        <v>1</v>
      </c>
      <c r="O579" s="9">
        <v>2</v>
      </c>
      <c r="P579" s="9" t="s">
        <v>41</v>
      </c>
      <c r="Q579" s="9">
        <v>1</v>
      </c>
      <c r="R579" s="9">
        <v>2</v>
      </c>
      <c r="S579" s="9" t="s">
        <v>11</v>
      </c>
      <c r="T579" s="9" t="s">
        <v>42</v>
      </c>
      <c r="U579" s="9" t="s">
        <v>43</v>
      </c>
      <c r="W579" s="1" t="s">
        <v>20</v>
      </c>
      <c r="X579" s="5">
        <v>20.313887642527831</v>
      </c>
      <c r="Y579" s="5">
        <v>4.552878954239814</v>
      </c>
      <c r="Z579" s="5">
        <v>15.761008688288017</v>
      </c>
      <c r="AA579" s="7">
        <v>4.3910069116929143E-2</v>
      </c>
      <c r="AB579" s="7">
        <v>0.66563409264164719</v>
      </c>
      <c r="AC579" s="6"/>
    </row>
    <row r="580" spans="1:29">
      <c r="A580" s="6"/>
      <c r="D580" s="11">
        <v>20.139916066400147</v>
      </c>
      <c r="E580" s="11">
        <v>101.09793334420645</v>
      </c>
      <c r="F580" s="11">
        <v>66.894039315390813</v>
      </c>
      <c r="G580" s="11">
        <v>47.130563728879977</v>
      </c>
      <c r="H580" s="11">
        <v>39.567313309753771</v>
      </c>
      <c r="I580" s="11">
        <v>130.96399443462764</v>
      </c>
      <c r="J580" s="11">
        <v>13.892351958080116</v>
      </c>
      <c r="K580" s="11">
        <v>20.313887642527831</v>
      </c>
      <c r="L580" s="1">
        <v>439.99999979986677</v>
      </c>
      <c r="M580" s="9">
        <v>1</v>
      </c>
      <c r="N580" s="5">
        <v>107.99350559825915</v>
      </c>
      <c r="O580" s="5">
        <v>32.50011505136569</v>
      </c>
      <c r="P580" s="9">
        <v>1</v>
      </c>
      <c r="Q580">
        <v>9.139932705251293E-3</v>
      </c>
      <c r="R580">
        <v>0.37694652321798017</v>
      </c>
      <c r="S580" s="20">
        <v>0.76668187518410935</v>
      </c>
      <c r="T580">
        <v>0.61875449783361081</v>
      </c>
      <c r="U580" s="20">
        <v>0.38124550216638919</v>
      </c>
      <c r="W580" s="1" t="s">
        <v>59</v>
      </c>
      <c r="X580" s="6">
        <v>439.99999979986677</v>
      </c>
      <c r="Y580" s="6">
        <v>272.33958445864704</v>
      </c>
      <c r="Z580" s="6">
        <v>167.66041534121976</v>
      </c>
      <c r="AA580" s="6">
        <v>1.4191722980218273</v>
      </c>
      <c r="AB580" s="6">
        <v>3.494507271029399</v>
      </c>
      <c r="AC580" s="10">
        <v>4.9136795690512258</v>
      </c>
    </row>
    <row r="581" spans="1:29">
      <c r="A581" s="6"/>
      <c r="M581" s="9">
        <v>2</v>
      </c>
      <c r="N581" s="5">
        <v>32.500115051365697</v>
      </c>
      <c r="O581" s="5">
        <v>267.00626409887622</v>
      </c>
      <c r="P581" s="9">
        <v>2</v>
      </c>
      <c r="Q581">
        <v>0.37689696280512741</v>
      </c>
      <c r="R581">
        <v>3.6984564557504562E-3</v>
      </c>
      <c r="AC581" s="6" t="s">
        <v>51</v>
      </c>
    </row>
    <row r="582" spans="1:29">
      <c r="A582" s="6"/>
      <c r="C582" s="1" t="s">
        <v>35</v>
      </c>
      <c r="L582" s="6"/>
      <c r="M582" s="6"/>
      <c r="N582" s="6"/>
      <c r="O582" s="6"/>
      <c r="P582" s="6"/>
      <c r="Q582" s="6"/>
      <c r="R582" s="6"/>
      <c r="S582" s="6"/>
      <c r="T582" s="6"/>
      <c r="U582" s="6"/>
      <c r="V582" s="6"/>
      <c r="W582" s="6"/>
      <c r="X582" s="6"/>
      <c r="Y582" s="6"/>
      <c r="Z582" s="6"/>
      <c r="AA582" s="6"/>
      <c r="AB582" s="6"/>
      <c r="AC582" s="6"/>
    </row>
    <row r="583" spans="1:29">
      <c r="A583" s="6"/>
      <c r="C583" s="1"/>
      <c r="D583" s="1" t="s">
        <v>13</v>
      </c>
      <c r="E583" s="1" t="s">
        <v>14</v>
      </c>
      <c r="F583" s="1" t="s">
        <v>15</v>
      </c>
      <c r="G583" s="1" t="s">
        <v>16</v>
      </c>
      <c r="H583" s="1" t="s">
        <v>17</v>
      </c>
      <c r="I583" s="1" t="s">
        <v>18</v>
      </c>
      <c r="J583" s="1" t="s">
        <v>19</v>
      </c>
      <c r="K583" s="1" t="s">
        <v>20</v>
      </c>
      <c r="AC583" s="6"/>
    </row>
    <row r="584" spans="1:29">
      <c r="A584" s="6"/>
      <c r="C584" s="1" t="s">
        <v>13</v>
      </c>
      <c r="D584" s="7">
        <v>0.3903412201048081</v>
      </c>
      <c r="E584" s="7">
        <v>-1.8040922799778756</v>
      </c>
      <c r="F584" s="7">
        <v>0</v>
      </c>
      <c r="G584" s="7">
        <v>4.7958346648750796</v>
      </c>
      <c r="H584" s="7">
        <v>2.7410477755406695</v>
      </c>
      <c r="I584" s="7">
        <v>0.87216068165078298</v>
      </c>
      <c r="J584" s="7">
        <v>0.53493078049353482</v>
      </c>
      <c r="K584" s="7">
        <v>0</v>
      </c>
      <c r="L584" s="12">
        <v>7.5302228426869995</v>
      </c>
      <c r="AC584" s="6"/>
    </row>
    <row r="585" spans="1:29">
      <c r="A585" s="6"/>
      <c r="C585" s="1" t="s">
        <v>14</v>
      </c>
      <c r="D585" s="7">
        <v>-0.2733477713178265</v>
      </c>
      <c r="E585" s="7">
        <v>-4.6558001496866535</v>
      </c>
      <c r="F585" s="7">
        <v>-0.18733569490112076</v>
      </c>
      <c r="G585" s="7">
        <v>3.5049360070013078</v>
      </c>
      <c r="H585" s="7">
        <v>0.87216068165078298</v>
      </c>
      <c r="I585" s="7">
        <v>-2.5501842130626562</v>
      </c>
      <c r="J585" s="7">
        <v>0</v>
      </c>
      <c r="K585" s="7">
        <v>0.6457538677012834</v>
      </c>
      <c r="L585" s="12">
        <v>-2.643817272614883</v>
      </c>
      <c r="AC585" s="6"/>
    </row>
    <row r="586" spans="1:29">
      <c r="A586" s="6"/>
      <c r="C586" s="1" t="s">
        <v>15</v>
      </c>
      <c r="D586" s="7">
        <v>4.5028715806900557E-2</v>
      </c>
      <c r="E586" s="7">
        <v>2.7338297813009671</v>
      </c>
      <c r="F586" s="7">
        <v>5.5176021320582755</v>
      </c>
      <c r="G586" s="7">
        <v>-1.9233751201034281</v>
      </c>
      <c r="H586" s="7">
        <v>0</v>
      </c>
      <c r="I586" s="7">
        <v>0</v>
      </c>
      <c r="J586" s="7">
        <v>-0.9921735803381424</v>
      </c>
      <c r="K586" s="7">
        <v>0.56168268642652863</v>
      </c>
      <c r="L586" s="12">
        <v>5.9425946151511013</v>
      </c>
      <c r="AC586" s="6"/>
    </row>
    <row r="587" spans="1:29">
      <c r="A587" s="6"/>
      <c r="C587" s="1" t="s">
        <v>16</v>
      </c>
      <c r="D587" s="7">
        <v>1.0116229713176492</v>
      </c>
      <c r="E587" s="7">
        <v>3.9563353184953555E-2</v>
      </c>
      <c r="F587" s="7">
        <v>4.3544695184829809</v>
      </c>
      <c r="G587" s="7">
        <v>0.10443332355843413</v>
      </c>
      <c r="H587" s="7">
        <v>0</v>
      </c>
      <c r="I587" s="7">
        <v>0.6457538677012834</v>
      </c>
      <c r="J587" s="7">
        <v>0</v>
      </c>
      <c r="K587" s="7">
        <v>-0.87706603177335551</v>
      </c>
      <c r="L587" s="12">
        <v>5.278777002471946</v>
      </c>
      <c r="AC587" s="6"/>
    </row>
    <row r="588" spans="1:29">
      <c r="A588" s="6"/>
      <c r="C588" s="1" t="s">
        <v>17</v>
      </c>
      <c r="D588" s="7">
        <v>0</v>
      </c>
      <c r="E588" s="7">
        <v>2.5246363468006687</v>
      </c>
      <c r="F588" s="7">
        <v>0</v>
      </c>
      <c r="G588" s="7">
        <v>0</v>
      </c>
      <c r="H588" s="7">
        <v>9.4370574754845143E-2</v>
      </c>
      <c r="I588" s="7">
        <v>-3.1246722852092699</v>
      </c>
      <c r="J588" s="7">
        <v>0.5906832528886844</v>
      </c>
      <c r="K588" s="7">
        <v>-2.6331439861945232E-2</v>
      </c>
      <c r="L588" s="12">
        <v>5.8686449372983132E-2</v>
      </c>
      <c r="AC588" s="6"/>
    </row>
    <row r="589" spans="1:29">
      <c r="A589" s="6"/>
      <c r="C589" s="1" t="s">
        <v>18</v>
      </c>
      <c r="D589" s="7">
        <v>-0.25706683973455363</v>
      </c>
      <c r="E589" s="7">
        <v>3.4397633270315215</v>
      </c>
      <c r="F589" s="7">
        <v>0</v>
      </c>
      <c r="G589" s="7">
        <v>0</v>
      </c>
      <c r="H589" s="7">
        <v>-9.9530904355542418E-2</v>
      </c>
      <c r="I589" s="7">
        <v>6.5771090613849514</v>
      </c>
      <c r="J589" s="7">
        <v>1.3336314813960002</v>
      </c>
      <c r="K589" s="7">
        <v>-3.4206827107172555</v>
      </c>
      <c r="L589" s="12">
        <v>7.5732234150051223</v>
      </c>
      <c r="AC589" s="6"/>
    </row>
    <row r="590" spans="1:29">
      <c r="A590" s="6"/>
      <c r="C590" s="1" t="s">
        <v>19</v>
      </c>
      <c r="D590" s="7">
        <v>0</v>
      </c>
      <c r="E590" s="7">
        <v>0</v>
      </c>
      <c r="F590" s="7">
        <v>-0.17216981731040015</v>
      </c>
      <c r="G590" s="7">
        <v>0</v>
      </c>
      <c r="H590" s="7">
        <v>0.5906832528886844</v>
      </c>
      <c r="I590" s="7">
        <v>-2.6331439861945232E-2</v>
      </c>
      <c r="J590" s="7">
        <v>-0.13787144957273922</v>
      </c>
      <c r="K590" s="7">
        <v>0</v>
      </c>
      <c r="L590" s="12">
        <v>0.25431054614359977</v>
      </c>
      <c r="AC590" s="6"/>
    </row>
    <row r="591" spans="1:29">
      <c r="A591" s="6"/>
      <c r="C591" s="1" t="s">
        <v>20</v>
      </c>
      <c r="D591" s="7">
        <v>0</v>
      </c>
      <c r="E591" s="7">
        <v>11.029479316422069</v>
      </c>
      <c r="F591" s="7">
        <v>0</v>
      </c>
      <c r="G591" s="7">
        <v>-0.87706603177335563</v>
      </c>
      <c r="H591" s="7">
        <v>0</v>
      </c>
      <c r="I591" s="7">
        <v>-0.3745375341387801</v>
      </c>
      <c r="J591" s="7">
        <v>1.9525862857214973</v>
      </c>
      <c r="K591" s="7">
        <v>0.46839071184728531</v>
      </c>
      <c r="L591" s="12">
        <v>12.198852748078714</v>
      </c>
      <c r="AC591" s="6"/>
    </row>
    <row r="592" spans="1:29">
      <c r="A592" s="6"/>
      <c r="D592" s="12">
        <v>0.91657829617697772</v>
      </c>
      <c r="E592" s="12">
        <v>13.307379695075651</v>
      </c>
      <c r="F592" s="12">
        <v>9.5125661383297349</v>
      </c>
      <c r="G592" s="12">
        <v>5.6047628435580386</v>
      </c>
      <c r="H592" s="12">
        <v>4.1987313804794395</v>
      </c>
      <c r="I592" s="12">
        <v>2.0192981384643662</v>
      </c>
      <c r="J592" s="12">
        <v>3.2817867705888353</v>
      </c>
      <c r="K592" s="12">
        <v>-2.6482529163774586</v>
      </c>
      <c r="L592" s="2">
        <v>72.385700692591172</v>
      </c>
      <c r="M592" t="s">
        <v>53</v>
      </c>
      <c r="AC592" s="6"/>
    </row>
    <row r="593" spans="1:29">
      <c r="A593" s="6"/>
      <c r="AC593" s="6"/>
    </row>
    <row r="594" spans="1:29">
      <c r="A594" s="6"/>
      <c r="AC594" s="6"/>
    </row>
    <row r="595" spans="1:29">
      <c r="A595" s="6"/>
      <c r="C595" t="s">
        <v>52</v>
      </c>
      <c r="AC595" s="6"/>
    </row>
    <row r="596" spans="1:29">
      <c r="A596" s="6"/>
      <c r="C596" s="1"/>
      <c r="D596" s="1" t="s">
        <v>13</v>
      </c>
      <c r="E596" s="1" t="s">
        <v>14</v>
      </c>
      <c r="F596" s="1" t="s">
        <v>15</v>
      </c>
      <c r="G596" s="1" t="s">
        <v>16</v>
      </c>
      <c r="H596" s="1" t="s">
        <v>17</v>
      </c>
      <c r="I596" s="1" t="s">
        <v>18</v>
      </c>
      <c r="J596" s="1" t="s">
        <v>19</v>
      </c>
      <c r="K596" s="1" t="s">
        <v>20</v>
      </c>
      <c r="L596" s="6"/>
      <c r="AC596" s="6"/>
    </row>
    <row r="597" spans="1:29">
      <c r="A597" s="6"/>
      <c r="C597" s="1" t="s">
        <v>13</v>
      </c>
      <c r="D597" s="7">
        <v>3.8121805114419302E-2</v>
      </c>
      <c r="E597" s="7">
        <v>0.82757458654300708</v>
      </c>
      <c r="F597" s="7">
        <v>4.9551734354219912</v>
      </c>
      <c r="G597" s="7">
        <v>6.4726775652423356</v>
      </c>
      <c r="H597" s="7">
        <v>1.9529989760676949</v>
      </c>
      <c r="I597" s="7">
        <v>0.38639765150811184</v>
      </c>
      <c r="J597" s="7">
        <v>0.29303988890706828</v>
      </c>
      <c r="K597" s="7">
        <v>0.17626649674991185</v>
      </c>
      <c r="L597" s="13">
        <v>15.102250405554541</v>
      </c>
      <c r="AC597" s="6"/>
    </row>
    <row r="598" spans="1:29">
      <c r="A598" s="6"/>
      <c r="C598" s="1" t="s">
        <v>14</v>
      </c>
      <c r="D598" s="7">
        <v>1.2455321404439529E-2</v>
      </c>
      <c r="E598" s="7">
        <v>0.3388443162685536</v>
      </c>
      <c r="F598" s="7">
        <v>3.5197419004035772E-2</v>
      </c>
      <c r="G598" s="7">
        <v>1.0310131487181222</v>
      </c>
      <c r="H598" s="7">
        <v>0.38639765150811184</v>
      </c>
      <c r="I598" s="7">
        <v>0.65387616199011711</v>
      </c>
      <c r="J598" s="7">
        <v>0.17626649674991185</v>
      </c>
      <c r="K598" s="7">
        <v>0.21031666176414385</v>
      </c>
      <c r="L598" s="13">
        <v>2.8443671774074355</v>
      </c>
      <c r="AC598" s="6"/>
    </row>
    <row r="599" spans="1:29">
      <c r="A599" s="6"/>
      <c r="C599" s="1" t="s">
        <v>15</v>
      </c>
      <c r="D599" s="7">
        <v>4.0551979018576352E-4</v>
      </c>
      <c r="E599" s="7">
        <v>2.6685201636644624</v>
      </c>
      <c r="F599" s="7">
        <v>0.56426721307967243</v>
      </c>
      <c r="G599" s="7">
        <v>0.94280033561372045</v>
      </c>
      <c r="H599" s="7">
        <v>0.58570983128711218</v>
      </c>
      <c r="I599" s="7">
        <v>0.17626649674991185</v>
      </c>
      <c r="J599" s="7">
        <v>0.33113798964534924</v>
      </c>
      <c r="K599" s="7">
        <v>0.32386951932411356</v>
      </c>
      <c r="L599" s="13">
        <v>5.5929770691545277</v>
      </c>
      <c r="AC599" s="6"/>
    </row>
    <row r="600" spans="1:29">
      <c r="A600" s="6"/>
      <c r="C600" s="1" t="s">
        <v>16</v>
      </c>
      <c r="D600" s="7">
        <v>0.52269344825169584</v>
      </c>
      <c r="E600" s="7">
        <v>1.7391793731685523E-4</v>
      </c>
      <c r="F600" s="7">
        <v>1.9262917296442952</v>
      </c>
      <c r="G600" s="7">
        <v>4.1947437433301004E-4</v>
      </c>
      <c r="H600" s="7">
        <v>0.17626649674991185</v>
      </c>
      <c r="I600" s="7">
        <v>0.21031666176414365</v>
      </c>
      <c r="J600" s="7">
        <v>0.57024870632724856</v>
      </c>
      <c r="K600" s="7">
        <v>0.81983822843027576</v>
      </c>
      <c r="L600" s="13">
        <v>4.2262486634792209</v>
      </c>
      <c r="AC600" s="6"/>
    </row>
    <row r="601" spans="1:29">
      <c r="A601" s="6"/>
      <c r="C601" s="1" t="s">
        <v>17</v>
      </c>
      <c r="D601" s="7">
        <v>2.0158328140563215</v>
      </c>
      <c r="E601" s="7">
        <v>2.2529802703422179</v>
      </c>
      <c r="F601" s="7">
        <v>0.58570983128711218</v>
      </c>
      <c r="G601" s="7">
        <v>0.17626649674991182</v>
      </c>
      <c r="H601" s="7">
        <v>4.0480995615688778E-4</v>
      </c>
      <c r="I601" s="7">
        <v>1.6643744713424562</v>
      </c>
      <c r="J601" s="7">
        <v>0.11667844900314669</v>
      </c>
      <c r="K601" s="7">
        <v>6.9338478670477339E-4</v>
      </c>
      <c r="L601" s="13">
        <v>6.8129405275240282</v>
      </c>
      <c r="AC601" s="6"/>
    </row>
    <row r="602" spans="1:29">
      <c r="A602" s="6"/>
      <c r="C602" s="1" t="s">
        <v>18</v>
      </c>
      <c r="D602" s="7">
        <v>6.6448080207649293E-2</v>
      </c>
      <c r="E602" s="7">
        <v>0.74235084263751294</v>
      </c>
      <c r="F602" s="7">
        <v>0.17626649674991182</v>
      </c>
      <c r="G602" s="7">
        <v>1.4481259130500514</v>
      </c>
      <c r="H602" s="7">
        <v>9.9064827027516076E-4</v>
      </c>
      <c r="I602" s="7">
        <v>0.42845200546674683</v>
      </c>
      <c r="J602" s="7">
        <v>0.92273001368199759</v>
      </c>
      <c r="K602" s="7">
        <v>4.3416787631623386</v>
      </c>
      <c r="L602" s="13">
        <v>8.1270427632264841</v>
      </c>
      <c r="AC602" s="6"/>
    </row>
    <row r="603" spans="1:29">
      <c r="A603" s="6"/>
      <c r="C603" s="1" t="s">
        <v>19</v>
      </c>
      <c r="D603" s="7">
        <v>0.58570983128711218</v>
      </c>
      <c r="E603" s="7">
        <v>0.17626649674991182</v>
      </c>
      <c r="F603" s="7">
        <v>7.4117556763888068E-3</v>
      </c>
      <c r="G603" s="7">
        <v>0.57024870632724856</v>
      </c>
      <c r="H603" s="7">
        <v>0.11667844900314669</v>
      </c>
      <c r="I603" s="7">
        <v>6.9338478670477339E-4</v>
      </c>
      <c r="J603" s="7">
        <v>4.7526046450162363E-3</v>
      </c>
      <c r="K603" s="7">
        <v>0.75340981040425681</v>
      </c>
      <c r="L603" s="13">
        <v>2.2151710388797858</v>
      </c>
      <c r="AC603" s="6"/>
    </row>
    <row r="604" spans="1:29">
      <c r="A604" s="6"/>
      <c r="C604" s="1" t="s">
        <v>20</v>
      </c>
      <c r="D604" s="7">
        <v>0.17626649674991182</v>
      </c>
      <c r="E604" s="7">
        <v>21.28496258479769</v>
      </c>
      <c r="F604" s="7">
        <v>0.57024870632724844</v>
      </c>
      <c r="G604" s="7">
        <v>0.81983822843027609</v>
      </c>
      <c r="H604" s="7">
        <v>1.0266811751549405</v>
      </c>
      <c r="I604" s="7">
        <v>1.5588734502617309E-2</v>
      </c>
      <c r="J604" s="7">
        <v>2.0626053435148766</v>
      </c>
      <c r="K604" s="7">
        <v>4.3910069116929143E-2</v>
      </c>
      <c r="L604" s="13">
        <v>26.000101338594487</v>
      </c>
      <c r="N604">
        <v>0.9493996994205316</v>
      </c>
      <c r="AC604" s="6"/>
    </row>
    <row r="605" spans="1:29">
      <c r="A605" s="6"/>
      <c r="B605" s="6"/>
      <c r="C605" s="6"/>
      <c r="D605" s="13">
        <v>3.4179333168617352</v>
      </c>
      <c r="E605" s="13">
        <v>28.29167317894067</v>
      </c>
      <c r="F605" s="13">
        <v>8.8205665871906564</v>
      </c>
      <c r="G605" s="13">
        <v>11.461389868505998</v>
      </c>
      <c r="H605" s="13">
        <v>4.2461280379973498</v>
      </c>
      <c r="I605" s="13">
        <v>3.5359655681108095</v>
      </c>
      <c r="J605" s="13">
        <v>4.4774594924746154</v>
      </c>
      <c r="K605" s="13">
        <v>6.6699829337386749</v>
      </c>
      <c r="L605" s="14">
        <v>70.921098983820514</v>
      </c>
      <c r="M605" t="s">
        <v>11</v>
      </c>
      <c r="N605" s="6">
        <v>5.0600300579468405E-2</v>
      </c>
      <c r="O605" s="6" t="s">
        <v>61</v>
      </c>
      <c r="P605" s="6"/>
      <c r="Q605" s="6"/>
      <c r="R605" s="6"/>
      <c r="S605" s="6"/>
      <c r="T605" s="6"/>
      <c r="U605" s="6"/>
      <c r="V605" s="6"/>
      <c r="W605" s="6"/>
      <c r="X605" s="6"/>
      <c r="Y605" s="6"/>
      <c r="Z605" s="6"/>
      <c r="AA605" s="6"/>
      <c r="AB605" s="6"/>
      <c r="AC605" s="6"/>
    </row>
  </sheetData>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10"/>
  <sheetViews>
    <sheetView workbookViewId="0">
      <selection activeCell="N259" sqref="N259"/>
    </sheetView>
  </sheetViews>
  <sheetFormatPr baseColWidth="10" defaultRowHeight="14" x14ac:dyDescent="0"/>
  <sheetData>
    <row r="1" spans="1:29">
      <c r="A1" t="s">
        <v>121</v>
      </c>
      <c r="C1" t="s">
        <v>114</v>
      </c>
      <c r="E1" t="s">
        <v>115</v>
      </c>
    </row>
    <row r="2" spans="1:29">
      <c r="A2" s="15" t="s">
        <v>0</v>
      </c>
      <c r="B2" s="15" t="s">
        <v>1</v>
      </c>
      <c r="C2" s="15" t="s">
        <v>2</v>
      </c>
      <c r="D2" s="15" t="s">
        <v>3</v>
      </c>
      <c r="E2" s="15" t="s">
        <v>4</v>
      </c>
      <c r="F2" s="15" t="s">
        <v>5</v>
      </c>
      <c r="G2" s="15" t="s">
        <v>6</v>
      </c>
      <c r="H2" s="21" t="s">
        <v>7</v>
      </c>
      <c r="I2" s="21" t="s">
        <v>8</v>
      </c>
      <c r="J2" s="21" t="s">
        <v>9</v>
      </c>
      <c r="K2" s="15" t="s">
        <v>10</v>
      </c>
      <c r="L2" s="6"/>
      <c r="M2" s="6"/>
      <c r="N2" s="6"/>
      <c r="O2" s="6"/>
      <c r="P2" s="6"/>
      <c r="Q2" s="6"/>
      <c r="R2" s="6"/>
      <c r="S2" s="6"/>
      <c r="T2" s="6"/>
      <c r="U2" s="6"/>
      <c r="V2" s="6"/>
      <c r="W2" s="6"/>
      <c r="X2" s="6"/>
      <c r="Y2" s="6"/>
      <c r="Z2" s="6"/>
      <c r="AA2" s="6"/>
      <c r="AB2" s="6"/>
      <c r="AC2" s="6"/>
    </row>
    <row r="3" spans="1:29">
      <c r="A3" s="28">
        <v>9.2680694564942073E-2</v>
      </c>
      <c r="B3" s="28">
        <v>6.5677186977318558E-2</v>
      </c>
      <c r="C3" s="28">
        <v>9.1288057904962847E-2</v>
      </c>
      <c r="D3" s="28">
        <v>9.2458722419575898E-3</v>
      </c>
      <c r="E3" s="28">
        <v>0.22090917986116282</v>
      </c>
      <c r="F3" s="28">
        <v>0.18465344177012416</v>
      </c>
      <c r="G3" s="28">
        <v>5.4674661201411734E-2</v>
      </c>
      <c r="H3" s="28">
        <v>3.9257762827266673E-2</v>
      </c>
      <c r="I3" s="28">
        <v>0.43568147658392686</v>
      </c>
      <c r="J3" s="28">
        <v>4.5209848000150391E-2</v>
      </c>
      <c r="K3" s="28">
        <v>1.0367757680778291E-2</v>
      </c>
      <c r="L3" s="1">
        <v>1.0000000001667786</v>
      </c>
      <c r="N3" t="s">
        <v>36</v>
      </c>
      <c r="O3" s="4">
        <v>0.52500000000000002</v>
      </c>
      <c r="P3" s="4">
        <v>0.52500000000000002</v>
      </c>
      <c r="S3" s="4">
        <v>0.52500000000000002</v>
      </c>
      <c r="Y3" t="s">
        <v>84</v>
      </c>
      <c r="AC3" s="6"/>
    </row>
    <row r="4" spans="1:29">
      <c r="A4" t="s">
        <v>94</v>
      </c>
      <c r="B4" s="18">
        <v>71.359208667172553</v>
      </c>
      <c r="C4" s="16" t="s">
        <v>12</v>
      </c>
      <c r="D4" s="1" t="s">
        <v>13</v>
      </c>
      <c r="E4" s="1" t="s">
        <v>14</v>
      </c>
      <c r="F4" s="1" t="s">
        <v>15</v>
      </c>
      <c r="G4" s="1" t="s">
        <v>16</v>
      </c>
      <c r="H4" s="1" t="s">
        <v>17</v>
      </c>
      <c r="I4" s="1" t="s">
        <v>18</v>
      </c>
      <c r="J4" s="1" t="s">
        <v>19</v>
      </c>
      <c r="K4" s="1" t="s">
        <v>20</v>
      </c>
      <c r="L4" s="1"/>
      <c r="N4" t="s">
        <v>37</v>
      </c>
      <c r="O4" s="4">
        <v>0.32954545454545453</v>
      </c>
      <c r="P4" s="4">
        <v>0.31590909090909092</v>
      </c>
      <c r="Q4" t="s">
        <v>55</v>
      </c>
      <c r="S4" s="4">
        <v>0.32272727272727275</v>
      </c>
      <c r="Y4" s="1" t="s">
        <v>12</v>
      </c>
      <c r="Z4" t="s">
        <v>47</v>
      </c>
      <c r="AA4" t="s">
        <v>48</v>
      </c>
      <c r="AB4" t="s">
        <v>49</v>
      </c>
      <c r="AC4" s="6"/>
    </row>
    <row r="5" spans="1:29">
      <c r="A5" t="s">
        <v>21</v>
      </c>
      <c r="B5">
        <v>4.7057597107099315E-2</v>
      </c>
      <c r="C5" s="1" t="s">
        <v>13</v>
      </c>
      <c r="D5">
        <v>4</v>
      </c>
      <c r="E5">
        <v>4</v>
      </c>
      <c r="F5">
        <v>2</v>
      </c>
      <c r="G5">
        <v>1</v>
      </c>
      <c r="H5">
        <v>1</v>
      </c>
      <c r="I5">
        <v>1</v>
      </c>
      <c r="J5">
        <v>2</v>
      </c>
      <c r="K5">
        <v>1</v>
      </c>
      <c r="L5" s="1">
        <v>16</v>
      </c>
      <c r="N5" t="s">
        <v>38</v>
      </c>
      <c r="O5" s="4">
        <v>0.68181818181818177</v>
      </c>
      <c r="P5" s="4">
        <v>0.6886363636363636</v>
      </c>
      <c r="Q5" t="s">
        <v>56</v>
      </c>
      <c r="S5" s="4">
        <v>0.68522727272727268</v>
      </c>
      <c r="T5" t="s">
        <v>44</v>
      </c>
      <c r="V5" t="s">
        <v>57</v>
      </c>
      <c r="Y5" s="1" t="s">
        <v>13</v>
      </c>
      <c r="Z5">
        <v>16</v>
      </c>
      <c r="AA5">
        <v>4</v>
      </c>
      <c r="AB5">
        <v>12</v>
      </c>
      <c r="AC5" s="6"/>
    </row>
    <row r="6" spans="1:29">
      <c r="C6" s="1" t="s">
        <v>14</v>
      </c>
      <c r="D6">
        <v>4</v>
      </c>
      <c r="E6">
        <v>60</v>
      </c>
      <c r="F6">
        <v>1</v>
      </c>
      <c r="G6">
        <v>2</v>
      </c>
      <c r="I6">
        <v>16</v>
      </c>
      <c r="J6">
        <v>1</v>
      </c>
      <c r="K6">
        <v>2</v>
      </c>
      <c r="L6" s="1">
        <v>86</v>
      </c>
      <c r="M6" s="9" t="s">
        <v>39</v>
      </c>
      <c r="N6" s="9">
        <v>1</v>
      </c>
      <c r="O6" s="9">
        <v>2</v>
      </c>
      <c r="P6" s="9" t="s">
        <v>39</v>
      </c>
      <c r="Q6" s="9">
        <v>1</v>
      </c>
      <c r="R6" s="9">
        <v>2</v>
      </c>
      <c r="S6" s="9" t="s">
        <v>39</v>
      </c>
      <c r="T6" s="9">
        <v>1</v>
      </c>
      <c r="U6" s="9">
        <v>2</v>
      </c>
      <c r="V6" s="9" t="s">
        <v>11</v>
      </c>
      <c r="W6" t="s">
        <v>42</v>
      </c>
      <c r="X6" t="s">
        <v>43</v>
      </c>
      <c r="Y6" s="1" t="s">
        <v>14</v>
      </c>
      <c r="Z6">
        <v>86</v>
      </c>
      <c r="AA6">
        <v>60</v>
      </c>
      <c r="AB6">
        <v>26</v>
      </c>
      <c r="AC6" s="6"/>
    </row>
    <row r="7" spans="1:29">
      <c r="A7" t="s">
        <v>22</v>
      </c>
      <c r="B7" s="17">
        <v>9.2680694564942073E-2</v>
      </c>
      <c r="C7" s="1" t="s">
        <v>15</v>
      </c>
      <c r="D7">
        <v>1</v>
      </c>
      <c r="F7">
        <v>54</v>
      </c>
      <c r="G7">
        <v>8</v>
      </c>
      <c r="H7">
        <v>1</v>
      </c>
      <c r="I7">
        <v>1</v>
      </c>
      <c r="J7">
        <v>4</v>
      </c>
      <c r="K7">
        <v>1</v>
      </c>
      <c r="L7" s="1">
        <v>70</v>
      </c>
      <c r="M7" s="9">
        <v>1</v>
      </c>
      <c r="N7">
        <v>172</v>
      </c>
      <c r="O7">
        <v>37</v>
      </c>
      <c r="P7" s="9">
        <v>1</v>
      </c>
      <c r="Q7">
        <v>99.275000000000006</v>
      </c>
      <c r="R7">
        <v>109.72499999999999</v>
      </c>
      <c r="S7" s="9">
        <v>1</v>
      </c>
      <c r="T7">
        <v>53.275503651473166</v>
      </c>
      <c r="U7">
        <v>48.201646160856683</v>
      </c>
      <c r="V7" s="20">
        <v>193.28980916634259</v>
      </c>
      <c r="W7">
        <v>1</v>
      </c>
      <c r="X7" s="20">
        <v>0</v>
      </c>
      <c r="Y7" s="1" t="s">
        <v>15</v>
      </c>
      <c r="Z7">
        <v>70</v>
      </c>
      <c r="AA7">
        <v>54</v>
      </c>
      <c r="AB7">
        <v>16</v>
      </c>
      <c r="AC7" s="6"/>
    </row>
    <row r="8" spans="1:29">
      <c r="A8" t="s">
        <v>23</v>
      </c>
      <c r="B8" s="17">
        <v>6.5677186977318558E-2</v>
      </c>
      <c r="C8" s="1" t="s">
        <v>16</v>
      </c>
      <c r="E8">
        <v>13</v>
      </c>
      <c r="F8">
        <v>4</v>
      </c>
      <c r="G8">
        <v>14</v>
      </c>
      <c r="I8">
        <v>2</v>
      </c>
      <c r="K8">
        <v>4</v>
      </c>
      <c r="L8" s="1">
        <v>37</v>
      </c>
      <c r="M8" s="9">
        <v>2</v>
      </c>
      <c r="N8">
        <v>37</v>
      </c>
      <c r="O8">
        <v>194</v>
      </c>
      <c r="P8" s="9">
        <v>2</v>
      </c>
      <c r="Q8">
        <v>109.72499999999999</v>
      </c>
      <c r="R8">
        <v>121.27500000000001</v>
      </c>
      <c r="S8" s="9">
        <v>2</v>
      </c>
      <c r="T8">
        <v>48.201646160856683</v>
      </c>
      <c r="U8">
        <v>43.61101319315604</v>
      </c>
      <c r="Y8" s="1" t="s">
        <v>16</v>
      </c>
      <c r="Z8">
        <v>37</v>
      </c>
      <c r="AA8">
        <v>14</v>
      </c>
      <c r="AB8">
        <v>23</v>
      </c>
      <c r="AC8" s="6"/>
    </row>
    <row r="9" spans="1:29">
      <c r="A9" t="s">
        <v>24</v>
      </c>
      <c r="B9" s="17">
        <v>9.1288057904962847E-2</v>
      </c>
      <c r="C9" s="1" t="s">
        <v>17</v>
      </c>
      <c r="D9">
        <v>1</v>
      </c>
      <c r="E9">
        <v>1</v>
      </c>
      <c r="F9">
        <v>1</v>
      </c>
      <c r="H9">
        <v>12</v>
      </c>
      <c r="I9">
        <v>15</v>
      </c>
      <c r="J9">
        <v>2</v>
      </c>
      <c r="K9">
        <v>1</v>
      </c>
      <c r="L9" s="1">
        <v>33</v>
      </c>
      <c r="M9" s="9" t="s">
        <v>40</v>
      </c>
      <c r="N9">
        <v>1</v>
      </c>
      <c r="O9">
        <v>2</v>
      </c>
      <c r="P9" s="9" t="s">
        <v>40</v>
      </c>
      <c r="S9" s="9" t="s">
        <v>40</v>
      </c>
      <c r="Y9" s="1" t="s">
        <v>17</v>
      </c>
      <c r="Z9">
        <v>33</v>
      </c>
      <c r="AA9">
        <v>12</v>
      </c>
      <c r="AB9">
        <v>21</v>
      </c>
      <c r="AC9" s="6"/>
    </row>
    <row r="10" spans="1:29">
      <c r="C10" s="1" t="s">
        <v>18</v>
      </c>
      <c r="D10">
        <v>1</v>
      </c>
      <c r="E10">
        <v>20</v>
      </c>
      <c r="G10">
        <v>2</v>
      </c>
      <c r="H10">
        <v>15</v>
      </c>
      <c r="I10">
        <v>116</v>
      </c>
      <c r="K10">
        <v>6</v>
      </c>
      <c r="L10" s="1">
        <v>160</v>
      </c>
      <c r="M10" s="9">
        <v>1</v>
      </c>
      <c r="N10">
        <v>271</v>
      </c>
      <c r="O10">
        <v>24</v>
      </c>
      <c r="P10" s="9">
        <v>1</v>
      </c>
      <c r="Q10">
        <v>201.80681818181819</v>
      </c>
      <c r="R10">
        <v>93.193181818181813</v>
      </c>
      <c r="S10" s="9">
        <v>1</v>
      </c>
      <c r="T10">
        <v>23.724155869751058</v>
      </c>
      <c r="U10">
        <v>51.373891487734312</v>
      </c>
      <c r="V10" s="20">
        <v>227.8837299123694</v>
      </c>
      <c r="W10">
        <v>1</v>
      </c>
      <c r="X10" s="20">
        <v>0</v>
      </c>
      <c r="Y10" s="1" t="s">
        <v>18</v>
      </c>
      <c r="Z10">
        <v>160</v>
      </c>
      <c r="AA10">
        <v>116</v>
      </c>
      <c r="AB10">
        <v>44</v>
      </c>
      <c r="AC10" s="6"/>
    </row>
    <row r="11" spans="1:29">
      <c r="A11" s="6"/>
      <c r="C11" s="1" t="s">
        <v>19</v>
      </c>
      <c r="D11">
        <v>2</v>
      </c>
      <c r="F11">
        <v>4</v>
      </c>
      <c r="I11">
        <v>1</v>
      </c>
      <c r="J11">
        <v>11</v>
      </c>
      <c r="K11">
        <v>3</v>
      </c>
      <c r="L11" s="1">
        <v>21</v>
      </c>
      <c r="M11" s="9">
        <v>2</v>
      </c>
      <c r="N11">
        <v>30</v>
      </c>
      <c r="O11">
        <v>115</v>
      </c>
      <c r="P11" s="9">
        <v>2</v>
      </c>
      <c r="Q11">
        <v>99.193181818181813</v>
      </c>
      <c r="R11">
        <v>45.80681818181818</v>
      </c>
      <c r="S11" s="9">
        <v>2</v>
      </c>
      <c r="T11">
        <v>48.266386079838362</v>
      </c>
      <c r="U11">
        <v>104.51929647504566</v>
      </c>
      <c r="Y11" s="1" t="s">
        <v>19</v>
      </c>
      <c r="Z11">
        <v>21</v>
      </c>
      <c r="AA11">
        <v>11</v>
      </c>
      <c r="AB11">
        <v>10</v>
      </c>
      <c r="AC11" s="6"/>
    </row>
    <row r="12" spans="1:29">
      <c r="A12" s="6">
        <v>0</v>
      </c>
      <c r="B12">
        <v>0</v>
      </c>
      <c r="C12" s="1" t="s">
        <v>20</v>
      </c>
      <c r="D12">
        <v>2</v>
      </c>
      <c r="E12">
        <v>1</v>
      </c>
      <c r="F12">
        <v>2</v>
      </c>
      <c r="H12">
        <v>2</v>
      </c>
      <c r="I12">
        <v>4</v>
      </c>
      <c r="J12">
        <v>3</v>
      </c>
      <c r="K12">
        <v>3</v>
      </c>
      <c r="L12" s="1">
        <v>17</v>
      </c>
      <c r="M12" s="9" t="s">
        <v>41</v>
      </c>
      <c r="N12">
        <v>1</v>
      </c>
      <c r="O12">
        <v>2</v>
      </c>
      <c r="P12" s="9" t="s">
        <v>41</v>
      </c>
      <c r="S12" s="9" t="s">
        <v>41</v>
      </c>
      <c r="Y12" s="1" t="s">
        <v>20</v>
      </c>
      <c r="Z12">
        <v>17</v>
      </c>
      <c r="AA12">
        <v>3</v>
      </c>
      <c r="AB12">
        <v>14</v>
      </c>
      <c r="AC12" s="6"/>
    </row>
    <row r="13" spans="1:29">
      <c r="A13" s="6"/>
      <c r="C13" s="1"/>
      <c r="D13" s="1">
        <v>15</v>
      </c>
      <c r="E13" s="1">
        <v>99</v>
      </c>
      <c r="F13" s="1">
        <v>68</v>
      </c>
      <c r="G13" s="1">
        <v>27</v>
      </c>
      <c r="H13" s="1">
        <v>31</v>
      </c>
      <c r="I13" s="1">
        <v>156</v>
      </c>
      <c r="J13" s="1">
        <v>23</v>
      </c>
      <c r="K13" s="1">
        <v>21</v>
      </c>
      <c r="L13" s="1">
        <v>440</v>
      </c>
      <c r="M13" s="9">
        <v>1</v>
      </c>
      <c r="N13">
        <v>102</v>
      </c>
      <c r="O13">
        <v>38</v>
      </c>
      <c r="P13" s="9">
        <v>1</v>
      </c>
      <c r="Q13">
        <v>43.590909090909093</v>
      </c>
      <c r="R13">
        <v>96.409090909090907</v>
      </c>
      <c r="S13" s="9">
        <v>1</v>
      </c>
      <c r="T13">
        <v>78.264527443359555</v>
      </c>
      <c r="U13">
        <v>35.386931550297888</v>
      </c>
      <c r="V13" s="20">
        <v>166.68880652403092</v>
      </c>
      <c r="W13">
        <v>1</v>
      </c>
      <c r="X13" s="20">
        <v>0</v>
      </c>
      <c r="Y13" s="1" t="s">
        <v>46</v>
      </c>
      <c r="Z13" s="6">
        <v>440</v>
      </c>
      <c r="AA13" s="6">
        <v>274</v>
      </c>
      <c r="AB13" s="6">
        <v>166</v>
      </c>
      <c r="AC13" s="6"/>
    </row>
    <row r="14" spans="1:29">
      <c r="A14" s="6"/>
      <c r="C14" s="1" t="s">
        <v>25</v>
      </c>
      <c r="D14" s="4">
        <v>7.1224798335983198E-3</v>
      </c>
      <c r="E14" s="4">
        <v>7.1551535900080978E-4</v>
      </c>
      <c r="F14" s="4">
        <v>5.0066682869495747E-4</v>
      </c>
      <c r="G14" s="4">
        <v>5.0296359420155355E-5</v>
      </c>
      <c r="H14" s="4">
        <v>7.2754583094224005E-4</v>
      </c>
      <c r="I14" s="4">
        <v>7.3088338412772186E-5</v>
      </c>
      <c r="J14" s="4">
        <v>5.1142028116359521E-5</v>
      </c>
      <c r="K14" s="4">
        <v>5.1376637719758251E-6</v>
      </c>
      <c r="M14" s="9">
        <v>2</v>
      </c>
      <c r="N14">
        <v>35</v>
      </c>
      <c r="O14">
        <v>265</v>
      </c>
      <c r="P14" s="9">
        <v>2</v>
      </c>
      <c r="Q14">
        <v>93.409090909090907</v>
      </c>
      <c r="R14">
        <v>206.59090909090909</v>
      </c>
      <c r="S14" s="9">
        <v>2</v>
      </c>
      <c r="T14">
        <v>36.523446140234462</v>
      </c>
      <c r="U14">
        <v>16.513901390139011</v>
      </c>
      <c r="AC14" s="6"/>
    </row>
    <row r="15" spans="1:29">
      <c r="A15" s="6"/>
      <c r="C15" s="1"/>
      <c r="D15" s="1" t="s">
        <v>13</v>
      </c>
      <c r="E15" s="1" t="s">
        <v>14</v>
      </c>
      <c r="F15" s="1" t="s">
        <v>15</v>
      </c>
      <c r="G15" s="1" t="s">
        <v>16</v>
      </c>
      <c r="H15" s="1" t="s">
        <v>17</v>
      </c>
      <c r="I15" s="1" t="s">
        <v>18</v>
      </c>
      <c r="J15" s="1" t="s">
        <v>19</v>
      </c>
      <c r="K15" s="1" t="s">
        <v>20</v>
      </c>
      <c r="L15" s="1"/>
      <c r="V15" s="6"/>
      <c r="W15" s="6"/>
      <c r="X15" s="6"/>
      <c r="Y15" s="6"/>
      <c r="Z15" s="6"/>
      <c r="AA15" s="6"/>
      <c r="AB15" s="6"/>
      <c r="AC15" s="6"/>
    </row>
    <row r="16" spans="1:29">
      <c r="A16" s="6"/>
      <c r="B16" s="4">
        <v>0.77034158024341326</v>
      </c>
      <c r="C16" s="1" t="s">
        <v>13</v>
      </c>
      <c r="D16" s="4">
        <v>5.4867423702659726E-3</v>
      </c>
      <c r="E16" s="4">
        <v>5.5119123234111697E-4</v>
      </c>
      <c r="F16" s="4">
        <v>3.8568447599233183E-4</v>
      </c>
      <c r="G16" s="4">
        <v>3.874537699621316E-5</v>
      </c>
      <c r="H16" s="4">
        <v>5.6045880510755236E-4</v>
      </c>
      <c r="I16" s="4">
        <v>5.6302986110260286E-5</v>
      </c>
      <c r="J16" s="4">
        <v>3.9396830756009463E-5</v>
      </c>
      <c r="K16" s="4">
        <v>3.9577560288631924E-6</v>
      </c>
      <c r="AC16" s="6"/>
    </row>
    <row r="17" spans="1:29">
      <c r="A17" s="6"/>
      <c r="B17" s="4">
        <v>7.7387545520455583E-2</v>
      </c>
      <c r="C17" s="1" t="s">
        <v>14</v>
      </c>
      <c r="D17" s="4">
        <v>5.5119123234111686E-4</v>
      </c>
      <c r="E17" s="4">
        <v>5.5371977415260282E-5</v>
      </c>
      <c r="F17" s="4">
        <v>3.874537699621316E-5</v>
      </c>
      <c r="G17" s="4">
        <v>3.8923118041404677E-6</v>
      </c>
      <c r="H17" s="4">
        <v>5.6302986110260286E-5</v>
      </c>
      <c r="I17" s="4">
        <v>5.6561271159328697E-6</v>
      </c>
      <c r="J17" s="4">
        <v>3.9577560288631916E-6</v>
      </c>
      <c r="K17" s="4">
        <v>3.9759118902257467E-7</v>
      </c>
      <c r="O17" s="7" t="s">
        <v>11</v>
      </c>
      <c r="P17">
        <v>75.7</v>
      </c>
      <c r="Q17">
        <v>71</v>
      </c>
      <c r="R17" t="s">
        <v>104</v>
      </c>
      <c r="AC17" s="6"/>
    </row>
    <row r="18" spans="1:29">
      <c r="A18" s="6"/>
      <c r="B18" s="4">
        <v>5.4150307898798454E-2</v>
      </c>
      <c r="C18" s="1" t="s">
        <v>15</v>
      </c>
      <c r="D18" s="4">
        <v>3.8568447599233177E-4</v>
      </c>
      <c r="E18" s="4">
        <v>3.874537699621316E-5</v>
      </c>
      <c r="F18" s="4">
        <v>2.7111262928546928E-5</v>
      </c>
      <c r="G18" s="4">
        <v>2.7235633487900447E-6</v>
      </c>
      <c r="H18" s="4">
        <v>3.9396830756009469E-5</v>
      </c>
      <c r="I18" s="4">
        <v>3.9577560288631924E-6</v>
      </c>
      <c r="J18" s="4">
        <v>2.7693565690698756E-6</v>
      </c>
      <c r="K18" s="4">
        <v>2.7820607513299318E-7</v>
      </c>
      <c r="M18" t="s">
        <v>106</v>
      </c>
      <c r="N18" t="s">
        <v>105</v>
      </c>
      <c r="O18" t="s">
        <v>96</v>
      </c>
      <c r="P18">
        <v>4.9392389975987223E-2</v>
      </c>
      <c r="R18" s="28">
        <v>0.2</v>
      </c>
      <c r="S18" s="28">
        <v>0.2</v>
      </c>
      <c r="T18" s="28">
        <v>0.2</v>
      </c>
      <c r="U18" s="28">
        <v>0.125</v>
      </c>
      <c r="V18" s="28">
        <v>0.125</v>
      </c>
      <c r="W18" s="28">
        <v>0.125</v>
      </c>
      <c r="X18" s="28">
        <v>0.125</v>
      </c>
      <c r="Y18" s="28">
        <v>0.125</v>
      </c>
      <c r="Z18" s="28">
        <v>0.125</v>
      </c>
      <c r="AA18" s="28">
        <v>0.125</v>
      </c>
      <c r="AB18" s="28">
        <v>0.125</v>
      </c>
      <c r="AC18" s="6"/>
    </row>
    <row r="19" spans="1:29">
      <c r="A19" s="6"/>
      <c r="B19" s="4">
        <v>5.4398717723906512E-3</v>
      </c>
      <c r="C19" s="1" t="s">
        <v>16</v>
      </c>
      <c r="D19" s="4">
        <v>3.874537699621316E-5</v>
      </c>
      <c r="E19" s="4">
        <v>3.8923118041404677E-6</v>
      </c>
      <c r="F19" s="4">
        <v>2.7235633487900447E-6</v>
      </c>
      <c r="G19" s="4">
        <v>2.7360574586371775E-7</v>
      </c>
      <c r="H19" s="4">
        <v>3.9577560288631924E-6</v>
      </c>
      <c r="I19" s="4">
        <v>3.9759118902257473E-7</v>
      </c>
      <c r="J19" s="4">
        <v>2.7820607513299318E-7</v>
      </c>
      <c r="K19" s="4">
        <v>2.7948232129205371E-8</v>
      </c>
      <c r="M19" t="s">
        <v>107</v>
      </c>
      <c r="N19" t="s">
        <v>108</v>
      </c>
      <c r="P19">
        <v>2.2019397467757388E-2</v>
      </c>
      <c r="Q19">
        <v>4.9945980821136098E-2</v>
      </c>
      <c r="R19" s="28">
        <v>0.2</v>
      </c>
      <c r="S19" s="28">
        <v>0.2</v>
      </c>
      <c r="T19" s="28">
        <v>0.2</v>
      </c>
      <c r="U19" s="28">
        <v>0.17</v>
      </c>
      <c r="V19" s="28">
        <v>0</v>
      </c>
      <c r="W19" s="28">
        <v>0.16</v>
      </c>
      <c r="X19" s="28">
        <v>0.17</v>
      </c>
      <c r="Y19" s="28">
        <v>0.17</v>
      </c>
      <c r="Z19" s="28">
        <v>0.16</v>
      </c>
      <c r="AA19" s="28">
        <v>0</v>
      </c>
      <c r="AB19" s="28">
        <v>0.17</v>
      </c>
      <c r="AC19" s="6"/>
    </row>
    <row r="20" spans="1:29">
      <c r="A20" s="6"/>
      <c r="B20" s="4">
        <v>7.8688717722125892E-2</v>
      </c>
      <c r="C20" s="1" t="s">
        <v>17</v>
      </c>
      <c r="D20" s="4">
        <v>5.6045880510755236E-4</v>
      </c>
      <c r="E20" s="4">
        <v>5.6302986110260293E-5</v>
      </c>
      <c r="F20" s="4">
        <v>3.9396830756009469E-5</v>
      </c>
      <c r="G20" s="4">
        <v>3.9577560288631924E-6</v>
      </c>
      <c r="H20" s="4">
        <v>5.7249648520923453E-5</v>
      </c>
      <c r="I20" s="4">
        <v>5.7512276301418413E-6</v>
      </c>
      <c r="J20" s="4">
        <v>4.0243006141852398E-6</v>
      </c>
      <c r="K20" s="4">
        <v>4.0427617430419829E-7</v>
      </c>
      <c r="AC20" s="6"/>
    </row>
    <row r="21" spans="1:29">
      <c r="A21" s="6"/>
      <c r="B21" s="4">
        <v>7.9049695366867311E-3</v>
      </c>
      <c r="C21" s="1" t="s">
        <v>18</v>
      </c>
      <c r="D21" s="4">
        <v>5.6302986110260293E-5</v>
      </c>
      <c r="E21" s="4">
        <v>5.6561271159328714E-6</v>
      </c>
      <c r="F21" s="4">
        <v>3.9577560288631933E-6</v>
      </c>
      <c r="G21" s="4">
        <v>3.9759118902257478E-7</v>
      </c>
      <c r="H21" s="4">
        <v>5.7512276301418422E-6</v>
      </c>
      <c r="I21" s="4">
        <v>5.777610886400148E-7</v>
      </c>
      <c r="J21" s="4">
        <v>4.0427617430419829E-7</v>
      </c>
      <c r="K21" s="4">
        <v>4.0613075607207938E-8</v>
      </c>
      <c r="AC21" s="6"/>
    </row>
    <row r="22" spans="1:29">
      <c r="A22" s="6"/>
      <c r="B22" s="4">
        <v>5.5313362306995753E-3</v>
      </c>
      <c r="C22" s="1" t="s">
        <v>19</v>
      </c>
      <c r="D22" s="4">
        <v>3.9396830756009469E-5</v>
      </c>
      <c r="E22" s="4">
        <v>3.9577560288631924E-6</v>
      </c>
      <c r="F22" s="4">
        <v>2.769356569069876E-6</v>
      </c>
      <c r="G22" s="4">
        <v>2.7820607513299318E-7</v>
      </c>
      <c r="H22" s="4">
        <v>4.0243006141852407E-6</v>
      </c>
      <c r="I22" s="4">
        <v>4.0427617430419829E-7</v>
      </c>
      <c r="J22" s="4">
        <v>2.8288375303147576E-7</v>
      </c>
      <c r="K22" s="4">
        <v>2.8418145763082523E-8</v>
      </c>
      <c r="M22" t="s">
        <v>62</v>
      </c>
      <c r="AC22" s="6"/>
    </row>
    <row r="23" spans="1:29">
      <c r="A23" s="6"/>
      <c r="B23" s="4">
        <v>5.5567107542987739E-4</v>
      </c>
      <c r="C23" s="1" t="s">
        <v>20</v>
      </c>
      <c r="D23" s="4">
        <v>3.9577560288631924E-6</v>
      </c>
      <c r="E23" s="4">
        <v>3.9759118902257478E-7</v>
      </c>
      <c r="F23" s="4">
        <v>2.7820607513299323E-7</v>
      </c>
      <c r="G23" s="4">
        <v>2.7948232129205371E-8</v>
      </c>
      <c r="H23" s="4">
        <v>4.0427617430419829E-7</v>
      </c>
      <c r="I23" s="4">
        <v>4.0613075607207938E-8</v>
      </c>
      <c r="J23" s="4">
        <v>2.8418145763082523E-8</v>
      </c>
      <c r="K23" s="4">
        <v>2.8548511533709271E-9</v>
      </c>
      <c r="AC23" s="6"/>
    </row>
    <row r="24" spans="1:29">
      <c r="A24" s="6"/>
      <c r="AC24" s="6"/>
    </row>
    <row r="25" spans="1:29">
      <c r="A25" s="6"/>
      <c r="C25" s="1" t="s">
        <v>26</v>
      </c>
      <c r="D25" s="4">
        <v>1.7095619212392249E-2</v>
      </c>
      <c r="E25" s="4">
        <v>0.17017552670452457</v>
      </c>
      <c r="F25" s="4">
        <v>1.2017176117887088E-3</v>
      </c>
      <c r="G25" s="4">
        <v>1.1962300107153013E-2</v>
      </c>
      <c r="H25" s="4">
        <v>1.746280337176942E-3</v>
      </c>
      <c r="I25" s="4">
        <v>1.738306009632138E-2</v>
      </c>
      <c r="J25" s="4">
        <v>1.2275284154578453E-4</v>
      </c>
      <c r="K25" s="4">
        <v>1.2219229502601788E-3</v>
      </c>
      <c r="O25">
        <v>0.10117549070247935</v>
      </c>
      <c r="P25">
        <v>0.22376769111570247</v>
      </c>
      <c r="Q25">
        <v>4.6722236570247939E-2</v>
      </c>
      <c r="R25">
        <v>0.10333458161157025</v>
      </c>
      <c r="S25">
        <v>0.11182554235537191</v>
      </c>
      <c r="T25">
        <v>0.24732218491735536</v>
      </c>
      <c r="U25">
        <v>5.1640366735537201E-2</v>
      </c>
      <c r="V25">
        <v>0.11421190599173554</v>
      </c>
      <c r="AC25" s="6"/>
    </row>
    <row r="26" spans="1:29">
      <c r="A26" s="6"/>
      <c r="C26" s="1"/>
      <c r="D26" s="1" t="s">
        <v>13</v>
      </c>
      <c r="E26" s="1" t="s">
        <v>14</v>
      </c>
      <c r="F26" s="1" t="s">
        <v>15</v>
      </c>
      <c r="G26" s="1" t="s">
        <v>16</v>
      </c>
      <c r="H26" s="1" t="s">
        <v>17</v>
      </c>
      <c r="I26" s="1" t="s">
        <v>18</v>
      </c>
      <c r="J26" s="1" t="s">
        <v>19</v>
      </c>
      <c r="K26" s="1" t="s">
        <v>20</v>
      </c>
      <c r="L26" s="1"/>
      <c r="N26" s="6"/>
      <c r="O26" s="1" t="s">
        <v>13</v>
      </c>
      <c r="P26" s="1" t="s">
        <v>14</v>
      </c>
      <c r="Q26" s="1" t="s">
        <v>15</v>
      </c>
      <c r="R26" s="1" t="s">
        <v>16</v>
      </c>
      <c r="S26" s="1" t="s">
        <v>17</v>
      </c>
      <c r="T26" s="1" t="s">
        <v>18</v>
      </c>
      <c r="U26" s="1" t="s">
        <v>19</v>
      </c>
      <c r="V26" s="1" t="s">
        <v>20</v>
      </c>
      <c r="AC26" s="6"/>
    </row>
    <row r="27" spans="1:29">
      <c r="A27" s="6"/>
      <c r="B27" s="4">
        <v>7.7387545520455583E-2</v>
      </c>
      <c r="C27" s="1" t="s">
        <v>13</v>
      </c>
      <c r="D27" s="4">
        <v>1.3229880099993802E-3</v>
      </c>
      <c r="E27" s="4">
        <v>1.3169466319313899E-2</v>
      </c>
      <c r="F27" s="4">
        <v>9.2997976385031871E-5</v>
      </c>
      <c r="G27" s="4">
        <v>9.2573304407165451E-4</v>
      </c>
      <c r="H27" s="4">
        <v>1.3514034908475712E-4</v>
      </c>
      <c r="I27" s="4">
        <v>1.3452323544888858E-3</v>
      </c>
      <c r="J27" s="4">
        <v>9.4995411128896712E-6</v>
      </c>
      <c r="K27" s="4">
        <v>9.4561617935748975E-5</v>
      </c>
      <c r="M27" s="4">
        <v>0.10133006198347108</v>
      </c>
      <c r="N27" s="1" t="s">
        <v>13</v>
      </c>
      <c r="O27">
        <v>1.0252118744090334E-2</v>
      </c>
      <c r="P27">
        <v>2.2674394010652341E-2</v>
      </c>
      <c r="Q27">
        <v>4.7343671276696229E-3</v>
      </c>
      <c r="R27">
        <v>1.0470899559736464E-2</v>
      </c>
      <c r="S27">
        <v>1.1331289138205107E-2</v>
      </c>
      <c r="T27">
        <v>2.5061172327563115E-2</v>
      </c>
      <c r="U27">
        <v>5.2327215621611623E-3</v>
      </c>
      <c r="V27">
        <v>1.1573099513392934E-2</v>
      </c>
      <c r="AC27" s="6"/>
    </row>
    <row r="28" spans="1:29">
      <c r="A28" s="6"/>
      <c r="B28" s="4">
        <v>0.77034158024341326</v>
      </c>
      <c r="C28" s="1" t="s">
        <v>14</v>
      </c>
      <c r="D28" s="4">
        <v>1.3169466319313901E-2</v>
      </c>
      <c r="E28" s="4">
        <v>0.13109328416031862</v>
      </c>
      <c r="F28" s="4">
        <v>9.2573304407165462E-4</v>
      </c>
      <c r="G28" s="4">
        <v>9.2150571678902039E-3</v>
      </c>
      <c r="H28" s="4">
        <v>1.345232354488886E-3</v>
      </c>
      <c r="I28" s="4">
        <v>1.3390893984066432E-2</v>
      </c>
      <c r="J28" s="4">
        <v>9.4561617935748975E-5</v>
      </c>
      <c r="K28" s="4">
        <v>9.4129805643911979E-4</v>
      </c>
      <c r="M28" s="4">
        <v>0.21713584710743797</v>
      </c>
      <c r="N28" s="1" t="s">
        <v>14</v>
      </c>
      <c r="O28">
        <v>2.1968825880193568E-2</v>
      </c>
      <c r="P28">
        <v>4.8587987165683577E-2</v>
      </c>
      <c r="Q28">
        <v>1.0145072416434904E-2</v>
      </c>
      <c r="R28">
        <v>2.2437641913720989E-2</v>
      </c>
      <c r="S28">
        <v>2.4281333867582366E-2</v>
      </c>
      <c r="T28">
        <v>5.3702512130492375E-2</v>
      </c>
      <c r="U28">
        <v>1.121297477605963E-2</v>
      </c>
      <c r="V28">
        <v>2.4799498957270568E-2</v>
      </c>
      <c r="AC28" s="6"/>
    </row>
    <row r="29" spans="1:29">
      <c r="A29" s="6"/>
      <c r="B29" s="4">
        <v>5.4398717723906512E-3</v>
      </c>
      <c r="C29" s="1" t="s">
        <v>15</v>
      </c>
      <c r="D29" s="4">
        <v>9.2997976385031898E-5</v>
      </c>
      <c r="E29" s="4">
        <v>9.2573304407165473E-4</v>
      </c>
      <c r="F29" s="4">
        <v>6.5371897147541037E-6</v>
      </c>
      <c r="G29" s="4">
        <v>6.5073378685767333E-5</v>
      </c>
      <c r="H29" s="4">
        <v>9.4995411128896746E-6</v>
      </c>
      <c r="I29" s="4">
        <v>9.4561617935748989E-5</v>
      </c>
      <c r="J29" s="4">
        <v>6.6775971770565571E-7</v>
      </c>
      <c r="K29" s="4">
        <v>6.647104165156652E-6</v>
      </c>
      <c r="M29" s="4">
        <v>4.9806301652892571E-2</v>
      </c>
      <c r="N29" s="1" t="s">
        <v>15</v>
      </c>
      <c r="O29">
        <v>5.039177009807114E-3</v>
      </c>
      <c r="P29">
        <v>1.1145041123879967E-2</v>
      </c>
      <c r="Q29">
        <v>2.3270618085155775E-3</v>
      </c>
      <c r="R29">
        <v>5.1467133429213135E-3</v>
      </c>
      <c r="S29">
        <v>5.5696166950499684E-3</v>
      </c>
      <c r="T29">
        <v>1.2318203347446278E-2</v>
      </c>
      <c r="U29">
        <v>2.5720156830961651E-3</v>
      </c>
      <c r="V29">
        <v>5.6884726421761889E-3</v>
      </c>
      <c r="AC29" s="6"/>
    </row>
    <row r="30" spans="1:29">
      <c r="A30" s="6"/>
      <c r="B30" s="4">
        <v>5.4150307898798454E-2</v>
      </c>
      <c r="C30" s="1" t="s">
        <v>16</v>
      </c>
      <c r="D30" s="4">
        <v>9.2573304407165462E-4</v>
      </c>
      <c r="E30" s="4">
        <v>9.2150571678902039E-3</v>
      </c>
      <c r="F30" s="4">
        <v>6.5073378685767333E-5</v>
      </c>
      <c r="G30" s="4">
        <v>6.477622339801654E-4</v>
      </c>
      <c r="H30" s="4">
        <v>9.4561617935748989E-5</v>
      </c>
      <c r="I30" s="4">
        <v>9.412980564391199E-4</v>
      </c>
      <c r="J30" s="4">
        <v>6.6471041651566512E-6</v>
      </c>
      <c r="K30" s="4">
        <v>6.616750398519687E-5</v>
      </c>
      <c r="M30" s="4">
        <v>0.10672778925619833</v>
      </c>
      <c r="N30" s="1" t="s">
        <v>16</v>
      </c>
      <c r="O30">
        <v>1.0798236449586669E-2</v>
      </c>
      <c r="P30">
        <v>2.3882230979742777E-2</v>
      </c>
      <c r="Q30">
        <v>4.9865610182476651E-3</v>
      </c>
      <c r="R30">
        <v>1.1028671449117096E-2</v>
      </c>
      <c r="S30">
        <v>1.1934892917964214E-2</v>
      </c>
      <c r="T30">
        <v>2.6396150030242017E-2</v>
      </c>
      <c r="U30">
        <v>5.5114621780632091E-3</v>
      </c>
      <c r="V30">
        <v>1.2189584233234687E-2</v>
      </c>
      <c r="AC30" s="6"/>
    </row>
    <row r="31" spans="1:29">
      <c r="A31" s="6"/>
      <c r="B31" s="4">
        <v>7.9049695366867311E-3</v>
      </c>
      <c r="C31" s="1" t="s">
        <v>17</v>
      </c>
      <c r="D31" s="4">
        <v>1.3514034908475712E-4</v>
      </c>
      <c r="E31" s="4">
        <v>1.345232354488886E-3</v>
      </c>
      <c r="F31" s="4">
        <v>9.4995411128896746E-6</v>
      </c>
      <c r="G31" s="4">
        <v>9.4561617935748989E-5</v>
      </c>
      <c r="H31" s="4">
        <v>1.3804292867898759E-5</v>
      </c>
      <c r="I31" s="4">
        <v>1.3741256051581522E-4</v>
      </c>
      <c r="J31" s="4">
        <v>9.7035747296116E-7</v>
      </c>
      <c r="K31" s="4">
        <v>9.6592636979850891E-6</v>
      </c>
      <c r="M31" s="4">
        <v>0.11199638429752068</v>
      </c>
      <c r="N31" s="1" t="s">
        <v>17</v>
      </c>
      <c r="O31">
        <v>1.1331289138205107E-2</v>
      </c>
      <c r="P31">
        <v>2.5061172327563119E-2</v>
      </c>
      <c r="Q31">
        <v>5.2327215621611632E-3</v>
      </c>
      <c r="R31">
        <v>1.1573099513392936E-2</v>
      </c>
      <c r="S31">
        <v>1.2524056415910909E-2</v>
      </c>
      <c r="T31">
        <v>2.7699190467306605E-2</v>
      </c>
      <c r="U31">
        <v>5.7835343581781277E-3</v>
      </c>
      <c r="V31">
        <v>1.2791320514802718E-2</v>
      </c>
      <c r="AC31" s="6"/>
    </row>
    <row r="32" spans="1:29">
      <c r="A32" s="6"/>
      <c r="B32" s="4">
        <v>7.8688717722125892E-2</v>
      </c>
      <c r="C32" s="1" t="s">
        <v>18</v>
      </c>
      <c r="D32" s="4">
        <v>1.3452323544888858E-3</v>
      </c>
      <c r="E32" s="4">
        <v>1.339089398406643E-2</v>
      </c>
      <c r="F32" s="4">
        <v>9.4561617935748975E-5</v>
      </c>
      <c r="G32" s="4">
        <v>9.4129805643911968E-4</v>
      </c>
      <c r="H32" s="4">
        <v>1.3741256051581522E-4</v>
      </c>
      <c r="I32" s="4">
        <v>1.3678507090661837E-3</v>
      </c>
      <c r="J32" s="4">
        <v>9.6592636979850874E-6</v>
      </c>
      <c r="K32" s="4">
        <v>9.6151550111210485E-5</v>
      </c>
      <c r="M32" s="4">
        <v>0.23999225206611569</v>
      </c>
      <c r="N32" s="1" t="s">
        <v>18</v>
      </c>
      <c r="O32">
        <v>2.4281333867582366E-2</v>
      </c>
      <c r="P32">
        <v>5.3702512130492382E-2</v>
      </c>
      <c r="Q32">
        <v>1.1212974776059632E-2</v>
      </c>
      <c r="R32">
        <v>2.4799498957270568E-2</v>
      </c>
      <c r="S32">
        <v>2.683726374838051E-2</v>
      </c>
      <c r="T32">
        <v>5.9355408144228419E-2</v>
      </c>
      <c r="U32">
        <v>1.23932879103817E-2</v>
      </c>
      <c r="V32">
        <v>2.7409972531720103E-2</v>
      </c>
      <c r="AC32" s="6"/>
    </row>
    <row r="33" spans="1:29">
      <c r="A33" s="6"/>
      <c r="B33" s="4">
        <v>5.5567107542987739E-4</v>
      </c>
      <c r="C33" s="1" t="s">
        <v>19</v>
      </c>
      <c r="D33" s="4">
        <v>9.4995411128896746E-6</v>
      </c>
      <c r="E33" s="4">
        <v>9.4561617935748989E-5</v>
      </c>
      <c r="F33" s="4">
        <v>6.6775971770565571E-7</v>
      </c>
      <c r="G33" s="4">
        <v>6.647104165156652E-6</v>
      </c>
      <c r="H33" s="4">
        <v>9.7035747296116021E-7</v>
      </c>
      <c r="I33" s="4">
        <v>9.6592636979850891E-6</v>
      </c>
      <c r="J33" s="4">
        <v>6.8210203473819426E-8</v>
      </c>
      <c r="K33" s="4">
        <v>6.789872398635221E-7</v>
      </c>
      <c r="M33" s="4">
        <v>5.5049070247933894E-2</v>
      </c>
      <c r="N33" s="1" t="s">
        <v>19</v>
      </c>
      <c r="O33">
        <v>5.5696166950499684E-3</v>
      </c>
      <c r="P33">
        <v>1.2318203347446278E-2</v>
      </c>
      <c r="Q33">
        <v>2.5720156830961647E-3</v>
      </c>
      <c r="R33">
        <v>5.6884726421761889E-3</v>
      </c>
      <c r="S33">
        <v>6.1558921366341758E-3</v>
      </c>
      <c r="T33">
        <v>1.3614856331387992E-2</v>
      </c>
      <c r="U33">
        <v>2.8427541760536559E-3</v>
      </c>
      <c r="V33">
        <v>6.2872592360894717E-3</v>
      </c>
      <c r="AC33" s="6"/>
    </row>
    <row r="34" spans="1:29">
      <c r="A34" s="6"/>
      <c r="B34" s="4">
        <v>5.5313362306995753E-3</v>
      </c>
      <c r="C34" s="1" t="s">
        <v>20</v>
      </c>
      <c r="D34" s="4">
        <v>9.4561617935748989E-5</v>
      </c>
      <c r="E34" s="4">
        <v>9.412980564391199E-4</v>
      </c>
      <c r="F34" s="4">
        <v>6.647104165156652E-6</v>
      </c>
      <c r="G34" s="4">
        <v>6.616750398519687E-5</v>
      </c>
      <c r="H34" s="4">
        <v>9.6592636979850891E-6</v>
      </c>
      <c r="I34" s="4">
        <v>9.6151550111210499E-5</v>
      </c>
      <c r="J34" s="4">
        <v>6.789872398635221E-7</v>
      </c>
      <c r="K34" s="4">
        <v>6.7588666858974415E-6</v>
      </c>
      <c r="M34" s="4">
        <v>0.11796229338842974</v>
      </c>
      <c r="N34" s="1" t="s">
        <v>20</v>
      </c>
      <c r="O34">
        <v>1.1934892917964214E-2</v>
      </c>
      <c r="P34">
        <v>2.6396150030242017E-2</v>
      </c>
      <c r="Q34">
        <v>5.5114621780632091E-3</v>
      </c>
      <c r="R34">
        <v>1.2189584233234687E-2</v>
      </c>
      <c r="S34">
        <v>1.3191197435644657E-2</v>
      </c>
      <c r="T34">
        <v>2.9174692138688545E-2</v>
      </c>
      <c r="U34">
        <v>6.0916160915435473E-3</v>
      </c>
      <c r="V34">
        <v>1.3472698363048865E-2</v>
      </c>
      <c r="AC34" s="6"/>
    </row>
    <row r="35" spans="1:29">
      <c r="A35" s="6"/>
      <c r="X35" t="s">
        <v>85</v>
      </c>
      <c r="AC35" s="6"/>
    </row>
    <row r="36" spans="1:29">
      <c r="A36" s="6"/>
      <c r="C36" s="1" t="s">
        <v>27</v>
      </c>
      <c r="D36" s="4">
        <v>9.9990407264250736E-3</v>
      </c>
      <c r="E36" s="4">
        <v>1.0044910455600791E-3</v>
      </c>
      <c r="F36" s="4">
        <v>0.14224622413058252</v>
      </c>
      <c r="G36" s="4">
        <v>1.4289876630494277E-2</v>
      </c>
      <c r="H36" s="4">
        <v>1.021380272586462E-3</v>
      </c>
      <c r="I36" s="4">
        <v>1.0260657657023311E-4</v>
      </c>
      <c r="J36" s="4">
        <v>1.4530142555868311E-2</v>
      </c>
      <c r="K36" s="4">
        <v>1.4596798320371887E-3</v>
      </c>
      <c r="P36" t="s">
        <v>63</v>
      </c>
      <c r="AA36" t="s">
        <v>44</v>
      </c>
      <c r="AC36" s="6"/>
    </row>
    <row r="37" spans="1:29">
      <c r="A37" s="6"/>
      <c r="C37" s="1"/>
      <c r="D37" s="1" t="s">
        <v>13</v>
      </c>
      <c r="E37" s="1" t="s">
        <v>14</v>
      </c>
      <c r="F37" s="1" t="s">
        <v>15</v>
      </c>
      <c r="G37" s="1" t="s">
        <v>16</v>
      </c>
      <c r="H37" s="1" t="s">
        <v>17</v>
      </c>
      <c r="I37" s="1" t="s">
        <v>18</v>
      </c>
      <c r="J37" s="1" t="s">
        <v>19</v>
      </c>
      <c r="K37" s="1" t="s">
        <v>20</v>
      </c>
      <c r="L37" s="1"/>
      <c r="O37" s="1" t="s">
        <v>13</v>
      </c>
      <c r="P37" s="1" t="s">
        <v>14</v>
      </c>
      <c r="Q37" s="1" t="s">
        <v>15</v>
      </c>
      <c r="R37" s="1" t="s">
        <v>16</v>
      </c>
      <c r="S37" s="1" t="s">
        <v>17</v>
      </c>
      <c r="T37" s="1" t="s">
        <v>18</v>
      </c>
      <c r="U37" s="1" t="s">
        <v>19</v>
      </c>
      <c r="V37" s="1" t="s">
        <v>20</v>
      </c>
      <c r="X37" s="1" t="s">
        <v>47</v>
      </c>
      <c r="Y37" s="1" t="s">
        <v>48</v>
      </c>
      <c r="Z37" s="1" t="s">
        <v>66</v>
      </c>
      <c r="AC37" s="6"/>
    </row>
    <row r="38" spans="1:29">
      <c r="A38" s="6"/>
      <c r="B38" s="4">
        <v>5.4150307898798454E-2</v>
      </c>
      <c r="C38" s="1" t="s">
        <v>13</v>
      </c>
      <c r="D38" s="4">
        <v>5.4145113402854312E-4</v>
      </c>
      <c r="E38" s="4">
        <v>5.4393499398664267E-5</v>
      </c>
      <c r="F38" s="4">
        <v>7.702676834112538E-3</v>
      </c>
      <c r="G38" s="4">
        <v>7.7380121937710964E-4</v>
      </c>
      <c r="H38" s="4">
        <v>5.5308056242315607E-5</v>
      </c>
      <c r="I38" s="4">
        <v>5.5561777137197622E-6</v>
      </c>
      <c r="J38" s="4">
        <v>7.8681169321370334E-4</v>
      </c>
      <c r="K38" s="4">
        <v>7.9042112338480172E-5</v>
      </c>
      <c r="N38" s="1" t="s">
        <v>13</v>
      </c>
      <c r="O38" s="5">
        <v>4.5109322473997473</v>
      </c>
      <c r="P38" s="5">
        <v>9.9767333646870302</v>
      </c>
      <c r="Q38" s="5">
        <v>2.0831215361746342</v>
      </c>
      <c r="R38" s="5">
        <v>4.6071958062840439</v>
      </c>
      <c r="S38" s="5">
        <v>4.9857672208102466</v>
      </c>
      <c r="T38" s="5">
        <v>11.026915824127771</v>
      </c>
      <c r="U38" s="5">
        <v>2.3023974873509112</v>
      </c>
      <c r="V38" s="5">
        <v>5.0921637858928905</v>
      </c>
      <c r="X38">
        <v>44.585227272727273</v>
      </c>
      <c r="Y38">
        <v>4.5109322473997473</v>
      </c>
      <c r="Z38">
        <v>40.07429502532753</v>
      </c>
      <c r="AA38">
        <v>5.7870911624406586E-2</v>
      </c>
      <c r="AB38">
        <v>19.667620869462528</v>
      </c>
      <c r="AC38" s="6"/>
    </row>
    <row r="39" spans="1:29">
      <c r="A39" s="6"/>
      <c r="B39" s="4">
        <v>5.4398717723906512E-3</v>
      </c>
      <c r="C39" s="1" t="s">
        <v>14</v>
      </c>
      <c r="D39" s="4">
        <v>5.4393499398664267E-5</v>
      </c>
      <c r="E39" s="4">
        <v>5.4643024843614455E-6</v>
      </c>
      <c r="F39" s="4">
        <v>7.7380121937710975E-4</v>
      </c>
      <c r="G39" s="4">
        <v>7.7735096513170652E-5</v>
      </c>
      <c r="H39" s="4">
        <v>5.5561777137197631E-6</v>
      </c>
      <c r="I39" s="4">
        <v>5.5816661954605106E-7</v>
      </c>
      <c r="J39" s="4">
        <v>7.9042112338480172E-5</v>
      </c>
      <c r="K39" s="4">
        <v>7.9404711150270305E-6</v>
      </c>
      <c r="N39" s="1" t="s">
        <v>14</v>
      </c>
      <c r="O39" s="5">
        <v>9.6662833872851692</v>
      </c>
      <c r="P39" s="5">
        <v>21.378714352900772</v>
      </c>
      <c r="Q39" s="5">
        <v>4.4638318632313574</v>
      </c>
      <c r="R39" s="5">
        <v>9.8725624420372355</v>
      </c>
      <c r="S39" s="5">
        <v>10.683786901736241</v>
      </c>
      <c r="T39" s="5">
        <v>23.629105337416647</v>
      </c>
      <c r="U39" s="5">
        <v>4.933708901466237</v>
      </c>
      <c r="V39" s="5">
        <v>10.911779541199049</v>
      </c>
      <c r="X39">
        <v>95.539772727272705</v>
      </c>
      <c r="Y39">
        <v>21.378714352900772</v>
      </c>
      <c r="Z39">
        <v>74.161058374371933</v>
      </c>
      <c r="AA39">
        <v>69.770505392081461</v>
      </c>
      <c r="AB39">
        <v>31.276354391150562</v>
      </c>
      <c r="AC39" s="6"/>
    </row>
    <row r="40" spans="1:29">
      <c r="A40" s="6"/>
      <c r="B40" s="4">
        <v>0.77034158024341326</v>
      </c>
      <c r="C40" s="1" t="s">
        <v>15</v>
      </c>
      <c r="D40" s="4">
        <v>7.702676834112538E-3</v>
      </c>
      <c r="E40" s="4">
        <v>7.7380121937710975E-4</v>
      </c>
      <c r="F40" s="4">
        <v>0.10957818108041169</v>
      </c>
      <c r="G40" s="4">
        <v>1.1008086145018383E-2</v>
      </c>
      <c r="H40" s="4">
        <v>7.8681169321370334E-4</v>
      </c>
      <c r="I40" s="4">
        <v>7.9042112338480159E-5</v>
      </c>
      <c r="J40" s="4">
        <v>1.1193172977649662E-2</v>
      </c>
      <c r="K40" s="4">
        <v>1.124452068460968E-3</v>
      </c>
      <c r="N40" s="1" t="s">
        <v>15</v>
      </c>
      <c r="O40" s="5">
        <v>2.2172378843151304</v>
      </c>
      <c r="P40" s="5">
        <v>4.9038180945071854</v>
      </c>
      <c r="Q40" s="5">
        <v>1.0239071957468542</v>
      </c>
      <c r="R40" s="5">
        <v>2.2645538708853779</v>
      </c>
      <c r="S40" s="5">
        <v>2.4506313458219862</v>
      </c>
      <c r="T40" s="5">
        <v>5.4200094728763624</v>
      </c>
      <c r="U40" s="5">
        <v>1.1316869005623127</v>
      </c>
      <c r="V40" s="5">
        <v>2.5029279625575231</v>
      </c>
      <c r="X40">
        <v>21.914772727272734</v>
      </c>
      <c r="Y40">
        <v>1.0239071957468542</v>
      </c>
      <c r="Z40">
        <v>20.890865531525879</v>
      </c>
      <c r="AA40">
        <v>2740.9382612627905</v>
      </c>
      <c r="AB40">
        <v>1.1450251121175423</v>
      </c>
      <c r="AC40" s="6"/>
    </row>
    <row r="41" spans="1:29">
      <c r="A41" s="6"/>
      <c r="B41" s="4">
        <v>7.7387545520455583E-2</v>
      </c>
      <c r="C41" s="1" t="s">
        <v>16</v>
      </c>
      <c r="D41" s="4">
        <v>7.7380121937710964E-4</v>
      </c>
      <c r="E41" s="4">
        <v>7.7735096513170638E-5</v>
      </c>
      <c r="F41" s="4">
        <v>1.1008086145018383E-2</v>
      </c>
      <c r="G41" s="4">
        <v>1.1058584782240703E-3</v>
      </c>
      <c r="H41" s="4">
        <v>7.9042112338480159E-5</v>
      </c>
      <c r="I41" s="4">
        <v>7.9404711150270271E-6</v>
      </c>
      <c r="J41" s="4">
        <v>1.1244520684609678E-3</v>
      </c>
      <c r="K41" s="4">
        <v>1.1296103944706889E-4</v>
      </c>
      <c r="N41" s="1" t="s">
        <v>16</v>
      </c>
      <c r="O41" s="5">
        <v>4.7512240378181341</v>
      </c>
      <c r="P41" s="5">
        <v>10.508181631086822</v>
      </c>
      <c r="Q41" s="5">
        <v>2.1940868480289728</v>
      </c>
      <c r="R41" s="5">
        <v>4.8526154376115223</v>
      </c>
      <c r="S41" s="5">
        <v>5.2513528839042545</v>
      </c>
      <c r="T41" s="5">
        <v>11.614306013306487</v>
      </c>
      <c r="U41" s="5">
        <v>2.4250433583478119</v>
      </c>
      <c r="V41" s="5">
        <v>5.3634170626232622</v>
      </c>
      <c r="X41">
        <v>46.960227272727273</v>
      </c>
      <c r="Y41">
        <v>4.8526154376115223</v>
      </c>
      <c r="Z41">
        <v>42.107611835115748</v>
      </c>
      <c r="AA41">
        <v>17.243205320512281</v>
      </c>
      <c r="AB41">
        <v>8.6706610546119514</v>
      </c>
      <c r="AC41" s="6"/>
    </row>
    <row r="42" spans="1:29">
      <c r="A42" s="6"/>
      <c r="B42" s="4">
        <v>5.5313362306995753E-3</v>
      </c>
      <c r="C42" s="1" t="s">
        <v>17</v>
      </c>
      <c r="D42" s="4">
        <v>5.5308056242315607E-5</v>
      </c>
      <c r="E42" s="4">
        <v>5.5561777137197631E-6</v>
      </c>
      <c r="F42" s="4">
        <v>7.8681169321370334E-4</v>
      </c>
      <c r="G42" s="4">
        <v>7.9042112338480159E-5</v>
      </c>
      <c r="H42" s="4">
        <v>5.6495977070793055E-6</v>
      </c>
      <c r="I42" s="4">
        <v>5.6755147449098055E-7</v>
      </c>
      <c r="J42" s="4">
        <v>8.0371103956504111E-5</v>
      </c>
      <c r="K42" s="4">
        <v>8.0739799401687719E-6</v>
      </c>
      <c r="N42" s="1" t="s">
        <v>17</v>
      </c>
      <c r="O42" s="5">
        <v>4.9857672208102466</v>
      </c>
      <c r="P42" s="5">
        <v>11.026915824127773</v>
      </c>
      <c r="Q42" s="5">
        <v>2.3023974873509117</v>
      </c>
      <c r="R42" s="5">
        <v>5.0921637858928914</v>
      </c>
      <c r="S42" s="5">
        <v>5.5105848230007997</v>
      </c>
      <c r="T42" s="5">
        <v>12.187643805614906</v>
      </c>
      <c r="U42" s="5">
        <v>2.5447551175983762</v>
      </c>
      <c r="V42" s="5">
        <v>5.6281810265131957</v>
      </c>
      <c r="X42">
        <v>49.278409090909101</v>
      </c>
      <c r="Y42">
        <v>5.5105848230007997</v>
      </c>
      <c r="Z42">
        <v>43.767824267908303</v>
      </c>
      <c r="AA42">
        <v>7.642112532900839</v>
      </c>
      <c r="AB42">
        <v>11.843719229023666</v>
      </c>
      <c r="AC42" s="6"/>
    </row>
    <row r="43" spans="1:29">
      <c r="A43" s="6"/>
      <c r="B43" s="4">
        <v>5.5567107542987739E-4</v>
      </c>
      <c r="C43" s="1" t="s">
        <v>18</v>
      </c>
      <c r="D43" s="4">
        <v>5.5561777137197631E-6</v>
      </c>
      <c r="E43" s="4">
        <v>5.5816661954605106E-7</v>
      </c>
      <c r="F43" s="4">
        <v>7.9042112338480172E-5</v>
      </c>
      <c r="G43" s="4">
        <v>7.9404711150270271E-6</v>
      </c>
      <c r="H43" s="4">
        <v>5.6755147449098066E-7</v>
      </c>
      <c r="I43" s="4">
        <v>5.7015506748959496E-8</v>
      </c>
      <c r="J43" s="4">
        <v>8.0739799401687719E-6</v>
      </c>
      <c r="K43" s="4">
        <v>8.1110186205140742E-7</v>
      </c>
      <c r="N43" s="1" t="s">
        <v>18</v>
      </c>
      <c r="O43" s="5">
        <v>10.683786901736241</v>
      </c>
      <c r="P43" s="5">
        <v>23.629105337416647</v>
      </c>
      <c r="Q43" s="5">
        <v>4.9337089014662379</v>
      </c>
      <c r="R43" s="5">
        <v>10.911779541199049</v>
      </c>
      <c r="S43" s="5">
        <v>11.808396049287424</v>
      </c>
      <c r="T43" s="5">
        <v>26.116379583460503</v>
      </c>
      <c r="U43" s="5">
        <v>5.4530466805679483</v>
      </c>
      <c r="V43" s="5">
        <v>12.060387913956845</v>
      </c>
      <c r="X43">
        <v>105.59659090909089</v>
      </c>
      <c r="Y43">
        <v>26.116379583460503</v>
      </c>
      <c r="Z43">
        <v>79.480211325630393</v>
      </c>
      <c r="AA43">
        <v>309.34859073273032</v>
      </c>
      <c r="AB43">
        <v>15.838475699994078</v>
      </c>
      <c r="AC43" s="6"/>
    </row>
    <row r="44" spans="1:29">
      <c r="A44" s="6"/>
      <c r="B44" s="4">
        <v>7.8688717722125892E-2</v>
      </c>
      <c r="C44" s="1" t="s">
        <v>19</v>
      </c>
      <c r="D44" s="4">
        <v>7.8681169321370324E-4</v>
      </c>
      <c r="E44" s="4">
        <v>7.9042112338480159E-5</v>
      </c>
      <c r="F44" s="4">
        <v>1.119317297764966E-2</v>
      </c>
      <c r="G44" s="4">
        <v>1.1244520684609675E-3</v>
      </c>
      <c r="H44" s="4">
        <v>8.0371103956504111E-5</v>
      </c>
      <c r="I44" s="4">
        <v>8.0739799401687702E-6</v>
      </c>
      <c r="J44" s="4">
        <v>1.1433582860409703E-3</v>
      </c>
      <c r="K44" s="4">
        <v>1.1486033426785448E-4</v>
      </c>
      <c r="N44" s="1" t="s">
        <v>19</v>
      </c>
      <c r="O44" s="5">
        <v>2.4506313458219862</v>
      </c>
      <c r="P44" s="5">
        <v>5.4200094728763624</v>
      </c>
      <c r="Q44" s="5">
        <v>1.1316869005623125</v>
      </c>
      <c r="R44" s="5">
        <v>2.5029279625575231</v>
      </c>
      <c r="S44" s="5">
        <v>2.7085925401190374</v>
      </c>
      <c r="T44" s="5">
        <v>5.9905367858107166</v>
      </c>
      <c r="U44" s="5">
        <v>1.2508118374636086</v>
      </c>
      <c r="V44" s="5">
        <v>2.7663940638793676</v>
      </c>
      <c r="X44">
        <v>24.221590909090914</v>
      </c>
      <c r="Y44">
        <v>1.2508118374636086</v>
      </c>
      <c r="Z44">
        <v>22.970779071627305</v>
      </c>
      <c r="AA44">
        <v>75.987983949108582</v>
      </c>
      <c r="AB44">
        <v>7.3241359903535175</v>
      </c>
      <c r="AC44" s="6"/>
    </row>
    <row r="45" spans="1:29">
      <c r="A45" s="6"/>
      <c r="B45" s="4">
        <v>7.9049695366867311E-3</v>
      </c>
      <c r="C45" s="1" t="s">
        <v>20</v>
      </c>
      <c r="D45" s="4">
        <v>7.9042112338480172E-5</v>
      </c>
      <c r="E45" s="4">
        <v>7.9404711150270288E-6</v>
      </c>
      <c r="F45" s="4">
        <v>1.1244520684609678E-3</v>
      </c>
      <c r="G45" s="4">
        <v>1.1296103944706888E-4</v>
      </c>
      <c r="H45" s="4">
        <v>8.0739799401687719E-6</v>
      </c>
      <c r="I45" s="4">
        <v>8.1110186205140721E-7</v>
      </c>
      <c r="J45" s="4">
        <v>1.1486033426785448E-4</v>
      </c>
      <c r="K45" s="4">
        <v>1.1538724605569981E-5</v>
      </c>
      <c r="N45" s="1" t="s">
        <v>20</v>
      </c>
      <c r="O45" s="5">
        <v>5.2513528839042545</v>
      </c>
      <c r="P45" s="5">
        <v>11.614306013306487</v>
      </c>
      <c r="Q45" s="5">
        <v>2.4250433583478119</v>
      </c>
      <c r="R45" s="5">
        <v>5.3634170626232622</v>
      </c>
      <c r="S45" s="5">
        <v>5.8041268716836489</v>
      </c>
      <c r="T45" s="5">
        <v>12.83686454102296</v>
      </c>
      <c r="U45" s="5">
        <v>2.6803110802791608</v>
      </c>
      <c r="V45" s="5">
        <v>5.927987279741501</v>
      </c>
      <c r="X45">
        <v>51.903409090909086</v>
      </c>
      <c r="Y45">
        <v>5.927987279741501</v>
      </c>
      <c r="Z45">
        <v>45.975421811167585</v>
      </c>
      <c r="AA45">
        <v>1.4462091610125516</v>
      </c>
      <c r="AB45">
        <v>22.238569212077149</v>
      </c>
      <c r="AC45" s="6"/>
    </row>
    <row r="46" spans="1:29">
      <c r="A46" s="6"/>
      <c r="X46" s="8">
        <v>439.99999999999994</v>
      </c>
      <c r="Y46" s="8">
        <v>70.571932757325314</v>
      </c>
      <c r="Z46" s="8">
        <v>369.42806724267467</v>
      </c>
      <c r="AA46" s="8">
        <v>3222.4347392627606</v>
      </c>
      <c r="AB46" s="8">
        <v>118.00456155879098</v>
      </c>
      <c r="AC46" s="6"/>
    </row>
    <row r="47" spans="1:29">
      <c r="A47" s="6"/>
      <c r="C47" s="1" t="s">
        <v>28</v>
      </c>
      <c r="D47" s="4">
        <v>2.9742314613458198E-4</v>
      </c>
      <c r="E47" s="4">
        <v>2.9606497383189347E-3</v>
      </c>
      <c r="F47" s="4">
        <v>4.2311378325397379E-3</v>
      </c>
      <c r="G47" s="4">
        <v>4.2118164909168747E-2</v>
      </c>
      <c r="H47" s="4">
        <v>3.0381127788552651E-5</v>
      </c>
      <c r="I47" s="4">
        <v>3.024239344045931E-4</v>
      </c>
      <c r="J47" s="4">
        <v>4.3220153122582765E-4</v>
      </c>
      <c r="K47" s="4">
        <v>4.302278981830757E-3</v>
      </c>
      <c r="P47" t="s">
        <v>70</v>
      </c>
      <c r="AB47" s="19">
        <v>3340.4393008215516</v>
      </c>
      <c r="AC47" s="6"/>
    </row>
    <row r="48" spans="1:29">
      <c r="A48" s="6"/>
      <c r="C48" s="1"/>
      <c r="D48" s="1" t="s">
        <v>13</v>
      </c>
      <c r="E48" s="1" t="s">
        <v>14</v>
      </c>
      <c r="F48" s="1" t="s">
        <v>15</v>
      </c>
      <c r="G48" s="1" t="s">
        <v>16</v>
      </c>
      <c r="H48" s="1" t="s">
        <v>17</v>
      </c>
      <c r="I48" s="1" t="s">
        <v>18</v>
      </c>
      <c r="J48" s="1" t="s">
        <v>19</v>
      </c>
      <c r="K48" s="1" t="s">
        <v>20</v>
      </c>
      <c r="L48" s="1"/>
      <c r="O48" s="1" t="s">
        <v>13</v>
      </c>
      <c r="P48" s="1" t="s">
        <v>14</v>
      </c>
      <c r="Q48" s="1" t="s">
        <v>15</v>
      </c>
      <c r="R48" s="1" t="s">
        <v>16</v>
      </c>
      <c r="S48" s="1" t="s">
        <v>17</v>
      </c>
      <c r="T48" s="1" t="s">
        <v>18</v>
      </c>
      <c r="U48" s="1" t="s">
        <v>19</v>
      </c>
      <c r="V48" s="1" t="s">
        <v>20</v>
      </c>
      <c r="Z48" t="s">
        <v>68</v>
      </c>
      <c r="AC48" s="6"/>
    </row>
    <row r="49" spans="1:29">
      <c r="A49" s="6"/>
      <c r="B49" s="4">
        <v>5.4398717723906512E-3</v>
      </c>
      <c r="C49" s="1" t="s">
        <v>13</v>
      </c>
      <c r="D49" s="4">
        <v>1.6179437771131321E-6</v>
      </c>
      <c r="E49" s="4">
        <v>1.6105554939416942E-5</v>
      </c>
      <c r="F49" s="4">
        <v>2.3016847260327084E-5</v>
      </c>
      <c r="G49" s="4">
        <v>2.2911741639428153E-4</v>
      </c>
      <c r="H49" s="4">
        <v>1.6526943947034077E-7</v>
      </c>
      <c r="I49" s="4">
        <v>1.6451474240628679E-6</v>
      </c>
      <c r="J49" s="4">
        <v>2.3511209096993965E-6</v>
      </c>
      <c r="K49" s="4">
        <v>2.3403845990210725E-5</v>
      </c>
      <c r="N49" s="1" t="s">
        <v>13</v>
      </c>
      <c r="O49">
        <v>5.7870911624406586E-2</v>
      </c>
      <c r="P49">
        <v>3.5804647079173222</v>
      </c>
      <c r="Q49">
        <v>3.3167482818687597E-3</v>
      </c>
      <c r="R49">
        <v>2.8242475753093665</v>
      </c>
      <c r="S49">
        <v>3.1863381571800935</v>
      </c>
      <c r="T49">
        <v>9.117603013179485</v>
      </c>
      <c r="U49">
        <v>3.971696497174268E-2</v>
      </c>
      <c r="V49">
        <v>3.2885439578681828</v>
      </c>
      <c r="W49" s="6">
        <v>22.098102036332467</v>
      </c>
      <c r="Z49" t="s">
        <v>67</v>
      </c>
      <c r="AC49" s="6"/>
    </row>
    <row r="50" spans="1:29">
      <c r="A50" s="6"/>
      <c r="B50" s="4">
        <v>5.4150307898798454E-2</v>
      </c>
      <c r="C50" s="1" t="s">
        <v>14</v>
      </c>
      <c r="D50" s="4">
        <v>1.6105554939416942E-5</v>
      </c>
      <c r="E50" s="4">
        <v>1.6032009491046738E-4</v>
      </c>
      <c r="F50" s="4">
        <v>2.2911741639428153E-4</v>
      </c>
      <c r="G50" s="4">
        <v>2.2807115979638563E-3</v>
      </c>
      <c r="H50" s="4">
        <v>1.6451474240628679E-6</v>
      </c>
      <c r="I50" s="4">
        <v>1.6376349163974745E-5</v>
      </c>
      <c r="J50" s="4">
        <v>2.3403845990210722E-5</v>
      </c>
      <c r="K50" s="4">
        <v>2.329697315326646E-4</v>
      </c>
      <c r="N50" s="1" t="s">
        <v>14</v>
      </c>
      <c r="O50">
        <v>3.3215214305900105</v>
      </c>
      <c r="P50">
        <v>69.770505392081461</v>
      </c>
      <c r="Q50">
        <v>2.6878546379772015</v>
      </c>
      <c r="R50">
        <v>6.2777257442178378</v>
      </c>
      <c r="S50">
        <v>10.683786901736241</v>
      </c>
      <c r="T50">
        <v>2.4632015227946198</v>
      </c>
      <c r="U50">
        <v>3.1363961738553341</v>
      </c>
      <c r="V50">
        <v>7.2783558622195947</v>
      </c>
      <c r="W50" s="6">
        <v>105.61934766547229</v>
      </c>
      <c r="Z50" t="s">
        <v>69</v>
      </c>
      <c r="AB50">
        <v>12</v>
      </c>
      <c r="AC50" s="6"/>
    </row>
    <row r="51" spans="1:29">
      <c r="A51" s="6"/>
      <c r="B51" s="4">
        <v>7.7387545520455583E-2</v>
      </c>
      <c r="C51" s="1" t="s">
        <v>15</v>
      </c>
      <c r="D51" s="4">
        <v>2.3016847260327077E-5</v>
      </c>
      <c r="E51" s="4">
        <v>2.2911741639428148E-4</v>
      </c>
      <c r="F51" s="4">
        <v>3.2743737161899076E-4</v>
      </c>
      <c r="G51" s="4">
        <v>3.2594214041463516E-3</v>
      </c>
      <c r="H51" s="4">
        <v>2.3511209096993965E-6</v>
      </c>
      <c r="I51" s="4">
        <v>2.3403845990210722E-5</v>
      </c>
      <c r="J51" s="4">
        <v>3.3447015671749346E-5</v>
      </c>
      <c r="K51" s="4">
        <v>3.3294281054812701E-4</v>
      </c>
      <c r="N51" s="1" t="s">
        <v>15</v>
      </c>
      <c r="O51">
        <v>0.66824948170576581</v>
      </c>
      <c r="P51">
        <v>4.9038180945071854</v>
      </c>
      <c r="Q51">
        <v>2740.9382612627905</v>
      </c>
      <c r="R51">
        <v>14.526191106734299</v>
      </c>
      <c r="S51">
        <v>0.8586894577468468</v>
      </c>
      <c r="T51">
        <v>3.6045109954298473</v>
      </c>
      <c r="U51">
        <v>7.2698729943042446</v>
      </c>
      <c r="V51">
        <v>0.90246003657622054</v>
      </c>
      <c r="W51" s="6">
        <v>2773.6720534297947</v>
      </c>
      <c r="AC51" s="6"/>
    </row>
    <row r="52" spans="1:29">
      <c r="A52" s="6"/>
      <c r="B52" s="4">
        <v>0.77034158024341326</v>
      </c>
      <c r="C52" s="1" t="s">
        <v>16</v>
      </c>
      <c r="D52" s="4">
        <v>2.291174163942815E-4</v>
      </c>
      <c r="E52" s="4">
        <v>2.2807115979638563E-3</v>
      </c>
      <c r="F52" s="4">
        <v>3.259421404146352E-3</v>
      </c>
      <c r="G52" s="4">
        <v>3.2445373713081732E-2</v>
      </c>
      <c r="H52" s="4">
        <v>2.3403845990210725E-5</v>
      </c>
      <c r="I52" s="4">
        <v>2.329697315326646E-4</v>
      </c>
      <c r="J52" s="4">
        <v>3.3294281054812701E-4</v>
      </c>
      <c r="K52" s="4">
        <v>3.3142243895115282E-3</v>
      </c>
      <c r="N52" s="1" t="s">
        <v>16</v>
      </c>
      <c r="O52">
        <v>4.7512240378181341</v>
      </c>
      <c r="P52">
        <v>0.59088803388060007</v>
      </c>
      <c r="Q52">
        <v>1.4864144121695517</v>
      </c>
      <c r="R52">
        <v>17.243205320512281</v>
      </c>
      <c r="S52">
        <v>5.2513528839042545</v>
      </c>
      <c r="T52">
        <v>7.9587088554063259</v>
      </c>
      <c r="U52">
        <v>2.4250433583478119</v>
      </c>
      <c r="V52">
        <v>0.34658988196287099</v>
      </c>
      <c r="W52" s="6">
        <v>40.053426784001836</v>
      </c>
      <c r="AC52" s="6"/>
    </row>
    <row r="53" spans="1:29">
      <c r="A53" s="6"/>
      <c r="B53" s="4">
        <v>5.5567107542987739E-4</v>
      </c>
      <c r="C53" s="1" t="s">
        <v>17</v>
      </c>
      <c r="D53" s="4">
        <v>1.6526943947034075E-7</v>
      </c>
      <c r="E53" s="4">
        <v>1.6451474240628676E-6</v>
      </c>
      <c r="F53" s="4">
        <v>2.3511209096993965E-6</v>
      </c>
      <c r="G53" s="4">
        <v>2.3403845990210722E-5</v>
      </c>
      <c r="H53" s="4">
        <v>1.6881913951037586E-8</v>
      </c>
      <c r="I53" s="4">
        <v>1.6804823286633494E-7</v>
      </c>
      <c r="J53" s="4">
        <v>2.4016188965869541E-7</v>
      </c>
      <c r="K53" s="4">
        <v>2.3906519886332547E-6</v>
      </c>
      <c r="N53" s="1" t="s">
        <v>17</v>
      </c>
      <c r="O53">
        <v>3.1863381571800935</v>
      </c>
      <c r="P53">
        <v>9.117603013179485</v>
      </c>
      <c r="Q53">
        <v>0.73672735675611944</v>
      </c>
      <c r="R53">
        <v>5.0921637858928914</v>
      </c>
      <c r="S53">
        <v>7.642112532900839</v>
      </c>
      <c r="T53">
        <v>0.64896443399932113</v>
      </c>
      <c r="U53">
        <v>0.11661559735055665</v>
      </c>
      <c r="V53">
        <v>3.8058583249670317</v>
      </c>
      <c r="W53" s="6">
        <v>30.346383202226342</v>
      </c>
      <c r="AC53" s="6"/>
    </row>
    <row r="54" spans="1:29">
      <c r="A54" s="6"/>
      <c r="B54" s="4">
        <v>5.5313362306995753E-3</v>
      </c>
      <c r="C54" s="1" t="s">
        <v>18</v>
      </c>
      <c r="D54" s="4">
        <v>1.6451474240628676E-6</v>
      </c>
      <c r="E54" s="4">
        <v>1.6376349163974742E-5</v>
      </c>
      <c r="F54" s="4">
        <v>2.3403845990210725E-5</v>
      </c>
      <c r="G54" s="4">
        <v>2.3296973153266457E-4</v>
      </c>
      <c r="H54" s="4">
        <v>1.6804823286633494E-7</v>
      </c>
      <c r="I54" s="4">
        <v>1.6728084654028376E-6</v>
      </c>
      <c r="J54" s="4">
        <v>2.3906519886332543E-6</v>
      </c>
      <c r="K54" s="4">
        <v>2.3797351606777747E-5</v>
      </c>
      <c r="N54" s="1" t="s">
        <v>18</v>
      </c>
      <c r="O54">
        <v>8.7773866720421694</v>
      </c>
      <c r="P54">
        <v>0.55738062706972991</v>
      </c>
      <c r="Q54">
        <v>4.9337089014662379</v>
      </c>
      <c r="R54">
        <v>7.2783558622195947</v>
      </c>
      <c r="S54">
        <v>0.86263500442287555</v>
      </c>
      <c r="T54">
        <v>309.34859073273032</v>
      </c>
      <c r="U54">
        <v>5.4530466805679483</v>
      </c>
      <c r="V54">
        <v>3.045366527981284</v>
      </c>
      <c r="W54" s="6">
        <v>340.25647100850011</v>
      </c>
      <c r="AC54" s="6"/>
    </row>
    <row r="55" spans="1:29">
      <c r="A55" s="6"/>
      <c r="B55" s="4">
        <v>7.9049695366867311E-3</v>
      </c>
      <c r="C55" s="1" t="s">
        <v>19</v>
      </c>
      <c r="D55" s="4">
        <v>2.3511209096993965E-6</v>
      </c>
      <c r="E55" s="4">
        <v>2.3403845990210722E-5</v>
      </c>
      <c r="F55" s="4">
        <v>3.3447015671749353E-5</v>
      </c>
      <c r="G55" s="4">
        <v>3.3294281054812701E-4</v>
      </c>
      <c r="H55" s="4">
        <v>2.4016188965869541E-7</v>
      </c>
      <c r="I55" s="4">
        <v>2.3906519886332547E-6</v>
      </c>
      <c r="J55" s="4">
        <v>3.4165399380495265E-6</v>
      </c>
      <c r="K55" s="4">
        <v>3.4009384289699738E-5</v>
      </c>
      <c r="N55" s="1" t="s">
        <v>19</v>
      </c>
      <c r="O55">
        <v>8.2863793521428905E-2</v>
      </c>
      <c r="P55">
        <v>5.4200094728763624</v>
      </c>
      <c r="Q55">
        <v>7.269872994304249</v>
      </c>
      <c r="R55">
        <v>2.5029279625575231</v>
      </c>
      <c r="S55">
        <v>2.7085925401190374</v>
      </c>
      <c r="T55">
        <v>4.157466734787679</v>
      </c>
      <c r="U55">
        <v>75.987983949108582</v>
      </c>
      <c r="V55">
        <v>1.9726666603047144E-2</v>
      </c>
      <c r="W55" s="6">
        <v>98.149444113877905</v>
      </c>
      <c r="AC55" s="6"/>
    </row>
    <row r="56" spans="1:29">
      <c r="A56" s="6"/>
      <c r="B56" s="4">
        <v>7.8688717722125892E-2</v>
      </c>
      <c r="C56" s="1" t="s">
        <v>20</v>
      </c>
      <c r="D56" s="4">
        <v>2.3403845990210719E-5</v>
      </c>
      <c r="E56" s="4">
        <v>2.3296973153266455E-4</v>
      </c>
      <c r="F56" s="4">
        <v>3.3294281054812701E-4</v>
      </c>
      <c r="G56" s="4">
        <v>3.3142243895115278E-3</v>
      </c>
      <c r="H56" s="4">
        <v>2.3906519886332543E-6</v>
      </c>
      <c r="I56" s="4">
        <v>2.3797351606777743E-5</v>
      </c>
      <c r="J56" s="4">
        <v>3.4009384289699731E-5</v>
      </c>
      <c r="K56" s="4">
        <v>3.3854081636311564E-4</v>
      </c>
      <c r="N56" s="1" t="s">
        <v>20</v>
      </c>
      <c r="O56">
        <v>2.0130613594973283</v>
      </c>
      <c r="P56">
        <v>9.7004067238314473</v>
      </c>
      <c r="Q56">
        <v>7.4498402617704879E-2</v>
      </c>
      <c r="R56">
        <v>5.3634170626232622</v>
      </c>
      <c r="S56">
        <v>2.4932916829345251</v>
      </c>
      <c r="T56">
        <v>6.0832748267176138</v>
      </c>
      <c r="U56">
        <v>3.8130277542871148E-2</v>
      </c>
      <c r="V56">
        <v>1.4462091610125516</v>
      </c>
      <c r="W56" s="6">
        <v>27.212289496777306</v>
      </c>
      <c r="AC56" s="6"/>
    </row>
    <row r="57" spans="1:29">
      <c r="A57" s="6"/>
      <c r="O57" s="6">
        <v>22.858515843979337</v>
      </c>
      <c r="P57" s="6">
        <v>103.64107606534361</v>
      </c>
      <c r="Q57" s="6">
        <v>2758.1306547163631</v>
      </c>
      <c r="R57" s="6">
        <v>61.108234420067056</v>
      </c>
      <c r="S57" s="6">
        <v>33.686799160944716</v>
      </c>
      <c r="T57" s="6">
        <v>343.38232111504527</v>
      </c>
      <c r="U57" s="6">
        <v>94.466805996049089</v>
      </c>
      <c r="V57" s="6">
        <v>20.133110419190782</v>
      </c>
      <c r="W57" s="19">
        <v>3437.4075177369832</v>
      </c>
      <c r="X57" t="s">
        <v>64</v>
      </c>
      <c r="AC57" s="6"/>
    </row>
    <row r="58" spans="1:29">
      <c r="A58" s="6"/>
      <c r="C58" s="1" t="s">
        <v>29</v>
      </c>
      <c r="D58" s="4">
        <v>3.0891430175169544E-3</v>
      </c>
      <c r="E58" s="4">
        <v>3.1033141922801581E-4</v>
      </c>
      <c r="F58" s="4">
        <v>2.1714788586267114E-4</v>
      </c>
      <c r="G58" s="4">
        <v>2.1814403289198336E-5</v>
      </c>
      <c r="H58" s="4">
        <v>3.0241887053177735E-2</v>
      </c>
      <c r="I58" s="4">
        <v>3.0380619078263491E-3</v>
      </c>
      <c r="J58" s="4">
        <v>2.125819944514495E-3</v>
      </c>
      <c r="K58" s="4">
        <v>2.1355719585125499E-4</v>
      </c>
      <c r="X58">
        <v>1</v>
      </c>
      <c r="AC58" s="6"/>
    </row>
    <row r="59" spans="1:29">
      <c r="A59" s="6"/>
      <c r="C59" s="1"/>
      <c r="D59" s="1" t="s">
        <v>13</v>
      </c>
      <c r="E59" s="1" t="s">
        <v>14</v>
      </c>
      <c r="F59" s="1" t="s">
        <v>15</v>
      </c>
      <c r="G59" s="1" t="s">
        <v>16</v>
      </c>
      <c r="H59" s="1" t="s">
        <v>17</v>
      </c>
      <c r="I59" s="1" t="s">
        <v>18</v>
      </c>
      <c r="J59" s="1" t="s">
        <v>19</v>
      </c>
      <c r="K59" s="1" t="s">
        <v>20</v>
      </c>
      <c r="L59" s="1"/>
      <c r="X59">
        <v>0</v>
      </c>
      <c r="Y59" t="s">
        <v>65</v>
      </c>
      <c r="AC59" s="6"/>
    </row>
    <row r="60" spans="1:29">
      <c r="A60" s="6"/>
      <c r="B60" s="4">
        <v>7.8688717722125892E-2</v>
      </c>
      <c r="C60" s="1" t="s">
        <v>13</v>
      </c>
      <c r="D60" s="4">
        <v>2.4308070290866783E-4</v>
      </c>
      <c r="E60" s="4">
        <v>2.4419581447940046E-5</v>
      </c>
      <c r="F60" s="4">
        <v>1.7087088694604142E-5</v>
      </c>
      <c r="G60" s="4">
        <v>1.7165474227003426E-6</v>
      </c>
      <c r="H60" s="4">
        <v>2.3796953137119165E-3</v>
      </c>
      <c r="I60" s="4">
        <v>2.3906119588729084E-4</v>
      </c>
      <c r="J60" s="4">
        <v>1.6727804554196642E-4</v>
      </c>
      <c r="K60" s="4">
        <v>1.680454190186816E-5</v>
      </c>
      <c r="N60" t="s">
        <v>100</v>
      </c>
      <c r="AC60" s="6"/>
    </row>
    <row r="61" spans="1:29">
      <c r="A61" s="6"/>
      <c r="B61" s="4">
        <v>7.9049695366867311E-3</v>
      </c>
      <c r="C61" s="1" t="s">
        <v>14</v>
      </c>
      <c r="D61" s="4">
        <v>2.4419581447940049E-5</v>
      </c>
      <c r="E61" s="4">
        <v>2.4531604152742237E-6</v>
      </c>
      <c r="F61" s="4">
        <v>1.7165474227003426E-6</v>
      </c>
      <c r="G61" s="4">
        <v>1.7244219346211168E-7</v>
      </c>
      <c r="H61" s="4">
        <v>2.3906119588729084E-4</v>
      </c>
      <c r="I61" s="4">
        <v>2.4015786831935662E-5</v>
      </c>
      <c r="J61" s="4">
        <v>1.680454190186816E-5</v>
      </c>
      <c r="K61" s="4">
        <v>1.6881631275444126E-6</v>
      </c>
      <c r="P61" s="1" t="s">
        <v>13</v>
      </c>
      <c r="Q61" s="1" t="s">
        <v>14</v>
      </c>
      <c r="R61" s="1" t="s">
        <v>15</v>
      </c>
      <c r="S61" s="1" t="s">
        <v>16</v>
      </c>
      <c r="T61" s="1" t="s">
        <v>17</v>
      </c>
      <c r="U61" s="1" t="s">
        <v>18</v>
      </c>
      <c r="V61" s="1" t="s">
        <v>19</v>
      </c>
      <c r="W61" s="1" t="s">
        <v>20</v>
      </c>
      <c r="AC61" s="6"/>
    </row>
    <row r="62" spans="1:29">
      <c r="A62" s="6"/>
      <c r="B62" s="4">
        <v>5.5313362306995753E-3</v>
      </c>
      <c r="C62" s="1" t="s">
        <v>15</v>
      </c>
      <c r="D62" s="4">
        <v>1.7087088694604142E-5</v>
      </c>
      <c r="E62" s="4">
        <v>1.7165474227003426E-6</v>
      </c>
      <c r="F62" s="4">
        <v>1.201117968492009E-6</v>
      </c>
      <c r="G62" s="4">
        <v>1.2066279926463476E-7</v>
      </c>
      <c r="H62" s="4">
        <v>1.6727804554196642E-4</v>
      </c>
      <c r="I62" s="4">
        <v>1.680454190186816E-5</v>
      </c>
      <c r="J62" s="4">
        <v>1.1758624879036786E-5</v>
      </c>
      <c r="K62" s="4">
        <v>1.1812566547386518E-6</v>
      </c>
      <c r="P62">
        <v>15</v>
      </c>
      <c r="Q62">
        <v>99</v>
      </c>
      <c r="R62">
        <v>68</v>
      </c>
      <c r="S62">
        <v>27</v>
      </c>
      <c r="T62">
        <v>31</v>
      </c>
      <c r="U62">
        <v>156</v>
      </c>
      <c r="V62">
        <v>23</v>
      </c>
      <c r="W62">
        <v>21</v>
      </c>
      <c r="AC62" s="6"/>
    </row>
    <row r="63" spans="1:29">
      <c r="A63" s="6"/>
      <c r="B63" s="4">
        <v>5.5567107542987739E-4</v>
      </c>
      <c r="C63" s="1" t="s">
        <v>16</v>
      </c>
      <c r="D63" s="4">
        <v>1.7165474227003426E-6</v>
      </c>
      <c r="E63" s="4">
        <v>1.7244219346211168E-7</v>
      </c>
      <c r="F63" s="4">
        <v>1.2066279926463473E-7</v>
      </c>
      <c r="G63" s="4">
        <v>1.2121632935569894E-8</v>
      </c>
      <c r="H63" s="4">
        <v>1.6804541901868156E-5</v>
      </c>
      <c r="I63" s="4">
        <v>1.6881631275444124E-6</v>
      </c>
      <c r="J63" s="4">
        <v>1.1812566547386516E-6</v>
      </c>
      <c r="K63" s="4">
        <v>1.186675566844558E-7</v>
      </c>
      <c r="N63" s="1" t="s">
        <v>13</v>
      </c>
      <c r="O63" s="25">
        <v>16</v>
      </c>
      <c r="P63" s="7">
        <v>0.54545454545454541</v>
      </c>
      <c r="Q63" s="7">
        <v>3.6</v>
      </c>
      <c r="R63" s="7">
        <v>2.4727272727272727</v>
      </c>
      <c r="S63" s="7">
        <v>0.98181818181818181</v>
      </c>
      <c r="T63" s="7">
        <v>1.1272727272727272</v>
      </c>
      <c r="U63" s="7">
        <v>5.6727272727272728</v>
      </c>
      <c r="V63" s="7">
        <v>0.83636363636363631</v>
      </c>
      <c r="W63" s="7">
        <v>0.76363636363636367</v>
      </c>
      <c r="AC63" s="6"/>
    </row>
    <row r="64" spans="1:29">
      <c r="A64" s="6"/>
      <c r="B64" s="4">
        <v>0.77034158024341326</v>
      </c>
      <c r="C64" s="1" t="s">
        <v>17</v>
      </c>
      <c r="D64" s="4">
        <v>2.3796953137119165E-3</v>
      </c>
      <c r="E64" s="4">
        <v>2.3906119588729087E-4</v>
      </c>
      <c r="F64" s="4">
        <v>1.6727804554196642E-4</v>
      </c>
      <c r="G64" s="4">
        <v>1.680454190186816E-5</v>
      </c>
      <c r="H64" s="4">
        <v>2.3296583062087758E-2</v>
      </c>
      <c r="I64" s="4">
        <v>2.3403454109522689E-3</v>
      </c>
      <c r="J64" s="4">
        <v>1.6376074953702612E-3</v>
      </c>
      <c r="K64" s="4">
        <v>1.6451198772440788E-4</v>
      </c>
      <c r="N64" s="1" t="s">
        <v>14</v>
      </c>
      <c r="O64" s="25">
        <v>86</v>
      </c>
      <c r="P64" s="7">
        <v>2.9318181818181817</v>
      </c>
      <c r="Q64" s="7">
        <v>19.350000000000001</v>
      </c>
      <c r="R64" s="7">
        <v>13.290909090909091</v>
      </c>
      <c r="S64" s="7">
        <v>5.2772727272727273</v>
      </c>
      <c r="T64" s="7">
        <v>6.0590909090909095</v>
      </c>
      <c r="U64" s="7">
        <v>30.490909090909092</v>
      </c>
      <c r="V64" s="7">
        <v>4.4954545454545451</v>
      </c>
      <c r="W64" s="7">
        <v>4.1045454545454545</v>
      </c>
      <c r="AC64" s="6"/>
    </row>
    <row r="65" spans="1:29">
      <c r="A65" s="6"/>
      <c r="B65" s="4">
        <v>7.7387545520455583E-2</v>
      </c>
      <c r="C65" s="1" t="s">
        <v>18</v>
      </c>
      <c r="D65" s="4">
        <v>2.3906119588729084E-4</v>
      </c>
      <c r="E65" s="4">
        <v>2.4015786831935659E-5</v>
      </c>
      <c r="F65" s="4">
        <v>1.6804541901868156E-5</v>
      </c>
      <c r="G65" s="4">
        <v>1.6881631275444122E-6</v>
      </c>
      <c r="H65" s="4">
        <v>2.3403454109522685E-3</v>
      </c>
      <c r="I65" s="4">
        <v>2.3510815418587372E-4</v>
      </c>
      <c r="J65" s="4">
        <v>1.6451198772440785E-4</v>
      </c>
      <c r="K65" s="4">
        <v>1.6526667215159845E-5</v>
      </c>
      <c r="N65" s="1" t="s">
        <v>15</v>
      </c>
      <c r="O65" s="25">
        <v>70</v>
      </c>
      <c r="P65" s="7">
        <v>2.3863636363636362</v>
      </c>
      <c r="Q65" s="7">
        <v>15.75</v>
      </c>
      <c r="R65" s="7">
        <v>10.818181818181818</v>
      </c>
      <c r="S65" s="7">
        <v>4.2954545454545459</v>
      </c>
      <c r="T65" s="7">
        <v>4.9318181818181817</v>
      </c>
      <c r="U65" s="7">
        <v>24.818181818181817</v>
      </c>
      <c r="V65" s="7">
        <v>3.6590909090909092</v>
      </c>
      <c r="W65" s="7">
        <v>3.3409090909090908</v>
      </c>
      <c r="AC65" s="6"/>
    </row>
    <row r="66" spans="1:29">
      <c r="A66" s="6"/>
      <c r="B66" s="4">
        <v>5.4150307898798454E-2</v>
      </c>
      <c r="C66" s="1" t="s">
        <v>19</v>
      </c>
      <c r="D66" s="4">
        <v>1.6727804554196642E-4</v>
      </c>
      <c r="E66" s="4">
        <v>1.680454190186816E-5</v>
      </c>
      <c r="F66" s="4">
        <v>1.1758624879036786E-5</v>
      </c>
      <c r="G66" s="4">
        <v>1.1812566547386516E-6</v>
      </c>
      <c r="H66" s="4">
        <v>1.637607495370261E-3</v>
      </c>
      <c r="I66" s="4">
        <v>1.6451198772440785E-4</v>
      </c>
      <c r="J66" s="4">
        <v>1.1511380453286655E-4</v>
      </c>
      <c r="K66" s="4">
        <v>1.1564187909349461E-5</v>
      </c>
      <c r="N66" s="1" t="s">
        <v>16</v>
      </c>
      <c r="O66" s="25">
        <v>37</v>
      </c>
      <c r="P66" s="7">
        <v>1.2613636363636365</v>
      </c>
      <c r="Q66" s="7">
        <v>8.3249999999999993</v>
      </c>
      <c r="R66" s="7">
        <v>5.7181818181818178</v>
      </c>
      <c r="S66" s="7">
        <v>2.2704545454545455</v>
      </c>
      <c r="T66" s="7">
        <v>2.6068181818181819</v>
      </c>
      <c r="U66" s="7">
        <v>13.118181818181819</v>
      </c>
      <c r="V66" s="7">
        <v>1.9340909090909091</v>
      </c>
      <c r="W66" s="7">
        <v>1.7659090909090909</v>
      </c>
      <c r="AC66" s="6"/>
    </row>
    <row r="67" spans="1:29">
      <c r="A67" s="6"/>
      <c r="B67" s="4">
        <v>5.4398717723906512E-3</v>
      </c>
      <c r="C67" s="1" t="s">
        <v>20</v>
      </c>
      <c r="D67" s="4">
        <v>1.680454190186816E-5</v>
      </c>
      <c r="E67" s="4">
        <v>1.6881631275444126E-6</v>
      </c>
      <c r="F67" s="4">
        <v>1.1812566547386516E-6</v>
      </c>
      <c r="G67" s="4">
        <v>1.186675566844558E-7</v>
      </c>
      <c r="H67" s="4">
        <v>1.6451198772440785E-4</v>
      </c>
      <c r="I67" s="4">
        <v>1.6526667215159845E-5</v>
      </c>
      <c r="J67" s="4">
        <v>1.1564187909349462E-5</v>
      </c>
      <c r="K67" s="4">
        <v>1.1617237615021439E-6</v>
      </c>
      <c r="N67" s="1" t="s">
        <v>17</v>
      </c>
      <c r="O67" s="25">
        <v>33</v>
      </c>
      <c r="P67" s="7">
        <v>1.125</v>
      </c>
      <c r="Q67" s="7">
        <v>7.4249999999999998</v>
      </c>
      <c r="R67" s="7">
        <v>5.0999999999999996</v>
      </c>
      <c r="S67" s="7">
        <v>2.0249999999999999</v>
      </c>
      <c r="T67" s="7">
        <v>2.3250000000000002</v>
      </c>
      <c r="U67" s="7">
        <v>11.7</v>
      </c>
      <c r="V67" s="7">
        <v>1.7250000000000001</v>
      </c>
      <c r="W67" s="7">
        <v>1.575</v>
      </c>
      <c r="AC67" s="6"/>
    </row>
    <row r="68" spans="1:29">
      <c r="A68" s="6"/>
      <c r="N68" s="1" t="s">
        <v>18</v>
      </c>
      <c r="O68" s="25">
        <v>160</v>
      </c>
      <c r="P68" s="7">
        <v>5.4545454545454541</v>
      </c>
      <c r="Q68" s="7">
        <v>36</v>
      </c>
      <c r="R68" s="7">
        <v>24.727272727272727</v>
      </c>
      <c r="S68" s="7">
        <v>9.8181818181818183</v>
      </c>
      <c r="T68" s="7">
        <v>11.272727272727273</v>
      </c>
      <c r="U68" s="7">
        <v>56.727272727272727</v>
      </c>
      <c r="V68" s="7">
        <v>8.3636363636363633</v>
      </c>
      <c r="W68" s="7">
        <v>7.6363636363636367</v>
      </c>
      <c r="AC68" s="6"/>
    </row>
    <row r="69" spans="1:29">
      <c r="A69" s="6"/>
      <c r="C69" s="1" t="s">
        <v>30</v>
      </c>
      <c r="D69" s="4">
        <v>3.444048800094635E-3</v>
      </c>
      <c r="E69" s="4">
        <v>3.4283216727671623E-2</v>
      </c>
      <c r="F69" s="4">
        <v>2.4209559463826756E-4</v>
      </c>
      <c r="G69" s="4">
        <v>2.4099007364733627E-3</v>
      </c>
      <c r="H69" s="4">
        <v>3.3716320101557944E-2</v>
      </c>
      <c r="I69" s="4">
        <v>0.33562355715444586</v>
      </c>
      <c r="J69" s="4">
        <v>2.370051366222382E-3</v>
      </c>
      <c r="K69" s="4">
        <v>2.3592286102822786E-2</v>
      </c>
      <c r="N69" s="1" t="s">
        <v>19</v>
      </c>
      <c r="O69" s="25">
        <v>21</v>
      </c>
      <c r="P69" s="7">
        <v>0.71590909090909094</v>
      </c>
      <c r="Q69" s="7">
        <v>4.7249999999999996</v>
      </c>
      <c r="R69" s="7">
        <v>3.2454545454545456</v>
      </c>
      <c r="S69" s="7">
        <v>1.2886363636363636</v>
      </c>
      <c r="T69" s="7">
        <v>1.4795454545454545</v>
      </c>
      <c r="U69" s="7">
        <v>7.4454545454545453</v>
      </c>
      <c r="V69" s="7">
        <v>1.0977272727272727</v>
      </c>
      <c r="W69" s="7">
        <v>1.0022727272727272</v>
      </c>
      <c r="AC69" s="6"/>
    </row>
    <row r="70" spans="1:29">
      <c r="A70" s="6"/>
      <c r="C70" s="1"/>
      <c r="D70" s="1" t="s">
        <v>13</v>
      </c>
      <c r="E70" s="1" t="s">
        <v>14</v>
      </c>
      <c r="F70" s="1" t="s">
        <v>15</v>
      </c>
      <c r="G70" s="1" t="s">
        <v>16</v>
      </c>
      <c r="H70" s="1" t="s">
        <v>17</v>
      </c>
      <c r="I70" s="1" t="s">
        <v>18</v>
      </c>
      <c r="J70" s="1" t="s">
        <v>19</v>
      </c>
      <c r="K70" s="1" t="s">
        <v>20</v>
      </c>
      <c r="L70" s="1"/>
      <c r="N70" s="1" t="s">
        <v>20</v>
      </c>
      <c r="O70" s="26">
        <v>17</v>
      </c>
      <c r="P70" s="7">
        <v>0.57954545454545459</v>
      </c>
      <c r="Q70" s="7">
        <v>3.8250000000000002</v>
      </c>
      <c r="R70" s="7">
        <v>2.6272727272727274</v>
      </c>
      <c r="S70" s="7">
        <v>1.0431818181818182</v>
      </c>
      <c r="T70" s="7">
        <v>1.1977272727272728</v>
      </c>
      <c r="U70" s="7">
        <v>6.0272727272727273</v>
      </c>
      <c r="V70" s="7">
        <v>0.88863636363636367</v>
      </c>
      <c r="W70" s="7">
        <v>0.8113636363636364</v>
      </c>
      <c r="AC70" s="6"/>
    </row>
    <row r="71" spans="1:29">
      <c r="A71" s="6"/>
      <c r="B71" s="4">
        <v>7.9049695366867311E-3</v>
      </c>
      <c r="C71" s="1" t="s">
        <v>13</v>
      </c>
      <c r="D71" s="4">
        <v>2.7225100847610578E-5</v>
      </c>
      <c r="E71" s="4">
        <v>2.7100778385187314E-4</v>
      </c>
      <c r="F71" s="4">
        <v>1.9137583005815645E-6</v>
      </c>
      <c r="G71" s="4">
        <v>1.9050191908260851E-5</v>
      </c>
      <c r="H71" s="4">
        <v>2.6652648329199399E-4</v>
      </c>
      <c r="I71" s="4">
        <v>2.6530939951003325E-3</v>
      </c>
      <c r="J71" s="4">
        <v>1.8735183850370697E-5</v>
      </c>
      <c r="K71" s="4">
        <v>1.8649630294361184E-4</v>
      </c>
      <c r="O71" s="25">
        <v>440</v>
      </c>
      <c r="AC71" s="6"/>
    </row>
    <row r="72" spans="1:29">
      <c r="A72" s="6"/>
      <c r="B72" s="4">
        <v>7.8688717722125892E-2</v>
      </c>
      <c r="C72" s="1" t="s">
        <v>14</v>
      </c>
      <c r="D72" s="4">
        <v>2.7100778385187314E-4</v>
      </c>
      <c r="E72" s="4">
        <v>2.697702363690217E-3</v>
      </c>
      <c r="F72" s="4">
        <v>1.9050191908260851E-5</v>
      </c>
      <c r="G72" s="4">
        <v>1.8963199879069574E-4</v>
      </c>
      <c r="H72" s="4">
        <v>2.653093995100332E-3</v>
      </c>
      <c r="I72" s="4">
        <v>2.6409787349821977E-2</v>
      </c>
      <c r="J72" s="4">
        <v>1.8649630294361184E-4</v>
      </c>
      <c r="K72" s="4">
        <v>1.8564467415646557E-3</v>
      </c>
      <c r="N72" s="1" t="s">
        <v>101</v>
      </c>
      <c r="AC72" s="6"/>
    </row>
    <row r="73" spans="1:29">
      <c r="A73" s="6"/>
      <c r="B73" s="4">
        <v>5.5567107542987739E-4</v>
      </c>
      <c r="C73" s="1" t="s">
        <v>15</v>
      </c>
      <c r="D73" s="4">
        <v>1.9137583005815645E-6</v>
      </c>
      <c r="E73" s="4">
        <v>1.9050191908260854E-5</v>
      </c>
      <c r="F73" s="4">
        <v>1.3452551942948178E-7</v>
      </c>
      <c r="G73" s="4">
        <v>1.339112133915407E-6</v>
      </c>
      <c r="H73" s="4">
        <v>1.8735183850370694E-5</v>
      </c>
      <c r="I73" s="4">
        <v>1.8649630294361184E-4</v>
      </c>
      <c r="J73" s="4">
        <v>1.3169689914928412E-6</v>
      </c>
      <c r="K73" s="4">
        <v>1.3109550990604888E-5</v>
      </c>
      <c r="P73" s="1" t="s">
        <v>13</v>
      </c>
      <c r="Q73" s="1" t="s">
        <v>14</v>
      </c>
      <c r="R73" s="1" t="s">
        <v>15</v>
      </c>
      <c r="S73" s="1" t="s">
        <v>16</v>
      </c>
      <c r="T73" s="1" t="s">
        <v>17</v>
      </c>
      <c r="U73" s="1" t="s">
        <v>18</v>
      </c>
      <c r="V73" s="1" t="s">
        <v>19</v>
      </c>
      <c r="W73" s="1" t="s">
        <v>20</v>
      </c>
      <c r="X73" s="1" t="s">
        <v>95</v>
      </c>
      <c r="AC73" s="6"/>
    </row>
    <row r="74" spans="1:29">
      <c r="A74" s="6"/>
      <c r="B74" s="4">
        <v>5.5313362306995753E-3</v>
      </c>
      <c r="C74" s="1" t="s">
        <v>16</v>
      </c>
      <c r="D74" s="4">
        <v>1.9050191908260854E-5</v>
      </c>
      <c r="E74" s="4">
        <v>1.8963199879069579E-4</v>
      </c>
      <c r="F74" s="4">
        <v>1.3391121339154072E-6</v>
      </c>
      <c r="G74" s="4">
        <v>1.3329971256044701E-5</v>
      </c>
      <c r="H74" s="4">
        <v>1.8649630294361184E-4</v>
      </c>
      <c r="I74" s="4">
        <v>1.8564467415646561E-3</v>
      </c>
      <c r="J74" s="4">
        <v>1.310955099060489E-5</v>
      </c>
      <c r="K74" s="4">
        <v>1.3049686688557376E-4</v>
      </c>
      <c r="O74" s="1" t="s">
        <v>13</v>
      </c>
      <c r="P74" s="7">
        <v>21.878787878787882</v>
      </c>
      <c r="Q74" s="7">
        <v>4.4444444444444418E-2</v>
      </c>
      <c r="R74" s="7">
        <v>9.0374331550802114E-2</v>
      </c>
      <c r="S74" s="7">
        <v>3.3670033670033693E-4</v>
      </c>
      <c r="T74" s="7">
        <v>1.4369501466275645E-2</v>
      </c>
      <c r="U74" s="7">
        <v>3.8490093240093239</v>
      </c>
      <c r="V74" s="7">
        <v>1.6189723320158103</v>
      </c>
      <c r="W74" s="7">
        <v>7.3160173160173134E-2</v>
      </c>
      <c r="X74" s="6">
        <v>27.569454685771412</v>
      </c>
      <c r="AC74" s="6"/>
    </row>
    <row r="75" spans="1:29">
      <c r="A75" s="6"/>
      <c r="B75" s="4">
        <v>7.7387545520455583E-2</v>
      </c>
      <c r="C75" s="1" t="s">
        <v>17</v>
      </c>
      <c r="D75" s="4">
        <v>2.6652648329199399E-4</v>
      </c>
      <c r="E75" s="4">
        <v>2.653093995100332E-3</v>
      </c>
      <c r="F75" s="4">
        <v>1.8735183850370694E-5</v>
      </c>
      <c r="G75" s="4">
        <v>1.8649630294361179E-4</v>
      </c>
      <c r="H75" s="4">
        <v>2.6092232566415669E-3</v>
      </c>
      <c r="I75" s="4">
        <v>2.5973083307026905E-2</v>
      </c>
      <c r="J75" s="4">
        <v>1.8341245798935254E-4</v>
      </c>
      <c r="K75" s="4">
        <v>1.8257491147138101E-3</v>
      </c>
      <c r="O75" s="1" t="s">
        <v>14</v>
      </c>
      <c r="P75" s="7">
        <v>0.38918252290345323</v>
      </c>
      <c r="Q75" s="7">
        <v>85.39651162790696</v>
      </c>
      <c r="R75" s="7">
        <v>11.366148488993906</v>
      </c>
      <c r="S75" s="7">
        <v>2.035239996867904</v>
      </c>
      <c r="T75" s="7">
        <v>6.0590909090909095</v>
      </c>
      <c r="U75" s="7">
        <v>6.8868542310402781</v>
      </c>
      <c r="V75" s="7">
        <v>2.7179014615313903</v>
      </c>
      <c r="W75" s="7">
        <v>1.0790748011678244</v>
      </c>
      <c r="X75" s="6">
        <v>115.93000403950262</v>
      </c>
      <c r="AC75" s="6"/>
    </row>
    <row r="76" spans="1:29">
      <c r="A76" s="6"/>
      <c r="B76" s="4">
        <v>0.77034158024341326</v>
      </c>
      <c r="C76" s="1" t="s">
        <v>18</v>
      </c>
      <c r="D76" s="4">
        <v>2.6530939951003325E-3</v>
      </c>
      <c r="E76" s="4">
        <v>2.6409787349821977E-2</v>
      </c>
      <c r="F76" s="4">
        <v>1.8649630294361184E-4</v>
      </c>
      <c r="G76" s="4">
        <v>1.8564467415646557E-3</v>
      </c>
      <c r="H76" s="4">
        <v>2.5973083307026905E-2</v>
      </c>
      <c r="I76" s="4">
        <v>0.25854478138527137</v>
      </c>
      <c r="J76" s="4">
        <v>1.8257491147138103E-3</v>
      </c>
      <c r="K76" s="4">
        <v>1.8174118958003221E-2</v>
      </c>
      <c r="O76" s="1" t="s">
        <v>15</v>
      </c>
      <c r="P76" s="7">
        <v>0.80541125541125524</v>
      </c>
      <c r="Q76" s="7">
        <v>15.75</v>
      </c>
      <c r="R76" s="7">
        <v>172.36440030557677</v>
      </c>
      <c r="S76" s="7">
        <v>3.1949254449254441</v>
      </c>
      <c r="T76" s="7">
        <v>3.134583158776707</v>
      </c>
      <c r="U76" s="7">
        <v>22.858474858474857</v>
      </c>
      <c r="V76" s="7">
        <v>3.1761716544325226E-2</v>
      </c>
      <c r="W76" s="7">
        <v>1.6402288188002474</v>
      </c>
      <c r="X76" s="6">
        <v>219.77978555850962</v>
      </c>
      <c r="AC76" s="6"/>
    </row>
    <row r="77" spans="1:29">
      <c r="A77" s="6"/>
      <c r="B77" s="4">
        <v>5.4398717723906512E-3</v>
      </c>
      <c r="C77" s="1" t="s">
        <v>19</v>
      </c>
      <c r="D77" s="4">
        <v>1.8735183850370697E-5</v>
      </c>
      <c r="E77" s="4">
        <v>1.8649630294361184E-4</v>
      </c>
      <c r="F77" s="4">
        <v>1.3169689914928412E-6</v>
      </c>
      <c r="G77" s="4">
        <v>1.3109550990604887E-5</v>
      </c>
      <c r="H77" s="4">
        <v>1.8341245798935256E-4</v>
      </c>
      <c r="I77" s="4">
        <v>1.8257491147138105E-3</v>
      </c>
      <c r="J77" s="4">
        <v>1.2892775526229033E-5</v>
      </c>
      <c r="K77" s="4">
        <v>1.2833901121690991E-4</v>
      </c>
      <c r="O77" s="1" t="s">
        <v>16</v>
      </c>
      <c r="P77" s="7">
        <v>1.2613636363636365</v>
      </c>
      <c r="Q77" s="7">
        <v>2.6253003003003013</v>
      </c>
      <c r="R77" s="7">
        <v>0.51627402803873379</v>
      </c>
      <c r="S77" s="7">
        <v>60.596780871780872</v>
      </c>
      <c r="T77" s="7">
        <v>2.6068181818181819</v>
      </c>
      <c r="U77" s="7">
        <v>9.4231021231021241</v>
      </c>
      <c r="V77" s="7">
        <v>1.9340909090909091</v>
      </c>
      <c r="W77" s="7">
        <v>2.826398151398152</v>
      </c>
      <c r="X77" s="6">
        <v>81.790128201892912</v>
      </c>
      <c r="AC77" s="6"/>
    </row>
    <row r="78" spans="1:29">
      <c r="A78" s="6"/>
      <c r="B78" s="4">
        <v>5.4150307898798454E-2</v>
      </c>
      <c r="C78" s="1" t="s">
        <v>20</v>
      </c>
      <c r="D78" s="4">
        <v>1.8649630294361184E-4</v>
      </c>
      <c r="E78" s="4">
        <v>1.8564467415646559E-3</v>
      </c>
      <c r="F78" s="4">
        <v>1.3109550990604888E-5</v>
      </c>
      <c r="G78" s="4">
        <v>1.3049686688557373E-4</v>
      </c>
      <c r="H78" s="4">
        <v>1.8257491147138103E-3</v>
      </c>
      <c r="I78" s="4">
        <v>1.8174118958003225E-2</v>
      </c>
      <c r="J78" s="4">
        <v>1.2833901121690993E-4</v>
      </c>
      <c r="K78" s="4">
        <v>1.2775295565043976E-3</v>
      </c>
      <c r="O78" s="1" t="s">
        <v>17</v>
      </c>
      <c r="P78" s="7">
        <v>1.3888888888888888E-2</v>
      </c>
      <c r="Q78" s="7">
        <v>5.5596801346801348</v>
      </c>
      <c r="R78" s="7">
        <v>3.2960784313725489</v>
      </c>
      <c r="S78" s="7">
        <v>2.0249999999999999</v>
      </c>
      <c r="T78" s="7">
        <v>40.260483870967747</v>
      </c>
      <c r="U78" s="7">
        <v>0.93076923076923113</v>
      </c>
      <c r="V78" s="7">
        <v>4.3840579710144899E-2</v>
      </c>
      <c r="W78" s="7">
        <v>0.2099206349206349</v>
      </c>
      <c r="X78" s="6">
        <v>52.339661771309331</v>
      </c>
      <c r="AC78" s="6"/>
    </row>
    <row r="79" spans="1:29">
      <c r="A79" s="6"/>
      <c r="O79" s="1" t="s">
        <v>18</v>
      </c>
      <c r="P79" s="7">
        <v>3.6378787878787873</v>
      </c>
      <c r="Q79" s="7">
        <v>7.1111111111111107</v>
      </c>
      <c r="R79" s="7">
        <v>24.727272727272727</v>
      </c>
      <c r="S79" s="7">
        <v>6.2255892255892258</v>
      </c>
      <c r="T79" s="7">
        <v>1.2324046920821108</v>
      </c>
      <c r="U79" s="7">
        <v>61.932400932400931</v>
      </c>
      <c r="V79" s="7">
        <v>8.3636363636363633</v>
      </c>
      <c r="W79" s="7">
        <v>0.35064935064935077</v>
      </c>
      <c r="X79" s="6">
        <v>113.5809431906206</v>
      </c>
      <c r="AC79" s="6"/>
    </row>
    <row r="80" spans="1:29">
      <c r="A80" s="6"/>
      <c r="C80" s="1" t="s">
        <v>31</v>
      </c>
      <c r="D80" s="4">
        <v>2.5007087022765255E-4</v>
      </c>
      <c r="E80" s="4">
        <v>2.5121804858264853E-5</v>
      </c>
      <c r="F80" s="4">
        <v>3.5575049675440513E-3</v>
      </c>
      <c r="G80" s="4">
        <v>3.5738247119942632E-4</v>
      </c>
      <c r="H80" s="4">
        <v>2.4481271892660213E-3</v>
      </c>
      <c r="I80" s="4">
        <v>2.4593577597009002E-4</v>
      </c>
      <c r="J80" s="4">
        <v>3.4827025751000371E-2</v>
      </c>
      <c r="K80" s="4">
        <v>3.4986791700845165E-3</v>
      </c>
      <c r="O80" s="1" t="s">
        <v>19</v>
      </c>
      <c r="P80" s="7">
        <v>2.3032106782106783</v>
      </c>
      <c r="Q80" s="7">
        <v>4.7249999999999996</v>
      </c>
      <c r="R80" s="7">
        <v>0.1754265342500636</v>
      </c>
      <c r="S80" s="7">
        <v>1.2886363636363636</v>
      </c>
      <c r="T80" s="7">
        <v>1.4795454545454545</v>
      </c>
      <c r="U80" s="7">
        <v>5.57976467976468</v>
      </c>
      <c r="V80" s="7">
        <v>89.325470543948811</v>
      </c>
      <c r="W80" s="7">
        <v>3.9818645640074219</v>
      </c>
      <c r="X80" s="6">
        <v>108.85891881836348</v>
      </c>
      <c r="AC80" s="6"/>
    </row>
    <row r="81" spans="1:29">
      <c r="A81" s="6"/>
      <c r="C81" s="1"/>
      <c r="D81" s="1" t="s">
        <v>13</v>
      </c>
      <c r="E81" s="1" t="s">
        <v>14</v>
      </c>
      <c r="F81" s="1" t="s">
        <v>15</v>
      </c>
      <c r="G81" s="1" t="s">
        <v>16</v>
      </c>
      <c r="H81" s="1" t="s">
        <v>17</v>
      </c>
      <c r="I81" s="1" t="s">
        <v>18</v>
      </c>
      <c r="J81" s="1" t="s">
        <v>19</v>
      </c>
      <c r="K81" s="1" t="s">
        <v>20</v>
      </c>
      <c r="L81" s="1"/>
      <c r="O81" s="1" t="s">
        <v>20</v>
      </c>
      <c r="P81" s="7">
        <v>3.4815062388591795</v>
      </c>
      <c r="Q81" s="7">
        <v>2.0864379084967322</v>
      </c>
      <c r="R81" s="7">
        <v>0.14976407675369618</v>
      </c>
      <c r="S81" s="7">
        <v>1.0431818181818182</v>
      </c>
      <c r="T81" s="7">
        <v>0.5373857167500431</v>
      </c>
      <c r="U81" s="7">
        <v>0.68187302893185253</v>
      </c>
      <c r="V81" s="7">
        <v>5.0165136014880263</v>
      </c>
      <c r="W81" s="7">
        <v>5.9038006111535504</v>
      </c>
      <c r="X81" s="6">
        <v>18.900463000614899</v>
      </c>
      <c r="AC81" s="6"/>
    </row>
    <row r="82" spans="1:29">
      <c r="A82" s="6"/>
      <c r="B82" s="4">
        <v>5.5313362306995753E-3</v>
      </c>
      <c r="C82" s="1" t="s">
        <v>13</v>
      </c>
      <c r="D82" s="4">
        <v>1.3832260647327862E-6</v>
      </c>
      <c r="E82" s="4">
        <v>1.3895714939308499E-7</v>
      </c>
      <c r="F82" s="4">
        <v>1.967775611787013E-5</v>
      </c>
      <c r="G82" s="4">
        <v>1.9768026111623344E-6</v>
      </c>
      <c r="H82" s="4">
        <v>1.3541414619347861E-5</v>
      </c>
      <c r="I82" s="4">
        <v>1.360353468048573E-6</v>
      </c>
      <c r="J82" s="4">
        <v>1.9263998934401544E-4</v>
      </c>
      <c r="K82" s="4">
        <v>1.9352370853082408E-5</v>
      </c>
      <c r="X82" s="27">
        <v>738.74935926658486</v>
      </c>
      <c r="Y82" t="s">
        <v>51</v>
      </c>
      <c r="AC82" s="6"/>
    </row>
    <row r="83" spans="1:29">
      <c r="A83" s="6"/>
      <c r="B83" s="4">
        <v>5.5567107542987739E-4</v>
      </c>
      <c r="C83" s="1" t="s">
        <v>14</v>
      </c>
      <c r="D83" s="4">
        <v>1.3895714939308499E-7</v>
      </c>
      <c r="E83" s="4">
        <v>1.3959460322331549E-8</v>
      </c>
      <c r="F83" s="4">
        <v>1.976802611162334E-6</v>
      </c>
      <c r="G83" s="4">
        <v>1.9858710211117242E-7</v>
      </c>
      <c r="H83" s="4">
        <v>1.360353468048573E-6</v>
      </c>
      <c r="I83" s="4">
        <v>1.3665939711998131E-7</v>
      </c>
      <c r="J83" s="4">
        <v>1.9352370853082408E-5</v>
      </c>
      <c r="K83" s="4">
        <v>1.9441148170249744E-6</v>
      </c>
      <c r="Y83" t="s">
        <v>102</v>
      </c>
      <c r="AC83" s="6"/>
    </row>
    <row r="84" spans="1:29">
      <c r="A84" s="6"/>
      <c r="B84" s="4">
        <v>7.8688717722125892E-2</v>
      </c>
      <c r="C84" s="1" t="s">
        <v>15</v>
      </c>
      <c r="D84" s="4">
        <v>1.9677756117870126E-5</v>
      </c>
      <c r="E84" s="4">
        <v>1.976802611162334E-6</v>
      </c>
      <c r="F84" s="4">
        <v>2.799355041861345E-4</v>
      </c>
      <c r="G84" s="4">
        <v>2.8121968395047444E-5</v>
      </c>
      <c r="H84" s="4">
        <v>1.9263998934401541E-4</v>
      </c>
      <c r="I84" s="4">
        <v>1.9352370853082405E-5</v>
      </c>
      <c r="J84" s="4">
        <v>2.7404939984216775E-3</v>
      </c>
      <c r="K84" s="4">
        <v>2.7530657761506218E-4</v>
      </c>
      <c r="U84" t="s">
        <v>103</v>
      </c>
      <c r="W84">
        <v>66.33864886296881</v>
      </c>
      <c r="AC84" s="6"/>
    </row>
    <row r="85" spans="1:29">
      <c r="A85" s="6"/>
      <c r="B85" s="4">
        <v>7.9049695366867311E-3</v>
      </c>
      <c r="C85" s="1" t="s">
        <v>16</v>
      </c>
      <c r="D85" s="4">
        <v>1.9768026111623344E-6</v>
      </c>
      <c r="E85" s="4">
        <v>1.9858710211117239E-7</v>
      </c>
      <c r="F85" s="4">
        <v>2.8121968395047444E-5</v>
      </c>
      <c r="G85" s="4">
        <v>2.8250975477772882E-6</v>
      </c>
      <c r="H85" s="4">
        <v>1.9352370853082408E-5</v>
      </c>
      <c r="I85" s="4">
        <v>1.9441148170249744E-6</v>
      </c>
      <c r="J85" s="4">
        <v>2.7530657761506224E-4</v>
      </c>
      <c r="K85" s="4">
        <v>2.7656952258158517E-5</v>
      </c>
      <c r="AC85" s="6"/>
    </row>
    <row r="86" spans="1:29">
      <c r="A86" s="6"/>
      <c r="B86" s="4">
        <v>5.4150307898798454E-2</v>
      </c>
      <c r="C86" s="1" t="s">
        <v>17</v>
      </c>
      <c r="D86" s="4">
        <v>1.3541414619347857E-5</v>
      </c>
      <c r="E86" s="4">
        <v>1.3603534680485726E-6</v>
      </c>
      <c r="F86" s="4">
        <v>1.9263998934401539E-4</v>
      </c>
      <c r="G86" s="4">
        <v>1.9352370853082405E-5</v>
      </c>
      <c r="H86" s="4">
        <v>1.325668410741751E-4</v>
      </c>
      <c r="I86" s="4">
        <v>1.3317497992110293E-5</v>
      </c>
      <c r="J86" s="4">
        <v>1.8858941676160525E-3</v>
      </c>
      <c r="K86" s="4">
        <v>1.8945455429918921E-4</v>
      </c>
      <c r="AC86" s="6"/>
    </row>
    <row r="87" spans="1:29">
      <c r="A87" s="6"/>
      <c r="B87" s="4">
        <v>5.4398717723906512E-3</v>
      </c>
      <c r="C87" s="1" t="s">
        <v>18</v>
      </c>
      <c r="D87" s="4">
        <v>1.3603534680485728E-6</v>
      </c>
      <c r="E87" s="4">
        <v>1.3665939711998131E-7</v>
      </c>
      <c r="F87" s="4">
        <v>1.9352370853082405E-5</v>
      </c>
      <c r="G87" s="4">
        <v>1.9441148170249739E-6</v>
      </c>
      <c r="H87" s="4">
        <v>1.3317497992110295E-5</v>
      </c>
      <c r="I87" s="4">
        <v>1.3378590855206837E-6</v>
      </c>
      <c r="J87" s="4">
        <v>1.8945455429918924E-4</v>
      </c>
      <c r="K87" s="4">
        <v>1.9032366057993911E-5</v>
      </c>
      <c r="AC87" s="6"/>
    </row>
    <row r="88" spans="1:29">
      <c r="A88" s="6"/>
      <c r="B88" s="4">
        <v>0.77034158024341326</v>
      </c>
      <c r="C88" s="1" t="s">
        <v>19</v>
      </c>
      <c r="D88" s="4">
        <v>1.9263998934401539E-4</v>
      </c>
      <c r="E88" s="4">
        <v>1.9352370853082405E-5</v>
      </c>
      <c r="F88" s="4">
        <v>2.740493998421677E-3</v>
      </c>
      <c r="G88" s="4">
        <v>2.7530657761506218E-4</v>
      </c>
      <c r="H88" s="4">
        <v>1.8858941676160525E-3</v>
      </c>
      <c r="I88" s="4">
        <v>1.8945455429918921E-4</v>
      </c>
      <c r="J88" s="4">
        <v>2.6828706052203673E-2</v>
      </c>
      <c r="K88" s="4">
        <v>2.6951780406476201E-3</v>
      </c>
      <c r="AC88" s="6"/>
    </row>
    <row r="89" spans="1:29">
      <c r="A89" s="6"/>
      <c r="B89" s="4">
        <v>7.7387545520455583E-2</v>
      </c>
      <c r="C89" s="1" t="s">
        <v>20</v>
      </c>
      <c r="D89" s="4">
        <v>1.9352370853082402E-5</v>
      </c>
      <c r="E89" s="4">
        <v>1.9441148170249735E-6</v>
      </c>
      <c r="F89" s="4">
        <v>2.7530657761506213E-4</v>
      </c>
      <c r="G89" s="4">
        <v>2.765695225815851E-5</v>
      </c>
      <c r="H89" s="4">
        <v>1.8945455429918921E-4</v>
      </c>
      <c r="I89" s="4">
        <v>1.9032366057993908E-5</v>
      </c>
      <c r="J89" s="4">
        <v>2.6951780406476201E-3</v>
      </c>
      <c r="K89" s="4">
        <v>2.7075419353638527E-4</v>
      </c>
      <c r="AC89" s="6"/>
    </row>
    <row r="90" spans="1:29">
      <c r="A90" s="6"/>
      <c r="AC90" s="6"/>
    </row>
    <row r="91" spans="1:29">
      <c r="A91" s="6"/>
      <c r="C91" s="1" t="s">
        <v>32</v>
      </c>
      <c r="D91" s="4">
        <v>5.7610630602744438E-6</v>
      </c>
      <c r="E91" s="4">
        <v>5.7347553690802759E-5</v>
      </c>
      <c r="F91" s="4">
        <v>8.1956808630302271E-5</v>
      </c>
      <c r="G91" s="4">
        <v>8.1582555755416565E-4</v>
      </c>
      <c r="H91" s="4">
        <v>5.6399272350652176E-5</v>
      </c>
      <c r="I91" s="4">
        <v>5.6141727063427696E-4</v>
      </c>
      <c r="J91" s="4">
        <v>8.0233531946628312E-4</v>
      </c>
      <c r="K91" s="4">
        <v>7.9867148353915344E-3</v>
      </c>
      <c r="AC91" s="6"/>
    </row>
    <row r="92" spans="1:29">
      <c r="A92" s="6"/>
      <c r="C92" s="1"/>
      <c r="D92" s="1" t="s">
        <v>13</v>
      </c>
      <c r="E92" s="1" t="s">
        <v>14</v>
      </c>
      <c r="F92" s="1" t="s">
        <v>15</v>
      </c>
      <c r="G92" s="1" t="s">
        <v>16</v>
      </c>
      <c r="H92" s="1" t="s">
        <v>17</v>
      </c>
      <c r="I92" s="1" t="s">
        <v>18</v>
      </c>
      <c r="J92" s="1" t="s">
        <v>19</v>
      </c>
      <c r="K92" s="1" t="s">
        <v>20</v>
      </c>
      <c r="AC92" s="6"/>
    </row>
    <row r="93" spans="1:29">
      <c r="A93" s="6"/>
      <c r="B93" s="4">
        <v>5.5567107542987739E-4</v>
      </c>
      <c r="C93" s="1" t="s">
        <v>13</v>
      </c>
      <c r="D93" s="4">
        <v>3.2012561063220407E-9</v>
      </c>
      <c r="E93" s="4">
        <v>3.1866376832641007E-8</v>
      </c>
      <c r="F93" s="4">
        <v>4.5541027990400721E-8</v>
      </c>
      <c r="G93" s="4">
        <v>4.5333066492930258E-7</v>
      </c>
      <c r="H93" s="4">
        <v>3.1339444320549444E-8</v>
      </c>
      <c r="I93" s="4">
        <v>3.1196333853825522E-7</v>
      </c>
      <c r="J93" s="4">
        <v>4.4583452982320377E-7</v>
      </c>
      <c r="K93" s="4">
        <v>4.4379864217337697E-6</v>
      </c>
      <c r="AC93" s="6"/>
    </row>
    <row r="94" spans="1:29">
      <c r="A94" s="6"/>
      <c r="B94" s="4">
        <v>5.5313362306995753E-3</v>
      </c>
      <c r="C94" s="1" t="s">
        <v>14</v>
      </c>
      <c r="D94" s="4">
        <v>3.1866376832641E-8</v>
      </c>
      <c r="E94" s="4">
        <v>3.1720860147192645E-7</v>
      </c>
      <c r="F94" s="4">
        <v>4.5333066492930258E-7</v>
      </c>
      <c r="G94" s="4">
        <v>4.5126054644300379E-6</v>
      </c>
      <c r="H94" s="4">
        <v>3.1196333853825517E-7</v>
      </c>
      <c r="I94" s="4">
        <v>3.1053876895998451E-6</v>
      </c>
      <c r="J94" s="4">
        <v>4.4379864217337697E-6</v>
      </c>
      <c r="K94" s="4">
        <v>4.4177205133266988E-5</v>
      </c>
      <c r="AC94" s="6"/>
    </row>
    <row r="95" spans="1:29">
      <c r="A95" s="6"/>
      <c r="B95" s="4">
        <v>7.9049695366867311E-3</v>
      </c>
      <c r="C95" s="1" t="s">
        <v>15</v>
      </c>
      <c r="D95" s="4">
        <v>4.5541027990400708E-8</v>
      </c>
      <c r="E95" s="4">
        <v>4.5333066492930253E-7</v>
      </c>
      <c r="F95" s="4">
        <v>6.4786607554660364E-7</v>
      </c>
      <c r="G95" s="4">
        <v>6.4490761797161468E-6</v>
      </c>
      <c r="H95" s="4">
        <v>4.4583452982320367E-7</v>
      </c>
      <c r="I95" s="4">
        <v>4.4379864217337697E-6</v>
      </c>
      <c r="J95" s="4">
        <v>6.3424362585887841E-6</v>
      </c>
      <c r="K95" s="4">
        <v>6.3134737471974055E-5</v>
      </c>
      <c r="AC95" s="6"/>
    </row>
    <row r="96" spans="1:29">
      <c r="A96" s="6"/>
      <c r="B96" s="4">
        <v>7.8688717722125892E-2</v>
      </c>
      <c r="C96" s="1" t="s">
        <v>16</v>
      </c>
      <c r="D96" s="4">
        <v>4.5333066492930247E-7</v>
      </c>
      <c r="E96" s="4">
        <v>4.5126054644300371E-6</v>
      </c>
      <c r="F96" s="4">
        <v>6.4490761797161468E-6</v>
      </c>
      <c r="G96" s="4">
        <v>6.419626700887571E-5</v>
      </c>
      <c r="H96" s="4">
        <v>4.4379864217337689E-6</v>
      </c>
      <c r="I96" s="4">
        <v>4.4177205133266975E-5</v>
      </c>
      <c r="J96" s="4">
        <v>6.3134737471974055E-5</v>
      </c>
      <c r="K96" s="4">
        <v>6.2846434920923956E-4</v>
      </c>
      <c r="AC96" s="6"/>
    </row>
    <row r="97" spans="1:29">
      <c r="A97" s="6"/>
      <c r="B97" s="4">
        <v>5.4398717723906512E-3</v>
      </c>
      <c r="C97" s="1" t="s">
        <v>17</v>
      </c>
      <c r="D97" s="4">
        <v>3.1339444320549451E-8</v>
      </c>
      <c r="E97" s="4">
        <v>3.1196333853825522E-7</v>
      </c>
      <c r="F97" s="4">
        <v>4.4583452982320383E-7</v>
      </c>
      <c r="G97" s="4">
        <v>4.4379864217337705E-6</v>
      </c>
      <c r="H97" s="4">
        <v>3.0680480964368532E-7</v>
      </c>
      <c r="I97" s="4">
        <v>3.0540379630560063E-6</v>
      </c>
      <c r="J97" s="4">
        <v>4.3646012563566686E-6</v>
      </c>
      <c r="K97" s="4">
        <v>4.3446704587180054E-5</v>
      </c>
      <c r="AC97" s="6"/>
    </row>
    <row r="98" spans="1:29">
      <c r="A98" s="6"/>
      <c r="B98" s="4">
        <v>5.4150307898798454E-2</v>
      </c>
      <c r="C98" s="1" t="s">
        <v>18</v>
      </c>
      <c r="D98" s="4">
        <v>3.1196333853825522E-7</v>
      </c>
      <c r="E98" s="4">
        <v>3.1053876895998451E-6</v>
      </c>
      <c r="F98" s="4">
        <v>4.4379864217337705E-6</v>
      </c>
      <c r="G98" s="4">
        <v>4.4177205133266988E-5</v>
      </c>
      <c r="H98" s="4">
        <v>3.0540379630560059E-6</v>
      </c>
      <c r="I98" s="4">
        <v>3.0400918064549157E-5</v>
      </c>
      <c r="J98" s="4">
        <v>4.3446704587180054E-5</v>
      </c>
      <c r="K98" s="4">
        <v>4.32483067436353E-4</v>
      </c>
      <c r="AC98" s="6"/>
    </row>
    <row r="99" spans="1:29">
      <c r="A99" s="6"/>
      <c r="B99" s="4">
        <v>7.7387545520455583E-2</v>
      </c>
      <c r="C99" s="1" t="s">
        <v>19</v>
      </c>
      <c r="D99" s="4">
        <v>4.4583452982320367E-7</v>
      </c>
      <c r="E99" s="4">
        <v>4.4379864217337689E-6</v>
      </c>
      <c r="F99" s="4">
        <v>6.3424362585887841E-6</v>
      </c>
      <c r="G99" s="4">
        <v>6.3134737471974055E-5</v>
      </c>
      <c r="H99" s="4">
        <v>4.3646012563566669E-6</v>
      </c>
      <c r="I99" s="4">
        <v>4.344670458718004E-5</v>
      </c>
      <c r="J99" s="4">
        <v>6.209076105786626E-5</v>
      </c>
      <c r="K99" s="4">
        <v>6.1807225788276029E-4</v>
      </c>
      <c r="AC99" s="6"/>
    </row>
    <row r="100" spans="1:29">
      <c r="A100" s="6"/>
      <c r="B100" s="4">
        <v>0.77034158024341326</v>
      </c>
      <c r="C100" s="1" t="s">
        <v>20</v>
      </c>
      <c r="D100" s="4">
        <v>4.4379864217337697E-6</v>
      </c>
      <c r="E100" s="4">
        <v>4.4177205133266982E-5</v>
      </c>
      <c r="F100" s="4">
        <v>6.3134737471974055E-5</v>
      </c>
      <c r="G100" s="4">
        <v>6.2846434920923967E-4</v>
      </c>
      <c r="H100" s="4">
        <v>4.344670458718004E-5</v>
      </c>
      <c r="I100" s="4">
        <v>4.3248306743635294E-4</v>
      </c>
      <c r="J100" s="4">
        <v>6.1807225788276039E-4</v>
      </c>
      <c r="K100" s="4">
        <v>6.1524985272490267E-3</v>
      </c>
      <c r="AC100" s="6"/>
    </row>
    <row r="101" spans="1:29">
      <c r="A101" s="6"/>
      <c r="AC101" s="6"/>
    </row>
    <row r="102" spans="1:29">
      <c r="A102" s="6"/>
      <c r="C102" s="1" t="s">
        <v>33</v>
      </c>
      <c r="AC102" s="6"/>
    </row>
    <row r="103" spans="1:29">
      <c r="A103" s="6"/>
      <c r="C103" s="1"/>
      <c r="D103" s="1" t="s">
        <v>13</v>
      </c>
      <c r="E103" s="1" t="s">
        <v>14</v>
      </c>
      <c r="F103" s="1" t="s">
        <v>15</v>
      </c>
      <c r="G103" s="1" t="s">
        <v>16</v>
      </c>
      <c r="H103" s="1" t="s">
        <v>17</v>
      </c>
      <c r="I103" s="1" t="s">
        <v>18</v>
      </c>
      <c r="J103" s="1" t="s">
        <v>19</v>
      </c>
      <c r="K103" s="1" t="s">
        <v>20</v>
      </c>
      <c r="AC103" s="6"/>
    </row>
    <row r="104" spans="1:29">
      <c r="A104" s="6"/>
      <c r="C104" s="1" t="s">
        <v>13</v>
      </c>
      <c r="D104" s="4">
        <v>7.6244916891481263E-3</v>
      </c>
      <c r="E104" s="4">
        <v>1.4086754794819134E-2</v>
      </c>
      <c r="F104" s="4">
        <v>8.2431002778912757E-3</v>
      </c>
      <c r="G104" s="4">
        <v>1.9905939294463117E-3</v>
      </c>
      <c r="H104" s="4">
        <v>3.4108670309416743E-3</v>
      </c>
      <c r="I104" s="4">
        <v>4.3025641735311392E-3</v>
      </c>
      <c r="J104" s="4">
        <v>1.2171582392584777E-3</v>
      </c>
      <c r="K104" s="4">
        <v>4.2805653441359921E-4</v>
      </c>
      <c r="L104" s="6">
        <v>4.1303586669449735E-2</v>
      </c>
      <c r="AC104" s="6"/>
    </row>
    <row r="105" spans="1:29">
      <c r="A105" s="6"/>
      <c r="C105" s="1" t="s">
        <v>14</v>
      </c>
      <c r="D105" s="4">
        <v>1.4086754794819136E-2</v>
      </c>
      <c r="E105" s="4">
        <v>0.13401492722729597</v>
      </c>
      <c r="F105" s="4">
        <v>1.9905939294463117E-3</v>
      </c>
      <c r="G105" s="4">
        <v>1.1771911807722071E-2</v>
      </c>
      <c r="H105" s="4">
        <v>4.3025641735311392E-3</v>
      </c>
      <c r="I105" s="4">
        <v>3.9850529810706511E-2</v>
      </c>
      <c r="J105" s="4">
        <v>4.2805653441359921E-4</v>
      </c>
      <c r="K105" s="4">
        <v>3.086862074918326E-3</v>
      </c>
      <c r="L105" s="6">
        <v>0.20953220035285305</v>
      </c>
      <c r="AC105" s="6"/>
    </row>
    <row r="106" spans="1:29">
      <c r="A106" s="6"/>
      <c r="C106" s="1" t="s">
        <v>15</v>
      </c>
      <c r="D106" s="4">
        <v>8.2431002778912757E-3</v>
      </c>
      <c r="E106" s="4">
        <v>1.9905939294463117E-3</v>
      </c>
      <c r="F106" s="4">
        <v>0.11022118591842357</v>
      </c>
      <c r="G106" s="4">
        <v>1.4371335310707237E-2</v>
      </c>
      <c r="H106" s="4">
        <v>1.2171582392584777E-3</v>
      </c>
      <c r="I106" s="4">
        <v>4.2805653441359921E-4</v>
      </c>
      <c r="J106" s="4">
        <v>1.3989969138158982E-2</v>
      </c>
      <c r="K106" s="4">
        <v>1.8170523119817644E-3</v>
      </c>
      <c r="L106" s="6">
        <v>0.1522784516602812</v>
      </c>
      <c r="AC106" s="6"/>
    </row>
    <row r="107" spans="1:29">
      <c r="A107" s="6"/>
      <c r="C107" s="1" t="s">
        <v>16</v>
      </c>
      <c r="D107" s="4">
        <v>1.9905939294463117E-3</v>
      </c>
      <c r="E107" s="4">
        <v>1.1771911807722071E-2</v>
      </c>
      <c r="F107" s="4">
        <v>1.4371335310707237E-2</v>
      </c>
      <c r="G107" s="4">
        <v>3.4279631488477472E-2</v>
      </c>
      <c r="H107" s="4">
        <v>4.2805653441359921E-4</v>
      </c>
      <c r="I107" s="4">
        <v>3.0868620749183264E-3</v>
      </c>
      <c r="J107" s="4">
        <v>1.8170523119817642E-3</v>
      </c>
      <c r="K107" s="4">
        <v>4.2801177170855792E-3</v>
      </c>
      <c r="L107" s="6">
        <v>7.2025561174752367E-2</v>
      </c>
      <c r="AC107" s="6"/>
    </row>
    <row r="108" spans="1:29">
      <c r="A108" s="6"/>
      <c r="C108" s="1" t="s">
        <v>17</v>
      </c>
      <c r="D108" s="4">
        <v>3.4108670309416743E-3</v>
      </c>
      <c r="E108" s="4">
        <v>4.3025641735311392E-3</v>
      </c>
      <c r="F108" s="4">
        <v>1.2171582392584777E-3</v>
      </c>
      <c r="G108" s="4">
        <v>4.2805653441359916E-4</v>
      </c>
      <c r="H108" s="4">
        <v>2.6115400385622996E-2</v>
      </c>
      <c r="I108" s="4">
        <v>2.8473699641787656E-2</v>
      </c>
      <c r="J108" s="4">
        <v>3.7968846461653321E-3</v>
      </c>
      <c r="K108" s="4">
        <v>2.2436905331256786E-3</v>
      </c>
      <c r="L108" s="6">
        <v>6.9988321184846547E-2</v>
      </c>
      <c r="AC108" s="6"/>
    </row>
    <row r="109" spans="1:29">
      <c r="A109" s="6"/>
      <c r="C109" s="1" t="s">
        <v>18</v>
      </c>
      <c r="D109" s="4">
        <v>4.3025641735311392E-3</v>
      </c>
      <c r="E109" s="4">
        <v>3.9850529810706511E-2</v>
      </c>
      <c r="F109" s="4">
        <v>4.2805653441359921E-4</v>
      </c>
      <c r="G109" s="4">
        <v>3.086862074918326E-3</v>
      </c>
      <c r="H109" s="4">
        <v>2.8473699641787656E-2</v>
      </c>
      <c r="I109" s="4">
        <v>0.26018178661073427</v>
      </c>
      <c r="J109" s="4">
        <v>2.243690533125679E-3</v>
      </c>
      <c r="K109" s="4">
        <v>1.8762961675368377E-2</v>
      </c>
      <c r="L109" s="6">
        <v>0.35733015105458554</v>
      </c>
      <c r="AC109" s="6"/>
    </row>
    <row r="110" spans="1:29">
      <c r="A110" s="6"/>
      <c r="C110" s="1" t="s">
        <v>19</v>
      </c>
      <c r="D110" s="4">
        <v>1.2171582392584775E-3</v>
      </c>
      <c r="E110" s="4">
        <v>4.2805653441359921E-4</v>
      </c>
      <c r="F110" s="4">
        <v>1.398996913815898E-2</v>
      </c>
      <c r="G110" s="4">
        <v>1.817052311981764E-3</v>
      </c>
      <c r="H110" s="4">
        <v>3.7968846461653321E-3</v>
      </c>
      <c r="I110" s="4">
        <v>2.243690533125679E-3</v>
      </c>
      <c r="J110" s="4">
        <v>2.816592931325616E-2</v>
      </c>
      <c r="K110" s="4">
        <v>3.6027306215998204E-3</v>
      </c>
      <c r="L110" s="6">
        <v>5.5261471337959812E-2</v>
      </c>
      <c r="AC110" s="6"/>
    </row>
    <row r="111" spans="1:29">
      <c r="A111" s="6"/>
      <c r="C111" s="1" t="s">
        <v>20</v>
      </c>
      <c r="D111" s="4">
        <v>4.2805653441359921E-4</v>
      </c>
      <c r="E111" s="4">
        <v>3.0868620749183264E-3</v>
      </c>
      <c r="F111" s="4">
        <v>1.8170523119817642E-3</v>
      </c>
      <c r="G111" s="4">
        <v>4.2801177170855792E-3</v>
      </c>
      <c r="H111" s="4">
        <v>2.243690533125679E-3</v>
      </c>
      <c r="I111" s="4">
        <v>1.8762961675368381E-2</v>
      </c>
      <c r="J111" s="4">
        <v>3.6027306215998204E-3</v>
      </c>
      <c r="K111" s="4">
        <v>8.0587852635570483E-3</v>
      </c>
      <c r="L111" s="6">
        <v>4.22802567320502E-2</v>
      </c>
      <c r="AC111" s="6"/>
    </row>
    <row r="112" spans="1:29">
      <c r="A112" s="6"/>
      <c r="D112" s="3">
        <v>4.1303586669449749E-2</v>
      </c>
      <c r="E112" s="3">
        <v>0.20953220035285305</v>
      </c>
      <c r="F112" s="3">
        <v>0.1522784516602812</v>
      </c>
      <c r="G112" s="3">
        <v>7.2025561174752367E-2</v>
      </c>
      <c r="H112" s="3">
        <v>6.9988321184846547E-2</v>
      </c>
      <c r="I112" s="3">
        <v>0.35733015105458554</v>
      </c>
      <c r="J112" s="3">
        <v>5.5261471337959812E-2</v>
      </c>
      <c r="K112" s="3">
        <v>4.2280256732050193E-2</v>
      </c>
      <c r="L112" s="6">
        <v>1.0000000001667784</v>
      </c>
      <c r="AC112" s="6"/>
    </row>
    <row r="113" spans="1:29">
      <c r="A113" s="6"/>
      <c r="L113" s="6"/>
      <c r="M113" s="6"/>
      <c r="N113" s="6"/>
      <c r="O113" s="6"/>
      <c r="P113" s="6"/>
      <c r="Q113" s="6"/>
      <c r="R113" s="6"/>
      <c r="S113" s="6"/>
      <c r="T113" s="6"/>
      <c r="U113" s="6"/>
      <c r="V113" s="6"/>
      <c r="W113" s="6"/>
      <c r="X113" s="6"/>
      <c r="Y113" s="6"/>
      <c r="Z113" s="6"/>
      <c r="AA113" s="6"/>
      <c r="AB113" s="6"/>
      <c r="AC113" s="6"/>
    </row>
    <row r="114" spans="1:29">
      <c r="A114" s="6"/>
      <c r="C114" s="1" t="s">
        <v>34</v>
      </c>
      <c r="N114" t="s">
        <v>36</v>
      </c>
      <c r="O114" s="7">
        <v>0.52486020030944214</v>
      </c>
      <c r="W114" t="s">
        <v>54</v>
      </c>
      <c r="Y114" t="s">
        <v>60</v>
      </c>
      <c r="AC114" s="6"/>
    </row>
    <row r="115" spans="1:29">
      <c r="A115" s="6"/>
      <c r="C115" s="1"/>
      <c r="D115" s="1" t="s">
        <v>13</v>
      </c>
      <c r="E115" s="1" t="s">
        <v>14</v>
      </c>
      <c r="F115" s="1" t="s">
        <v>15</v>
      </c>
      <c r="G115" s="1" t="s">
        <v>16</v>
      </c>
      <c r="H115" s="1" t="s">
        <v>17</v>
      </c>
      <c r="I115" s="1" t="s">
        <v>18</v>
      </c>
      <c r="J115" s="1" t="s">
        <v>19</v>
      </c>
      <c r="K115" s="1" t="s">
        <v>20</v>
      </c>
      <c r="N115" t="s">
        <v>37</v>
      </c>
      <c r="O115" s="7">
        <v>0.32184574090504359</v>
      </c>
      <c r="R115" t="s">
        <v>58</v>
      </c>
      <c r="W115" s="1" t="s">
        <v>45</v>
      </c>
      <c r="X115" s="6" t="s">
        <v>47</v>
      </c>
      <c r="Y115" s="6" t="s">
        <v>48</v>
      </c>
      <c r="Z115" s="6" t="s">
        <v>49</v>
      </c>
      <c r="AA115" s="6" t="s">
        <v>50</v>
      </c>
      <c r="AB115" s="6"/>
      <c r="AC115" s="6"/>
    </row>
    <row r="116" spans="1:29">
      <c r="A116" s="6"/>
      <c r="C116" s="1" t="s">
        <v>13</v>
      </c>
      <c r="D116" s="5">
        <v>3.3547763432251756</v>
      </c>
      <c r="E116" s="5">
        <v>6.198172109720419</v>
      </c>
      <c r="F116" s="5">
        <v>3.6269641222721614</v>
      </c>
      <c r="G116" s="5">
        <v>0.87586132895637714</v>
      </c>
      <c r="H116" s="5">
        <v>1.5007814936143367</v>
      </c>
      <c r="I116" s="5">
        <v>1.8931282363537012</v>
      </c>
      <c r="J116" s="5">
        <v>0.53554962527373018</v>
      </c>
      <c r="K116" s="5">
        <v>0.18834487514198364</v>
      </c>
      <c r="L116" s="11">
        <v>18.173578134557886</v>
      </c>
      <c r="N116" t="s">
        <v>38</v>
      </c>
      <c r="O116" s="7">
        <v>0.68116816931424118</v>
      </c>
      <c r="W116" s="1" t="s">
        <v>13</v>
      </c>
      <c r="X116" s="5">
        <v>18.173578134557886</v>
      </c>
      <c r="Y116" s="5">
        <v>3.3547763432251756</v>
      </c>
      <c r="Z116" s="5">
        <v>14.81880179133271</v>
      </c>
      <c r="AA116" s="7">
        <v>0.12409577410506173</v>
      </c>
      <c r="AB116" s="7">
        <v>0.53618663983128378</v>
      </c>
      <c r="AC116" s="6"/>
    </row>
    <row r="117" spans="1:29">
      <c r="A117" s="6"/>
      <c r="C117" s="1" t="s">
        <v>14</v>
      </c>
      <c r="D117" s="5">
        <v>6.1981721097204199</v>
      </c>
      <c r="E117" s="5">
        <v>58.966567980010225</v>
      </c>
      <c r="F117" s="5">
        <v>0.87586132895637714</v>
      </c>
      <c r="G117" s="5">
        <v>5.1796411953977115</v>
      </c>
      <c r="H117" s="5">
        <v>1.8931282363537012</v>
      </c>
      <c r="I117" s="5">
        <v>17.534233116710865</v>
      </c>
      <c r="J117" s="5">
        <v>0.18834487514198364</v>
      </c>
      <c r="K117" s="5">
        <v>1.3582193129640634</v>
      </c>
      <c r="L117" s="11">
        <v>92.19416815525534</v>
      </c>
      <c r="M117" s="9" t="s">
        <v>39</v>
      </c>
      <c r="N117" s="9">
        <v>1</v>
      </c>
      <c r="O117" s="9">
        <v>2</v>
      </c>
      <c r="P117" s="9" t="s">
        <v>39</v>
      </c>
      <c r="Q117" s="9">
        <v>1</v>
      </c>
      <c r="R117" s="9">
        <v>2</v>
      </c>
      <c r="S117" s="9" t="s">
        <v>11</v>
      </c>
      <c r="T117" s="9" t="s">
        <v>42</v>
      </c>
      <c r="U117" s="9" t="s">
        <v>43</v>
      </c>
      <c r="V117" s="9"/>
      <c r="W117" s="1" t="s">
        <v>14</v>
      </c>
      <c r="X117" s="5">
        <v>92.19416815525534</v>
      </c>
      <c r="Y117" s="5">
        <v>58.966567980010225</v>
      </c>
      <c r="Z117" s="5">
        <v>33.227600175245115</v>
      </c>
      <c r="AA117" s="7">
        <v>1.8111648286910538E-2</v>
      </c>
      <c r="AB117" s="7">
        <v>1.5721329261726578</v>
      </c>
      <c r="AC117" s="6"/>
    </row>
    <row r="118" spans="1:29">
      <c r="A118" s="6"/>
      <c r="C118" s="1" t="s">
        <v>15</v>
      </c>
      <c r="D118" s="5">
        <v>3.6269641222721614</v>
      </c>
      <c r="E118" s="5">
        <v>0.87586132895637714</v>
      </c>
      <c r="F118" s="5">
        <v>48.49732180410637</v>
      </c>
      <c r="G118" s="5">
        <v>6.3233875367111843</v>
      </c>
      <c r="H118" s="5">
        <v>0.53554962527373018</v>
      </c>
      <c r="I118" s="5">
        <v>0.18834487514198364</v>
      </c>
      <c r="J118" s="5">
        <v>6.1555864207899518</v>
      </c>
      <c r="K118" s="5">
        <v>0.79950301727197637</v>
      </c>
      <c r="L118" s="11">
        <v>67.002518730523732</v>
      </c>
      <c r="M118" s="9">
        <v>1</v>
      </c>
      <c r="N118" s="5">
        <v>172.06147922630032</v>
      </c>
      <c r="O118" s="5">
        <v>37.000032710927684</v>
      </c>
      <c r="P118" s="9">
        <v>1</v>
      </c>
      <c r="Q118">
        <v>2.1967120609924044E-5</v>
      </c>
      <c r="R118">
        <v>2.8919022810027455E-11</v>
      </c>
      <c r="S118" s="20">
        <v>4.1497779925094626E-5</v>
      </c>
      <c r="T118">
        <v>5.1398386919739624E-3</v>
      </c>
      <c r="U118" s="20">
        <v>0.99486016130802601</v>
      </c>
      <c r="W118" s="1" t="s">
        <v>15</v>
      </c>
      <c r="X118" s="5">
        <v>67.002518730523732</v>
      </c>
      <c r="Y118" s="5">
        <v>48.49732180410637</v>
      </c>
      <c r="Z118" s="5">
        <v>18.505196926417362</v>
      </c>
      <c r="AA118" s="7">
        <v>0.62435339109796673</v>
      </c>
      <c r="AB118" s="7">
        <v>0.33914860053024276</v>
      </c>
      <c r="AC118" s="6"/>
    </row>
    <row r="119" spans="1:29">
      <c r="A119" s="6"/>
      <c r="C119" s="1" t="s">
        <v>16</v>
      </c>
      <c r="D119" s="5">
        <v>0.87586132895637714</v>
      </c>
      <c r="E119" s="5">
        <v>5.1796411953977115</v>
      </c>
      <c r="F119" s="5">
        <v>6.3233875367111843</v>
      </c>
      <c r="G119" s="5">
        <v>15.083037854930087</v>
      </c>
      <c r="H119" s="5">
        <v>0.18834487514198364</v>
      </c>
      <c r="I119" s="5">
        <v>1.3582193129640636</v>
      </c>
      <c r="J119" s="5">
        <v>0.79950301727197626</v>
      </c>
      <c r="K119" s="5">
        <v>1.8832517955176549</v>
      </c>
      <c r="L119" s="11">
        <v>31.691246916891039</v>
      </c>
      <c r="M119" s="9">
        <v>2</v>
      </c>
      <c r="N119" s="5">
        <v>37.000032710927684</v>
      </c>
      <c r="O119" s="5">
        <v>193.93845542522692</v>
      </c>
      <c r="P119" s="9">
        <v>2</v>
      </c>
      <c r="Q119">
        <v>2.8919022810027455E-11</v>
      </c>
      <c r="R119">
        <v>1.953060147712496E-5</v>
      </c>
      <c r="W119" s="1" t="s">
        <v>16</v>
      </c>
      <c r="X119" s="5">
        <v>31.691246916891039</v>
      </c>
      <c r="Y119" s="5">
        <v>15.083037854930087</v>
      </c>
      <c r="Z119" s="5">
        <v>16.608209061960952</v>
      </c>
      <c r="AA119" s="7">
        <v>7.7767556277011055E-2</v>
      </c>
      <c r="AB119" s="7">
        <v>2.4599275721529419</v>
      </c>
      <c r="AC119" s="6"/>
    </row>
    <row r="120" spans="1:29">
      <c r="A120" s="6"/>
      <c r="C120" s="1" t="s">
        <v>17</v>
      </c>
      <c r="D120" s="5">
        <v>1.5007814936143367</v>
      </c>
      <c r="E120" s="5">
        <v>1.8931282363537012</v>
      </c>
      <c r="F120" s="5">
        <v>0.53554962527373018</v>
      </c>
      <c r="G120" s="5">
        <v>0.18834487514198364</v>
      </c>
      <c r="H120" s="5">
        <v>11.490776169674119</v>
      </c>
      <c r="I120" s="5">
        <v>12.528427842386568</v>
      </c>
      <c r="J120" s="5">
        <v>1.6706292443127462</v>
      </c>
      <c r="K120" s="5">
        <v>0.98722383457529861</v>
      </c>
      <c r="L120" s="11">
        <v>30.794861321332483</v>
      </c>
      <c r="M120" s="9" t="s">
        <v>40</v>
      </c>
      <c r="N120" s="9">
        <v>1</v>
      </c>
      <c r="O120" s="9">
        <v>2</v>
      </c>
      <c r="P120" s="9" t="s">
        <v>40</v>
      </c>
      <c r="Q120" s="9">
        <v>1</v>
      </c>
      <c r="R120" s="9">
        <v>2</v>
      </c>
      <c r="S120" s="9" t="s">
        <v>11</v>
      </c>
      <c r="T120" s="9" t="s">
        <v>42</v>
      </c>
      <c r="U120" s="9" t="s">
        <v>43</v>
      </c>
      <c r="W120" s="1" t="s">
        <v>17</v>
      </c>
      <c r="X120" s="5">
        <v>30.794861321332483</v>
      </c>
      <c r="Y120" s="5">
        <v>11.490776169674119</v>
      </c>
      <c r="Z120" s="5">
        <v>19.304085151658363</v>
      </c>
      <c r="AA120" s="7">
        <v>2.2566700938455066E-2</v>
      </c>
      <c r="AB120" s="7">
        <v>0.14899059707983922</v>
      </c>
      <c r="AC120" s="6"/>
    </row>
    <row r="121" spans="1:29">
      <c r="A121" s="6"/>
      <c r="C121" s="1" t="s">
        <v>18</v>
      </c>
      <c r="D121" s="5">
        <v>1.8931282363537012</v>
      </c>
      <c r="E121" s="5">
        <v>17.534233116710865</v>
      </c>
      <c r="F121" s="5">
        <v>0.18834487514198364</v>
      </c>
      <c r="G121" s="5">
        <v>1.3582193129640634</v>
      </c>
      <c r="H121" s="5">
        <v>12.528427842386568</v>
      </c>
      <c r="I121" s="5">
        <v>114.47998610872308</v>
      </c>
      <c r="J121" s="5">
        <v>0.98722383457529872</v>
      </c>
      <c r="K121" s="5">
        <v>8.2557031371620866</v>
      </c>
      <c r="L121" s="11">
        <v>157.22526646401764</v>
      </c>
      <c r="M121" s="9">
        <v>1</v>
      </c>
      <c r="N121" s="5">
        <v>271.3878486719118</v>
      </c>
      <c r="O121" s="5">
        <v>27.000025403251581</v>
      </c>
      <c r="P121" s="9">
        <v>1</v>
      </c>
      <c r="Q121">
        <v>5.5428639506111346E-4</v>
      </c>
      <c r="R121">
        <v>0.333338664898846</v>
      </c>
      <c r="S121" s="20">
        <v>0.66853315363921184</v>
      </c>
      <c r="T121">
        <v>0.58643651570367994</v>
      </c>
      <c r="U121" s="20">
        <v>0.41356348429632006</v>
      </c>
      <c r="W121" s="1" t="s">
        <v>18</v>
      </c>
      <c r="X121" s="5">
        <v>157.22526646401764</v>
      </c>
      <c r="Y121" s="5">
        <v>114.47998610872308</v>
      </c>
      <c r="Z121" s="5">
        <v>42.745280355294554</v>
      </c>
      <c r="AA121" s="7">
        <v>2.0182062456581197E-2</v>
      </c>
      <c r="AB121" s="7">
        <v>3.6830297373748787E-2</v>
      </c>
      <c r="AC121" s="6"/>
    </row>
    <row r="122" spans="1:29">
      <c r="A122" s="6"/>
      <c r="C122" s="1" t="s">
        <v>19</v>
      </c>
      <c r="D122" s="5">
        <v>0.53554962527373007</v>
      </c>
      <c r="E122" s="5">
        <v>0.18834487514198364</v>
      </c>
      <c r="F122" s="5">
        <v>6.1555864207899518</v>
      </c>
      <c r="G122" s="5">
        <v>0.79950301727197615</v>
      </c>
      <c r="H122" s="5">
        <v>1.6706292443127462</v>
      </c>
      <c r="I122" s="5">
        <v>0.98722383457529872</v>
      </c>
      <c r="J122" s="5">
        <v>12.39300889783271</v>
      </c>
      <c r="K122" s="5">
        <v>1.585201473503921</v>
      </c>
      <c r="L122" s="11">
        <v>24.315047388702318</v>
      </c>
      <c r="M122" s="9">
        <v>2</v>
      </c>
      <c r="N122" s="5">
        <v>27.000025403251584</v>
      </c>
      <c r="O122" s="5">
        <v>114.61210059496757</v>
      </c>
      <c r="P122" s="9">
        <v>2</v>
      </c>
      <c r="Q122">
        <v>0.33332737457543204</v>
      </c>
      <c r="R122">
        <v>1.3128277698726549E-3</v>
      </c>
      <c r="W122" s="1" t="s">
        <v>19</v>
      </c>
      <c r="X122" s="5">
        <v>24.315047388702318</v>
      </c>
      <c r="Y122" s="5">
        <v>12.39300889783271</v>
      </c>
      <c r="Z122" s="5">
        <v>11.922038490869609</v>
      </c>
      <c r="AA122" s="7">
        <v>0.15657810023685614</v>
      </c>
      <c r="AB122" s="7">
        <v>0.30986579712970386</v>
      </c>
      <c r="AC122" s="6"/>
    </row>
    <row r="123" spans="1:29">
      <c r="A123" s="6"/>
      <c r="C123" s="1" t="s">
        <v>20</v>
      </c>
      <c r="D123" s="5">
        <v>0.18834487514198364</v>
      </c>
      <c r="E123" s="5">
        <v>1.3582193129640636</v>
      </c>
      <c r="F123" s="5">
        <v>0.79950301727197626</v>
      </c>
      <c r="G123" s="5">
        <v>1.8832517955176549</v>
      </c>
      <c r="H123" s="5">
        <v>0.98722383457529872</v>
      </c>
      <c r="I123" s="5">
        <v>8.2557031371620884</v>
      </c>
      <c r="J123" s="5">
        <v>1.585201473503921</v>
      </c>
      <c r="K123" s="5">
        <v>3.5458655159651014</v>
      </c>
      <c r="L123" s="11">
        <v>18.603312962102088</v>
      </c>
      <c r="M123" s="9" t="s">
        <v>41</v>
      </c>
      <c r="N123" s="9">
        <v>1</v>
      </c>
      <c r="O123" s="9">
        <v>2</v>
      </c>
      <c r="P123" s="9" t="s">
        <v>41</v>
      </c>
      <c r="Q123" s="9">
        <v>1</v>
      </c>
      <c r="R123" s="9">
        <v>2</v>
      </c>
      <c r="S123" s="9" t="s">
        <v>11</v>
      </c>
      <c r="T123" s="9" t="s">
        <v>42</v>
      </c>
      <c r="U123" s="9" t="s">
        <v>43</v>
      </c>
      <c r="W123" s="1" t="s">
        <v>20</v>
      </c>
      <c r="X123" s="5">
        <v>18.603312962102088</v>
      </c>
      <c r="Y123" s="5">
        <v>3.5458655159651014</v>
      </c>
      <c r="Z123" s="5">
        <v>15.057447446136987</v>
      </c>
      <c r="AA123" s="7">
        <v>8.4032843371598123E-2</v>
      </c>
      <c r="AB123" s="7">
        <v>7.4261929542945887E-2</v>
      </c>
      <c r="AC123" s="6"/>
    </row>
    <row r="124" spans="1:29">
      <c r="A124" s="6"/>
      <c r="D124" s="11">
        <v>18.173578134557886</v>
      </c>
      <c r="E124" s="11">
        <v>92.19416815525534</v>
      </c>
      <c r="F124" s="11">
        <v>67.002518730523732</v>
      </c>
      <c r="G124" s="11">
        <v>31.691246916891039</v>
      </c>
      <c r="H124" s="11">
        <v>30.794861321332483</v>
      </c>
      <c r="I124" s="11">
        <v>157.22526646401766</v>
      </c>
      <c r="J124" s="11">
        <v>24.315047388702318</v>
      </c>
      <c r="K124" s="11">
        <v>18.603312962102088</v>
      </c>
      <c r="L124" s="1">
        <v>440.00000007338258</v>
      </c>
      <c r="M124" s="9">
        <v>1</v>
      </c>
      <c r="N124" s="5">
        <v>103.7860042779117</v>
      </c>
      <c r="O124" s="5">
        <v>36.500001297204733</v>
      </c>
      <c r="P124" s="9">
        <v>1</v>
      </c>
      <c r="Q124">
        <v>3.0734503201196747E-2</v>
      </c>
      <c r="R124">
        <v>6.1643726806108211E-2</v>
      </c>
      <c r="S124" s="20">
        <v>0.16614090373786611</v>
      </c>
      <c r="T124">
        <v>0.31643546736665579</v>
      </c>
      <c r="U124" s="20">
        <v>0.68356453263334416</v>
      </c>
      <c r="W124" s="1" t="s">
        <v>59</v>
      </c>
      <c r="X124" s="6">
        <v>440.00000007338252</v>
      </c>
      <c r="Y124" s="6">
        <v>267.81134067446686</v>
      </c>
      <c r="Z124" s="6">
        <v>172.18865939891566</v>
      </c>
      <c r="AA124" s="6">
        <v>1.1276880767704405</v>
      </c>
      <c r="AB124" s="6">
        <v>5.4773443598133635</v>
      </c>
      <c r="AC124" s="10">
        <v>6.6050324365838042</v>
      </c>
    </row>
    <row r="125" spans="1:29">
      <c r="A125" s="6"/>
      <c r="M125" s="9">
        <v>2</v>
      </c>
      <c r="N125" s="5">
        <v>36.500001297204733</v>
      </c>
      <c r="O125" s="5">
        <v>263.21399320106138</v>
      </c>
      <c r="P125" s="9">
        <v>2</v>
      </c>
      <c r="Q125">
        <v>6.1643940045234817E-2</v>
      </c>
      <c r="R125">
        <v>1.2118733685326335E-2</v>
      </c>
      <c r="AC125" s="6" t="s">
        <v>51</v>
      </c>
    </row>
    <row r="126" spans="1:29">
      <c r="A126" s="6"/>
      <c r="C126" s="1" t="s">
        <v>35</v>
      </c>
      <c r="L126" s="6"/>
      <c r="M126" s="6"/>
      <c r="N126" s="6"/>
      <c r="O126" s="6"/>
      <c r="P126" s="6"/>
      <c r="Q126" s="6"/>
      <c r="R126" s="6"/>
      <c r="S126" s="6"/>
      <c r="T126" s="6"/>
      <c r="U126" s="6"/>
      <c r="V126" s="6"/>
      <c r="W126" s="6"/>
      <c r="X126" s="6"/>
      <c r="Y126" s="6"/>
      <c r="Z126" s="6"/>
      <c r="AA126" s="6"/>
      <c r="AB126" s="6"/>
      <c r="AC126" s="6"/>
    </row>
    <row r="127" spans="1:29">
      <c r="A127" s="6"/>
      <c r="C127" s="1"/>
      <c r="D127" s="1" t="s">
        <v>13</v>
      </c>
      <c r="E127" s="1" t="s">
        <v>14</v>
      </c>
      <c r="F127" s="1" t="s">
        <v>15</v>
      </c>
      <c r="G127" s="1" t="s">
        <v>16</v>
      </c>
      <c r="H127" s="1" t="s">
        <v>17</v>
      </c>
      <c r="I127" s="1" t="s">
        <v>18</v>
      </c>
      <c r="J127" s="1" t="s">
        <v>19</v>
      </c>
      <c r="K127" s="1" t="s">
        <v>20</v>
      </c>
      <c r="AC127" s="6"/>
    </row>
    <row r="128" spans="1:29">
      <c r="A128" s="6"/>
      <c r="C128" s="1" t="s">
        <v>13</v>
      </c>
      <c r="D128" s="7">
        <v>0.70363702654659355</v>
      </c>
      <c r="E128" s="7">
        <v>-1.7518402658002439</v>
      </c>
      <c r="F128" s="7">
        <v>-1.1904975756904694</v>
      </c>
      <c r="G128" s="7">
        <v>0.13254750085466543</v>
      </c>
      <c r="H128" s="7">
        <v>-0.40598596817989413</v>
      </c>
      <c r="I128" s="7">
        <v>-0.63823061232775558</v>
      </c>
      <c r="J128" s="7">
        <v>2.6352178060706026</v>
      </c>
      <c r="K128" s="7">
        <v>1.6694805544418536</v>
      </c>
      <c r="L128" s="12">
        <v>1.1543284659153519</v>
      </c>
      <c r="AC128" s="6"/>
    </row>
    <row r="129" spans="1:29">
      <c r="A129" s="6"/>
      <c r="C129" s="1" t="s">
        <v>14</v>
      </c>
      <c r="D129" s="7">
        <v>-1.7518402658002445</v>
      </c>
      <c r="E129" s="7">
        <v>1.0424353995961422</v>
      </c>
      <c r="F129" s="7">
        <v>0.13254750085466543</v>
      </c>
      <c r="G129" s="7">
        <v>-1.9031772120292345</v>
      </c>
      <c r="H129" s="7">
        <v>0</v>
      </c>
      <c r="I129" s="7">
        <v>-1.4650628154017997</v>
      </c>
      <c r="J129" s="7">
        <v>1.6694805544418536</v>
      </c>
      <c r="K129" s="7">
        <v>0.77394533486930606</v>
      </c>
      <c r="L129" s="12">
        <v>-1.5016715034693116</v>
      </c>
      <c r="AC129" s="6"/>
    </row>
    <row r="130" spans="1:29">
      <c r="A130" s="6"/>
      <c r="C130" s="1" t="s">
        <v>15</v>
      </c>
      <c r="D130" s="7">
        <v>-1.28839596840518</v>
      </c>
      <c r="E130" s="7">
        <v>0</v>
      </c>
      <c r="F130" s="7">
        <v>5.8036754166895461</v>
      </c>
      <c r="G130" s="7">
        <v>1.8814917958000166</v>
      </c>
      <c r="H130" s="7">
        <v>0.62446172247535592</v>
      </c>
      <c r="I130" s="7">
        <v>1.6694805544418536</v>
      </c>
      <c r="J130" s="7">
        <v>-1.724262677969244</v>
      </c>
      <c r="K130" s="7">
        <v>0.2237649727665611</v>
      </c>
      <c r="L130" s="12">
        <v>7.1902158157989096</v>
      </c>
      <c r="AC130" s="6"/>
    </row>
    <row r="131" spans="1:29">
      <c r="A131" s="6"/>
      <c r="C131" s="1" t="s">
        <v>16</v>
      </c>
      <c r="D131" s="7">
        <v>0</v>
      </c>
      <c r="E131" s="7">
        <v>11.962776421530664</v>
      </c>
      <c r="F131" s="7">
        <v>-1.8318428243397729</v>
      </c>
      <c r="G131" s="7">
        <v>-1.0431884671921097</v>
      </c>
      <c r="H131" s="7">
        <v>0</v>
      </c>
      <c r="I131" s="7">
        <v>0.77394533486930583</v>
      </c>
      <c r="J131" s="7">
        <v>0</v>
      </c>
      <c r="K131" s="7">
        <v>3.0131775999291421</v>
      </c>
      <c r="L131" s="12">
        <v>12.874868064797228</v>
      </c>
      <c r="AC131" s="6"/>
    </row>
    <row r="132" spans="1:29">
      <c r="A132" s="6"/>
      <c r="C132" s="1" t="s">
        <v>17</v>
      </c>
      <c r="D132" s="7">
        <v>-0.40598596817989413</v>
      </c>
      <c r="E132" s="7">
        <v>-0.63823061232775558</v>
      </c>
      <c r="F132" s="7">
        <v>0.62446172247535592</v>
      </c>
      <c r="G132" s="7">
        <v>0</v>
      </c>
      <c r="H132" s="7">
        <v>0.52034410143666177</v>
      </c>
      <c r="I132" s="7">
        <v>2.7007486731594899</v>
      </c>
      <c r="J132" s="7">
        <v>0.35989366419658736</v>
      </c>
      <c r="K132" s="7">
        <v>1.2858482508913853E-2</v>
      </c>
      <c r="L132" s="12">
        <v>3.1740900632693592</v>
      </c>
      <c r="AC132" s="6"/>
    </row>
    <row r="133" spans="1:29">
      <c r="A133" s="6"/>
      <c r="C133" s="1" t="s">
        <v>18</v>
      </c>
      <c r="D133" s="7">
        <v>-0.63823061232775558</v>
      </c>
      <c r="E133" s="7">
        <v>2.6315425070319467</v>
      </c>
      <c r="F133" s="7">
        <v>0</v>
      </c>
      <c r="G133" s="7">
        <v>0.77394533486930606</v>
      </c>
      <c r="H133" s="7">
        <v>2.7007486731594899</v>
      </c>
      <c r="I133" s="7">
        <v>1.5300605552658255</v>
      </c>
      <c r="J133" s="7">
        <v>0</v>
      </c>
      <c r="K133" s="7">
        <v>-1.9148686898465463</v>
      </c>
      <c r="L133" s="12">
        <v>5.0831977681522655</v>
      </c>
      <c r="AC133" s="6"/>
    </row>
    <row r="134" spans="1:29">
      <c r="A134" s="6"/>
      <c r="C134" s="1" t="s">
        <v>19</v>
      </c>
      <c r="D134" s="7">
        <v>2.6352178060706031</v>
      </c>
      <c r="E134" s="7">
        <v>0</v>
      </c>
      <c r="F134" s="7">
        <v>-1.724262677969244</v>
      </c>
      <c r="G134" s="7">
        <v>0</v>
      </c>
      <c r="H134" s="7">
        <v>0</v>
      </c>
      <c r="I134" s="7">
        <v>1.2858482508913853E-2</v>
      </c>
      <c r="J134" s="7">
        <v>-1.3116096648222688</v>
      </c>
      <c r="K134" s="7">
        <v>1.9137023303886602</v>
      </c>
      <c r="L134" s="12">
        <v>1.5259062761766642</v>
      </c>
      <c r="AC134" s="6"/>
    </row>
    <row r="135" spans="1:29">
      <c r="A135" s="6"/>
      <c r="C135" s="1" t="s">
        <v>20</v>
      </c>
      <c r="D135" s="7">
        <v>4.7252554700035976</v>
      </c>
      <c r="E135" s="7">
        <v>-0.30617451312529242</v>
      </c>
      <c r="F135" s="7">
        <v>1.8338243066530131</v>
      </c>
      <c r="G135" s="7">
        <v>0</v>
      </c>
      <c r="H135" s="7">
        <v>1.4120113261377183</v>
      </c>
      <c r="I135" s="7">
        <v>-2.8984395589970222</v>
      </c>
      <c r="J135" s="7">
        <v>1.9137023303886602</v>
      </c>
      <c r="K135" s="7">
        <v>-0.5015099781148713</v>
      </c>
      <c r="L135" s="12">
        <v>6.1786693829458033</v>
      </c>
      <c r="AC135" s="6"/>
    </row>
    <row r="136" spans="1:29">
      <c r="A136" s="6"/>
      <c r="D136" s="12">
        <v>3.9796574879077196</v>
      </c>
      <c r="E136" s="12">
        <v>12.940508936905463</v>
      </c>
      <c r="F136" s="12">
        <v>3.6479058686730941</v>
      </c>
      <c r="G136" s="12">
        <v>-0.15838104769735606</v>
      </c>
      <c r="H136" s="12">
        <v>4.8515798550293319</v>
      </c>
      <c r="I136" s="12">
        <v>1.6853606135188115</v>
      </c>
      <c r="J136" s="12">
        <v>3.5424220123061918</v>
      </c>
      <c r="K136" s="12">
        <v>5.1905506069430194</v>
      </c>
      <c r="L136" s="2">
        <v>71.359208667172553</v>
      </c>
      <c r="M136" t="s">
        <v>53</v>
      </c>
      <c r="AC136" s="6"/>
    </row>
    <row r="137" spans="1:29">
      <c r="A137" s="6"/>
      <c r="AC137" s="6"/>
    </row>
    <row r="138" spans="1:29">
      <c r="A138" s="6"/>
      <c r="AC138" s="6"/>
    </row>
    <row r="139" spans="1:29">
      <c r="A139" s="6"/>
      <c r="C139" t="s">
        <v>52</v>
      </c>
      <c r="AC139" s="6"/>
    </row>
    <row r="140" spans="1:29">
      <c r="A140" s="6"/>
      <c r="C140" s="1"/>
      <c r="D140" s="1" t="s">
        <v>13</v>
      </c>
      <c r="E140" s="1" t="s">
        <v>14</v>
      </c>
      <c r="F140" s="1" t="s">
        <v>15</v>
      </c>
      <c r="G140" s="1" t="s">
        <v>16</v>
      </c>
      <c r="H140" s="1" t="s">
        <v>17</v>
      </c>
      <c r="I140" s="1" t="s">
        <v>18</v>
      </c>
      <c r="J140" s="1" t="s">
        <v>19</v>
      </c>
      <c r="K140" s="1" t="s">
        <v>20</v>
      </c>
      <c r="L140" s="6"/>
      <c r="AC140" s="6"/>
    </row>
    <row r="141" spans="1:29">
      <c r="A141" s="6"/>
      <c r="C141" s="1" t="s">
        <v>13</v>
      </c>
      <c r="D141" s="7">
        <v>0.12409577410506173</v>
      </c>
      <c r="E141" s="7">
        <v>0.77957832380531833</v>
      </c>
      <c r="F141" s="7">
        <v>0.72981484401962249</v>
      </c>
      <c r="G141" s="7">
        <v>1.7594577062602947E-2</v>
      </c>
      <c r="H141" s="7">
        <v>0.16710101064922289</v>
      </c>
      <c r="I141" s="7">
        <v>0.42135447100438217</v>
      </c>
      <c r="J141" s="7">
        <v>4.0045119981920561</v>
      </c>
      <c r="K141" s="7">
        <v>3.4977540069070545</v>
      </c>
      <c r="L141" s="13">
        <v>9.7418050057453218</v>
      </c>
      <c r="AC141" s="6"/>
    </row>
    <row r="142" spans="1:29">
      <c r="A142" s="6"/>
      <c r="C142" s="1" t="s">
        <v>14</v>
      </c>
      <c r="D142" s="7">
        <v>0.77957832380531888</v>
      </c>
      <c r="E142" s="7">
        <v>1.8111648286910538E-2</v>
      </c>
      <c r="F142" s="7">
        <v>1.7594577062602947E-2</v>
      </c>
      <c r="G142" s="7">
        <v>1.9518954595645299</v>
      </c>
      <c r="H142" s="7">
        <v>1.8931282363537012</v>
      </c>
      <c r="I142" s="7">
        <v>0.13424432313318549</v>
      </c>
      <c r="J142" s="7">
        <v>3.4977540069070545</v>
      </c>
      <c r="K142" s="7">
        <v>0.30325179911737615</v>
      </c>
      <c r="L142" s="13">
        <v>8.5955583742306807</v>
      </c>
      <c r="AC142" s="6"/>
    </row>
    <row r="143" spans="1:29">
      <c r="A143" s="6"/>
      <c r="C143" s="1" t="s">
        <v>15</v>
      </c>
      <c r="D143" s="7">
        <v>1.9026768027090266</v>
      </c>
      <c r="E143" s="7">
        <v>0.87586132895637714</v>
      </c>
      <c r="F143" s="7">
        <v>0.62435339109796673</v>
      </c>
      <c r="G143" s="7">
        <v>0.44454484811117817</v>
      </c>
      <c r="H143" s="7">
        <v>0.40279021850331165</v>
      </c>
      <c r="I143" s="7">
        <v>3.4977540069070545</v>
      </c>
      <c r="J143" s="7">
        <v>0.7548513658748599</v>
      </c>
      <c r="K143" s="7">
        <v>5.028003549030563E-2</v>
      </c>
      <c r="L143" s="13">
        <v>8.5531119976500793</v>
      </c>
      <c r="AC143" s="6"/>
    </row>
    <row r="144" spans="1:29">
      <c r="A144" s="6"/>
      <c r="C144" s="1" t="s">
        <v>16</v>
      </c>
      <c r="D144" s="7">
        <v>0.87586132895637714</v>
      </c>
      <c r="E144" s="7">
        <v>11.807383856445794</v>
      </c>
      <c r="F144" s="7">
        <v>0.85367686456118275</v>
      </c>
      <c r="G144" s="7">
        <v>7.7767556277011055E-2</v>
      </c>
      <c r="H144" s="7">
        <v>0.18834487514198364</v>
      </c>
      <c r="I144" s="7">
        <v>0.30325179911737588</v>
      </c>
      <c r="J144" s="7">
        <v>0.79950301727197626</v>
      </c>
      <c r="K144" s="7">
        <v>2.3791948436441714</v>
      </c>
      <c r="L144" s="13">
        <v>17.284984141415876</v>
      </c>
      <c r="AC144" s="6"/>
    </row>
    <row r="145" spans="1:29">
      <c r="A145" s="6"/>
      <c r="C145" s="1" t="s">
        <v>17</v>
      </c>
      <c r="D145" s="7">
        <v>0.16710101064922289</v>
      </c>
      <c r="E145" s="7">
        <v>0.42135447100438217</v>
      </c>
      <c r="F145" s="7">
        <v>0.40279021850331165</v>
      </c>
      <c r="G145" s="7">
        <v>0.18834487514198364</v>
      </c>
      <c r="H145" s="7">
        <v>2.2566700938455066E-2</v>
      </c>
      <c r="I145" s="7">
        <v>0.48758463608840646</v>
      </c>
      <c r="J145" s="7">
        <v>6.4936666870464496E-2</v>
      </c>
      <c r="K145" s="7">
        <v>1.6534285057000941E-4</v>
      </c>
      <c r="L145" s="13">
        <v>1.7548439220467964</v>
      </c>
      <c r="AC145" s="6"/>
    </row>
    <row r="146" spans="1:29">
      <c r="A146" s="6"/>
      <c r="C146" s="1" t="s">
        <v>18</v>
      </c>
      <c r="D146" s="7">
        <v>0.42135447100438217</v>
      </c>
      <c r="E146" s="7">
        <v>0.34675062674574059</v>
      </c>
      <c r="F146" s="7">
        <v>0.18834487514198364</v>
      </c>
      <c r="G146" s="7">
        <v>0.30325179911737615</v>
      </c>
      <c r="H146" s="7">
        <v>0.48758463608840646</v>
      </c>
      <c r="I146" s="7">
        <v>2.0182062456581197E-2</v>
      </c>
      <c r="J146" s="7">
        <v>0.98722383457529872</v>
      </c>
      <c r="K146" s="7">
        <v>0.61632504929821841</v>
      </c>
      <c r="L146" s="13">
        <v>3.3710173544279876</v>
      </c>
      <c r="AC146" s="6"/>
    </row>
    <row r="147" spans="1:29">
      <c r="A147" s="6"/>
      <c r="C147" s="1" t="s">
        <v>19</v>
      </c>
      <c r="D147" s="7">
        <v>4.0045119981920569</v>
      </c>
      <c r="E147" s="7">
        <v>0.18834487514198364</v>
      </c>
      <c r="F147" s="7">
        <v>0.7548513658748599</v>
      </c>
      <c r="G147" s="7">
        <v>0.79950301727197615</v>
      </c>
      <c r="H147" s="7">
        <v>1.6706292443127464</v>
      </c>
      <c r="I147" s="7">
        <v>1.6534285057000653E-4</v>
      </c>
      <c r="J147" s="7">
        <v>0.15657810023685614</v>
      </c>
      <c r="K147" s="7">
        <v>1.2627132285910818</v>
      </c>
      <c r="L147" s="13">
        <v>8.8372971724721303</v>
      </c>
      <c r="AC147" s="6"/>
    </row>
    <row r="148" spans="1:29">
      <c r="A148" s="6"/>
      <c r="C148" s="1" t="s">
        <v>20</v>
      </c>
      <c r="D148" s="7">
        <v>17.425981402202265</v>
      </c>
      <c r="E148" s="7">
        <v>9.4477434502391683E-2</v>
      </c>
      <c r="F148" s="7">
        <v>1.8026110901452936</v>
      </c>
      <c r="G148" s="7">
        <v>1.8832517955176549</v>
      </c>
      <c r="H148" s="7">
        <v>1.0389898676763836</v>
      </c>
      <c r="I148" s="7">
        <v>2.1937573203337024</v>
      </c>
      <c r="J148" s="7">
        <v>1.2627132285910818</v>
      </c>
      <c r="K148" s="7">
        <v>8.4032843371598123E-2</v>
      </c>
      <c r="L148" s="13">
        <v>25.785814982340373</v>
      </c>
      <c r="N148">
        <v>0.99565759582057622</v>
      </c>
      <c r="AC148" s="6"/>
    </row>
    <row r="149" spans="1:29">
      <c r="A149" s="6"/>
      <c r="B149" s="6"/>
      <c r="C149" s="6"/>
      <c r="D149" s="13">
        <v>25.701161111623712</v>
      </c>
      <c r="E149" s="13">
        <v>14.531862564888897</v>
      </c>
      <c r="F149" s="13">
        <v>5.3740372264068235</v>
      </c>
      <c r="G149" s="13">
        <v>5.666153928064313</v>
      </c>
      <c r="H149" s="13">
        <v>5.871134789664211</v>
      </c>
      <c r="I149" s="13">
        <v>7.058293961891259</v>
      </c>
      <c r="J149" s="13">
        <v>11.528072218519647</v>
      </c>
      <c r="K149" s="13">
        <v>8.1937171492703769</v>
      </c>
      <c r="L149" s="14">
        <v>83.924432950329248</v>
      </c>
      <c r="M149" t="s">
        <v>11</v>
      </c>
      <c r="N149" s="6">
        <v>4.3424041794237755E-3</v>
      </c>
      <c r="O149" s="6" t="s">
        <v>61</v>
      </c>
      <c r="P149" s="6"/>
      <c r="Q149" s="6"/>
      <c r="R149" s="6"/>
      <c r="S149" s="6"/>
      <c r="T149" s="6"/>
      <c r="U149" s="6"/>
      <c r="V149" s="6"/>
      <c r="W149" s="6"/>
      <c r="X149" s="6"/>
      <c r="Y149" s="6"/>
      <c r="Z149" s="6"/>
      <c r="AA149" s="6"/>
      <c r="AB149" s="6"/>
      <c r="AC149" s="6"/>
    </row>
    <row r="156" spans="1:29">
      <c r="A156" t="s">
        <v>121</v>
      </c>
      <c r="D156" t="s">
        <v>122</v>
      </c>
      <c r="F156" t="s">
        <v>117</v>
      </c>
    </row>
    <row r="157" spans="1:29">
      <c r="A157" s="15" t="s">
        <v>0</v>
      </c>
      <c r="B157" s="15" t="s">
        <v>1</v>
      </c>
      <c r="C157" s="15" t="s">
        <v>2</v>
      </c>
      <c r="D157" s="15" t="s">
        <v>3</v>
      </c>
      <c r="E157" s="15" t="s">
        <v>4</v>
      </c>
      <c r="F157" s="15" t="s">
        <v>5</v>
      </c>
      <c r="G157" s="15" t="s">
        <v>6</v>
      </c>
      <c r="H157" s="21" t="s">
        <v>7</v>
      </c>
      <c r="I157" s="21" t="s">
        <v>8</v>
      </c>
      <c r="J157" s="21" t="s">
        <v>9</v>
      </c>
      <c r="K157" s="15" t="s">
        <v>10</v>
      </c>
      <c r="L157" s="6"/>
      <c r="M157" s="6"/>
      <c r="N157" s="6"/>
      <c r="O157" s="6"/>
      <c r="P157" s="6"/>
      <c r="Q157" s="6"/>
      <c r="R157" s="6"/>
      <c r="S157" s="6"/>
      <c r="T157" s="6"/>
      <c r="U157" s="6"/>
      <c r="V157" s="6"/>
      <c r="W157" s="6"/>
      <c r="X157" s="6"/>
      <c r="Y157" s="6"/>
      <c r="Z157" s="6"/>
      <c r="AA157" s="6"/>
      <c r="AB157" s="6"/>
      <c r="AC157" s="6"/>
    </row>
    <row r="158" spans="1:29">
      <c r="A158" s="28">
        <v>9.4509176300996867E-2</v>
      </c>
      <c r="B158" s="28">
        <v>7.1613470884940245E-2</v>
      </c>
      <c r="C158" s="28">
        <v>9.7049482969970527E-2</v>
      </c>
      <c r="D158" s="28">
        <v>0</v>
      </c>
      <c r="E158" s="28">
        <v>0.22635801861621407</v>
      </c>
      <c r="F158" s="28">
        <v>0.18689425272515475</v>
      </c>
      <c r="G158" s="28">
        <v>5.7043967341440772E-2</v>
      </c>
      <c r="H158" s="28">
        <v>4.039096406164136E-2</v>
      </c>
      <c r="I158" s="28">
        <v>0.44051273538168206</v>
      </c>
      <c r="J158" s="28">
        <v>4.8801056196214936E-2</v>
      </c>
      <c r="K158" s="28">
        <v>0</v>
      </c>
      <c r="L158" s="1">
        <v>1.000000994322348</v>
      </c>
      <c r="N158" t="s">
        <v>36</v>
      </c>
      <c r="O158" s="4">
        <v>0.52500000000000002</v>
      </c>
      <c r="P158" s="4">
        <v>0.52500000000000002</v>
      </c>
      <c r="S158" s="4">
        <v>0.52500000000000002</v>
      </c>
      <c r="Y158" t="s">
        <v>84</v>
      </c>
      <c r="AC158" s="6"/>
    </row>
    <row r="159" spans="1:29">
      <c r="A159" t="s">
        <v>94</v>
      </c>
      <c r="B159" s="18">
        <v>79.213580310666572</v>
      </c>
      <c r="C159" s="16" t="s">
        <v>12</v>
      </c>
      <c r="D159" s="1" t="s">
        <v>13</v>
      </c>
      <c r="E159" s="1" t="s">
        <v>14</v>
      </c>
      <c r="F159" s="1" t="s">
        <v>15</v>
      </c>
      <c r="G159" s="1" t="s">
        <v>16</v>
      </c>
      <c r="H159" s="1" t="s">
        <v>17</v>
      </c>
      <c r="I159" s="1" t="s">
        <v>18</v>
      </c>
      <c r="J159" s="1" t="s">
        <v>19</v>
      </c>
      <c r="K159" s="1" t="s">
        <v>20</v>
      </c>
      <c r="L159" s="1"/>
      <c r="N159" t="s">
        <v>37</v>
      </c>
      <c r="O159" s="4">
        <v>0.32954545454545453</v>
      </c>
      <c r="P159" s="4">
        <v>0.31590909090909092</v>
      </c>
      <c r="Q159" t="s">
        <v>55</v>
      </c>
      <c r="S159" s="4">
        <v>0.32272727272727275</v>
      </c>
      <c r="Y159" s="1" t="s">
        <v>12</v>
      </c>
      <c r="Z159" t="s">
        <v>47</v>
      </c>
      <c r="AA159" t="s">
        <v>48</v>
      </c>
      <c r="AB159" t="s">
        <v>49</v>
      </c>
      <c r="AC159" s="6"/>
    </row>
    <row r="160" spans="1:29">
      <c r="A160" t="s">
        <v>21</v>
      </c>
      <c r="B160">
        <v>1.1318184046168574E-2</v>
      </c>
      <c r="C160" s="1" t="s">
        <v>13</v>
      </c>
      <c r="D160">
        <v>4</v>
      </c>
      <c r="E160">
        <v>4</v>
      </c>
      <c r="F160">
        <v>2</v>
      </c>
      <c r="G160">
        <v>1</v>
      </c>
      <c r="H160">
        <v>1</v>
      </c>
      <c r="I160">
        <v>1</v>
      </c>
      <c r="J160">
        <v>2</v>
      </c>
      <c r="K160">
        <v>1</v>
      </c>
      <c r="L160" s="1">
        <v>16</v>
      </c>
      <c r="N160" t="s">
        <v>38</v>
      </c>
      <c r="O160" s="4">
        <v>0.68181818181818177</v>
      </c>
      <c r="P160" s="4">
        <v>0.6886363636363636</v>
      </c>
      <c r="Q160" t="s">
        <v>56</v>
      </c>
      <c r="S160" s="4">
        <v>0.68522727272727268</v>
      </c>
      <c r="T160" t="s">
        <v>44</v>
      </c>
      <c r="V160" t="s">
        <v>57</v>
      </c>
      <c r="Y160" s="1" t="s">
        <v>13</v>
      </c>
      <c r="Z160">
        <v>16</v>
      </c>
      <c r="AA160">
        <v>4</v>
      </c>
      <c r="AB160">
        <v>12</v>
      </c>
      <c r="AC160" s="6"/>
    </row>
    <row r="161" spans="1:29">
      <c r="C161" s="1" t="s">
        <v>14</v>
      </c>
      <c r="D161">
        <v>4</v>
      </c>
      <c r="E161">
        <v>60</v>
      </c>
      <c r="F161">
        <v>1</v>
      </c>
      <c r="G161">
        <v>2</v>
      </c>
      <c r="I161">
        <v>16</v>
      </c>
      <c r="J161">
        <v>1</v>
      </c>
      <c r="K161">
        <v>2</v>
      </c>
      <c r="L161" s="1">
        <v>86</v>
      </c>
      <c r="M161" s="9" t="s">
        <v>39</v>
      </c>
      <c r="N161" s="9">
        <v>1</v>
      </c>
      <c r="O161" s="9">
        <v>2</v>
      </c>
      <c r="P161" s="9" t="s">
        <v>39</v>
      </c>
      <c r="Q161" s="9">
        <v>1</v>
      </c>
      <c r="R161" s="9">
        <v>2</v>
      </c>
      <c r="S161" s="9" t="s">
        <v>39</v>
      </c>
      <c r="T161" s="9">
        <v>1</v>
      </c>
      <c r="U161" s="9">
        <v>2</v>
      </c>
      <c r="V161" s="9" t="s">
        <v>11</v>
      </c>
      <c r="W161" t="s">
        <v>42</v>
      </c>
      <c r="X161" t="s">
        <v>43</v>
      </c>
      <c r="Y161" s="1" t="s">
        <v>14</v>
      </c>
      <c r="Z161">
        <v>86</v>
      </c>
      <c r="AA161">
        <v>60</v>
      </c>
      <c r="AB161">
        <v>26</v>
      </c>
      <c r="AC161" s="6"/>
    </row>
    <row r="162" spans="1:29">
      <c r="A162" t="s">
        <v>22</v>
      </c>
      <c r="B162" s="17">
        <v>9.4509176300996867E-2</v>
      </c>
      <c r="C162" s="1" t="s">
        <v>15</v>
      </c>
      <c r="D162">
        <v>1</v>
      </c>
      <c r="F162">
        <v>54</v>
      </c>
      <c r="G162">
        <v>8</v>
      </c>
      <c r="H162">
        <v>1</v>
      </c>
      <c r="I162">
        <v>1</v>
      </c>
      <c r="J162">
        <v>4</v>
      </c>
      <c r="K162">
        <v>1</v>
      </c>
      <c r="L162" s="1">
        <v>70</v>
      </c>
      <c r="M162" s="9">
        <v>1</v>
      </c>
      <c r="N162">
        <v>172</v>
      </c>
      <c r="O162">
        <v>37</v>
      </c>
      <c r="P162" s="9">
        <v>1</v>
      </c>
      <c r="Q162">
        <v>99.275000000000006</v>
      </c>
      <c r="R162">
        <v>109.72499999999999</v>
      </c>
      <c r="S162" s="9">
        <v>1</v>
      </c>
      <c r="T162">
        <v>53.275503651473166</v>
      </c>
      <c r="U162">
        <v>48.201646160856683</v>
      </c>
      <c r="V162" s="20">
        <v>193.28980916634259</v>
      </c>
      <c r="W162">
        <v>1</v>
      </c>
      <c r="X162" s="20">
        <v>0</v>
      </c>
      <c r="Y162" s="1" t="s">
        <v>15</v>
      </c>
      <c r="Z162">
        <v>70</v>
      </c>
      <c r="AA162">
        <v>54</v>
      </c>
      <c r="AB162">
        <v>16</v>
      </c>
      <c r="AC162" s="6"/>
    </row>
    <row r="163" spans="1:29">
      <c r="A163" t="s">
        <v>23</v>
      </c>
      <c r="B163" s="17">
        <v>7.1613470884940245E-2</v>
      </c>
      <c r="C163" s="1" t="s">
        <v>16</v>
      </c>
      <c r="E163">
        <v>13</v>
      </c>
      <c r="F163">
        <v>4</v>
      </c>
      <c r="G163">
        <v>14</v>
      </c>
      <c r="I163">
        <v>2</v>
      </c>
      <c r="K163">
        <v>4</v>
      </c>
      <c r="L163" s="1">
        <v>37</v>
      </c>
      <c r="M163" s="9">
        <v>2</v>
      </c>
      <c r="N163">
        <v>37</v>
      </c>
      <c r="O163">
        <v>194</v>
      </c>
      <c r="P163" s="9">
        <v>2</v>
      </c>
      <c r="Q163">
        <v>109.72499999999999</v>
      </c>
      <c r="R163">
        <v>121.27500000000001</v>
      </c>
      <c r="S163" s="9">
        <v>2</v>
      </c>
      <c r="T163">
        <v>48.201646160856683</v>
      </c>
      <c r="U163">
        <v>43.61101319315604</v>
      </c>
      <c r="Y163" s="1" t="s">
        <v>16</v>
      </c>
      <c r="Z163">
        <v>37</v>
      </c>
      <c r="AA163">
        <v>14</v>
      </c>
      <c r="AB163">
        <v>23</v>
      </c>
      <c r="AC163" s="6"/>
    </row>
    <row r="164" spans="1:29">
      <c r="A164" t="s">
        <v>24</v>
      </c>
      <c r="B164" s="17">
        <v>9.7049482969970527E-2</v>
      </c>
      <c r="C164" s="1" t="s">
        <v>17</v>
      </c>
      <c r="D164">
        <v>1</v>
      </c>
      <c r="E164">
        <v>1</v>
      </c>
      <c r="F164">
        <v>1</v>
      </c>
      <c r="H164">
        <v>12</v>
      </c>
      <c r="I164">
        <v>15</v>
      </c>
      <c r="J164">
        <v>2</v>
      </c>
      <c r="K164">
        <v>1</v>
      </c>
      <c r="L164" s="1">
        <v>33</v>
      </c>
      <c r="M164" s="9" t="s">
        <v>40</v>
      </c>
      <c r="N164">
        <v>1</v>
      </c>
      <c r="O164">
        <v>2</v>
      </c>
      <c r="P164" s="9" t="s">
        <v>40</v>
      </c>
      <c r="S164" s="9" t="s">
        <v>40</v>
      </c>
      <c r="Y164" s="1" t="s">
        <v>17</v>
      </c>
      <c r="Z164">
        <v>33</v>
      </c>
      <c r="AA164">
        <v>12</v>
      </c>
      <c r="AB164">
        <v>21</v>
      </c>
      <c r="AC164" s="6"/>
    </row>
    <row r="165" spans="1:29">
      <c r="C165" s="1" t="s">
        <v>18</v>
      </c>
      <c r="D165">
        <v>1</v>
      </c>
      <c r="E165">
        <v>20</v>
      </c>
      <c r="G165">
        <v>2</v>
      </c>
      <c r="H165">
        <v>15</v>
      </c>
      <c r="I165">
        <v>116</v>
      </c>
      <c r="K165">
        <v>6</v>
      </c>
      <c r="L165" s="1">
        <v>160</v>
      </c>
      <c r="M165" s="9">
        <v>1</v>
      </c>
      <c r="N165">
        <v>271</v>
      </c>
      <c r="O165">
        <v>24</v>
      </c>
      <c r="P165" s="9">
        <v>1</v>
      </c>
      <c r="Q165">
        <v>201.80681818181819</v>
      </c>
      <c r="R165">
        <v>93.193181818181813</v>
      </c>
      <c r="S165" s="9">
        <v>1</v>
      </c>
      <c r="T165">
        <v>23.724155869751058</v>
      </c>
      <c r="U165">
        <v>51.373891487734312</v>
      </c>
      <c r="V165" s="20">
        <v>227.8837299123694</v>
      </c>
      <c r="W165">
        <v>1</v>
      </c>
      <c r="X165" s="20">
        <v>0</v>
      </c>
      <c r="Y165" s="1" t="s">
        <v>18</v>
      </c>
      <c r="Z165">
        <v>160</v>
      </c>
      <c r="AA165">
        <v>116</v>
      </c>
      <c r="AB165">
        <v>44</v>
      </c>
      <c r="AC165" s="6"/>
    </row>
    <row r="166" spans="1:29">
      <c r="A166" s="6"/>
      <c r="C166" s="1" t="s">
        <v>19</v>
      </c>
      <c r="D166">
        <v>2</v>
      </c>
      <c r="F166">
        <v>4</v>
      </c>
      <c r="I166">
        <v>1</v>
      </c>
      <c r="J166">
        <v>11</v>
      </c>
      <c r="K166">
        <v>3</v>
      </c>
      <c r="L166" s="1">
        <v>21</v>
      </c>
      <c r="M166" s="9">
        <v>2</v>
      </c>
      <c r="N166">
        <v>30</v>
      </c>
      <c r="O166">
        <v>115</v>
      </c>
      <c r="P166" s="9">
        <v>2</v>
      </c>
      <c r="Q166">
        <v>99.193181818181813</v>
      </c>
      <c r="R166">
        <v>45.80681818181818</v>
      </c>
      <c r="S166" s="9">
        <v>2</v>
      </c>
      <c r="T166">
        <v>48.266386079838362</v>
      </c>
      <c r="U166">
        <v>104.51929647504566</v>
      </c>
      <c r="Y166" s="1" t="s">
        <v>19</v>
      </c>
      <c r="Z166">
        <v>21</v>
      </c>
      <c r="AA166">
        <v>11</v>
      </c>
      <c r="AB166">
        <v>10</v>
      </c>
      <c r="AC166" s="6"/>
    </row>
    <row r="167" spans="1:29">
      <c r="A167" s="6">
        <v>0</v>
      </c>
      <c r="B167">
        <v>0</v>
      </c>
      <c r="C167" s="1" t="s">
        <v>20</v>
      </c>
      <c r="D167">
        <v>2</v>
      </c>
      <c r="E167">
        <v>1</v>
      </c>
      <c r="F167">
        <v>2</v>
      </c>
      <c r="H167">
        <v>2</v>
      </c>
      <c r="I167">
        <v>4</v>
      </c>
      <c r="J167">
        <v>3</v>
      </c>
      <c r="K167">
        <v>3</v>
      </c>
      <c r="L167" s="1">
        <v>17</v>
      </c>
      <c r="M167" s="9" t="s">
        <v>41</v>
      </c>
      <c r="N167">
        <v>1</v>
      </c>
      <c r="O167">
        <v>2</v>
      </c>
      <c r="P167" s="9" t="s">
        <v>41</v>
      </c>
      <c r="S167" s="9" t="s">
        <v>41</v>
      </c>
      <c r="Y167" s="1" t="s">
        <v>20</v>
      </c>
      <c r="Z167">
        <v>17</v>
      </c>
      <c r="AA167">
        <v>3</v>
      </c>
      <c r="AB167">
        <v>14</v>
      </c>
      <c r="AC167" s="6"/>
    </row>
    <row r="168" spans="1:29">
      <c r="A168" s="6"/>
      <c r="C168" s="1"/>
      <c r="D168" s="1">
        <v>15</v>
      </c>
      <c r="E168" s="1">
        <v>99</v>
      </c>
      <c r="F168" s="1">
        <v>68</v>
      </c>
      <c r="G168" s="1">
        <v>27</v>
      </c>
      <c r="H168" s="1">
        <v>31</v>
      </c>
      <c r="I168" s="1">
        <v>156</v>
      </c>
      <c r="J168" s="1">
        <v>23</v>
      </c>
      <c r="K168" s="1">
        <v>21</v>
      </c>
      <c r="L168" s="1">
        <v>440</v>
      </c>
      <c r="M168" s="9">
        <v>1</v>
      </c>
      <c r="N168">
        <v>102</v>
      </c>
      <c r="O168">
        <v>38</v>
      </c>
      <c r="P168" s="9">
        <v>1</v>
      </c>
      <c r="Q168">
        <v>43.590909090909093</v>
      </c>
      <c r="R168">
        <v>96.409090909090907</v>
      </c>
      <c r="S168" s="9">
        <v>1</v>
      </c>
      <c r="T168">
        <v>78.264527443359555</v>
      </c>
      <c r="U168">
        <v>35.386931550297888</v>
      </c>
      <c r="V168" s="20">
        <v>166.68880652403092</v>
      </c>
      <c r="W168">
        <v>1</v>
      </c>
      <c r="X168" s="20">
        <v>0</v>
      </c>
      <c r="Y168" s="1" t="s">
        <v>46</v>
      </c>
      <c r="Z168" s="6">
        <v>440</v>
      </c>
      <c r="AA168" s="6">
        <v>274</v>
      </c>
      <c r="AB168" s="6">
        <v>166</v>
      </c>
      <c r="AC168" s="6"/>
    </row>
    <row r="169" spans="1:29">
      <c r="A169" s="6"/>
      <c r="C169" s="1" t="s">
        <v>25</v>
      </c>
      <c r="D169" s="4">
        <v>0</v>
      </c>
      <c r="E169" s="4">
        <v>0</v>
      </c>
      <c r="F169" s="4">
        <v>0</v>
      </c>
      <c r="G169" s="4">
        <v>0</v>
      </c>
      <c r="H169" s="4">
        <v>0</v>
      </c>
      <c r="I169" s="4">
        <v>0</v>
      </c>
      <c r="J169" s="4">
        <v>0</v>
      </c>
      <c r="K169" s="4">
        <v>0</v>
      </c>
      <c r="M169" s="9">
        <v>2</v>
      </c>
      <c r="N169">
        <v>35</v>
      </c>
      <c r="O169">
        <v>265</v>
      </c>
      <c r="P169" s="9">
        <v>2</v>
      </c>
      <c r="Q169">
        <v>93.409090909090907</v>
      </c>
      <c r="R169">
        <v>206.59090909090909</v>
      </c>
      <c r="S169" s="9">
        <v>2</v>
      </c>
      <c r="T169">
        <v>36.523446140234462</v>
      </c>
      <c r="U169">
        <v>16.513901390139011</v>
      </c>
      <c r="AC169" s="6"/>
    </row>
    <row r="170" spans="1:29">
      <c r="A170" s="6"/>
      <c r="C170" s="1"/>
      <c r="D170" s="1" t="s">
        <v>13</v>
      </c>
      <c r="E170" s="1" t="s">
        <v>14</v>
      </c>
      <c r="F170" s="1" t="s">
        <v>15</v>
      </c>
      <c r="G170" s="1" t="s">
        <v>16</v>
      </c>
      <c r="H170" s="1" t="s">
        <v>17</v>
      </c>
      <c r="I170" s="1" t="s">
        <v>18</v>
      </c>
      <c r="J170" s="1" t="s">
        <v>19</v>
      </c>
      <c r="K170" s="1" t="s">
        <v>20</v>
      </c>
      <c r="L170" s="1"/>
      <c r="V170" s="6"/>
      <c r="W170" s="6"/>
      <c r="X170" s="6"/>
      <c r="Y170" s="6"/>
      <c r="Z170" s="6"/>
      <c r="AA170" s="6"/>
      <c r="AB170" s="6"/>
      <c r="AC170" s="6"/>
    </row>
    <row r="171" spans="1:29">
      <c r="A171" s="6"/>
      <c r="B171" s="4">
        <v>0.75906127347719776</v>
      </c>
      <c r="C171" s="1" t="s">
        <v>13</v>
      </c>
      <c r="D171" s="4">
        <v>0</v>
      </c>
      <c r="E171" s="4">
        <v>0</v>
      </c>
      <c r="F171" s="4">
        <v>0</v>
      </c>
      <c r="G171" s="4">
        <v>0</v>
      </c>
      <c r="H171" s="4">
        <v>0</v>
      </c>
      <c r="I171" s="4">
        <v>0</v>
      </c>
      <c r="J171" s="4">
        <v>0</v>
      </c>
      <c r="K171" s="4">
        <v>0</v>
      </c>
      <c r="AC171" s="6"/>
    </row>
    <row r="172" spans="1:29">
      <c r="A172" s="6"/>
      <c r="B172" s="4">
        <v>8.158420948225617E-2</v>
      </c>
      <c r="C172" s="1" t="s">
        <v>14</v>
      </c>
      <c r="D172" s="4">
        <v>0</v>
      </c>
      <c r="E172" s="4">
        <v>0</v>
      </c>
      <c r="F172" s="4">
        <v>0</v>
      </c>
      <c r="G172" s="4">
        <v>0</v>
      </c>
      <c r="H172" s="4">
        <v>0</v>
      </c>
      <c r="I172" s="4">
        <v>0</v>
      </c>
      <c r="J172" s="4">
        <v>0</v>
      </c>
      <c r="K172" s="4">
        <v>0</v>
      </c>
      <c r="O172" s="7" t="s">
        <v>11</v>
      </c>
      <c r="P172">
        <v>75.7</v>
      </c>
      <c r="Q172">
        <v>71</v>
      </c>
      <c r="R172" t="s">
        <v>104</v>
      </c>
      <c r="AC172" s="6"/>
    </row>
    <row r="173" spans="1:29">
      <c r="A173" s="6"/>
      <c r="B173" s="4">
        <v>5.8552133947764311E-2</v>
      </c>
      <c r="C173" s="1" t="s">
        <v>15</v>
      </c>
      <c r="D173" s="4">
        <v>0</v>
      </c>
      <c r="E173" s="4">
        <v>0</v>
      </c>
      <c r="F173" s="4">
        <v>0</v>
      </c>
      <c r="G173" s="4">
        <v>0</v>
      </c>
      <c r="H173" s="4">
        <v>0</v>
      </c>
      <c r="I173" s="4">
        <v>0</v>
      </c>
      <c r="J173" s="4">
        <v>0</v>
      </c>
      <c r="K173" s="4">
        <v>0</v>
      </c>
      <c r="M173" t="s">
        <v>106</v>
      </c>
      <c r="N173" t="s">
        <v>105</v>
      </c>
      <c r="O173" t="s">
        <v>96</v>
      </c>
      <c r="P173">
        <v>4.9392389975987223E-2</v>
      </c>
      <c r="R173" s="28">
        <v>0.2</v>
      </c>
      <c r="S173" s="28">
        <v>0.2</v>
      </c>
      <c r="T173" s="28">
        <v>0.2</v>
      </c>
      <c r="U173" s="28">
        <v>0.125</v>
      </c>
      <c r="V173" s="28">
        <v>0.125</v>
      </c>
      <c r="W173" s="28">
        <v>0.125</v>
      </c>
      <c r="X173" s="28">
        <v>0.125</v>
      </c>
      <c r="Y173" s="28">
        <v>0.125</v>
      </c>
      <c r="Z173" s="28">
        <v>0.125</v>
      </c>
      <c r="AA173" s="28">
        <v>0.125</v>
      </c>
      <c r="AB173" s="28">
        <v>0.125</v>
      </c>
      <c r="AC173" s="6"/>
    </row>
    <row r="174" spans="1:29">
      <c r="A174" s="6"/>
      <c r="B174" s="4">
        <v>6.2932067917848078E-3</v>
      </c>
      <c r="C174" s="1" t="s">
        <v>16</v>
      </c>
      <c r="D174" s="4">
        <v>0</v>
      </c>
      <c r="E174" s="4">
        <v>0</v>
      </c>
      <c r="F174" s="4">
        <v>0</v>
      </c>
      <c r="G174" s="4">
        <v>0</v>
      </c>
      <c r="H174" s="4">
        <v>0</v>
      </c>
      <c r="I174" s="4">
        <v>0</v>
      </c>
      <c r="J174" s="4">
        <v>0</v>
      </c>
      <c r="K174" s="4">
        <v>0</v>
      </c>
      <c r="M174" t="s">
        <v>107</v>
      </c>
      <c r="N174" t="s">
        <v>108</v>
      </c>
      <c r="P174">
        <v>2.2019397467757388E-2</v>
      </c>
      <c r="Q174">
        <v>4.9945980821136098E-2</v>
      </c>
      <c r="R174" s="28">
        <v>0.2</v>
      </c>
      <c r="S174" s="28">
        <v>0.2</v>
      </c>
      <c r="T174" s="28">
        <v>0.2</v>
      </c>
      <c r="U174" s="28">
        <v>0.17</v>
      </c>
      <c r="V174" s="28">
        <v>0</v>
      </c>
      <c r="W174" s="28">
        <v>0.16</v>
      </c>
      <c r="X174" s="28">
        <v>0.17</v>
      </c>
      <c r="Y174" s="28">
        <v>0.17</v>
      </c>
      <c r="Z174" s="28">
        <v>0.16</v>
      </c>
      <c r="AA174" s="28">
        <v>0</v>
      </c>
      <c r="AB174" s="28">
        <v>0.17</v>
      </c>
      <c r="AC174" s="6"/>
    </row>
    <row r="175" spans="1:29">
      <c r="A175" s="6"/>
      <c r="B175" s="4">
        <v>7.9225822990959885E-2</v>
      </c>
      <c r="C175" s="1" t="s">
        <v>17</v>
      </c>
      <c r="D175" s="4">
        <v>0</v>
      </c>
      <c r="E175" s="4">
        <v>0</v>
      </c>
      <c r="F175" s="4">
        <v>0</v>
      </c>
      <c r="G175" s="4">
        <v>0</v>
      </c>
      <c r="H175" s="4">
        <v>0</v>
      </c>
      <c r="I175" s="4">
        <v>0</v>
      </c>
      <c r="J175" s="4">
        <v>0</v>
      </c>
      <c r="K175" s="4">
        <v>0</v>
      </c>
      <c r="AC175" s="6"/>
    </row>
    <row r="176" spans="1:29">
      <c r="A176" s="6"/>
      <c r="B176" s="4">
        <v>8.5152231646458566E-3</v>
      </c>
      <c r="C176" s="1" t="s">
        <v>18</v>
      </c>
      <c r="D176" s="4">
        <v>0</v>
      </c>
      <c r="E176" s="4">
        <v>0</v>
      </c>
      <c r="F176" s="4">
        <v>0</v>
      </c>
      <c r="G176" s="4">
        <v>0</v>
      </c>
      <c r="H176" s="4">
        <v>0</v>
      </c>
      <c r="I176" s="4">
        <v>0</v>
      </c>
      <c r="J176" s="4">
        <v>0</v>
      </c>
      <c r="K176" s="4">
        <v>0</v>
      </c>
      <c r="AC176" s="6"/>
    </row>
    <row r="177" spans="1:29">
      <c r="A177" s="6"/>
      <c r="B177" s="4">
        <v>6.1112866141074433E-3</v>
      </c>
      <c r="C177" s="1" t="s">
        <v>19</v>
      </c>
      <c r="D177" s="4">
        <v>0</v>
      </c>
      <c r="E177" s="4">
        <v>0</v>
      </c>
      <c r="F177" s="4">
        <v>0</v>
      </c>
      <c r="G177" s="4">
        <v>0</v>
      </c>
      <c r="H177" s="4">
        <v>0</v>
      </c>
      <c r="I177" s="4">
        <v>0</v>
      </c>
      <c r="J177" s="4">
        <v>0</v>
      </c>
      <c r="K177" s="4">
        <v>0</v>
      </c>
      <c r="M177" t="s">
        <v>62</v>
      </c>
      <c r="AC177" s="6"/>
    </row>
    <row r="178" spans="1:29">
      <c r="A178" s="6"/>
      <c r="B178" s="4">
        <v>6.5684353128367997E-4</v>
      </c>
      <c r="C178" s="1" t="s">
        <v>20</v>
      </c>
      <c r="D178" s="4">
        <v>0</v>
      </c>
      <c r="E178" s="4">
        <v>0</v>
      </c>
      <c r="F178" s="4">
        <v>0</v>
      </c>
      <c r="G178" s="4">
        <v>0</v>
      </c>
      <c r="H178" s="4">
        <v>0</v>
      </c>
      <c r="I178" s="4">
        <v>0</v>
      </c>
      <c r="J178" s="4">
        <v>0</v>
      </c>
      <c r="K178" s="4">
        <v>0</v>
      </c>
      <c r="AC178" s="6"/>
    </row>
    <row r="179" spans="1:29">
      <c r="A179" s="6"/>
      <c r="AC179" s="6"/>
    </row>
    <row r="180" spans="1:29">
      <c r="A180" s="6"/>
      <c r="C180" s="1" t="s">
        <v>26</v>
      </c>
      <c r="D180" s="4">
        <v>1.8467240008773651E-2</v>
      </c>
      <c r="E180" s="4">
        <v>0.1718196058725987</v>
      </c>
      <c r="F180" s="4">
        <v>1.4245178201305105E-3</v>
      </c>
      <c r="G180" s="4">
        <v>1.3253745026167094E-2</v>
      </c>
      <c r="H180" s="4">
        <v>1.9274890436241244E-3</v>
      </c>
      <c r="I180" s="4">
        <v>1.7933400315472581E-2</v>
      </c>
      <c r="J180" s="4">
        <v>1.4868180028225104E-4</v>
      </c>
      <c r="K180" s="4">
        <v>1.3833387291651528E-3</v>
      </c>
      <c r="O180">
        <v>0.10117549070247935</v>
      </c>
      <c r="P180">
        <v>0.22376769111570247</v>
      </c>
      <c r="Q180">
        <v>4.6722236570247939E-2</v>
      </c>
      <c r="R180">
        <v>0.10333458161157025</v>
      </c>
      <c r="S180">
        <v>0.11182554235537191</v>
      </c>
      <c r="T180">
        <v>0.24732218491735536</v>
      </c>
      <c r="U180">
        <v>5.1640366735537201E-2</v>
      </c>
      <c r="V180">
        <v>0.11421190599173554</v>
      </c>
      <c r="AC180" s="6"/>
    </row>
    <row r="181" spans="1:29">
      <c r="A181" s="6"/>
      <c r="C181" s="1"/>
      <c r="D181" s="1" t="s">
        <v>13</v>
      </c>
      <c r="E181" s="1" t="s">
        <v>14</v>
      </c>
      <c r="F181" s="1" t="s">
        <v>15</v>
      </c>
      <c r="G181" s="1" t="s">
        <v>16</v>
      </c>
      <c r="H181" s="1" t="s">
        <v>17</v>
      </c>
      <c r="I181" s="1" t="s">
        <v>18</v>
      </c>
      <c r="J181" s="1" t="s">
        <v>19</v>
      </c>
      <c r="K181" s="1" t="s">
        <v>20</v>
      </c>
      <c r="L181" s="1"/>
      <c r="N181" s="6"/>
      <c r="O181" s="1" t="s">
        <v>13</v>
      </c>
      <c r="P181" s="1" t="s">
        <v>14</v>
      </c>
      <c r="Q181" s="1" t="s">
        <v>15</v>
      </c>
      <c r="R181" s="1" t="s">
        <v>16</v>
      </c>
      <c r="S181" s="1" t="s">
        <v>17</v>
      </c>
      <c r="T181" s="1" t="s">
        <v>18</v>
      </c>
      <c r="U181" s="1" t="s">
        <v>19</v>
      </c>
      <c r="V181" s="1" t="s">
        <v>20</v>
      </c>
      <c r="AC181" s="6"/>
    </row>
    <row r="182" spans="1:29">
      <c r="A182" s="6"/>
      <c r="B182" s="4">
        <v>8.158420948225617E-2</v>
      </c>
      <c r="C182" s="1" t="s">
        <v>13</v>
      </c>
      <c r="D182" s="4">
        <v>1.5066351774348917E-3</v>
      </c>
      <c r="E182" s="4">
        <v>1.4017766718668785E-2</v>
      </c>
      <c r="F182" s="4">
        <v>1.1621816024873448E-4</v>
      </c>
      <c r="G182" s="4">
        <v>1.0812963106392271E-3</v>
      </c>
      <c r="H182" s="4">
        <v>1.5725266990978417E-4</v>
      </c>
      <c r="I182" s="4">
        <v>1.4630822880666739E-3</v>
      </c>
      <c r="J182" s="4">
        <v>1.2130087140426144E-5</v>
      </c>
      <c r="K182" s="4">
        <v>1.1285859666512785E-4</v>
      </c>
      <c r="M182" s="4">
        <v>0.10133006198347108</v>
      </c>
      <c r="N182" s="1" t="s">
        <v>13</v>
      </c>
      <c r="O182">
        <v>1.0252118744090334E-2</v>
      </c>
      <c r="P182">
        <v>2.2674394010652341E-2</v>
      </c>
      <c r="Q182">
        <v>4.7343671276696229E-3</v>
      </c>
      <c r="R182">
        <v>1.0470899559736464E-2</v>
      </c>
      <c r="S182">
        <v>1.1331289138205107E-2</v>
      </c>
      <c r="T182">
        <v>2.5061172327563115E-2</v>
      </c>
      <c r="U182">
        <v>5.2327215621611623E-3</v>
      </c>
      <c r="V182">
        <v>1.1573099513392934E-2</v>
      </c>
      <c r="AC182" s="6"/>
    </row>
    <row r="183" spans="1:29">
      <c r="A183" s="6"/>
      <c r="B183" s="4">
        <v>0.75906127347719776</v>
      </c>
      <c r="C183" s="1" t="s">
        <v>14</v>
      </c>
      <c r="D183" s="4">
        <v>1.4017766718668785E-2</v>
      </c>
      <c r="E183" s="4">
        <v>0.13042160884200499</v>
      </c>
      <c r="F183" s="4">
        <v>1.0812963106392271E-3</v>
      </c>
      <c r="G183" s="4">
        <v>1.0060404577904469E-2</v>
      </c>
      <c r="H183" s="4">
        <v>1.4630822880666739E-3</v>
      </c>
      <c r="I183" s="4">
        <v>1.3612549681238997E-2</v>
      </c>
      <c r="J183" s="4">
        <v>1.1285859666512785E-4</v>
      </c>
      <c r="K183" s="4">
        <v>1.0500388574104292E-3</v>
      </c>
      <c r="M183" s="4">
        <v>0.21713584710743797</v>
      </c>
      <c r="N183" s="1" t="s">
        <v>14</v>
      </c>
      <c r="O183">
        <v>2.1968825880193568E-2</v>
      </c>
      <c r="P183">
        <v>4.8587987165683577E-2</v>
      </c>
      <c r="Q183">
        <v>1.0145072416434904E-2</v>
      </c>
      <c r="R183">
        <v>2.2437641913720989E-2</v>
      </c>
      <c r="S183">
        <v>2.4281333867582366E-2</v>
      </c>
      <c r="T183">
        <v>5.3702512130492375E-2</v>
      </c>
      <c r="U183">
        <v>1.121297477605963E-2</v>
      </c>
      <c r="V183">
        <v>2.4799498957270568E-2</v>
      </c>
      <c r="AC183" s="6"/>
    </row>
    <row r="184" spans="1:29">
      <c r="A184" s="6"/>
      <c r="B184" s="4">
        <v>6.2932067917848078E-3</v>
      </c>
      <c r="C184" s="1" t="s">
        <v>15</v>
      </c>
      <c r="D184" s="4">
        <v>1.1621816024873448E-4</v>
      </c>
      <c r="E184" s="4">
        <v>1.0812963106392271E-3</v>
      </c>
      <c r="F184" s="4">
        <v>8.9647852206638175E-6</v>
      </c>
      <c r="G184" s="4">
        <v>8.3408558215258873E-5</v>
      </c>
      <c r="H184" s="4">
        <v>1.2130087140426144E-5</v>
      </c>
      <c r="I184" s="4">
        <v>1.1285859666512786E-4</v>
      </c>
      <c r="J184" s="4">
        <v>9.3568531535105459E-7</v>
      </c>
      <c r="K184" s="4">
        <v>8.7056366857211047E-6</v>
      </c>
      <c r="M184" s="4">
        <v>4.9806301652892571E-2</v>
      </c>
      <c r="N184" s="1" t="s">
        <v>15</v>
      </c>
      <c r="O184">
        <v>5.039177009807114E-3</v>
      </c>
      <c r="P184">
        <v>1.1145041123879967E-2</v>
      </c>
      <c r="Q184">
        <v>2.3270618085155775E-3</v>
      </c>
      <c r="R184">
        <v>5.1467133429213135E-3</v>
      </c>
      <c r="S184">
        <v>5.5696166950499684E-3</v>
      </c>
      <c r="T184">
        <v>1.2318203347446278E-2</v>
      </c>
      <c r="U184">
        <v>2.5720156830961651E-3</v>
      </c>
      <c r="V184">
        <v>5.6884726421761889E-3</v>
      </c>
      <c r="AC184" s="6"/>
    </row>
    <row r="185" spans="1:29">
      <c r="A185" s="6"/>
      <c r="B185" s="4">
        <v>5.8552133947764311E-2</v>
      </c>
      <c r="C185" s="1" t="s">
        <v>16</v>
      </c>
      <c r="D185" s="4">
        <v>1.0812963106392271E-3</v>
      </c>
      <c r="E185" s="4">
        <v>1.0060404577904471E-2</v>
      </c>
      <c r="F185" s="4">
        <v>8.3408558215258873E-5</v>
      </c>
      <c r="G185" s="4">
        <v>7.7603505408165062E-4</v>
      </c>
      <c r="H185" s="4">
        <v>1.1285859666512786E-4</v>
      </c>
      <c r="I185" s="4">
        <v>1.0500388574104292E-3</v>
      </c>
      <c r="J185" s="4">
        <v>8.7056366857211047E-6</v>
      </c>
      <c r="K185" s="4">
        <v>8.0997434565208075E-5</v>
      </c>
      <c r="M185" s="4">
        <v>0.10672778925619833</v>
      </c>
      <c r="N185" s="1" t="s">
        <v>16</v>
      </c>
      <c r="O185">
        <v>1.0798236449586669E-2</v>
      </c>
      <c r="P185">
        <v>2.3882230979742777E-2</v>
      </c>
      <c r="Q185">
        <v>4.9865610182476651E-3</v>
      </c>
      <c r="R185">
        <v>1.1028671449117096E-2</v>
      </c>
      <c r="S185">
        <v>1.1934892917964214E-2</v>
      </c>
      <c r="T185">
        <v>2.6396150030242017E-2</v>
      </c>
      <c r="U185">
        <v>5.5114621780632091E-3</v>
      </c>
      <c r="V185">
        <v>1.2189584233234687E-2</v>
      </c>
      <c r="AC185" s="6"/>
    </row>
    <row r="186" spans="1:29">
      <c r="A186" s="6"/>
      <c r="B186" s="4">
        <v>8.5152231646458566E-3</v>
      </c>
      <c r="C186" s="1" t="s">
        <v>17</v>
      </c>
      <c r="D186" s="4">
        <v>1.5725266990978414E-4</v>
      </c>
      <c r="E186" s="4">
        <v>1.4630822880666737E-3</v>
      </c>
      <c r="F186" s="4">
        <v>1.2130087140426144E-5</v>
      </c>
      <c r="G186" s="4">
        <v>1.1285859666512784E-4</v>
      </c>
      <c r="H186" s="4">
        <v>1.6412999353869231E-5</v>
      </c>
      <c r="I186" s="4">
        <v>1.5270690578717943E-4</v>
      </c>
      <c r="J186" s="4">
        <v>1.2660587099246729E-6</v>
      </c>
      <c r="K186" s="4">
        <v>1.177943799113887E-5</v>
      </c>
      <c r="M186" s="4">
        <v>0.11199638429752068</v>
      </c>
      <c r="N186" s="1" t="s">
        <v>17</v>
      </c>
      <c r="O186">
        <v>1.1331289138205107E-2</v>
      </c>
      <c r="P186">
        <v>2.5061172327563119E-2</v>
      </c>
      <c r="Q186">
        <v>5.2327215621611632E-3</v>
      </c>
      <c r="R186">
        <v>1.1573099513392936E-2</v>
      </c>
      <c r="S186">
        <v>1.2524056415910909E-2</v>
      </c>
      <c r="T186">
        <v>2.7699190467306605E-2</v>
      </c>
      <c r="U186">
        <v>5.7835343581781277E-3</v>
      </c>
      <c r="V186">
        <v>1.2791320514802718E-2</v>
      </c>
      <c r="AC186" s="6"/>
    </row>
    <row r="187" spans="1:29">
      <c r="A187" s="6"/>
      <c r="B187" s="4">
        <v>7.9225822990959885E-2</v>
      </c>
      <c r="C187" s="1" t="s">
        <v>18</v>
      </c>
      <c r="D187" s="4">
        <v>1.4630822880666737E-3</v>
      </c>
      <c r="E187" s="4">
        <v>1.3612549681238996E-2</v>
      </c>
      <c r="F187" s="4">
        <v>1.1285859666512786E-4</v>
      </c>
      <c r="G187" s="4">
        <v>1.0500388574104292E-3</v>
      </c>
      <c r="H187" s="4">
        <v>1.5270690578717943E-4</v>
      </c>
      <c r="I187" s="4">
        <v>1.4207883990196549E-3</v>
      </c>
      <c r="J187" s="4">
        <v>1.177943799113887E-5</v>
      </c>
      <c r="K187" s="4">
        <v>1.0959614929337779E-4</v>
      </c>
      <c r="M187" s="4">
        <v>0.23999225206611569</v>
      </c>
      <c r="N187" s="1" t="s">
        <v>18</v>
      </c>
      <c r="O187">
        <v>2.4281333867582366E-2</v>
      </c>
      <c r="P187">
        <v>5.3702512130492382E-2</v>
      </c>
      <c r="Q187">
        <v>1.1212974776059632E-2</v>
      </c>
      <c r="R187">
        <v>2.4799498957270568E-2</v>
      </c>
      <c r="S187">
        <v>2.683726374838051E-2</v>
      </c>
      <c r="T187">
        <v>5.9355408144228419E-2</v>
      </c>
      <c r="U187">
        <v>1.23932879103817E-2</v>
      </c>
      <c r="V187">
        <v>2.7409972531720103E-2</v>
      </c>
      <c r="AC187" s="6"/>
    </row>
    <row r="188" spans="1:29">
      <c r="A188" s="6"/>
      <c r="B188" s="4">
        <v>6.5684353128367997E-4</v>
      </c>
      <c r="C188" s="1" t="s">
        <v>19</v>
      </c>
      <c r="D188" s="4">
        <v>1.2130087140426142E-5</v>
      </c>
      <c r="E188" s="4">
        <v>1.1285859666512785E-4</v>
      </c>
      <c r="F188" s="4">
        <v>9.3568531535105459E-7</v>
      </c>
      <c r="G188" s="4">
        <v>8.705636685721103E-6</v>
      </c>
      <c r="H188" s="4">
        <v>1.2660587099246729E-6</v>
      </c>
      <c r="I188" s="4">
        <v>1.177943799113887E-5</v>
      </c>
      <c r="J188" s="4">
        <v>9.7660678735008618E-8</v>
      </c>
      <c r="K188" s="4">
        <v>9.0863709582631713E-7</v>
      </c>
      <c r="M188" s="4">
        <v>5.5049070247933894E-2</v>
      </c>
      <c r="N188" s="1" t="s">
        <v>19</v>
      </c>
      <c r="O188">
        <v>5.5696166950499684E-3</v>
      </c>
      <c r="P188">
        <v>1.2318203347446278E-2</v>
      </c>
      <c r="Q188">
        <v>2.5720156830961647E-3</v>
      </c>
      <c r="R188">
        <v>5.6884726421761889E-3</v>
      </c>
      <c r="S188">
        <v>6.1558921366341758E-3</v>
      </c>
      <c r="T188">
        <v>1.3614856331387992E-2</v>
      </c>
      <c r="U188">
        <v>2.8427541760536559E-3</v>
      </c>
      <c r="V188">
        <v>6.2872592360894717E-3</v>
      </c>
      <c r="AC188" s="6"/>
    </row>
    <row r="189" spans="1:29">
      <c r="A189" s="6"/>
      <c r="B189" s="4">
        <v>6.1112866141074433E-3</v>
      </c>
      <c r="C189" s="1" t="s">
        <v>20</v>
      </c>
      <c r="D189" s="4">
        <v>1.1285859666512784E-4</v>
      </c>
      <c r="E189" s="4">
        <v>1.0500388574104292E-3</v>
      </c>
      <c r="F189" s="4">
        <v>8.705636685721103E-6</v>
      </c>
      <c r="G189" s="4">
        <v>8.0997434565208061E-5</v>
      </c>
      <c r="H189" s="4">
        <v>1.177943799113887E-5</v>
      </c>
      <c r="I189" s="4">
        <v>1.0959614929337779E-4</v>
      </c>
      <c r="J189" s="4">
        <v>9.0863709582631702E-7</v>
      </c>
      <c r="K189" s="4">
        <v>8.4539794583234002E-6</v>
      </c>
      <c r="M189" s="4">
        <v>0.11796229338842974</v>
      </c>
      <c r="N189" s="1" t="s">
        <v>20</v>
      </c>
      <c r="O189">
        <v>1.1934892917964214E-2</v>
      </c>
      <c r="P189">
        <v>2.6396150030242017E-2</v>
      </c>
      <c r="Q189">
        <v>5.5114621780632091E-3</v>
      </c>
      <c r="R189">
        <v>1.2189584233234687E-2</v>
      </c>
      <c r="S189">
        <v>1.3191197435644657E-2</v>
      </c>
      <c r="T189">
        <v>2.9174692138688545E-2</v>
      </c>
      <c r="U189">
        <v>6.0916160915435473E-3</v>
      </c>
      <c r="V189">
        <v>1.3472698363048865E-2</v>
      </c>
      <c r="AC189" s="6"/>
    </row>
    <row r="190" spans="1:29">
      <c r="A190" s="6"/>
      <c r="X190" t="s">
        <v>85</v>
      </c>
      <c r="AC190" s="6"/>
    </row>
    <row r="191" spans="1:29">
      <c r="A191" s="6"/>
      <c r="C191" s="1" t="s">
        <v>27</v>
      </c>
      <c r="D191" s="4">
        <v>1.0943057319630576E-2</v>
      </c>
      <c r="E191" s="4">
        <v>1.1761641805954903E-3</v>
      </c>
      <c r="F191" s="4">
        <v>0.14186418947912521</v>
      </c>
      <c r="G191" s="4">
        <v>1.5247619865358752E-2</v>
      </c>
      <c r="H191" s="4">
        <v>1.1421643449328518E-3</v>
      </c>
      <c r="I191" s="4">
        <v>1.2276028093661517E-4</v>
      </c>
      <c r="J191" s="4">
        <v>1.480685098443083E-2</v>
      </c>
      <c r="K191" s="4">
        <v>1.5914462701444147E-3</v>
      </c>
      <c r="P191" t="s">
        <v>63</v>
      </c>
      <c r="AA191" t="s">
        <v>44</v>
      </c>
      <c r="AC191" s="6"/>
    </row>
    <row r="192" spans="1:29">
      <c r="A192" s="6"/>
      <c r="C192" s="1"/>
      <c r="D192" s="1" t="s">
        <v>13</v>
      </c>
      <c r="E192" s="1" t="s">
        <v>14</v>
      </c>
      <c r="F192" s="1" t="s">
        <v>15</v>
      </c>
      <c r="G192" s="1" t="s">
        <v>16</v>
      </c>
      <c r="H192" s="1" t="s">
        <v>17</v>
      </c>
      <c r="I192" s="1" t="s">
        <v>18</v>
      </c>
      <c r="J192" s="1" t="s">
        <v>19</v>
      </c>
      <c r="K192" s="1" t="s">
        <v>20</v>
      </c>
      <c r="L192" s="1"/>
      <c r="O192" s="1" t="s">
        <v>13</v>
      </c>
      <c r="P192" s="1" t="s">
        <v>14</v>
      </c>
      <c r="Q192" s="1" t="s">
        <v>15</v>
      </c>
      <c r="R192" s="1" t="s">
        <v>16</v>
      </c>
      <c r="S192" s="1" t="s">
        <v>17</v>
      </c>
      <c r="T192" s="1" t="s">
        <v>18</v>
      </c>
      <c r="U192" s="1" t="s">
        <v>19</v>
      </c>
      <c r="V192" s="1" t="s">
        <v>20</v>
      </c>
      <c r="X192" s="1" t="s">
        <v>47</v>
      </c>
      <c r="Y192" s="1" t="s">
        <v>48</v>
      </c>
      <c r="Z192" s="1" t="s">
        <v>66</v>
      </c>
      <c r="AC192" s="6"/>
    </row>
    <row r="193" spans="1:29">
      <c r="A193" s="6"/>
      <c r="B193" s="4">
        <v>5.8552133947764311E-2</v>
      </c>
      <c r="C193" s="1" t="s">
        <v>13</v>
      </c>
      <c r="D193" s="4">
        <v>6.4073935797707223E-4</v>
      </c>
      <c r="E193" s="4">
        <v>6.8866922646789605E-5</v>
      </c>
      <c r="F193" s="4">
        <v>8.3064510247727562E-3</v>
      </c>
      <c r="G193" s="4">
        <v>8.9278068074107768E-4</v>
      </c>
      <c r="H193" s="4">
        <v>6.6876159714868814E-5</v>
      </c>
      <c r="I193" s="4">
        <v>7.1878764128658691E-6</v>
      </c>
      <c r="J193" s="4">
        <v>8.6697272218497982E-4</v>
      </c>
      <c r="K193" s="4">
        <v>9.3182575180165679E-5</v>
      </c>
      <c r="N193" s="1" t="s">
        <v>13</v>
      </c>
      <c r="O193" s="5">
        <v>4.5109322473997473</v>
      </c>
      <c r="P193" s="5">
        <v>9.9767333646870302</v>
      </c>
      <c r="Q193" s="5">
        <v>2.0831215361746342</v>
      </c>
      <c r="R193" s="5">
        <v>4.6071958062840439</v>
      </c>
      <c r="S193" s="5">
        <v>4.9857672208102466</v>
      </c>
      <c r="T193" s="5">
        <v>11.026915824127771</v>
      </c>
      <c r="U193" s="5">
        <v>2.3023974873509112</v>
      </c>
      <c r="V193" s="5">
        <v>5.0921637858928905</v>
      </c>
      <c r="X193">
        <v>44.585227272727273</v>
      </c>
      <c r="Y193">
        <v>4.5109322473997473</v>
      </c>
      <c r="Z193">
        <v>40.07429502532753</v>
      </c>
      <c r="AA193">
        <v>5.7870911624406586E-2</v>
      </c>
      <c r="AB193">
        <v>19.667620869462528</v>
      </c>
      <c r="AC193" s="6"/>
    </row>
    <row r="194" spans="1:29">
      <c r="A194" s="6"/>
      <c r="B194" s="4">
        <v>6.2932067917848078E-3</v>
      </c>
      <c r="C194" s="1" t="s">
        <v>14</v>
      </c>
      <c r="D194" s="4">
        <v>6.8866922646789591E-5</v>
      </c>
      <c r="E194" s="4">
        <v>7.4018444095775533E-6</v>
      </c>
      <c r="F194" s="4">
        <v>8.9278068074107768E-4</v>
      </c>
      <c r="G194" s="4">
        <v>9.5956424895228662E-5</v>
      </c>
      <c r="H194" s="4">
        <v>7.1878764128658691E-6</v>
      </c>
      <c r="I194" s="4">
        <v>7.725558337517176E-7</v>
      </c>
      <c r="J194" s="4">
        <v>9.3182575180165666E-5</v>
      </c>
      <c r="K194" s="4">
        <v>1.001530047603343E-5</v>
      </c>
      <c r="N194" s="1" t="s">
        <v>14</v>
      </c>
      <c r="O194" s="5">
        <v>9.6662833872851692</v>
      </c>
      <c r="P194" s="5">
        <v>21.378714352900772</v>
      </c>
      <c r="Q194" s="5">
        <v>4.4638318632313574</v>
      </c>
      <c r="R194" s="5">
        <v>9.8725624420372355</v>
      </c>
      <c r="S194" s="5">
        <v>10.683786901736241</v>
      </c>
      <c r="T194" s="5">
        <v>23.629105337416647</v>
      </c>
      <c r="U194" s="5">
        <v>4.933708901466237</v>
      </c>
      <c r="V194" s="5">
        <v>10.911779541199049</v>
      </c>
      <c r="X194">
        <v>95.539772727272705</v>
      </c>
      <c r="Y194">
        <v>21.378714352900772</v>
      </c>
      <c r="Z194">
        <v>74.161058374371933</v>
      </c>
      <c r="AA194">
        <v>69.770505392081461</v>
      </c>
      <c r="AB194">
        <v>31.276354391150562</v>
      </c>
      <c r="AC194" s="6"/>
    </row>
    <row r="195" spans="1:29">
      <c r="A195" s="6"/>
      <c r="B195" s="4">
        <v>0.75906127347719776</v>
      </c>
      <c r="C195" s="1" t="s">
        <v>15</v>
      </c>
      <c r="D195" s="4">
        <v>8.3064510247727562E-3</v>
      </c>
      <c r="E195" s="4">
        <v>8.9278068074107768E-4</v>
      </c>
      <c r="F195" s="4">
        <v>0.10768361232683527</v>
      </c>
      <c r="G195" s="4">
        <v>1.1573877752495434E-2</v>
      </c>
      <c r="H195" s="4">
        <v>8.6697272218497982E-4</v>
      </c>
      <c r="I195" s="4">
        <v>9.3182575180165679E-5</v>
      </c>
      <c r="J195" s="4">
        <v>1.1239307164429165E-2</v>
      </c>
      <c r="K195" s="4">
        <v>1.208005232486356E-3</v>
      </c>
      <c r="N195" s="1" t="s">
        <v>15</v>
      </c>
      <c r="O195" s="5">
        <v>2.2172378843151304</v>
      </c>
      <c r="P195" s="5">
        <v>4.9038180945071854</v>
      </c>
      <c r="Q195" s="5">
        <v>1.0239071957468542</v>
      </c>
      <c r="R195" s="5">
        <v>2.2645538708853779</v>
      </c>
      <c r="S195" s="5">
        <v>2.4506313458219862</v>
      </c>
      <c r="T195" s="5">
        <v>5.4200094728763624</v>
      </c>
      <c r="U195" s="5">
        <v>1.1316869005623127</v>
      </c>
      <c r="V195" s="5">
        <v>2.5029279625575231</v>
      </c>
      <c r="X195">
        <v>21.914772727272734</v>
      </c>
      <c r="Y195">
        <v>1.0239071957468542</v>
      </c>
      <c r="Z195">
        <v>20.890865531525879</v>
      </c>
      <c r="AA195">
        <v>2740.9382612627905</v>
      </c>
      <c r="AB195">
        <v>1.1450251121175423</v>
      </c>
      <c r="AC195" s="6"/>
    </row>
    <row r="196" spans="1:29">
      <c r="A196" s="6"/>
      <c r="B196" s="4">
        <v>8.158420948225617E-2</v>
      </c>
      <c r="C196" s="1" t="s">
        <v>16</v>
      </c>
      <c r="D196" s="4">
        <v>8.9278068074107768E-4</v>
      </c>
      <c r="E196" s="4">
        <v>9.5956424895228662E-5</v>
      </c>
      <c r="F196" s="4">
        <v>1.1573877752495434E-2</v>
      </c>
      <c r="G196" s="4">
        <v>1.243965013201239E-3</v>
      </c>
      <c r="H196" s="4">
        <v>9.3182575180165679E-5</v>
      </c>
      <c r="I196" s="4">
        <v>1.001530047603343E-5</v>
      </c>
      <c r="J196" s="4">
        <v>1.2080052324863557E-3</v>
      </c>
      <c r="K196" s="4">
        <v>1.2983688588321716E-4</v>
      </c>
      <c r="N196" s="1" t="s">
        <v>16</v>
      </c>
      <c r="O196" s="5">
        <v>4.7512240378181341</v>
      </c>
      <c r="P196" s="5">
        <v>10.508181631086822</v>
      </c>
      <c r="Q196" s="5">
        <v>2.1940868480289728</v>
      </c>
      <c r="R196" s="5">
        <v>4.8526154376115223</v>
      </c>
      <c r="S196" s="5">
        <v>5.2513528839042545</v>
      </c>
      <c r="T196" s="5">
        <v>11.614306013306487</v>
      </c>
      <c r="U196" s="5">
        <v>2.4250433583478119</v>
      </c>
      <c r="V196" s="5">
        <v>5.3634170626232622</v>
      </c>
      <c r="X196">
        <v>46.960227272727273</v>
      </c>
      <c r="Y196">
        <v>4.8526154376115223</v>
      </c>
      <c r="Z196">
        <v>42.107611835115748</v>
      </c>
      <c r="AA196">
        <v>17.243205320512281</v>
      </c>
      <c r="AB196">
        <v>8.6706610546119514</v>
      </c>
      <c r="AC196" s="6"/>
    </row>
    <row r="197" spans="1:29">
      <c r="A197" s="6"/>
      <c r="B197" s="4">
        <v>6.1112866141074433E-3</v>
      </c>
      <c r="C197" s="1" t="s">
        <v>17</v>
      </c>
      <c r="D197" s="4">
        <v>6.6876159714868814E-5</v>
      </c>
      <c r="E197" s="4">
        <v>7.1878764128658699E-6</v>
      </c>
      <c r="F197" s="4">
        <v>8.6697272218497993E-4</v>
      </c>
      <c r="G197" s="4">
        <v>9.3182575180165679E-5</v>
      </c>
      <c r="H197" s="4">
        <v>6.9800936722989342E-6</v>
      </c>
      <c r="I197" s="4">
        <v>7.502232616320054E-7</v>
      </c>
      <c r="J197" s="4">
        <v>9.0488910218235749E-5</v>
      </c>
      <c r="K197" s="4">
        <v>9.7257842878047791E-6</v>
      </c>
      <c r="N197" s="1" t="s">
        <v>17</v>
      </c>
      <c r="O197" s="5">
        <v>4.9857672208102466</v>
      </c>
      <c r="P197" s="5">
        <v>11.026915824127773</v>
      </c>
      <c r="Q197" s="5">
        <v>2.3023974873509117</v>
      </c>
      <c r="R197" s="5">
        <v>5.0921637858928914</v>
      </c>
      <c r="S197" s="5">
        <v>5.5105848230007997</v>
      </c>
      <c r="T197" s="5">
        <v>12.187643805614906</v>
      </c>
      <c r="U197" s="5">
        <v>2.5447551175983762</v>
      </c>
      <c r="V197" s="5">
        <v>5.6281810265131957</v>
      </c>
      <c r="X197">
        <v>49.278409090909101</v>
      </c>
      <c r="Y197">
        <v>5.5105848230007997</v>
      </c>
      <c r="Z197">
        <v>43.767824267908303</v>
      </c>
      <c r="AA197">
        <v>7.642112532900839</v>
      </c>
      <c r="AB197">
        <v>11.843719229023666</v>
      </c>
      <c r="AC197" s="6"/>
    </row>
    <row r="198" spans="1:29">
      <c r="A198" s="6"/>
      <c r="B198" s="4">
        <v>6.5684353128367997E-4</v>
      </c>
      <c r="C198" s="1" t="s">
        <v>18</v>
      </c>
      <c r="D198" s="4">
        <v>7.1878764128658699E-6</v>
      </c>
      <c r="E198" s="4">
        <v>7.7255583375171781E-7</v>
      </c>
      <c r="F198" s="4">
        <v>9.3182575180165679E-5</v>
      </c>
      <c r="G198" s="4">
        <v>1.0015300476033432E-5</v>
      </c>
      <c r="H198" s="4">
        <v>7.5022326163200551E-7</v>
      </c>
      <c r="I198" s="4">
        <v>8.0634296431782927E-8</v>
      </c>
      <c r="J198" s="4">
        <v>9.7257842878047791E-6</v>
      </c>
      <c r="K198" s="4">
        <v>1.0453311879298987E-6</v>
      </c>
      <c r="N198" s="1" t="s">
        <v>18</v>
      </c>
      <c r="O198" s="5">
        <v>10.683786901736241</v>
      </c>
      <c r="P198" s="5">
        <v>23.629105337416647</v>
      </c>
      <c r="Q198" s="5">
        <v>4.9337089014662379</v>
      </c>
      <c r="R198" s="5">
        <v>10.911779541199049</v>
      </c>
      <c r="S198" s="5">
        <v>11.808396049287424</v>
      </c>
      <c r="T198" s="5">
        <v>26.116379583460503</v>
      </c>
      <c r="U198" s="5">
        <v>5.4530466805679483</v>
      </c>
      <c r="V198" s="5">
        <v>12.060387913956845</v>
      </c>
      <c r="X198">
        <v>105.59659090909089</v>
      </c>
      <c r="Y198">
        <v>26.116379583460503</v>
      </c>
      <c r="Z198">
        <v>79.480211325630393</v>
      </c>
      <c r="AA198">
        <v>309.34859073273032</v>
      </c>
      <c r="AB198">
        <v>15.838475699994078</v>
      </c>
      <c r="AC198" s="6"/>
    </row>
    <row r="199" spans="1:29">
      <c r="A199" s="6"/>
      <c r="B199" s="4">
        <v>7.9225822990959885E-2</v>
      </c>
      <c r="C199" s="1" t="s">
        <v>19</v>
      </c>
      <c r="D199" s="4">
        <v>8.6697272218497993E-4</v>
      </c>
      <c r="E199" s="4">
        <v>9.3182575180165693E-5</v>
      </c>
      <c r="F199" s="4">
        <v>1.1239307164429167E-2</v>
      </c>
      <c r="G199" s="4">
        <v>1.2080052324863562E-3</v>
      </c>
      <c r="H199" s="4">
        <v>9.0488910218235763E-5</v>
      </c>
      <c r="I199" s="4">
        <v>9.7257842878047808E-6</v>
      </c>
      <c r="J199" s="4">
        <v>1.1730849551460372E-3</v>
      </c>
      <c r="K199" s="4">
        <v>1.2608364049808472E-4</v>
      </c>
      <c r="N199" s="1" t="s">
        <v>19</v>
      </c>
      <c r="O199" s="5">
        <v>2.4506313458219862</v>
      </c>
      <c r="P199" s="5">
        <v>5.4200094728763624</v>
      </c>
      <c r="Q199" s="5">
        <v>1.1316869005623125</v>
      </c>
      <c r="R199" s="5">
        <v>2.5029279625575231</v>
      </c>
      <c r="S199" s="5">
        <v>2.7085925401190374</v>
      </c>
      <c r="T199" s="5">
        <v>5.9905367858107166</v>
      </c>
      <c r="U199" s="5">
        <v>1.2508118374636086</v>
      </c>
      <c r="V199" s="5">
        <v>2.7663940638793676</v>
      </c>
      <c r="X199">
        <v>24.221590909090914</v>
      </c>
      <c r="Y199">
        <v>1.2508118374636086</v>
      </c>
      <c r="Z199">
        <v>22.970779071627305</v>
      </c>
      <c r="AA199">
        <v>75.987983949108582</v>
      </c>
      <c r="AB199">
        <v>7.3241359903535175</v>
      </c>
      <c r="AC199" s="6"/>
    </row>
    <row r="200" spans="1:29">
      <c r="A200" s="6"/>
      <c r="B200" s="4">
        <v>8.5152231646458566E-3</v>
      </c>
      <c r="C200" s="1" t="s">
        <v>20</v>
      </c>
      <c r="D200" s="4">
        <v>9.3182575180165679E-5</v>
      </c>
      <c r="E200" s="4">
        <v>1.0015300476033432E-5</v>
      </c>
      <c r="F200" s="4">
        <v>1.208005232486356E-3</v>
      </c>
      <c r="G200" s="4">
        <v>1.2983688588321719E-4</v>
      </c>
      <c r="H200" s="4">
        <v>9.7257842878047808E-6</v>
      </c>
      <c r="I200" s="4">
        <v>1.0453311879298987E-6</v>
      </c>
      <c r="J200" s="4">
        <v>1.260836404980847E-4</v>
      </c>
      <c r="K200" s="4">
        <v>1.3551520144822968E-5</v>
      </c>
      <c r="N200" s="1" t="s">
        <v>20</v>
      </c>
      <c r="O200" s="5">
        <v>5.2513528839042545</v>
      </c>
      <c r="P200" s="5">
        <v>11.614306013306487</v>
      </c>
      <c r="Q200" s="5">
        <v>2.4250433583478119</v>
      </c>
      <c r="R200" s="5">
        <v>5.3634170626232622</v>
      </c>
      <c r="S200" s="5">
        <v>5.8041268716836489</v>
      </c>
      <c r="T200" s="5">
        <v>12.83686454102296</v>
      </c>
      <c r="U200" s="5">
        <v>2.6803110802791608</v>
      </c>
      <c r="V200" s="5">
        <v>5.927987279741501</v>
      </c>
      <c r="X200">
        <v>51.903409090909086</v>
      </c>
      <c r="Y200">
        <v>5.927987279741501</v>
      </c>
      <c r="Z200">
        <v>45.975421811167585</v>
      </c>
      <c r="AA200">
        <v>1.4462091610125516</v>
      </c>
      <c r="AB200">
        <v>22.238569212077149</v>
      </c>
      <c r="AC200" s="6"/>
    </row>
    <row r="201" spans="1:29">
      <c r="A201" s="6"/>
      <c r="X201" s="8">
        <v>439.99999999999994</v>
      </c>
      <c r="Y201" s="8">
        <v>70.571932757325314</v>
      </c>
      <c r="Z201" s="8">
        <v>369.42806724267467</v>
      </c>
      <c r="AA201" s="8">
        <v>3222.4347392627606</v>
      </c>
      <c r="AB201" s="8">
        <v>118.00456155879098</v>
      </c>
      <c r="AC201" s="6"/>
    </row>
    <row r="202" spans="1:29">
      <c r="A202" s="6"/>
      <c r="C202" s="1" t="s">
        <v>28</v>
      </c>
      <c r="D202" s="4">
        <v>3.589894827035059E-4</v>
      </c>
      <c r="E202" s="4">
        <v>3.3400460166879333E-3</v>
      </c>
      <c r="F202" s="4">
        <v>4.6538869812830837E-3</v>
      </c>
      <c r="G202" s="4">
        <v>4.3299866494385712E-2</v>
      </c>
      <c r="H202" s="4">
        <v>3.7468960946982869E-5</v>
      </c>
      <c r="I202" s="4">
        <v>3.4861203402932915E-4</v>
      </c>
      <c r="J202" s="4">
        <v>4.8574211210913816E-4</v>
      </c>
      <c r="K202" s="4">
        <v>4.5193552592950829E-3</v>
      </c>
      <c r="P202" t="s">
        <v>70</v>
      </c>
      <c r="AB202" s="19">
        <v>3340.4393008215516</v>
      </c>
      <c r="AC202" s="6"/>
    </row>
    <row r="203" spans="1:29">
      <c r="A203" s="6"/>
      <c r="C203" s="1"/>
      <c r="D203" s="1" t="s">
        <v>13</v>
      </c>
      <c r="E203" s="1" t="s">
        <v>14</v>
      </c>
      <c r="F203" s="1" t="s">
        <v>15</v>
      </c>
      <c r="G203" s="1" t="s">
        <v>16</v>
      </c>
      <c r="H203" s="1" t="s">
        <v>17</v>
      </c>
      <c r="I203" s="1" t="s">
        <v>18</v>
      </c>
      <c r="J203" s="1" t="s">
        <v>19</v>
      </c>
      <c r="K203" s="1" t="s">
        <v>20</v>
      </c>
      <c r="L203" s="1"/>
      <c r="O203" s="1" t="s">
        <v>13</v>
      </c>
      <c r="P203" s="1" t="s">
        <v>14</v>
      </c>
      <c r="Q203" s="1" t="s">
        <v>15</v>
      </c>
      <c r="R203" s="1" t="s">
        <v>16</v>
      </c>
      <c r="S203" s="1" t="s">
        <v>17</v>
      </c>
      <c r="T203" s="1" t="s">
        <v>18</v>
      </c>
      <c r="U203" s="1" t="s">
        <v>19</v>
      </c>
      <c r="V203" s="1" t="s">
        <v>20</v>
      </c>
      <c r="Z203" t="s">
        <v>68</v>
      </c>
      <c r="AC203" s="6"/>
    </row>
    <row r="204" spans="1:29">
      <c r="A204" s="6"/>
      <c r="B204" s="4">
        <v>6.2932067917848078E-3</v>
      </c>
      <c r="C204" s="1" t="s">
        <v>13</v>
      </c>
      <c r="D204" s="4">
        <v>2.2591950507290179E-6</v>
      </c>
      <c r="E204" s="4">
        <v>2.1019600277094297E-5</v>
      </c>
      <c r="F204" s="4">
        <v>2.9287873158809598E-5</v>
      </c>
      <c r="G204" s="4">
        <v>2.7249501390584358E-4</v>
      </c>
      <c r="H204" s="4">
        <v>2.3579991951267231E-7</v>
      </c>
      <c r="I204" s="4">
        <v>2.1938876202512908E-6</v>
      </c>
      <c r="J204" s="4">
        <v>3.0568755589811259E-6</v>
      </c>
      <c r="K204" s="4">
        <v>2.8441237212284206E-5</v>
      </c>
      <c r="N204" s="1" t="s">
        <v>13</v>
      </c>
      <c r="O204">
        <v>5.7870911624406586E-2</v>
      </c>
      <c r="P204">
        <v>3.5804647079173222</v>
      </c>
      <c r="Q204">
        <v>3.3167482818687597E-3</v>
      </c>
      <c r="R204">
        <v>2.8242475753093665</v>
      </c>
      <c r="S204">
        <v>3.1863381571800935</v>
      </c>
      <c r="T204">
        <v>9.117603013179485</v>
      </c>
      <c r="U204">
        <v>3.971696497174268E-2</v>
      </c>
      <c r="V204">
        <v>3.2885439578681828</v>
      </c>
      <c r="W204" s="6">
        <v>22.098102036332467</v>
      </c>
      <c r="Z204" t="s">
        <v>67</v>
      </c>
      <c r="AC204" s="6"/>
    </row>
    <row r="205" spans="1:29">
      <c r="A205" s="6"/>
      <c r="B205" s="4">
        <v>5.8552133947764311E-2</v>
      </c>
      <c r="C205" s="1" t="s">
        <v>14</v>
      </c>
      <c r="D205" s="4">
        <v>2.1019600277094297E-5</v>
      </c>
      <c r="E205" s="4">
        <v>1.9556682176080851E-4</v>
      </c>
      <c r="F205" s="4">
        <v>2.7249501390584364E-4</v>
      </c>
      <c r="G205" s="4">
        <v>2.535299582899584E-3</v>
      </c>
      <c r="H205" s="4">
        <v>2.1938876202512908E-6</v>
      </c>
      <c r="I205" s="4">
        <v>2.0411978512287851E-5</v>
      </c>
      <c r="J205" s="4">
        <v>2.8441237212284206E-5</v>
      </c>
      <c r="K205" s="4">
        <v>2.646178944997788E-4</v>
      </c>
      <c r="N205" s="1" t="s">
        <v>14</v>
      </c>
      <c r="O205">
        <v>3.3215214305900105</v>
      </c>
      <c r="P205">
        <v>69.770505392081461</v>
      </c>
      <c r="Q205">
        <v>2.6878546379772015</v>
      </c>
      <c r="R205">
        <v>6.2777257442178378</v>
      </c>
      <c r="S205">
        <v>10.683786901736241</v>
      </c>
      <c r="T205">
        <v>2.4632015227946198</v>
      </c>
      <c r="U205">
        <v>3.1363961738553341</v>
      </c>
      <c r="V205">
        <v>7.2783558622195947</v>
      </c>
      <c r="W205" s="6">
        <v>105.61934766547229</v>
      </c>
      <c r="Z205" t="s">
        <v>69</v>
      </c>
      <c r="AB205">
        <v>12</v>
      </c>
      <c r="AC205" s="6"/>
    </row>
    <row r="206" spans="1:29">
      <c r="A206" s="6"/>
      <c r="B206" s="4">
        <v>8.158420948225617E-2</v>
      </c>
      <c r="C206" s="1" t="s">
        <v>15</v>
      </c>
      <c r="D206" s="4">
        <v>2.9287873158809605E-5</v>
      </c>
      <c r="E206" s="4">
        <v>2.7249501390584364E-4</v>
      </c>
      <c r="F206" s="4">
        <v>3.796836903877439E-4</v>
      </c>
      <c r="G206" s="4">
        <v>3.5325853786316889E-3</v>
      </c>
      <c r="H206" s="4">
        <v>3.0568755589811259E-6</v>
      </c>
      <c r="I206" s="4">
        <v>2.8441237212284206E-5</v>
      </c>
      <c r="J206" s="4">
        <v>3.9628886228665486E-5</v>
      </c>
      <c r="K206" s="4">
        <v>3.6870802619906617E-4</v>
      </c>
      <c r="N206" s="1" t="s">
        <v>15</v>
      </c>
      <c r="O206">
        <v>0.66824948170576581</v>
      </c>
      <c r="P206">
        <v>4.9038180945071854</v>
      </c>
      <c r="Q206">
        <v>2740.9382612627905</v>
      </c>
      <c r="R206">
        <v>14.526191106734299</v>
      </c>
      <c r="S206">
        <v>0.8586894577468468</v>
      </c>
      <c r="T206">
        <v>3.6045109954298473</v>
      </c>
      <c r="U206">
        <v>7.2698729943042446</v>
      </c>
      <c r="V206">
        <v>0.90246003657622054</v>
      </c>
      <c r="W206" s="6">
        <v>2773.6720534297947</v>
      </c>
      <c r="AC206" s="6"/>
    </row>
    <row r="207" spans="1:29">
      <c r="A207" s="6"/>
      <c r="B207" s="4">
        <v>0.75906127347719776</v>
      </c>
      <c r="C207" s="1" t="s">
        <v>16</v>
      </c>
      <c r="D207" s="4">
        <v>2.7249501390584364E-4</v>
      </c>
      <c r="E207" s="4">
        <v>2.5352995828995845E-3</v>
      </c>
      <c r="F207" s="4">
        <v>3.5325853786316893E-3</v>
      </c>
      <c r="G207" s="4">
        <v>3.2867251802621067E-2</v>
      </c>
      <c r="H207" s="4">
        <v>2.8441237212284206E-5</v>
      </c>
      <c r="I207" s="4">
        <v>2.646178944997788E-4</v>
      </c>
      <c r="J207" s="4">
        <v>3.6870802619906617E-4</v>
      </c>
      <c r="K207" s="4">
        <v>3.4304675584163969E-3</v>
      </c>
      <c r="N207" s="1" t="s">
        <v>16</v>
      </c>
      <c r="O207">
        <v>4.7512240378181341</v>
      </c>
      <c r="P207">
        <v>0.59088803388060007</v>
      </c>
      <c r="Q207">
        <v>1.4864144121695517</v>
      </c>
      <c r="R207">
        <v>17.243205320512281</v>
      </c>
      <c r="S207">
        <v>5.2513528839042545</v>
      </c>
      <c r="T207">
        <v>7.9587088554063259</v>
      </c>
      <c r="U207">
        <v>2.4250433583478119</v>
      </c>
      <c r="V207">
        <v>0.34658988196287099</v>
      </c>
      <c r="W207" s="6">
        <v>40.053426784001836</v>
      </c>
      <c r="AC207" s="6"/>
    </row>
    <row r="208" spans="1:29">
      <c r="A208" s="6"/>
      <c r="B208" s="4">
        <v>6.5684353128367997E-4</v>
      </c>
      <c r="C208" s="1" t="s">
        <v>17</v>
      </c>
      <c r="D208" s="4">
        <v>2.3579991951267236E-7</v>
      </c>
      <c r="E208" s="4">
        <v>2.1938876202512912E-6</v>
      </c>
      <c r="F208" s="4">
        <v>3.0568755589811263E-6</v>
      </c>
      <c r="G208" s="4">
        <v>2.8441237212284206E-5</v>
      </c>
      <c r="H208" s="4">
        <v>2.4611244621946524E-8</v>
      </c>
      <c r="I208" s="4">
        <v>2.2898355947981097E-7</v>
      </c>
      <c r="J208" s="4">
        <v>3.1905656421095946E-7</v>
      </c>
      <c r="K208" s="4">
        <v>2.9685092676408536E-6</v>
      </c>
      <c r="N208" s="1" t="s">
        <v>17</v>
      </c>
      <c r="O208">
        <v>3.1863381571800935</v>
      </c>
      <c r="P208">
        <v>9.117603013179485</v>
      </c>
      <c r="Q208">
        <v>0.73672735675611944</v>
      </c>
      <c r="R208">
        <v>5.0921637858928914</v>
      </c>
      <c r="S208">
        <v>7.642112532900839</v>
      </c>
      <c r="T208">
        <v>0.64896443399932113</v>
      </c>
      <c r="U208">
        <v>0.11661559735055665</v>
      </c>
      <c r="V208">
        <v>3.8058583249670317</v>
      </c>
      <c r="W208" s="6">
        <v>30.346383202226342</v>
      </c>
      <c r="AC208" s="6"/>
    </row>
    <row r="209" spans="1:29">
      <c r="A209" s="6"/>
      <c r="B209" s="4">
        <v>6.1112866141074433E-3</v>
      </c>
      <c r="C209" s="1" t="s">
        <v>18</v>
      </c>
      <c r="D209" s="4">
        <v>2.1938876202512912E-6</v>
      </c>
      <c r="E209" s="4">
        <v>2.0411978512287854E-5</v>
      </c>
      <c r="F209" s="4">
        <v>2.8441237212284206E-5</v>
      </c>
      <c r="G209" s="4">
        <v>2.646178944997788E-4</v>
      </c>
      <c r="H209" s="4">
        <v>2.2898355947981097E-7</v>
      </c>
      <c r="I209" s="4">
        <v>2.1304680570802079E-6</v>
      </c>
      <c r="J209" s="4">
        <v>2.9685092676408531E-6</v>
      </c>
      <c r="K209" s="4">
        <v>2.7619075300526114E-5</v>
      </c>
      <c r="N209" s="1" t="s">
        <v>18</v>
      </c>
      <c r="O209">
        <v>8.7773866720421694</v>
      </c>
      <c r="P209">
        <v>0.55738062706972991</v>
      </c>
      <c r="Q209">
        <v>4.9337089014662379</v>
      </c>
      <c r="R209">
        <v>7.2783558622195947</v>
      </c>
      <c r="S209">
        <v>0.86263500442287555</v>
      </c>
      <c r="T209">
        <v>309.34859073273032</v>
      </c>
      <c r="U209">
        <v>5.4530466805679483</v>
      </c>
      <c r="V209">
        <v>3.045366527981284</v>
      </c>
      <c r="W209" s="6">
        <v>340.25647100850011</v>
      </c>
      <c r="AC209" s="6"/>
    </row>
    <row r="210" spans="1:29">
      <c r="A210" s="6"/>
      <c r="B210" s="4">
        <v>8.5152231646458566E-3</v>
      </c>
      <c r="C210" s="1" t="s">
        <v>19</v>
      </c>
      <c r="D210" s="4">
        <v>3.0568755589811263E-6</v>
      </c>
      <c r="E210" s="4">
        <v>2.844123721228421E-5</v>
      </c>
      <c r="F210" s="4">
        <v>3.9628886228665493E-5</v>
      </c>
      <c r="G210" s="4">
        <v>3.6870802619906617E-4</v>
      </c>
      <c r="H210" s="4">
        <v>3.1905656421095946E-7</v>
      </c>
      <c r="I210" s="4">
        <v>2.9685092676408531E-6</v>
      </c>
      <c r="J210" s="4">
        <v>4.1362024850757382E-6</v>
      </c>
      <c r="K210" s="4">
        <v>3.8483318593213569E-5</v>
      </c>
      <c r="N210" s="1" t="s">
        <v>19</v>
      </c>
      <c r="O210">
        <v>8.2863793521428905E-2</v>
      </c>
      <c r="P210">
        <v>5.4200094728763624</v>
      </c>
      <c r="Q210">
        <v>7.269872994304249</v>
      </c>
      <c r="R210">
        <v>2.5029279625575231</v>
      </c>
      <c r="S210">
        <v>2.7085925401190374</v>
      </c>
      <c r="T210">
        <v>4.157466734787679</v>
      </c>
      <c r="U210">
        <v>75.987983949108582</v>
      </c>
      <c r="V210">
        <v>1.9726666603047144E-2</v>
      </c>
      <c r="W210" s="6">
        <v>98.149444113877905</v>
      </c>
      <c r="AC210" s="6"/>
    </row>
    <row r="211" spans="1:29">
      <c r="A211" s="6"/>
      <c r="B211" s="4">
        <v>7.9225822990959885E-2</v>
      </c>
      <c r="C211" s="1" t="s">
        <v>20</v>
      </c>
      <c r="D211" s="4">
        <v>2.8441237212284213E-5</v>
      </c>
      <c r="E211" s="4">
        <v>2.6461789449977886E-4</v>
      </c>
      <c r="F211" s="4">
        <v>3.6870802619906623E-4</v>
      </c>
      <c r="G211" s="4">
        <v>3.4304675584163973E-3</v>
      </c>
      <c r="H211" s="4">
        <v>2.9685092676408536E-6</v>
      </c>
      <c r="I211" s="4">
        <v>2.7619075300526114E-5</v>
      </c>
      <c r="J211" s="4">
        <v>3.8483318593213569E-5</v>
      </c>
      <c r="K211" s="4">
        <v>3.5804963980617585E-4</v>
      </c>
      <c r="N211" s="1" t="s">
        <v>20</v>
      </c>
      <c r="O211">
        <v>2.0130613594973283</v>
      </c>
      <c r="P211">
        <v>9.7004067238314473</v>
      </c>
      <c r="Q211">
        <v>7.4498402617704879E-2</v>
      </c>
      <c r="R211">
        <v>5.3634170626232622</v>
      </c>
      <c r="S211">
        <v>2.4932916829345251</v>
      </c>
      <c r="T211">
        <v>6.0832748267176138</v>
      </c>
      <c r="U211">
        <v>3.8130277542871148E-2</v>
      </c>
      <c r="V211">
        <v>1.4462091610125516</v>
      </c>
      <c r="W211" s="6">
        <v>27.212289496777306</v>
      </c>
      <c r="AC211" s="6"/>
    </row>
    <row r="212" spans="1:29">
      <c r="A212" s="6"/>
      <c r="O212" s="6">
        <v>22.858515843979337</v>
      </c>
      <c r="P212" s="6">
        <v>103.64107606534361</v>
      </c>
      <c r="Q212" s="6">
        <v>2758.1306547163631</v>
      </c>
      <c r="R212" s="6">
        <v>61.108234420067056</v>
      </c>
      <c r="S212" s="6">
        <v>33.686799160944716</v>
      </c>
      <c r="T212" s="6">
        <v>343.38232111504527</v>
      </c>
      <c r="U212" s="6">
        <v>94.466805996049089</v>
      </c>
      <c r="V212" s="6">
        <v>20.133110419190782</v>
      </c>
      <c r="W212" s="19">
        <v>3437.4075177369832</v>
      </c>
      <c r="X212" t="s">
        <v>64</v>
      </c>
      <c r="AC212" s="6"/>
    </row>
    <row r="213" spans="1:29">
      <c r="A213" s="6"/>
      <c r="C213" s="1" t="s">
        <v>29</v>
      </c>
      <c r="D213" s="4">
        <v>3.2000073691818205E-3</v>
      </c>
      <c r="E213" s="4">
        <v>3.4393807282006683E-4</v>
      </c>
      <c r="F213" s="4">
        <v>2.4684075800080363E-4</v>
      </c>
      <c r="G213" s="4">
        <v>2.6530543466200717E-5</v>
      </c>
      <c r="H213" s="4">
        <v>3.065921661760122E-2</v>
      </c>
      <c r="I213" s="4">
        <v>3.2952648731952292E-3</v>
      </c>
      <c r="J213" s="4">
        <v>2.3649771380165594E-3</v>
      </c>
      <c r="K213" s="4">
        <v>2.5418868935945751E-4</v>
      </c>
      <c r="X213">
        <v>1</v>
      </c>
      <c r="AC213" s="6"/>
    </row>
    <row r="214" spans="1:29">
      <c r="A214" s="6"/>
      <c r="C214" s="1"/>
      <c r="D214" s="1" t="s">
        <v>13</v>
      </c>
      <c r="E214" s="1" t="s">
        <v>14</v>
      </c>
      <c r="F214" s="1" t="s">
        <v>15</v>
      </c>
      <c r="G214" s="1" t="s">
        <v>16</v>
      </c>
      <c r="H214" s="1" t="s">
        <v>17</v>
      </c>
      <c r="I214" s="1" t="s">
        <v>18</v>
      </c>
      <c r="J214" s="1" t="s">
        <v>19</v>
      </c>
      <c r="K214" s="1" t="s">
        <v>20</v>
      </c>
      <c r="L214" s="1"/>
      <c r="X214">
        <v>0</v>
      </c>
      <c r="Y214" t="s">
        <v>65</v>
      </c>
      <c r="AC214" s="6"/>
    </row>
    <row r="215" spans="1:29">
      <c r="A215" s="6"/>
      <c r="B215" s="4">
        <v>7.9225822990959885E-2</v>
      </c>
      <c r="C215" s="1" t="s">
        <v>13</v>
      </c>
      <c r="D215" s="4">
        <v>2.5352321740056616E-4</v>
      </c>
      <c r="E215" s="4">
        <v>2.7248776877094485E-5</v>
      </c>
      <c r="F215" s="4">
        <v>1.9556162200326033E-5</v>
      </c>
      <c r="G215" s="4">
        <v>2.1019041405071855E-6</v>
      </c>
      <c r="H215" s="4">
        <v>2.4290016687875701E-3</v>
      </c>
      <c r="I215" s="4">
        <v>2.610700715520931E-4</v>
      </c>
      <c r="J215" s="4">
        <v>1.8736726011416686E-4</v>
      </c>
      <c r="K215" s="4">
        <v>2.0138308109496469E-5</v>
      </c>
      <c r="N215" t="s">
        <v>100</v>
      </c>
      <c r="AC215" s="6"/>
    </row>
    <row r="216" spans="1:29">
      <c r="A216" s="6"/>
      <c r="B216" s="4">
        <v>8.5152231646458566E-3</v>
      </c>
      <c r="C216" s="1" t="s">
        <v>14</v>
      </c>
      <c r="D216" s="4">
        <v>2.7248776877094482E-5</v>
      </c>
      <c r="E216" s="4">
        <v>2.9287094448810866E-6</v>
      </c>
      <c r="F216" s="4">
        <v>2.101904140507185E-6</v>
      </c>
      <c r="G216" s="4">
        <v>2.2591349829403613E-7</v>
      </c>
      <c r="H216" s="4">
        <v>2.610700715520931E-4</v>
      </c>
      <c r="I216" s="4">
        <v>2.8059915781875808E-5</v>
      </c>
      <c r="J216" s="4">
        <v>2.0138308109496469E-5</v>
      </c>
      <c r="K216" s="4">
        <v>2.1644734158246222E-6</v>
      </c>
      <c r="P216" s="1" t="s">
        <v>13</v>
      </c>
      <c r="Q216" s="1" t="s">
        <v>14</v>
      </c>
      <c r="R216" s="1" t="s">
        <v>15</v>
      </c>
      <c r="S216" s="1" t="s">
        <v>16</v>
      </c>
      <c r="T216" s="1" t="s">
        <v>17</v>
      </c>
      <c r="U216" s="1" t="s">
        <v>18</v>
      </c>
      <c r="V216" s="1" t="s">
        <v>19</v>
      </c>
      <c r="W216" s="1" t="s">
        <v>20</v>
      </c>
      <c r="AC216" s="6"/>
    </row>
    <row r="217" spans="1:29">
      <c r="A217" s="6"/>
      <c r="B217" s="4">
        <v>6.1112866141074433E-3</v>
      </c>
      <c r="C217" s="1" t="s">
        <v>15</v>
      </c>
      <c r="D217" s="4">
        <v>1.9556162200326037E-5</v>
      </c>
      <c r="E217" s="4">
        <v>2.1019041405071855E-6</v>
      </c>
      <c r="F217" s="4">
        <v>1.5085146201864461E-6</v>
      </c>
      <c r="G217" s="4">
        <v>1.6213575514998815E-7</v>
      </c>
      <c r="H217" s="4">
        <v>1.8736726011416683E-4</v>
      </c>
      <c r="I217" s="4">
        <v>2.0138308109496466E-5</v>
      </c>
      <c r="J217" s="4">
        <v>1.4453053126230732E-5</v>
      </c>
      <c r="K217" s="4">
        <v>1.5534199347399679E-6</v>
      </c>
      <c r="P217">
        <v>15</v>
      </c>
      <c r="Q217">
        <v>99</v>
      </c>
      <c r="R217">
        <v>68</v>
      </c>
      <c r="S217">
        <v>27</v>
      </c>
      <c r="T217">
        <v>31</v>
      </c>
      <c r="U217">
        <v>156</v>
      </c>
      <c r="V217">
        <v>23</v>
      </c>
      <c r="W217">
        <v>21</v>
      </c>
      <c r="AC217" s="6"/>
    </row>
    <row r="218" spans="1:29">
      <c r="A218" s="6"/>
      <c r="B218" s="4">
        <v>6.5684353128367997E-4</v>
      </c>
      <c r="C218" s="1" t="s">
        <v>16</v>
      </c>
      <c r="D218" s="4">
        <v>2.1019041405071855E-6</v>
      </c>
      <c r="E218" s="4">
        <v>2.2591349829403616E-7</v>
      </c>
      <c r="F218" s="4">
        <v>1.6213575514998815E-7</v>
      </c>
      <c r="G218" s="4">
        <v>1.7426415857214442E-8</v>
      </c>
      <c r="H218" s="4">
        <v>2.0138308109496466E-5</v>
      </c>
      <c r="I218" s="4">
        <v>2.1644734158246222E-6</v>
      </c>
      <c r="J218" s="4">
        <v>1.5534199347399679E-6</v>
      </c>
      <c r="K218" s="4">
        <v>1.6696219633123645E-7</v>
      </c>
      <c r="N218" s="1" t="s">
        <v>13</v>
      </c>
      <c r="O218" s="25">
        <v>16</v>
      </c>
      <c r="P218" s="7">
        <v>0.54545454545454541</v>
      </c>
      <c r="Q218" s="7">
        <v>3.6</v>
      </c>
      <c r="R218" s="7">
        <v>2.4727272727272727</v>
      </c>
      <c r="S218" s="7">
        <v>0.98181818181818181</v>
      </c>
      <c r="T218" s="7">
        <v>1.1272727272727272</v>
      </c>
      <c r="U218" s="7">
        <v>5.6727272727272728</v>
      </c>
      <c r="V218" s="7">
        <v>0.83636363636363631</v>
      </c>
      <c r="W218" s="7">
        <v>0.76363636363636367</v>
      </c>
      <c r="AC218" s="6"/>
    </row>
    <row r="219" spans="1:29">
      <c r="A219" s="6"/>
      <c r="B219" s="4">
        <v>0.75906127347719776</v>
      </c>
      <c r="C219" s="1" t="s">
        <v>17</v>
      </c>
      <c r="D219" s="4">
        <v>2.4290016687875701E-3</v>
      </c>
      <c r="E219" s="4">
        <v>2.610700715520931E-4</v>
      </c>
      <c r="F219" s="4">
        <v>1.873672601141668E-4</v>
      </c>
      <c r="G219" s="4">
        <v>2.0138308109496466E-5</v>
      </c>
      <c r="H219" s="4">
        <v>2.3272224009569645E-2</v>
      </c>
      <c r="I219" s="4">
        <v>2.5013079510922474E-3</v>
      </c>
      <c r="J219" s="4">
        <v>1.7951625581273081E-3</v>
      </c>
      <c r="K219" s="4">
        <v>1.9294479024868963E-4</v>
      </c>
      <c r="N219" s="1" t="s">
        <v>14</v>
      </c>
      <c r="O219" s="25">
        <v>86</v>
      </c>
      <c r="P219" s="7">
        <v>2.9318181818181817</v>
      </c>
      <c r="Q219" s="7">
        <v>19.350000000000001</v>
      </c>
      <c r="R219" s="7">
        <v>13.290909090909091</v>
      </c>
      <c r="S219" s="7">
        <v>5.2772727272727273</v>
      </c>
      <c r="T219" s="7">
        <v>6.0590909090909095</v>
      </c>
      <c r="U219" s="7">
        <v>30.490909090909092</v>
      </c>
      <c r="V219" s="7">
        <v>4.4954545454545451</v>
      </c>
      <c r="W219" s="7">
        <v>4.1045454545454545</v>
      </c>
      <c r="AC219" s="6"/>
    </row>
    <row r="220" spans="1:29">
      <c r="A220" s="6"/>
      <c r="B220" s="4">
        <v>8.158420948225617E-2</v>
      </c>
      <c r="C220" s="1" t="s">
        <v>18</v>
      </c>
      <c r="D220" s="4">
        <v>2.610700715520931E-4</v>
      </c>
      <c r="E220" s="4">
        <v>2.8059915781875808E-5</v>
      </c>
      <c r="F220" s="4">
        <v>2.0138308109496466E-5</v>
      </c>
      <c r="G220" s="4">
        <v>2.1644734158246222E-6</v>
      </c>
      <c r="H220" s="4">
        <v>2.5013079510922474E-3</v>
      </c>
      <c r="I220" s="4">
        <v>2.6884157971427991E-4</v>
      </c>
      <c r="J220" s="4">
        <v>1.9294479024868963E-4</v>
      </c>
      <c r="K220" s="4">
        <v>2.0737783280722121E-5</v>
      </c>
      <c r="N220" s="1" t="s">
        <v>15</v>
      </c>
      <c r="O220" s="25">
        <v>70</v>
      </c>
      <c r="P220" s="7">
        <v>2.3863636363636362</v>
      </c>
      <c r="Q220" s="7">
        <v>15.75</v>
      </c>
      <c r="R220" s="7">
        <v>10.818181818181818</v>
      </c>
      <c r="S220" s="7">
        <v>4.2954545454545459</v>
      </c>
      <c r="T220" s="7">
        <v>4.9318181818181817</v>
      </c>
      <c r="U220" s="7">
        <v>24.818181818181817</v>
      </c>
      <c r="V220" s="7">
        <v>3.6590909090909092</v>
      </c>
      <c r="W220" s="7">
        <v>3.3409090909090908</v>
      </c>
      <c r="AC220" s="6"/>
    </row>
    <row r="221" spans="1:29">
      <c r="A221" s="6"/>
      <c r="B221" s="4">
        <v>5.8552133947764311E-2</v>
      </c>
      <c r="C221" s="1" t="s">
        <v>19</v>
      </c>
      <c r="D221" s="4">
        <v>1.8736726011416683E-4</v>
      </c>
      <c r="E221" s="4">
        <v>2.0138308109496469E-5</v>
      </c>
      <c r="F221" s="4">
        <v>1.4453053126230729E-5</v>
      </c>
      <c r="G221" s="4">
        <v>1.5534199347399677E-6</v>
      </c>
      <c r="H221" s="4">
        <v>1.7951625581273081E-3</v>
      </c>
      <c r="I221" s="4">
        <v>1.9294479024868963E-4</v>
      </c>
      <c r="J221" s="4">
        <v>1.3847445816854588E-4</v>
      </c>
      <c r="K221" s="4">
        <v>1.4883290187381609E-5</v>
      </c>
      <c r="N221" s="1" t="s">
        <v>16</v>
      </c>
      <c r="O221" s="25">
        <v>37</v>
      </c>
      <c r="P221" s="7">
        <v>1.2613636363636365</v>
      </c>
      <c r="Q221" s="7">
        <v>8.3249999999999993</v>
      </c>
      <c r="R221" s="7">
        <v>5.7181818181818178</v>
      </c>
      <c r="S221" s="7">
        <v>2.2704545454545455</v>
      </c>
      <c r="T221" s="7">
        <v>2.6068181818181819</v>
      </c>
      <c r="U221" s="7">
        <v>13.118181818181819</v>
      </c>
      <c r="V221" s="7">
        <v>1.9340909090909091</v>
      </c>
      <c r="W221" s="7">
        <v>1.7659090909090909</v>
      </c>
      <c r="AC221" s="6"/>
    </row>
    <row r="222" spans="1:29">
      <c r="A222" s="6"/>
      <c r="B222" s="4">
        <v>6.2932067917848078E-3</v>
      </c>
      <c r="C222" s="1" t="s">
        <v>20</v>
      </c>
      <c r="D222" s="4">
        <v>2.0138308109496466E-5</v>
      </c>
      <c r="E222" s="4">
        <v>2.1644734158246226E-6</v>
      </c>
      <c r="F222" s="4">
        <v>1.5534199347399675E-6</v>
      </c>
      <c r="G222" s="4">
        <v>1.6696219633123642E-7</v>
      </c>
      <c r="H222" s="4">
        <v>1.9294479024868963E-4</v>
      </c>
      <c r="I222" s="4">
        <v>2.0737783280722121E-5</v>
      </c>
      <c r="J222" s="4">
        <v>1.4883290187381609E-5</v>
      </c>
      <c r="K222" s="4">
        <v>1.5996619862718168E-6</v>
      </c>
      <c r="N222" s="1" t="s">
        <v>17</v>
      </c>
      <c r="O222" s="25">
        <v>33</v>
      </c>
      <c r="P222" s="7">
        <v>1.125</v>
      </c>
      <c r="Q222" s="7">
        <v>7.4249999999999998</v>
      </c>
      <c r="R222" s="7">
        <v>5.0999999999999996</v>
      </c>
      <c r="S222" s="7">
        <v>2.0249999999999999</v>
      </c>
      <c r="T222" s="7">
        <v>2.3250000000000002</v>
      </c>
      <c r="U222" s="7">
        <v>11.7</v>
      </c>
      <c r="V222" s="7">
        <v>1.7250000000000001</v>
      </c>
      <c r="W222" s="7">
        <v>1.575</v>
      </c>
      <c r="AC222" s="6"/>
    </row>
    <row r="223" spans="1:29">
      <c r="A223" s="6"/>
      <c r="N223" s="1" t="s">
        <v>18</v>
      </c>
      <c r="O223" s="25">
        <v>160</v>
      </c>
      <c r="P223" s="7">
        <v>5.4545454545454541</v>
      </c>
      <c r="Q223" s="7">
        <v>36</v>
      </c>
      <c r="R223" s="7">
        <v>24.727272727272727</v>
      </c>
      <c r="S223" s="7">
        <v>9.8181818181818183</v>
      </c>
      <c r="T223" s="7">
        <v>11.272727272727273</v>
      </c>
      <c r="U223" s="7">
        <v>56.727272727272727</v>
      </c>
      <c r="V223" s="7">
        <v>8.3636363636363633</v>
      </c>
      <c r="W223" s="7">
        <v>7.6363636363636367</v>
      </c>
      <c r="AC223" s="6"/>
    </row>
    <row r="224" spans="1:29">
      <c r="A224" s="6"/>
      <c r="C224" s="1" t="s">
        <v>30</v>
      </c>
      <c r="D224" s="4">
        <v>3.7510642486436102E-3</v>
      </c>
      <c r="E224" s="4">
        <v>3.4899983998612695E-2</v>
      </c>
      <c r="F224" s="4">
        <v>2.8934794068353732E-4</v>
      </c>
      <c r="G224" s="4">
        <v>2.6920995830819281E-3</v>
      </c>
      <c r="H224" s="4">
        <v>3.5938883282980831E-2</v>
      </c>
      <c r="I224" s="4">
        <v>0.33437615790174341</v>
      </c>
      <c r="J224" s="4">
        <v>2.7722377381717055E-3</v>
      </c>
      <c r="K224" s="4">
        <v>2.5792960687764304E-2</v>
      </c>
      <c r="N224" s="1" t="s">
        <v>19</v>
      </c>
      <c r="O224" s="25">
        <v>21</v>
      </c>
      <c r="P224" s="7">
        <v>0.71590909090909094</v>
      </c>
      <c r="Q224" s="7">
        <v>4.7249999999999996</v>
      </c>
      <c r="R224" s="7">
        <v>3.2454545454545456</v>
      </c>
      <c r="S224" s="7">
        <v>1.2886363636363636</v>
      </c>
      <c r="T224" s="7">
        <v>1.4795454545454545</v>
      </c>
      <c r="U224" s="7">
        <v>7.4454545454545453</v>
      </c>
      <c r="V224" s="7">
        <v>1.0977272727272727</v>
      </c>
      <c r="W224" s="7">
        <v>1.0022727272727272</v>
      </c>
      <c r="AC224" s="6"/>
    </row>
    <row r="225" spans="1:29">
      <c r="A225" s="6"/>
      <c r="C225" s="1"/>
      <c r="D225" s="1" t="s">
        <v>13</v>
      </c>
      <c r="E225" s="1" t="s">
        <v>14</v>
      </c>
      <c r="F225" s="1" t="s">
        <v>15</v>
      </c>
      <c r="G225" s="1" t="s">
        <v>16</v>
      </c>
      <c r="H225" s="1" t="s">
        <v>17</v>
      </c>
      <c r="I225" s="1" t="s">
        <v>18</v>
      </c>
      <c r="J225" s="1" t="s">
        <v>19</v>
      </c>
      <c r="K225" s="1" t="s">
        <v>20</v>
      </c>
      <c r="L225" s="1"/>
      <c r="N225" s="1" t="s">
        <v>20</v>
      </c>
      <c r="O225" s="26">
        <v>17</v>
      </c>
      <c r="P225" s="7">
        <v>0.57954545454545459</v>
      </c>
      <c r="Q225" s="7">
        <v>3.8250000000000002</v>
      </c>
      <c r="R225" s="7">
        <v>2.6272727272727274</v>
      </c>
      <c r="S225" s="7">
        <v>1.0431818181818182</v>
      </c>
      <c r="T225" s="7">
        <v>1.1977272727272728</v>
      </c>
      <c r="U225" s="7">
        <v>6.0272727272727273</v>
      </c>
      <c r="V225" s="7">
        <v>0.88863636363636367</v>
      </c>
      <c r="W225" s="7">
        <v>0.8113636363636364</v>
      </c>
      <c r="AC225" s="6"/>
    </row>
    <row r="226" spans="1:29">
      <c r="A226" s="6"/>
      <c r="B226" s="4">
        <v>8.5152231646458566E-3</v>
      </c>
      <c r="C226" s="1" t="s">
        <v>13</v>
      </c>
      <c r="D226" s="4">
        <v>3.1941149182124978E-5</v>
      </c>
      <c r="E226" s="4">
        <v>2.9718115219075657E-4</v>
      </c>
      <c r="F226" s="4">
        <v>2.4638622871510322E-6</v>
      </c>
      <c r="G226" s="4">
        <v>2.2923828731392688E-5</v>
      </c>
      <c r="H226" s="4">
        <v>3.0602761144274209E-4</v>
      </c>
      <c r="I226" s="4">
        <v>2.8472876054702061E-3</v>
      </c>
      <c r="J226" s="4">
        <v>2.3606223005985142E-5</v>
      </c>
      <c r="K226" s="4">
        <v>2.1963281633325052E-4</v>
      </c>
      <c r="O226" s="25">
        <v>440</v>
      </c>
      <c r="AC226" s="6"/>
    </row>
    <row r="227" spans="1:29">
      <c r="A227" s="6"/>
      <c r="B227" s="4">
        <v>7.9225822990959885E-2</v>
      </c>
      <c r="C227" s="1" t="s">
        <v>14</v>
      </c>
      <c r="D227" s="4">
        <v>2.9718115219075662E-4</v>
      </c>
      <c r="E227" s="4">
        <v>2.7649799546614218E-3</v>
      </c>
      <c r="F227" s="4">
        <v>2.2923828731392688E-5</v>
      </c>
      <c r="G227" s="4">
        <v>2.1328380504328573E-4</v>
      </c>
      <c r="H227" s="4">
        <v>2.8472876054702065E-3</v>
      </c>
      <c r="I227" s="4">
        <v>2.6491226298320777E-2</v>
      </c>
      <c r="J227" s="4">
        <v>2.1963281633325052E-4</v>
      </c>
      <c r="K227" s="4">
        <v>2.0434685378616017E-3</v>
      </c>
      <c r="N227" s="1" t="s">
        <v>101</v>
      </c>
      <c r="AC227" s="6"/>
    </row>
    <row r="228" spans="1:29">
      <c r="A228" s="6"/>
      <c r="B228" s="4">
        <v>6.5684353128367997E-4</v>
      </c>
      <c r="C228" s="1" t="s">
        <v>15</v>
      </c>
      <c r="D228" s="4">
        <v>2.4638622871510327E-6</v>
      </c>
      <c r="E228" s="4">
        <v>2.2923828731392688E-5</v>
      </c>
      <c r="F228" s="4">
        <v>1.9005632312823541E-7</v>
      </c>
      <c r="G228" s="4">
        <v>1.7682881967188564E-6</v>
      </c>
      <c r="H228" s="4">
        <v>2.3606223005985142E-5</v>
      </c>
      <c r="I228" s="4">
        <v>2.1963281633325052E-4</v>
      </c>
      <c r="J228" s="4">
        <v>1.8209264254985848E-6</v>
      </c>
      <c r="K228" s="4">
        <v>1.6941939380412239E-5</v>
      </c>
      <c r="P228" s="1" t="s">
        <v>13</v>
      </c>
      <c r="Q228" s="1" t="s">
        <v>14</v>
      </c>
      <c r="R228" s="1" t="s">
        <v>15</v>
      </c>
      <c r="S228" s="1" t="s">
        <v>16</v>
      </c>
      <c r="T228" s="1" t="s">
        <v>17</v>
      </c>
      <c r="U228" s="1" t="s">
        <v>18</v>
      </c>
      <c r="V228" s="1" t="s">
        <v>19</v>
      </c>
      <c r="W228" s="1" t="s">
        <v>20</v>
      </c>
      <c r="X228" s="1" t="s">
        <v>95</v>
      </c>
      <c r="AC228" s="6"/>
    </row>
    <row r="229" spans="1:29">
      <c r="A229" s="6"/>
      <c r="B229" s="4">
        <v>6.1112866141074433E-3</v>
      </c>
      <c r="C229" s="1" t="s">
        <v>16</v>
      </c>
      <c r="D229" s="4">
        <v>2.2923828731392688E-5</v>
      </c>
      <c r="E229" s="4">
        <v>2.1328380504328573E-4</v>
      </c>
      <c r="F229" s="4">
        <v>1.7682881967188561E-6</v>
      </c>
      <c r="G229" s="4">
        <v>1.6452192145932816E-5</v>
      </c>
      <c r="H229" s="4">
        <v>2.1963281633325052E-4</v>
      </c>
      <c r="I229" s="4">
        <v>2.0434685378616013E-3</v>
      </c>
      <c r="J229" s="4">
        <v>1.6941939380412239E-5</v>
      </c>
      <c r="K229" s="4">
        <v>1.576281753893335E-4</v>
      </c>
      <c r="O229" s="1" t="s">
        <v>13</v>
      </c>
      <c r="P229" s="7">
        <v>21.878787878787882</v>
      </c>
      <c r="Q229" s="7">
        <v>4.4444444444444418E-2</v>
      </c>
      <c r="R229" s="7">
        <v>9.0374331550802114E-2</v>
      </c>
      <c r="S229" s="7">
        <v>3.3670033670033693E-4</v>
      </c>
      <c r="T229" s="7">
        <v>1.4369501466275645E-2</v>
      </c>
      <c r="U229" s="7">
        <v>3.8490093240093239</v>
      </c>
      <c r="V229" s="7">
        <v>1.6189723320158103</v>
      </c>
      <c r="W229" s="7">
        <v>7.3160173160173134E-2</v>
      </c>
      <c r="X229" s="6">
        <v>27.569454685771412</v>
      </c>
      <c r="AC229" s="6"/>
    </row>
    <row r="230" spans="1:29">
      <c r="A230" s="6"/>
      <c r="B230" s="4">
        <v>8.158420948225617E-2</v>
      </c>
      <c r="C230" s="1" t="s">
        <v>17</v>
      </c>
      <c r="D230" s="4">
        <v>3.0602761144274214E-4</v>
      </c>
      <c r="E230" s="4">
        <v>2.8472876054702065E-3</v>
      </c>
      <c r="F230" s="4">
        <v>2.3606223005985142E-5</v>
      </c>
      <c r="G230" s="4">
        <v>2.1963281633325052E-4</v>
      </c>
      <c r="H230" s="4">
        <v>2.9320453823170624E-3</v>
      </c>
      <c r="I230" s="4">
        <v>2.7279814512127801E-2</v>
      </c>
      <c r="J230" s="4">
        <v>2.2617082436561644E-4</v>
      </c>
      <c r="K230" s="4">
        <v>2.1042983079181611E-3</v>
      </c>
      <c r="O230" s="1" t="s">
        <v>14</v>
      </c>
      <c r="P230" s="7">
        <v>0.38918252290345323</v>
      </c>
      <c r="Q230" s="7">
        <v>85.39651162790696</v>
      </c>
      <c r="R230" s="7">
        <v>11.366148488993906</v>
      </c>
      <c r="S230" s="7">
        <v>2.035239996867904</v>
      </c>
      <c r="T230" s="7">
        <v>6.0590909090909095</v>
      </c>
      <c r="U230" s="7">
        <v>6.8868542310402781</v>
      </c>
      <c r="V230" s="7">
        <v>2.7179014615313903</v>
      </c>
      <c r="W230" s="7">
        <v>1.0790748011678244</v>
      </c>
      <c r="X230" s="6">
        <v>115.93000403950262</v>
      </c>
      <c r="AC230" s="6"/>
    </row>
    <row r="231" spans="1:29">
      <c r="A231" s="6"/>
      <c r="B231" s="4">
        <v>0.75906127347719776</v>
      </c>
      <c r="C231" s="1" t="s">
        <v>18</v>
      </c>
      <c r="D231" s="4">
        <v>2.8472876054702065E-3</v>
      </c>
      <c r="E231" s="4">
        <v>2.6491226298320777E-2</v>
      </c>
      <c r="F231" s="4">
        <v>2.1963281633325052E-4</v>
      </c>
      <c r="G231" s="4">
        <v>2.0434685378616017E-3</v>
      </c>
      <c r="H231" s="4">
        <v>2.7279814512127805E-2</v>
      </c>
      <c r="I231" s="4">
        <v>0.25381199223730994</v>
      </c>
      <c r="J231" s="4">
        <v>2.1042983079181611E-3</v>
      </c>
      <c r="K231" s="4">
        <v>1.9578437586401671E-2</v>
      </c>
      <c r="O231" s="1" t="s">
        <v>15</v>
      </c>
      <c r="P231" s="7">
        <v>0.80541125541125524</v>
      </c>
      <c r="Q231" s="7">
        <v>15.75</v>
      </c>
      <c r="R231" s="7">
        <v>172.36440030557677</v>
      </c>
      <c r="S231" s="7">
        <v>3.1949254449254441</v>
      </c>
      <c r="T231" s="7">
        <v>3.134583158776707</v>
      </c>
      <c r="U231" s="7">
        <v>22.858474858474857</v>
      </c>
      <c r="V231" s="7">
        <v>3.1761716544325226E-2</v>
      </c>
      <c r="W231" s="7">
        <v>1.6402288188002474</v>
      </c>
      <c r="X231" s="6">
        <v>219.77978555850962</v>
      </c>
      <c r="AC231" s="6"/>
    </row>
    <row r="232" spans="1:29">
      <c r="A232" s="6"/>
      <c r="B232" s="4">
        <v>6.2932067917848078E-3</v>
      </c>
      <c r="C232" s="1" t="s">
        <v>19</v>
      </c>
      <c r="D232" s="4">
        <v>2.3606223005985146E-5</v>
      </c>
      <c r="E232" s="4">
        <v>2.1963281633325052E-4</v>
      </c>
      <c r="F232" s="4">
        <v>1.8209264254985848E-6</v>
      </c>
      <c r="G232" s="4">
        <v>1.6941939380412239E-5</v>
      </c>
      <c r="H232" s="4">
        <v>2.2617082436561647E-4</v>
      </c>
      <c r="I232" s="4">
        <v>2.1042983079181611E-3</v>
      </c>
      <c r="J232" s="4">
        <v>1.744626536230433E-5</v>
      </c>
      <c r="K232" s="4">
        <v>1.6232043538047687E-4</v>
      </c>
      <c r="O232" s="1" t="s">
        <v>16</v>
      </c>
      <c r="P232" s="7">
        <v>1.2613636363636365</v>
      </c>
      <c r="Q232" s="7">
        <v>2.6253003003003013</v>
      </c>
      <c r="R232" s="7">
        <v>0.51627402803873379</v>
      </c>
      <c r="S232" s="7">
        <v>60.596780871780872</v>
      </c>
      <c r="T232" s="7">
        <v>2.6068181818181819</v>
      </c>
      <c r="U232" s="7">
        <v>9.4231021231021241</v>
      </c>
      <c r="V232" s="7">
        <v>1.9340909090909091</v>
      </c>
      <c r="W232" s="7">
        <v>2.826398151398152</v>
      </c>
      <c r="X232" s="6">
        <v>81.790128201892912</v>
      </c>
      <c r="AC232" s="6"/>
    </row>
    <row r="233" spans="1:29">
      <c r="A233" s="6"/>
      <c r="B233" s="4">
        <v>5.8552133947764311E-2</v>
      </c>
      <c r="C233" s="1" t="s">
        <v>20</v>
      </c>
      <c r="D233" s="4">
        <v>2.1963281633325055E-4</v>
      </c>
      <c r="E233" s="4">
        <v>2.0434685378616017E-3</v>
      </c>
      <c r="F233" s="4">
        <v>1.6941939380412239E-5</v>
      </c>
      <c r="G233" s="4">
        <v>1.576281753893335E-4</v>
      </c>
      <c r="H233" s="4">
        <v>2.1042983079181611E-3</v>
      </c>
      <c r="I233" s="4">
        <v>1.9578437586401671E-2</v>
      </c>
      <c r="J233" s="4">
        <v>1.6232043538047687E-4</v>
      </c>
      <c r="K233" s="4">
        <v>1.5102328890993946E-3</v>
      </c>
      <c r="O233" s="1" t="s">
        <v>17</v>
      </c>
      <c r="P233" s="7">
        <v>1.3888888888888888E-2</v>
      </c>
      <c r="Q233" s="7">
        <v>5.5596801346801348</v>
      </c>
      <c r="R233" s="7">
        <v>3.2960784313725489</v>
      </c>
      <c r="S233" s="7">
        <v>2.0249999999999999</v>
      </c>
      <c r="T233" s="7">
        <v>40.260483870967747</v>
      </c>
      <c r="U233" s="7">
        <v>0.93076923076923113</v>
      </c>
      <c r="V233" s="7">
        <v>4.3840579710144899E-2</v>
      </c>
      <c r="W233" s="7">
        <v>0.2099206349206349</v>
      </c>
      <c r="X233" s="6">
        <v>52.339661771309331</v>
      </c>
      <c r="AC233" s="6"/>
    </row>
    <row r="234" spans="1:29">
      <c r="A234" s="6"/>
      <c r="O234" s="1" t="s">
        <v>18</v>
      </c>
      <c r="P234" s="7">
        <v>3.6378787878787873</v>
      </c>
      <c r="Q234" s="7">
        <v>7.1111111111111107</v>
      </c>
      <c r="R234" s="7">
        <v>24.727272727272727</v>
      </c>
      <c r="S234" s="7">
        <v>6.2255892255892258</v>
      </c>
      <c r="T234" s="7">
        <v>1.2324046920821108</v>
      </c>
      <c r="U234" s="7">
        <v>61.932400932400931</v>
      </c>
      <c r="V234" s="7">
        <v>8.3636363636363633</v>
      </c>
      <c r="W234" s="7">
        <v>0.35064935064935077</v>
      </c>
      <c r="X234" s="6">
        <v>113.5809431906206</v>
      </c>
      <c r="AC234" s="6"/>
    </row>
    <row r="235" spans="1:29">
      <c r="A235" s="6"/>
      <c r="C235" s="1" t="s">
        <v>31</v>
      </c>
      <c r="D235" s="4">
        <v>2.9823724148623343E-4</v>
      </c>
      <c r="E235" s="4">
        <v>3.2054658082295128E-5</v>
      </c>
      <c r="F235" s="4">
        <v>3.8663038399732105E-3</v>
      </c>
      <c r="G235" s="4">
        <v>4.1555188418119365E-4</v>
      </c>
      <c r="H235" s="4">
        <v>2.8574059791931505E-3</v>
      </c>
      <c r="I235" s="4">
        <v>3.0711513830029196E-4</v>
      </c>
      <c r="J235" s="4">
        <v>3.7042991863331209E-2</v>
      </c>
      <c r="K235" s="4">
        <v>3.9813955916673553E-3</v>
      </c>
      <c r="O235" s="1" t="s">
        <v>19</v>
      </c>
      <c r="P235" s="7">
        <v>2.3032106782106783</v>
      </c>
      <c r="Q235" s="7">
        <v>4.7249999999999996</v>
      </c>
      <c r="R235" s="7">
        <v>0.1754265342500636</v>
      </c>
      <c r="S235" s="7">
        <v>1.2886363636363636</v>
      </c>
      <c r="T235" s="7">
        <v>1.4795454545454545</v>
      </c>
      <c r="U235" s="7">
        <v>5.57976467976468</v>
      </c>
      <c r="V235" s="7">
        <v>89.325470543948811</v>
      </c>
      <c r="W235" s="7">
        <v>3.9818645640074219</v>
      </c>
      <c r="X235" s="6">
        <v>108.85891881836348</v>
      </c>
      <c r="AC235" s="6"/>
    </row>
    <row r="236" spans="1:29">
      <c r="A236" s="6"/>
      <c r="C236" s="1"/>
      <c r="D236" s="1" t="s">
        <v>13</v>
      </c>
      <c r="E236" s="1" t="s">
        <v>14</v>
      </c>
      <c r="F236" s="1" t="s">
        <v>15</v>
      </c>
      <c r="G236" s="1" t="s">
        <v>16</v>
      </c>
      <c r="H236" s="1" t="s">
        <v>17</v>
      </c>
      <c r="I236" s="1" t="s">
        <v>18</v>
      </c>
      <c r="J236" s="1" t="s">
        <v>19</v>
      </c>
      <c r="K236" s="1" t="s">
        <v>20</v>
      </c>
      <c r="L236" s="1"/>
      <c r="O236" s="1" t="s">
        <v>20</v>
      </c>
      <c r="P236" s="7">
        <v>3.4815062388591795</v>
      </c>
      <c r="Q236" s="7">
        <v>2.0864379084967322</v>
      </c>
      <c r="R236" s="7">
        <v>0.14976407675369618</v>
      </c>
      <c r="S236" s="7">
        <v>1.0431818181818182</v>
      </c>
      <c r="T236" s="7">
        <v>0.5373857167500431</v>
      </c>
      <c r="U236" s="7">
        <v>0.68187302893185253</v>
      </c>
      <c r="V236" s="7">
        <v>5.0165136014880263</v>
      </c>
      <c r="W236" s="7">
        <v>5.9038006111535504</v>
      </c>
      <c r="X236" s="6">
        <v>18.900463000614899</v>
      </c>
      <c r="AC236" s="6"/>
    </row>
    <row r="237" spans="1:29">
      <c r="A237" s="6"/>
      <c r="B237" s="4">
        <v>6.1112866141074433E-3</v>
      </c>
      <c r="C237" s="1" t="s">
        <v>13</v>
      </c>
      <c r="D237" s="4">
        <v>1.8226132617231475E-6</v>
      </c>
      <c r="E237" s="4">
        <v>1.9589520285812118E-7</v>
      </c>
      <c r="F237" s="4">
        <v>2.362809090330049E-5</v>
      </c>
      <c r="G237" s="4">
        <v>2.5395566672636554E-6</v>
      </c>
      <c r="H237" s="4">
        <v>1.7462426911713672E-5</v>
      </c>
      <c r="I237" s="4">
        <v>1.8768686336843304E-6</v>
      </c>
      <c r="J237" s="4">
        <v>2.2638034032086696E-4</v>
      </c>
      <c r="K237" s="4">
        <v>2.4331449584823093E-5</v>
      </c>
      <c r="X237" s="27">
        <v>738.74935926658486</v>
      </c>
      <c r="Y237" t="s">
        <v>51</v>
      </c>
      <c r="AC237" s="6"/>
    </row>
    <row r="238" spans="1:29">
      <c r="A238" s="6"/>
      <c r="B238" s="4">
        <v>6.5684353128367997E-4</v>
      </c>
      <c r="C238" s="1" t="s">
        <v>14</v>
      </c>
      <c r="D238" s="4">
        <v>1.9589520285812118E-7</v>
      </c>
      <c r="E238" s="4">
        <v>2.1054894808865684E-8</v>
      </c>
      <c r="F238" s="4">
        <v>2.5395566672636554E-6</v>
      </c>
      <c r="G238" s="4">
        <v>2.7295256703716205E-7</v>
      </c>
      <c r="H238" s="4">
        <v>1.8768686336843304E-6</v>
      </c>
      <c r="I238" s="4">
        <v>2.0172659195183953E-7</v>
      </c>
      <c r="J238" s="4">
        <v>2.4331449584823097E-5</v>
      </c>
      <c r="K238" s="4">
        <v>2.6151539398680621E-6</v>
      </c>
      <c r="Y238" t="s">
        <v>102</v>
      </c>
      <c r="AC238" s="6"/>
    </row>
    <row r="239" spans="1:29">
      <c r="A239" s="6"/>
      <c r="B239" s="4">
        <v>7.9225822990959885E-2</v>
      </c>
      <c r="C239" s="1" t="s">
        <v>15</v>
      </c>
      <c r="D239" s="4">
        <v>2.3628090903300486E-5</v>
      </c>
      <c r="E239" s="4">
        <v>2.5395566672636554E-6</v>
      </c>
      <c r="F239" s="4">
        <v>3.0631110365498604E-4</v>
      </c>
      <c r="G239" s="4">
        <v>3.2922440019699111E-5</v>
      </c>
      <c r="H239" s="4">
        <v>2.2638034032086696E-4</v>
      </c>
      <c r="I239" s="4">
        <v>2.4331449584823097E-5</v>
      </c>
      <c r="J239" s="4">
        <v>2.9347615164198458E-3</v>
      </c>
      <c r="K239" s="4">
        <v>3.154293424024259E-4</v>
      </c>
      <c r="U239" t="s">
        <v>103</v>
      </c>
      <c r="W239">
        <v>66.33864886296881</v>
      </c>
      <c r="AC239" s="6"/>
    </row>
    <row r="240" spans="1:29">
      <c r="A240" s="6"/>
      <c r="B240" s="4">
        <v>8.5152231646458566E-3</v>
      </c>
      <c r="C240" s="1" t="s">
        <v>16</v>
      </c>
      <c r="D240" s="4">
        <v>2.5395566672636554E-6</v>
      </c>
      <c r="E240" s="4">
        <v>2.72952567037162E-7</v>
      </c>
      <c r="F240" s="4">
        <v>3.2922440019699111E-5</v>
      </c>
      <c r="G240" s="4">
        <v>3.5385170302919323E-6</v>
      </c>
      <c r="H240" s="4">
        <v>2.4331449584823093E-5</v>
      </c>
      <c r="I240" s="4">
        <v>2.6151539398680621E-6</v>
      </c>
      <c r="J240" s="4">
        <v>3.154293424024259E-4</v>
      </c>
      <c r="K240" s="4">
        <v>3.3902471969784762E-5</v>
      </c>
      <c r="AC240" s="6"/>
    </row>
    <row r="241" spans="1:29">
      <c r="A241" s="6"/>
      <c r="B241" s="4">
        <v>5.8552133947764311E-2</v>
      </c>
      <c r="C241" s="1" t="s">
        <v>17</v>
      </c>
      <c r="D241" s="4">
        <v>1.7462426911713672E-5</v>
      </c>
      <c r="E241" s="4">
        <v>1.8768686336843302E-6</v>
      </c>
      <c r="F241" s="4">
        <v>2.2638034032086693E-4</v>
      </c>
      <c r="G241" s="4">
        <v>2.4331449584823093E-5</v>
      </c>
      <c r="H241" s="4">
        <v>1.6730721763685998E-4</v>
      </c>
      <c r="I241" s="4">
        <v>1.7982246715144857E-5</v>
      </c>
      <c r="J241" s="4">
        <v>2.1689462214077126E-3</v>
      </c>
      <c r="K241" s="4">
        <v>2.3311920798234532E-4</v>
      </c>
      <c r="AC241" s="6"/>
    </row>
    <row r="242" spans="1:29">
      <c r="A242" s="6"/>
      <c r="B242" s="4">
        <v>6.2932067917848078E-3</v>
      </c>
      <c r="C242" s="1" t="s">
        <v>18</v>
      </c>
      <c r="D242" s="4">
        <v>1.87686863368433E-6</v>
      </c>
      <c r="E242" s="4">
        <v>2.0172659195183947E-7</v>
      </c>
      <c r="F242" s="4">
        <v>2.433144958482309E-5</v>
      </c>
      <c r="G242" s="4">
        <v>2.6151539398680617E-6</v>
      </c>
      <c r="H242" s="4">
        <v>1.7982246715144853E-5</v>
      </c>
      <c r="I242" s="4">
        <v>1.9327390742113277E-6</v>
      </c>
      <c r="J242" s="4">
        <v>2.3311920798234535E-4</v>
      </c>
      <c r="K242" s="4">
        <v>2.5055745778263092E-5</v>
      </c>
      <c r="AC242" s="6"/>
    </row>
    <row r="243" spans="1:29">
      <c r="A243" s="6"/>
      <c r="B243" s="4">
        <v>0.75906127347719776</v>
      </c>
      <c r="C243" s="1" t="s">
        <v>19</v>
      </c>
      <c r="D243" s="4">
        <v>2.263803403208669E-4</v>
      </c>
      <c r="E243" s="4">
        <v>2.433144958482309E-5</v>
      </c>
      <c r="F243" s="4">
        <v>2.934761516419845E-3</v>
      </c>
      <c r="G243" s="4">
        <v>3.1542934240242585E-4</v>
      </c>
      <c r="H243" s="4">
        <v>2.1689462214077122E-3</v>
      </c>
      <c r="I243" s="4">
        <v>2.3311920798234532E-4</v>
      </c>
      <c r="J243" s="4">
        <v>2.8117900577185662E-2</v>
      </c>
      <c r="K243" s="4">
        <v>3.0221232080275238E-3</v>
      </c>
      <c r="AC243" s="6"/>
    </row>
    <row r="244" spans="1:29">
      <c r="A244" s="6"/>
      <c r="B244" s="4">
        <v>8.158420948225617E-2</v>
      </c>
      <c r="C244" s="1" t="s">
        <v>20</v>
      </c>
      <c r="D244" s="4">
        <v>2.433144958482309E-5</v>
      </c>
      <c r="E244" s="4">
        <v>2.6151539398680617E-6</v>
      </c>
      <c r="F244" s="4">
        <v>3.1542934240242585E-4</v>
      </c>
      <c r="G244" s="4">
        <v>3.3902471969784755E-5</v>
      </c>
      <c r="H244" s="4">
        <v>2.331192079823453E-4</v>
      </c>
      <c r="I244" s="4">
        <v>2.5055745778263096E-5</v>
      </c>
      <c r="J244" s="4">
        <v>3.0221232080275243E-3</v>
      </c>
      <c r="K244" s="4">
        <v>3.2481901198232074E-4</v>
      </c>
      <c r="AC244" s="6"/>
    </row>
    <row r="245" spans="1:29">
      <c r="A245" s="6"/>
      <c r="AC245" s="6"/>
    </row>
    <row r="246" spans="1:29">
      <c r="A246" s="6"/>
      <c r="C246" s="1" t="s">
        <v>32</v>
      </c>
      <c r="D246" s="4">
        <v>0</v>
      </c>
      <c r="E246" s="4">
        <v>0</v>
      </c>
      <c r="F246" s="4">
        <v>0</v>
      </c>
      <c r="G246" s="4">
        <v>0</v>
      </c>
      <c r="H246" s="4">
        <v>0</v>
      </c>
      <c r="I246" s="4">
        <v>0</v>
      </c>
      <c r="J246" s="4">
        <v>0</v>
      </c>
      <c r="K246" s="4">
        <v>0</v>
      </c>
      <c r="AC246" s="6"/>
    </row>
    <row r="247" spans="1:29">
      <c r="A247" s="6"/>
      <c r="C247" s="1"/>
      <c r="D247" s="1" t="s">
        <v>13</v>
      </c>
      <c r="E247" s="1" t="s">
        <v>14</v>
      </c>
      <c r="F247" s="1" t="s">
        <v>15</v>
      </c>
      <c r="G247" s="1" t="s">
        <v>16</v>
      </c>
      <c r="H247" s="1" t="s">
        <v>17</v>
      </c>
      <c r="I247" s="1" t="s">
        <v>18</v>
      </c>
      <c r="J247" s="1" t="s">
        <v>19</v>
      </c>
      <c r="K247" s="1" t="s">
        <v>20</v>
      </c>
      <c r="AC247" s="6"/>
    </row>
    <row r="248" spans="1:29">
      <c r="A248" s="6"/>
      <c r="B248" s="4">
        <v>6.5684353128367997E-4</v>
      </c>
      <c r="C248" s="1" t="s">
        <v>13</v>
      </c>
      <c r="D248" s="4">
        <v>0</v>
      </c>
      <c r="E248" s="4">
        <v>0</v>
      </c>
      <c r="F248" s="4">
        <v>0</v>
      </c>
      <c r="G248" s="4">
        <v>0</v>
      </c>
      <c r="H248" s="4">
        <v>0</v>
      </c>
      <c r="I248" s="4">
        <v>0</v>
      </c>
      <c r="J248" s="4">
        <v>0</v>
      </c>
      <c r="K248" s="4">
        <v>0</v>
      </c>
      <c r="AC248" s="6"/>
    </row>
    <row r="249" spans="1:29">
      <c r="A249" s="6"/>
      <c r="B249" s="4">
        <v>6.1112866141074433E-3</v>
      </c>
      <c r="C249" s="1" t="s">
        <v>14</v>
      </c>
      <c r="D249" s="4">
        <v>0</v>
      </c>
      <c r="E249" s="4">
        <v>0</v>
      </c>
      <c r="F249" s="4">
        <v>0</v>
      </c>
      <c r="G249" s="4">
        <v>0</v>
      </c>
      <c r="H249" s="4">
        <v>0</v>
      </c>
      <c r="I249" s="4">
        <v>0</v>
      </c>
      <c r="J249" s="4">
        <v>0</v>
      </c>
      <c r="K249" s="4">
        <v>0</v>
      </c>
      <c r="AC249" s="6"/>
    </row>
    <row r="250" spans="1:29">
      <c r="A250" s="6"/>
      <c r="B250" s="4">
        <v>8.5152231646458566E-3</v>
      </c>
      <c r="C250" s="1" t="s">
        <v>15</v>
      </c>
      <c r="D250" s="4">
        <v>0</v>
      </c>
      <c r="E250" s="4">
        <v>0</v>
      </c>
      <c r="F250" s="4">
        <v>0</v>
      </c>
      <c r="G250" s="4">
        <v>0</v>
      </c>
      <c r="H250" s="4">
        <v>0</v>
      </c>
      <c r="I250" s="4">
        <v>0</v>
      </c>
      <c r="J250" s="4">
        <v>0</v>
      </c>
      <c r="K250" s="4">
        <v>0</v>
      </c>
      <c r="AC250" s="6"/>
    </row>
    <row r="251" spans="1:29">
      <c r="A251" s="6"/>
      <c r="B251" s="4">
        <v>7.9225822990959885E-2</v>
      </c>
      <c r="C251" s="1" t="s">
        <v>16</v>
      </c>
      <c r="D251" s="4">
        <v>0</v>
      </c>
      <c r="E251" s="4">
        <v>0</v>
      </c>
      <c r="F251" s="4">
        <v>0</v>
      </c>
      <c r="G251" s="4">
        <v>0</v>
      </c>
      <c r="H251" s="4">
        <v>0</v>
      </c>
      <c r="I251" s="4">
        <v>0</v>
      </c>
      <c r="J251" s="4">
        <v>0</v>
      </c>
      <c r="K251" s="4">
        <v>0</v>
      </c>
      <c r="AC251" s="6"/>
    </row>
    <row r="252" spans="1:29">
      <c r="A252" s="6"/>
      <c r="B252" s="4">
        <v>6.2932067917848078E-3</v>
      </c>
      <c r="C252" s="1" t="s">
        <v>17</v>
      </c>
      <c r="D252" s="4">
        <v>0</v>
      </c>
      <c r="E252" s="4">
        <v>0</v>
      </c>
      <c r="F252" s="4">
        <v>0</v>
      </c>
      <c r="G252" s="4">
        <v>0</v>
      </c>
      <c r="H252" s="4">
        <v>0</v>
      </c>
      <c r="I252" s="4">
        <v>0</v>
      </c>
      <c r="J252" s="4">
        <v>0</v>
      </c>
      <c r="K252" s="4">
        <v>0</v>
      </c>
      <c r="AC252" s="6"/>
    </row>
    <row r="253" spans="1:29">
      <c r="A253" s="6"/>
      <c r="B253" s="4">
        <v>5.8552133947764311E-2</v>
      </c>
      <c r="C253" s="1" t="s">
        <v>18</v>
      </c>
      <c r="D253" s="4">
        <v>0</v>
      </c>
      <c r="E253" s="4">
        <v>0</v>
      </c>
      <c r="F253" s="4">
        <v>0</v>
      </c>
      <c r="G253" s="4">
        <v>0</v>
      </c>
      <c r="H253" s="4">
        <v>0</v>
      </c>
      <c r="I253" s="4">
        <v>0</v>
      </c>
      <c r="J253" s="4">
        <v>0</v>
      </c>
      <c r="K253" s="4">
        <v>0</v>
      </c>
      <c r="AC253" s="6"/>
    </row>
    <row r="254" spans="1:29">
      <c r="A254" s="6"/>
      <c r="B254" s="4">
        <v>8.158420948225617E-2</v>
      </c>
      <c r="C254" s="1" t="s">
        <v>19</v>
      </c>
      <c r="D254" s="4">
        <v>0</v>
      </c>
      <c r="E254" s="4">
        <v>0</v>
      </c>
      <c r="F254" s="4">
        <v>0</v>
      </c>
      <c r="G254" s="4">
        <v>0</v>
      </c>
      <c r="H254" s="4">
        <v>0</v>
      </c>
      <c r="I254" s="4">
        <v>0</v>
      </c>
      <c r="J254" s="4">
        <v>0</v>
      </c>
      <c r="K254" s="4">
        <v>0</v>
      </c>
      <c r="AC254" s="6"/>
    </row>
    <row r="255" spans="1:29">
      <c r="A255" s="6"/>
      <c r="B255" s="4">
        <v>0.75906127347719776</v>
      </c>
      <c r="C255" s="1" t="s">
        <v>20</v>
      </c>
      <c r="D255" s="4">
        <v>0</v>
      </c>
      <c r="E255" s="4">
        <v>0</v>
      </c>
      <c r="F255" s="4">
        <v>0</v>
      </c>
      <c r="G255" s="4">
        <v>0</v>
      </c>
      <c r="H255" s="4">
        <v>0</v>
      </c>
      <c r="I255" s="4">
        <v>0</v>
      </c>
      <c r="J255" s="4">
        <v>0</v>
      </c>
      <c r="K255" s="4">
        <v>0</v>
      </c>
      <c r="AC255" s="6"/>
    </row>
    <row r="256" spans="1:29">
      <c r="A256" s="6"/>
      <c r="AC256" s="6"/>
    </row>
    <row r="257" spans="1:29">
      <c r="A257" s="6"/>
      <c r="C257" s="1" t="s">
        <v>33</v>
      </c>
      <c r="AC257" s="6"/>
    </row>
    <row r="258" spans="1:29">
      <c r="A258" s="6"/>
      <c r="C258" s="1"/>
      <c r="D258" s="1" t="s">
        <v>13</v>
      </c>
      <c r="E258" s="1" t="s">
        <v>14</v>
      </c>
      <c r="F258" s="1" t="s">
        <v>15</v>
      </c>
      <c r="G258" s="1" t="s">
        <v>16</v>
      </c>
      <c r="H258" s="1" t="s">
        <v>17</v>
      </c>
      <c r="I258" s="1" t="s">
        <v>18</v>
      </c>
      <c r="J258" s="1" t="s">
        <v>19</v>
      </c>
      <c r="K258" s="1" t="s">
        <v>20</v>
      </c>
      <c r="AC258" s="6"/>
    </row>
    <row r="259" spans="1:29">
      <c r="A259" s="6"/>
      <c r="C259" s="1" t="s">
        <v>13</v>
      </c>
      <c r="D259" s="4">
        <v>2.4369207103071074E-3</v>
      </c>
      <c r="E259" s="4">
        <v>1.4432279065863378E-2</v>
      </c>
      <c r="F259" s="4">
        <v>8.4976051735710777E-3</v>
      </c>
      <c r="G259" s="4">
        <v>2.274137294825312E-3</v>
      </c>
      <c r="H259" s="4">
        <v>2.9768563366861919E-3</v>
      </c>
      <c r="I259" s="4">
        <v>4.5826985977557751E-3</v>
      </c>
      <c r="J259" s="4">
        <v>1.3195135083254061E-3</v>
      </c>
      <c r="K259" s="4">
        <v>4.9858498308514784E-4</v>
      </c>
      <c r="L259" s="6">
        <v>3.7018595670419402E-2</v>
      </c>
      <c r="N259" s="30">
        <f>D259+K266</f>
        <v>4.6536274127844165E-3</v>
      </c>
      <c r="AC259" s="6"/>
    </row>
    <row r="260" spans="1:29">
      <c r="A260" s="6"/>
      <c r="C260" s="1" t="s">
        <v>14</v>
      </c>
      <c r="D260" s="4">
        <v>1.4432279065863378E-2</v>
      </c>
      <c r="E260" s="4">
        <v>0.13339250722717649</v>
      </c>
      <c r="F260" s="4">
        <v>2.274137294825312E-3</v>
      </c>
      <c r="G260" s="4">
        <v>1.2905443256807897E-2</v>
      </c>
      <c r="H260" s="4">
        <v>4.5826985977557759E-3</v>
      </c>
      <c r="I260" s="4">
        <v>4.0153222156279644E-2</v>
      </c>
      <c r="J260" s="4">
        <v>4.9858498308514784E-4</v>
      </c>
      <c r="K260" s="4">
        <v>3.3729202176035356E-3</v>
      </c>
      <c r="L260" s="6">
        <v>0.21161179279939721</v>
      </c>
      <c r="AC260" s="6"/>
    </row>
    <row r="261" spans="1:29">
      <c r="A261" s="6"/>
      <c r="C261" s="1" t="s">
        <v>15</v>
      </c>
      <c r="D261" s="4">
        <v>8.4976051735710777E-3</v>
      </c>
      <c r="E261" s="4">
        <v>2.274137294825312E-3</v>
      </c>
      <c r="F261" s="4">
        <v>0.10838027047704198</v>
      </c>
      <c r="G261" s="4">
        <v>1.522472455331395E-2</v>
      </c>
      <c r="H261" s="4">
        <v>1.3195135083254061E-3</v>
      </c>
      <c r="I261" s="4">
        <v>4.9858498308514784E-4</v>
      </c>
      <c r="J261" s="4">
        <v>1.4230907231944756E-2</v>
      </c>
      <c r="K261" s="4">
        <v>1.9193435970887216E-3</v>
      </c>
      <c r="L261" s="6">
        <v>0.15234508681919634</v>
      </c>
      <c r="AC261" s="6"/>
    </row>
    <row r="262" spans="1:29">
      <c r="A262" s="6"/>
      <c r="C262" s="1" t="s">
        <v>16</v>
      </c>
      <c r="D262" s="4">
        <v>2.274137294825312E-3</v>
      </c>
      <c r="E262" s="4">
        <v>1.2905443256807899E-2</v>
      </c>
      <c r="F262" s="4">
        <v>1.522472455331395E-2</v>
      </c>
      <c r="G262" s="4">
        <v>3.4907260005496037E-2</v>
      </c>
      <c r="H262" s="4">
        <v>4.9858498308514784E-4</v>
      </c>
      <c r="I262" s="4">
        <v>3.3729202176035352E-3</v>
      </c>
      <c r="J262" s="4">
        <v>1.9193435970887211E-3</v>
      </c>
      <c r="K262" s="4">
        <v>3.8329994884202714E-3</v>
      </c>
      <c r="L262" s="6">
        <v>7.4935413396640865E-2</v>
      </c>
      <c r="AC262" s="6"/>
    </row>
    <row r="263" spans="1:29">
      <c r="A263" s="6"/>
      <c r="C263" s="1" t="s">
        <v>17</v>
      </c>
      <c r="D263" s="4">
        <v>2.9768563366861919E-3</v>
      </c>
      <c r="E263" s="4">
        <v>4.5826985977557751E-3</v>
      </c>
      <c r="F263" s="4">
        <v>1.3195135083254061E-3</v>
      </c>
      <c r="G263" s="4">
        <v>4.9858498308514784E-4</v>
      </c>
      <c r="H263" s="4">
        <v>2.6394994313794353E-2</v>
      </c>
      <c r="I263" s="4">
        <v>2.9952790822543485E-2</v>
      </c>
      <c r="J263" s="4">
        <v>4.2823536293930091E-3</v>
      </c>
      <c r="K263" s="4">
        <v>2.5548360376957805E-3</v>
      </c>
      <c r="L263" s="6">
        <v>7.2562628229279155E-2</v>
      </c>
      <c r="AC263" s="6"/>
    </row>
    <row r="264" spans="1:29">
      <c r="A264" s="6"/>
      <c r="C264" s="1" t="s">
        <v>18</v>
      </c>
      <c r="D264" s="4">
        <v>4.5826985977557751E-3</v>
      </c>
      <c r="E264" s="4">
        <v>4.0153222156279637E-2</v>
      </c>
      <c r="F264" s="4">
        <v>4.9858498308514784E-4</v>
      </c>
      <c r="G264" s="4">
        <v>3.3729202176035356E-3</v>
      </c>
      <c r="H264" s="4">
        <v>2.9952790822543488E-2</v>
      </c>
      <c r="I264" s="4">
        <v>0.25550576605747161</v>
      </c>
      <c r="J264" s="4">
        <v>2.5548360376957805E-3</v>
      </c>
      <c r="K264" s="4">
        <v>1.9762491671242489E-2</v>
      </c>
      <c r="L264" s="6">
        <v>0.3563833105436775</v>
      </c>
      <c r="AC264" s="6"/>
    </row>
    <row r="265" spans="1:29">
      <c r="A265" s="6"/>
      <c r="C265" s="1" t="s">
        <v>19</v>
      </c>
      <c r="D265" s="4">
        <v>1.3195135083254061E-3</v>
      </c>
      <c r="E265" s="4">
        <v>4.9858498308514784E-4</v>
      </c>
      <c r="F265" s="4">
        <v>1.4230907231944758E-2</v>
      </c>
      <c r="G265" s="4">
        <v>1.9193435970887214E-3</v>
      </c>
      <c r="H265" s="4">
        <v>4.2823536293930082E-3</v>
      </c>
      <c r="I265" s="4">
        <v>2.5548360376957805E-3</v>
      </c>
      <c r="J265" s="4">
        <v>2.9451140119026359E-2</v>
      </c>
      <c r="K265" s="4">
        <v>3.364802529782507E-3</v>
      </c>
      <c r="L265" s="6">
        <v>5.762148163634169E-2</v>
      </c>
      <c r="AC265" s="6"/>
    </row>
    <row r="266" spans="1:29">
      <c r="A266" s="6"/>
      <c r="C266" s="1" t="s">
        <v>20</v>
      </c>
      <c r="D266" s="4">
        <v>4.9858498308514784E-4</v>
      </c>
      <c r="E266" s="4">
        <v>3.3729202176035356E-3</v>
      </c>
      <c r="F266" s="4">
        <v>1.9193435970887214E-3</v>
      </c>
      <c r="G266" s="4">
        <v>3.8329994884202718E-3</v>
      </c>
      <c r="H266" s="4">
        <v>2.5548360376957805E-3</v>
      </c>
      <c r="I266" s="4">
        <v>1.9762491671242489E-2</v>
      </c>
      <c r="J266" s="4">
        <v>3.3648025297825074E-3</v>
      </c>
      <c r="K266" s="4">
        <v>2.2167067024773091E-3</v>
      </c>
      <c r="L266" s="6">
        <v>3.7522685227395769E-2</v>
      </c>
      <c r="AC266" s="6"/>
    </row>
    <row r="267" spans="1:29">
      <c r="A267" s="6"/>
      <c r="D267" s="3">
        <v>3.7018595670419402E-2</v>
      </c>
      <c r="E267" s="3">
        <v>0.21161179279939721</v>
      </c>
      <c r="F267" s="3">
        <v>0.15234508681919634</v>
      </c>
      <c r="G267" s="3">
        <v>7.4935413396640865E-2</v>
      </c>
      <c r="H267" s="3">
        <v>7.2562628229279155E-2</v>
      </c>
      <c r="I267" s="3">
        <v>0.3563833105436775</v>
      </c>
      <c r="J267" s="3">
        <v>5.762148163634169E-2</v>
      </c>
      <c r="K267" s="3">
        <v>3.7522685227395769E-2</v>
      </c>
      <c r="L267" s="6">
        <v>1.000000994322348</v>
      </c>
      <c r="AC267" s="6"/>
    </row>
    <row r="268" spans="1:29">
      <c r="A268" s="6"/>
      <c r="L268" s="6"/>
      <c r="M268" s="6"/>
      <c r="N268" s="6"/>
      <c r="O268" s="6"/>
      <c r="P268" s="6"/>
      <c r="Q268" s="6"/>
      <c r="R268" s="6"/>
      <c r="S268" s="6"/>
      <c r="T268" s="6"/>
      <c r="U268" s="6"/>
      <c r="V268" s="6"/>
      <c r="W268" s="6"/>
      <c r="X268" s="6"/>
      <c r="Y268" s="6"/>
      <c r="Z268" s="6"/>
      <c r="AA268" s="6"/>
      <c r="AB268" s="6"/>
      <c r="AC268" s="6"/>
    </row>
    <row r="269" spans="1:29">
      <c r="A269" s="6"/>
      <c r="C269" s="1" t="s">
        <v>34</v>
      </c>
      <c r="N269" t="s">
        <v>36</v>
      </c>
      <c r="O269" s="7">
        <v>0.524090105636694</v>
      </c>
      <c r="W269" t="s">
        <v>54</v>
      </c>
      <c r="Y269" t="s">
        <v>60</v>
      </c>
      <c r="AC269" s="6"/>
    </row>
    <row r="270" spans="1:29">
      <c r="A270" s="6"/>
      <c r="C270" s="1"/>
      <c r="D270" s="1" t="s">
        <v>13</v>
      </c>
      <c r="E270" s="1" t="s">
        <v>14</v>
      </c>
      <c r="F270" s="1" t="s">
        <v>15</v>
      </c>
      <c r="G270" s="1" t="s">
        <v>16</v>
      </c>
      <c r="H270" s="1" t="s">
        <v>17</v>
      </c>
      <c r="I270" s="1" t="s">
        <v>18</v>
      </c>
      <c r="J270" s="1" t="s">
        <v>19</v>
      </c>
      <c r="K270" s="1" t="s">
        <v>20</v>
      </c>
      <c r="N270" t="s">
        <v>37</v>
      </c>
      <c r="O270" s="7">
        <v>0.32242466707957468</v>
      </c>
      <c r="R270" t="s">
        <v>58</v>
      </c>
      <c r="W270" s="1" t="s">
        <v>45</v>
      </c>
      <c r="X270" s="6" t="s">
        <v>47</v>
      </c>
      <c r="Y270" s="6" t="s">
        <v>48</v>
      </c>
      <c r="Z270" s="6" t="s">
        <v>49</v>
      </c>
      <c r="AA270" s="6" t="s">
        <v>50</v>
      </c>
      <c r="AB270" s="6"/>
      <c r="AC270" s="6"/>
    </row>
    <row r="271" spans="1:29">
      <c r="A271" s="6"/>
      <c r="C271" s="1" t="s">
        <v>13</v>
      </c>
      <c r="D271" s="5">
        <v>1.0722451125351273</v>
      </c>
      <c r="E271" s="5">
        <v>6.3502027889798862</v>
      </c>
      <c r="F271" s="5">
        <v>3.7389462763712742</v>
      </c>
      <c r="G271" s="5">
        <v>1.0006204097231373</v>
      </c>
      <c r="H271" s="5">
        <v>1.3098167881419245</v>
      </c>
      <c r="I271" s="5">
        <v>2.0163873830125412</v>
      </c>
      <c r="J271" s="5">
        <v>0.58058594366317873</v>
      </c>
      <c r="K271" s="5">
        <v>0.21937739255746505</v>
      </c>
      <c r="L271" s="11">
        <v>16.288182094984535</v>
      </c>
      <c r="N271" t="s">
        <v>38</v>
      </c>
      <c r="O271" s="7">
        <v>0.68045320196711134</v>
      </c>
      <c r="W271" s="1" t="s">
        <v>13</v>
      </c>
      <c r="X271" s="5">
        <v>16.288182094984535</v>
      </c>
      <c r="Y271" s="5">
        <v>1.0722451125351273</v>
      </c>
      <c r="Z271" s="5">
        <v>15.215936982449408</v>
      </c>
      <c r="AA271" s="7">
        <v>7.9942063441148425</v>
      </c>
      <c r="AB271" s="7">
        <v>0.67969857439702319</v>
      </c>
      <c r="AC271" s="6"/>
    </row>
    <row r="272" spans="1:29">
      <c r="A272" s="6"/>
      <c r="C272" s="1" t="s">
        <v>14</v>
      </c>
      <c r="D272" s="5">
        <v>6.3502027889798862</v>
      </c>
      <c r="E272" s="5">
        <v>58.692703179957654</v>
      </c>
      <c r="F272" s="5">
        <v>1.0006204097231373</v>
      </c>
      <c r="G272" s="5">
        <v>5.6783950329954749</v>
      </c>
      <c r="H272" s="5">
        <v>2.0163873830125416</v>
      </c>
      <c r="I272" s="5">
        <v>17.667417748763043</v>
      </c>
      <c r="J272" s="5">
        <v>0.21937739255746505</v>
      </c>
      <c r="K272" s="5">
        <v>1.4840848957455557</v>
      </c>
      <c r="L272" s="11">
        <v>93.109188831734755</v>
      </c>
      <c r="M272" s="9" t="s">
        <v>39</v>
      </c>
      <c r="N272" s="9">
        <v>1</v>
      </c>
      <c r="O272" s="9">
        <v>2</v>
      </c>
      <c r="P272" s="9" t="s">
        <v>39</v>
      </c>
      <c r="Q272" s="9">
        <v>1</v>
      </c>
      <c r="R272" s="9">
        <v>2</v>
      </c>
      <c r="S272" s="9" t="s">
        <v>11</v>
      </c>
      <c r="T272" s="9" t="s">
        <v>42</v>
      </c>
      <c r="U272" s="9" t="s">
        <v>43</v>
      </c>
      <c r="V272" s="9"/>
      <c r="W272" s="1" t="s">
        <v>14</v>
      </c>
      <c r="X272" s="5">
        <v>93.109188831734755</v>
      </c>
      <c r="Y272" s="5">
        <v>58.692703179957654</v>
      </c>
      <c r="Z272" s="5">
        <v>34.416485651777101</v>
      </c>
      <c r="AA272" s="7">
        <v>2.9118184767411206E-2</v>
      </c>
      <c r="AB272" s="7">
        <v>2.0582354469103712</v>
      </c>
      <c r="AC272" s="6"/>
    </row>
    <row r="273" spans="1:29">
      <c r="A273" s="6"/>
      <c r="C273" s="1" t="s">
        <v>15</v>
      </c>
      <c r="D273" s="5">
        <v>3.7389462763712742</v>
      </c>
      <c r="E273" s="5">
        <v>1.0006204097231373</v>
      </c>
      <c r="F273" s="5">
        <v>47.687319009898467</v>
      </c>
      <c r="G273" s="5">
        <v>6.6988788034581379</v>
      </c>
      <c r="H273" s="5">
        <v>0.58058594366317873</v>
      </c>
      <c r="I273" s="5">
        <v>0.21937739255746505</v>
      </c>
      <c r="J273" s="5">
        <v>6.2615991820556927</v>
      </c>
      <c r="K273" s="5">
        <v>0.84451118271903747</v>
      </c>
      <c r="L273" s="11">
        <v>67.031838200446387</v>
      </c>
      <c r="M273" s="9">
        <v>1</v>
      </c>
      <c r="N273" s="5">
        <v>171.74678914731163</v>
      </c>
      <c r="O273" s="5">
        <v>37.654001874376064</v>
      </c>
      <c r="P273" s="9">
        <v>1</v>
      </c>
      <c r="Q273">
        <v>3.7331548518311557E-4</v>
      </c>
      <c r="R273">
        <v>1.1359176459235051E-2</v>
      </c>
      <c r="S273" s="20">
        <v>2.8853214872425537E-2</v>
      </c>
      <c r="T273">
        <v>0.13488160177029859</v>
      </c>
      <c r="U273" s="20">
        <v>0.86511839822970138</v>
      </c>
      <c r="W273" s="1" t="s">
        <v>15</v>
      </c>
      <c r="X273" s="5">
        <v>67.031838200446387</v>
      </c>
      <c r="Y273" s="5">
        <v>47.687319009898467</v>
      </c>
      <c r="Z273" s="5">
        <v>19.344519190547921</v>
      </c>
      <c r="AA273" s="7">
        <v>0.83565069519881408</v>
      </c>
      <c r="AB273" s="7">
        <v>0.57824174929139127</v>
      </c>
      <c r="AC273" s="6"/>
    </row>
    <row r="274" spans="1:29">
      <c r="A274" s="6"/>
      <c r="C274" s="1" t="s">
        <v>16</v>
      </c>
      <c r="D274" s="5">
        <v>1.0006204097231373</v>
      </c>
      <c r="E274" s="5">
        <v>5.6783950329954758</v>
      </c>
      <c r="F274" s="5">
        <v>6.6988788034581379</v>
      </c>
      <c r="G274" s="5">
        <v>15.359194402418256</v>
      </c>
      <c r="H274" s="5">
        <v>0.21937739255746505</v>
      </c>
      <c r="I274" s="5">
        <v>1.4840848957455555</v>
      </c>
      <c r="J274" s="5">
        <v>0.84451118271903725</v>
      </c>
      <c r="K274" s="5">
        <v>1.6865197749049194</v>
      </c>
      <c r="L274" s="11">
        <v>32.971581894521989</v>
      </c>
      <c r="M274" s="9">
        <v>2</v>
      </c>
      <c r="N274" s="5">
        <v>37.654001874376064</v>
      </c>
      <c r="O274" s="5">
        <v>192.9456446057693</v>
      </c>
      <c r="P274" s="9">
        <v>2</v>
      </c>
      <c r="Q274">
        <v>1.1359176459235051E-2</v>
      </c>
      <c r="R274">
        <v>5.761546468772318E-3</v>
      </c>
      <c r="W274" s="1" t="s">
        <v>16</v>
      </c>
      <c r="X274" s="5">
        <v>32.971581894521989</v>
      </c>
      <c r="Y274" s="5">
        <v>15.359194402418256</v>
      </c>
      <c r="Z274" s="5">
        <v>17.612387492103736</v>
      </c>
      <c r="AA274" s="7">
        <v>0.12028035944868634</v>
      </c>
      <c r="AB274" s="7">
        <v>1.6480655191270257</v>
      </c>
      <c r="AC274" s="6"/>
    </row>
    <row r="275" spans="1:29">
      <c r="A275" s="6"/>
      <c r="C275" s="1" t="s">
        <v>17</v>
      </c>
      <c r="D275" s="5">
        <v>1.3098167881419245</v>
      </c>
      <c r="E275" s="5">
        <v>2.0163873830125412</v>
      </c>
      <c r="F275" s="5">
        <v>0.58058594366317873</v>
      </c>
      <c r="G275" s="5">
        <v>0.21937739255746505</v>
      </c>
      <c r="H275" s="5">
        <v>11.613797498069516</v>
      </c>
      <c r="I275" s="5">
        <v>13.179227961919134</v>
      </c>
      <c r="J275" s="5">
        <v>1.8842355969329241</v>
      </c>
      <c r="K275" s="5">
        <v>1.1241278565861434</v>
      </c>
      <c r="L275" s="11">
        <v>31.927556420882826</v>
      </c>
      <c r="M275" s="9" t="s">
        <v>40</v>
      </c>
      <c r="N275" s="9">
        <v>1</v>
      </c>
      <c r="O275" s="9">
        <v>2</v>
      </c>
      <c r="P275" s="9" t="s">
        <v>40</v>
      </c>
      <c r="Q275" s="9">
        <v>1</v>
      </c>
      <c r="R275" s="9">
        <v>2</v>
      </c>
      <c r="S275" s="9" t="s">
        <v>11</v>
      </c>
      <c r="T275" s="9" t="s">
        <v>42</v>
      </c>
      <c r="U275" s="9" t="s">
        <v>43</v>
      </c>
      <c r="W275" s="1" t="s">
        <v>17</v>
      </c>
      <c r="X275" s="5">
        <v>31.927556420882826</v>
      </c>
      <c r="Y275" s="5">
        <v>11.613797498069516</v>
      </c>
      <c r="Z275" s="5">
        <v>20.31375892281331</v>
      </c>
      <c r="AA275" s="7">
        <v>1.2842687546614957E-2</v>
      </c>
      <c r="AB275" s="7">
        <v>2.3182652595599887E-2</v>
      </c>
      <c r="AC275" s="6"/>
    </row>
    <row r="276" spans="1:29">
      <c r="A276" s="6"/>
      <c r="C276" s="1" t="s">
        <v>18</v>
      </c>
      <c r="D276" s="5">
        <v>2.0163873830125412</v>
      </c>
      <c r="E276" s="5">
        <v>17.667417748763039</v>
      </c>
      <c r="F276" s="5">
        <v>0.21937739255746505</v>
      </c>
      <c r="G276" s="5">
        <v>1.4840848957455557</v>
      </c>
      <c r="H276" s="5">
        <v>13.179227961919135</v>
      </c>
      <c r="I276" s="5">
        <v>112.4225370652875</v>
      </c>
      <c r="J276" s="5">
        <v>1.1241278565861434</v>
      </c>
      <c r="K276" s="5">
        <v>8.6954963353466947</v>
      </c>
      <c r="L276" s="11">
        <v>156.80865663921807</v>
      </c>
      <c r="M276" s="9">
        <v>1</v>
      </c>
      <c r="N276" s="5">
        <v>268.88016296350793</v>
      </c>
      <c r="O276" s="5">
        <v>29.253421023312256</v>
      </c>
      <c r="P276" s="9">
        <v>1</v>
      </c>
      <c r="Q276">
        <v>1.6712683493476498E-2</v>
      </c>
      <c r="R276">
        <v>0.94342581082006827</v>
      </c>
      <c r="S276" s="20">
        <v>1.0297694855844635</v>
      </c>
      <c r="T276">
        <v>0.68978718497863412</v>
      </c>
      <c r="U276" s="20">
        <v>0.31021281502136588</v>
      </c>
      <c r="W276" s="1" t="s">
        <v>18</v>
      </c>
      <c r="X276" s="5">
        <v>156.80865663921807</v>
      </c>
      <c r="Y276" s="5">
        <v>112.4225370652875</v>
      </c>
      <c r="Z276" s="5">
        <v>44.386119573930571</v>
      </c>
      <c r="AA276" s="7">
        <v>0.11384052862825368</v>
      </c>
      <c r="AB276" s="7">
        <v>3.358895231289614E-3</v>
      </c>
      <c r="AC276" s="6"/>
    </row>
    <row r="277" spans="1:29">
      <c r="A277" s="6"/>
      <c r="C277" s="1" t="s">
        <v>19</v>
      </c>
      <c r="D277" s="5">
        <v>0.58058594366317873</v>
      </c>
      <c r="E277" s="5">
        <v>0.21937739255746505</v>
      </c>
      <c r="F277" s="5">
        <v>6.2615991820556935</v>
      </c>
      <c r="G277" s="5">
        <v>0.84451118271903736</v>
      </c>
      <c r="H277" s="5">
        <v>1.8842355969329236</v>
      </c>
      <c r="I277" s="5">
        <v>1.1241278565861434</v>
      </c>
      <c r="J277" s="5">
        <v>12.958501652371599</v>
      </c>
      <c r="K277" s="5">
        <v>1.480513113104303</v>
      </c>
      <c r="L277" s="11">
        <v>25.353451919990341</v>
      </c>
      <c r="M277" s="9">
        <v>2</v>
      </c>
      <c r="N277" s="5">
        <v>29.253421023312256</v>
      </c>
      <c r="O277" s="5">
        <v>112.61343249170058</v>
      </c>
      <c r="P277" s="9">
        <v>2</v>
      </c>
      <c r="Q277">
        <v>1.9053503793212363E-2</v>
      </c>
      <c r="R277">
        <v>5.0577487477706302E-2</v>
      </c>
      <c r="W277" s="1" t="s">
        <v>19</v>
      </c>
      <c r="X277" s="5">
        <v>25.353451919990341</v>
      </c>
      <c r="Y277" s="5">
        <v>12.958501652371599</v>
      </c>
      <c r="Z277" s="5">
        <v>12.394950267618743</v>
      </c>
      <c r="AA277" s="7">
        <v>0.29600094403200439</v>
      </c>
      <c r="AB277" s="7">
        <v>0.46275189980806747</v>
      </c>
      <c r="AC277" s="6"/>
    </row>
    <row r="278" spans="1:29">
      <c r="A278" s="6"/>
      <c r="C278" s="1" t="s">
        <v>20</v>
      </c>
      <c r="D278" s="5">
        <v>0.21937739255746505</v>
      </c>
      <c r="E278" s="5">
        <v>1.4840848957455557</v>
      </c>
      <c r="F278" s="5">
        <v>0.84451118271903736</v>
      </c>
      <c r="G278" s="5">
        <v>1.6865197749049197</v>
      </c>
      <c r="H278" s="5">
        <v>1.1241278565861434</v>
      </c>
      <c r="I278" s="5">
        <v>8.6954963353466947</v>
      </c>
      <c r="J278" s="5">
        <v>1.4805131131043032</v>
      </c>
      <c r="K278" s="5">
        <v>0.97535094909001596</v>
      </c>
      <c r="L278" s="11">
        <v>16.509981500054135</v>
      </c>
      <c r="M278" s="9" t="s">
        <v>41</v>
      </c>
      <c r="N278" s="9">
        <v>1</v>
      </c>
      <c r="O278" s="9">
        <v>2</v>
      </c>
      <c r="P278" s="9" t="s">
        <v>41</v>
      </c>
      <c r="Q278" s="9">
        <v>1</v>
      </c>
      <c r="R278" s="9">
        <v>2</v>
      </c>
      <c r="S278" s="9" t="s">
        <v>11</v>
      </c>
      <c r="T278" s="9" t="s">
        <v>42</v>
      </c>
      <c r="U278" s="9" t="s">
        <v>43</v>
      </c>
      <c r="W278" s="1" t="s">
        <v>20</v>
      </c>
      <c r="X278" s="5">
        <v>16.509981500054135</v>
      </c>
      <c r="Y278" s="5">
        <v>0.97535094909001596</v>
      </c>
      <c r="Z278" s="5">
        <v>15.534630550964119</v>
      </c>
      <c r="AA278" s="7">
        <v>4.2027987804545415</v>
      </c>
      <c r="AB278" s="7">
        <v>0.15160263517218125</v>
      </c>
      <c r="AC278" s="6"/>
    </row>
    <row r="279" spans="1:29">
      <c r="A279" s="6"/>
      <c r="D279" s="11">
        <v>16.288182094984535</v>
      </c>
      <c r="E279" s="11">
        <v>93.10918883173477</v>
      </c>
      <c r="F279" s="11">
        <v>67.031838200446387</v>
      </c>
      <c r="G279" s="11">
        <v>32.971581894521989</v>
      </c>
      <c r="H279" s="11">
        <v>31.92755642088283</v>
      </c>
      <c r="I279" s="11">
        <v>156.80865663921807</v>
      </c>
      <c r="J279" s="11">
        <v>25.353451919990345</v>
      </c>
      <c r="K279" s="11">
        <v>16.509981500054135</v>
      </c>
      <c r="L279" s="1">
        <v>440.00043750183306</v>
      </c>
      <c r="M279" s="9">
        <v>1</v>
      </c>
      <c r="N279" s="5">
        <v>102.04340273453106</v>
      </c>
      <c r="O279" s="5">
        <v>38.557625901773037</v>
      </c>
      <c r="P279" s="9">
        <v>1</v>
      </c>
      <c r="Q279">
        <v>1.846074625396554E-5</v>
      </c>
      <c r="R279">
        <v>8.0644655643565839E-3</v>
      </c>
      <c r="S279" s="20">
        <v>0.4026254515583565</v>
      </c>
      <c r="T279">
        <v>0.474263530149452</v>
      </c>
      <c r="U279" s="20">
        <v>0.525736469850548</v>
      </c>
      <c r="W279" s="1" t="s">
        <v>59</v>
      </c>
      <c r="X279" s="6">
        <v>440.00043750183306</v>
      </c>
      <c r="Y279" s="6">
        <v>260.7816488696281</v>
      </c>
      <c r="Z279" s="6">
        <v>179.21878863220493</v>
      </c>
      <c r="AA279" s="6">
        <v>13.604738524191168</v>
      </c>
      <c r="AB279" s="6">
        <v>5.6051373725329485</v>
      </c>
      <c r="AC279" s="10">
        <v>19.209875896724117</v>
      </c>
    </row>
    <row r="280" spans="1:29">
      <c r="A280" s="6"/>
      <c r="M280" s="9">
        <v>2</v>
      </c>
      <c r="N280" s="5">
        <v>38.557625901773037</v>
      </c>
      <c r="O280" s="5">
        <v>260.84178296375592</v>
      </c>
      <c r="P280" s="9">
        <v>2</v>
      </c>
      <c r="Q280">
        <v>0.32825418476775059</v>
      </c>
      <c r="R280">
        <v>6.6288340479995406E-2</v>
      </c>
      <c r="AC280" s="6" t="s">
        <v>51</v>
      </c>
    </row>
    <row r="281" spans="1:29">
      <c r="A281" s="6"/>
      <c r="C281" s="1" t="s">
        <v>35</v>
      </c>
      <c r="L281" s="6"/>
      <c r="M281" s="6"/>
      <c r="N281" s="6"/>
      <c r="O281" s="6"/>
      <c r="P281" s="6"/>
      <c r="Q281" s="6"/>
      <c r="R281" s="6"/>
      <c r="S281" s="6"/>
      <c r="T281" s="6"/>
      <c r="U281" s="6"/>
      <c r="V281" s="6"/>
      <c r="W281" s="6"/>
      <c r="X281" s="6"/>
      <c r="Y281" s="6"/>
      <c r="Z281" s="6"/>
      <c r="AA281" s="6"/>
      <c r="AB281" s="6"/>
      <c r="AC281" s="6"/>
    </row>
    <row r="282" spans="1:29">
      <c r="A282" s="6"/>
      <c r="C282" s="1"/>
      <c r="D282" s="1" t="s">
        <v>13</v>
      </c>
      <c r="E282" s="1" t="s">
        <v>14</v>
      </c>
      <c r="F282" s="1" t="s">
        <v>15</v>
      </c>
      <c r="G282" s="1" t="s">
        <v>16</v>
      </c>
      <c r="H282" s="1" t="s">
        <v>17</v>
      </c>
      <c r="I282" s="1" t="s">
        <v>18</v>
      </c>
      <c r="J282" s="1" t="s">
        <v>19</v>
      </c>
      <c r="K282" s="1" t="s">
        <v>20</v>
      </c>
      <c r="AC282" s="6"/>
    </row>
    <row r="283" spans="1:29">
      <c r="A283" s="6"/>
      <c r="C283" s="1" t="s">
        <v>13</v>
      </c>
      <c r="D283" s="7">
        <v>5.266158699418936</v>
      </c>
      <c r="E283" s="7">
        <v>-1.8487695461888511</v>
      </c>
      <c r="F283" s="7">
        <v>-1.2513132937667237</v>
      </c>
      <c r="G283" s="7">
        <v>-6.2021734858818561E-4</v>
      </c>
      <c r="H283" s="7">
        <v>-0.26988727105203436</v>
      </c>
      <c r="I283" s="7">
        <v>-0.70130748602194859</v>
      </c>
      <c r="J283" s="7">
        <v>2.4737292365265162</v>
      </c>
      <c r="K283" s="7">
        <v>1.5169617785766245</v>
      </c>
      <c r="L283" s="12">
        <v>5.1849519001439308</v>
      </c>
      <c r="AC283" s="6"/>
    </row>
    <row r="284" spans="1:29">
      <c r="A284" s="6"/>
      <c r="C284" s="1" t="s">
        <v>14</v>
      </c>
      <c r="D284" s="7">
        <v>-1.8487695461888511</v>
      </c>
      <c r="E284" s="7">
        <v>1.3217490060115653</v>
      </c>
      <c r="F284" s="7">
        <v>-6.2021734858818561E-4</v>
      </c>
      <c r="G284" s="7">
        <v>-2.0870428952614795</v>
      </c>
      <c r="H284" s="7">
        <v>0</v>
      </c>
      <c r="I284" s="7">
        <v>-1.58613465314336</v>
      </c>
      <c r="J284" s="7">
        <v>1.5169617785766245</v>
      </c>
      <c r="K284" s="7">
        <v>0.5966976601506494</v>
      </c>
      <c r="L284" s="12">
        <v>-2.0871588672034393</v>
      </c>
      <c r="AC284" s="6"/>
    </row>
    <row r="285" spans="1:29">
      <c r="A285" s="6"/>
      <c r="C285" s="1" t="s">
        <v>15</v>
      </c>
      <c r="D285" s="7">
        <v>-1.3188038274433072</v>
      </c>
      <c r="E285" s="7">
        <v>0</v>
      </c>
      <c r="F285" s="7">
        <v>6.7132007746094082</v>
      </c>
      <c r="G285" s="7">
        <v>1.4200109764297661</v>
      </c>
      <c r="H285" s="7">
        <v>0.54371743770331282</v>
      </c>
      <c r="I285" s="7">
        <v>1.5169617785766245</v>
      </c>
      <c r="J285" s="7">
        <v>-1.7925650070397989</v>
      </c>
      <c r="K285" s="7">
        <v>0.16899730099952992</v>
      </c>
      <c r="L285" s="12">
        <v>7.2515194338355355</v>
      </c>
      <c r="AC285" s="6"/>
    </row>
    <row r="286" spans="1:29">
      <c r="A286" s="6"/>
      <c r="C286" s="1" t="s">
        <v>16</v>
      </c>
      <c r="D286" s="7">
        <v>0</v>
      </c>
      <c r="E286" s="7">
        <v>10.767649480521071</v>
      </c>
      <c r="F286" s="7">
        <v>-2.0625832340248982</v>
      </c>
      <c r="G286" s="7">
        <v>-1.297197285574506</v>
      </c>
      <c r="H286" s="7">
        <v>0</v>
      </c>
      <c r="I286" s="7">
        <v>0.59669766015064973</v>
      </c>
      <c r="J286" s="7">
        <v>0</v>
      </c>
      <c r="K286" s="7">
        <v>3.454509041033996</v>
      </c>
      <c r="L286" s="12">
        <v>11.459075662106313</v>
      </c>
      <c r="AC286" s="6"/>
    </row>
    <row r="287" spans="1:29">
      <c r="A287" s="6"/>
      <c r="C287" s="1" t="s">
        <v>17</v>
      </c>
      <c r="D287" s="7">
        <v>-0.26988727105203436</v>
      </c>
      <c r="E287" s="7">
        <v>-0.70130748602194859</v>
      </c>
      <c r="F287" s="7">
        <v>0.54371743770331282</v>
      </c>
      <c r="G287" s="7">
        <v>0</v>
      </c>
      <c r="H287" s="7">
        <v>0.3925538281158274</v>
      </c>
      <c r="I287" s="7">
        <v>1.9411237534375236</v>
      </c>
      <c r="J287" s="7">
        <v>0.11924992154691648</v>
      </c>
      <c r="K287" s="7">
        <v>-0.11700749641345776</v>
      </c>
      <c r="L287" s="12">
        <v>1.9084426873161398</v>
      </c>
      <c r="AC287" s="6"/>
    </row>
    <row r="288" spans="1:29">
      <c r="A288" s="6"/>
      <c r="C288" s="1" t="s">
        <v>18</v>
      </c>
      <c r="D288" s="7">
        <v>-0.70130748602194859</v>
      </c>
      <c r="E288" s="7">
        <v>2.4802027098549986</v>
      </c>
      <c r="F288" s="7">
        <v>0</v>
      </c>
      <c r="G288" s="7">
        <v>0.5966976601506494</v>
      </c>
      <c r="H288" s="7">
        <v>1.9411237534375207</v>
      </c>
      <c r="I288" s="7">
        <v>3.6337888615063565</v>
      </c>
      <c r="J288" s="7">
        <v>0</v>
      </c>
      <c r="K288" s="7">
        <v>-2.2262745587706663</v>
      </c>
      <c r="L288" s="12">
        <v>5.72423094015691</v>
      </c>
      <c r="AC288" s="6"/>
    </row>
    <row r="289" spans="1:29">
      <c r="A289" s="6"/>
      <c r="C289" s="1" t="s">
        <v>19</v>
      </c>
      <c r="D289" s="7">
        <v>2.4737292365265162</v>
      </c>
      <c r="E289" s="7">
        <v>0</v>
      </c>
      <c r="F289" s="7">
        <v>-1.7925650070397998</v>
      </c>
      <c r="G289" s="7">
        <v>0</v>
      </c>
      <c r="H289" s="7">
        <v>0</v>
      </c>
      <c r="I289" s="7">
        <v>-0.11700749641345776</v>
      </c>
      <c r="J289" s="7">
        <v>-1.8024247801900977</v>
      </c>
      <c r="K289" s="7">
        <v>2.1186706888035518</v>
      </c>
      <c r="L289" s="12">
        <v>0.88040264168671278</v>
      </c>
      <c r="AC289" s="6"/>
    </row>
    <row r="290" spans="1:29">
      <c r="A290" s="6"/>
      <c r="C290" s="1" t="s">
        <v>20</v>
      </c>
      <c r="D290" s="7">
        <v>4.4202179182731394</v>
      </c>
      <c r="E290" s="7">
        <v>-0.39479835048462059</v>
      </c>
      <c r="F290" s="7">
        <v>1.7242889631189509</v>
      </c>
      <c r="G290" s="7">
        <v>0</v>
      </c>
      <c r="H290" s="7">
        <v>1.1522793682929751</v>
      </c>
      <c r="I290" s="7">
        <v>-3.1060434716131016</v>
      </c>
      <c r="J290" s="7">
        <v>2.1186706888035509</v>
      </c>
      <c r="K290" s="7">
        <v>3.3707106409002914</v>
      </c>
      <c r="L290" s="12">
        <v>9.2853257572911847</v>
      </c>
      <c r="AC290" s="6"/>
    </row>
    <row r="291" spans="1:29">
      <c r="A291" s="6"/>
      <c r="D291" s="12">
        <v>8.021337723512449</v>
      </c>
      <c r="E291" s="12">
        <v>11.624725813692214</v>
      </c>
      <c r="F291" s="12">
        <v>3.874125423251662</v>
      </c>
      <c r="G291" s="12">
        <v>-1.3681517616041581</v>
      </c>
      <c r="H291" s="12">
        <v>3.759787116497602</v>
      </c>
      <c r="I291" s="12">
        <v>2.1780789464792867</v>
      </c>
      <c r="J291" s="12">
        <v>2.633621838223712</v>
      </c>
      <c r="K291" s="12">
        <v>8.8832650552805177</v>
      </c>
      <c r="L291" s="2">
        <v>79.213580310666572</v>
      </c>
      <c r="M291" t="s">
        <v>53</v>
      </c>
      <c r="AC291" s="6"/>
    </row>
    <row r="292" spans="1:29">
      <c r="A292" s="6"/>
      <c r="AC292" s="6"/>
    </row>
    <row r="293" spans="1:29">
      <c r="A293" s="6"/>
      <c r="AC293" s="6"/>
    </row>
    <row r="294" spans="1:29">
      <c r="A294" s="6"/>
      <c r="C294" t="s">
        <v>52</v>
      </c>
      <c r="AC294" s="6"/>
    </row>
    <row r="295" spans="1:29">
      <c r="A295" s="6"/>
      <c r="C295" s="1"/>
      <c r="D295" s="1" t="s">
        <v>13</v>
      </c>
      <c r="E295" s="1" t="s">
        <v>14</v>
      </c>
      <c r="F295" s="1" t="s">
        <v>15</v>
      </c>
      <c r="G295" s="1" t="s">
        <v>16</v>
      </c>
      <c r="H295" s="1" t="s">
        <v>17</v>
      </c>
      <c r="I295" s="1" t="s">
        <v>18</v>
      </c>
      <c r="J295" s="1" t="s">
        <v>19</v>
      </c>
      <c r="K295" s="1" t="s">
        <v>20</v>
      </c>
      <c r="L295" s="6"/>
      <c r="AC295" s="6"/>
    </row>
    <row r="296" spans="1:29">
      <c r="A296" s="6"/>
      <c r="C296" s="1" t="s">
        <v>13</v>
      </c>
      <c r="D296" s="7">
        <v>7.9942063441148425</v>
      </c>
      <c r="E296" s="7">
        <v>0.86980736409146042</v>
      </c>
      <c r="F296" s="7">
        <v>0.8087664086578723</v>
      </c>
      <c r="G296" s="7">
        <v>3.8466957182069991E-7</v>
      </c>
      <c r="H296" s="7">
        <v>7.3282342296698041E-2</v>
      </c>
      <c r="I296" s="7">
        <v>0.51232383273678572</v>
      </c>
      <c r="J296" s="7">
        <v>3.4701774738373241</v>
      </c>
      <c r="K296" s="7">
        <v>2.7777322364279606</v>
      </c>
      <c r="L296" s="13">
        <v>16.506296386832517</v>
      </c>
      <c r="AC296" s="6"/>
    </row>
    <row r="297" spans="1:29">
      <c r="A297" s="6"/>
      <c r="C297" s="1" t="s">
        <v>14</v>
      </c>
      <c r="D297" s="7">
        <v>0.86980736409146042</v>
      </c>
      <c r="E297" s="7">
        <v>2.9118184767411206E-2</v>
      </c>
      <c r="F297" s="7">
        <v>3.8466957182069991E-7</v>
      </c>
      <c r="G297" s="7">
        <v>2.3828194305157568</v>
      </c>
      <c r="H297" s="7">
        <v>2.0163873830125416</v>
      </c>
      <c r="I297" s="7">
        <v>0.15736775959150406</v>
      </c>
      <c r="J297" s="7">
        <v>2.7777322364279606</v>
      </c>
      <c r="K297" s="7">
        <v>0.17934849654551591</v>
      </c>
      <c r="L297" s="13">
        <v>8.4125812396217245</v>
      </c>
      <c r="AC297" s="6"/>
    </row>
    <row r="298" spans="1:29">
      <c r="A298" s="6"/>
      <c r="C298" s="1" t="s">
        <v>15</v>
      </c>
      <c r="D298" s="7">
        <v>2.0064013094429236</v>
      </c>
      <c r="E298" s="7">
        <v>1.0006204097231373</v>
      </c>
      <c r="F298" s="7">
        <v>0.83565069519881408</v>
      </c>
      <c r="G298" s="7">
        <v>0.25271637504720923</v>
      </c>
      <c r="H298" s="7">
        <v>0.30298382620671521</v>
      </c>
      <c r="I298" s="7">
        <v>2.7777322364279606</v>
      </c>
      <c r="J298" s="7">
        <v>0.8168569580328473</v>
      </c>
      <c r="K298" s="7">
        <v>2.8628125706508242E-2</v>
      </c>
      <c r="L298" s="13">
        <v>8.021589935786114</v>
      </c>
      <c r="AC298" s="6"/>
    </row>
    <row r="299" spans="1:29">
      <c r="A299" s="6"/>
      <c r="C299" s="1" t="s">
        <v>16</v>
      </c>
      <c r="D299" s="7">
        <v>1.0006204097231373</v>
      </c>
      <c r="E299" s="7">
        <v>9.4403258282273903</v>
      </c>
      <c r="F299" s="7">
        <v>1.0873381963554059</v>
      </c>
      <c r="G299" s="7">
        <v>0.12028035944868634</v>
      </c>
      <c r="H299" s="7">
        <v>0.21937739255746505</v>
      </c>
      <c r="I299" s="7">
        <v>0.17934849654551607</v>
      </c>
      <c r="J299" s="7">
        <v>0.84451118271903725</v>
      </c>
      <c r="K299" s="7">
        <v>3.1735120047481944</v>
      </c>
      <c r="L299" s="13">
        <v>16.065313870324832</v>
      </c>
      <c r="AC299" s="6"/>
    </row>
    <row r="300" spans="1:29">
      <c r="A300" s="6"/>
      <c r="C300" s="1" t="s">
        <v>17</v>
      </c>
      <c r="D300" s="7">
        <v>7.3282342296698041E-2</v>
      </c>
      <c r="E300" s="7">
        <v>0.51232383273678572</v>
      </c>
      <c r="F300" s="7">
        <v>0.30298382620671521</v>
      </c>
      <c r="G300" s="7">
        <v>0.21937739255746505</v>
      </c>
      <c r="H300" s="7">
        <v>1.2842687546614957E-2</v>
      </c>
      <c r="I300" s="7">
        <v>0.25154818053351258</v>
      </c>
      <c r="J300" s="7">
        <v>7.1123786427188937E-3</v>
      </c>
      <c r="K300" s="7">
        <v>1.3706381076136493E-2</v>
      </c>
      <c r="L300" s="13">
        <v>1.393177021596647</v>
      </c>
      <c r="AC300" s="6"/>
    </row>
    <row r="301" spans="1:29">
      <c r="A301" s="6"/>
      <c r="C301" s="1" t="s">
        <v>18</v>
      </c>
      <c r="D301" s="7">
        <v>0.51232383273678572</v>
      </c>
      <c r="E301" s="7">
        <v>0.30796464068251439</v>
      </c>
      <c r="F301" s="7">
        <v>0.21937739255746505</v>
      </c>
      <c r="G301" s="7">
        <v>0.17934849654551591</v>
      </c>
      <c r="H301" s="7">
        <v>0.25154818053351208</v>
      </c>
      <c r="I301" s="7">
        <v>0.11384052862825368</v>
      </c>
      <c r="J301" s="7">
        <v>1.1241278565861434</v>
      </c>
      <c r="K301" s="7">
        <v>0.83557053141783344</v>
      </c>
      <c r="L301" s="13">
        <v>3.5441014596880236</v>
      </c>
      <c r="AC301" s="6"/>
    </row>
    <row r="302" spans="1:29">
      <c r="A302" s="6"/>
      <c r="C302" s="1" t="s">
        <v>19</v>
      </c>
      <c r="D302" s="7">
        <v>3.4701774738373241</v>
      </c>
      <c r="E302" s="7">
        <v>0.21937739255746505</v>
      </c>
      <c r="F302" s="7">
        <v>0.81685695803284786</v>
      </c>
      <c r="G302" s="7">
        <v>0.84451118271903736</v>
      </c>
      <c r="H302" s="7">
        <v>1.8842355969329236</v>
      </c>
      <c r="I302" s="7">
        <v>1.3706381076136493E-2</v>
      </c>
      <c r="J302" s="7">
        <v>0.29600094403200439</v>
      </c>
      <c r="K302" s="7">
        <v>1.5594866259623039</v>
      </c>
      <c r="L302" s="13">
        <v>9.1043525551500437</v>
      </c>
      <c r="AC302" s="6"/>
    </row>
    <row r="303" spans="1:29">
      <c r="A303" s="6"/>
      <c r="C303" s="1" t="s">
        <v>20</v>
      </c>
      <c r="D303" s="7">
        <v>14.452796768039445</v>
      </c>
      <c r="E303" s="7">
        <v>0.15790079594554574</v>
      </c>
      <c r="F303" s="7">
        <v>1.5809789546689208</v>
      </c>
      <c r="G303" s="7">
        <v>1.6865197749049197</v>
      </c>
      <c r="H303" s="7">
        <v>0.68244195454611567</v>
      </c>
      <c r="I303" s="7">
        <v>2.5355293113783119</v>
      </c>
      <c r="J303" s="7">
        <v>1.5594866259623035</v>
      </c>
      <c r="K303" s="7">
        <v>4.2027987804545415</v>
      </c>
      <c r="L303" s="13">
        <v>26.858452965900099</v>
      </c>
      <c r="N303">
        <v>0.99883448323839163</v>
      </c>
      <c r="AC303" s="6"/>
    </row>
    <row r="304" spans="1:29">
      <c r="A304" s="6"/>
      <c r="B304" s="6"/>
      <c r="C304" s="6"/>
      <c r="D304" s="13">
        <v>30.379615844282618</v>
      </c>
      <c r="E304" s="13">
        <v>12.537438448731711</v>
      </c>
      <c r="F304" s="13">
        <v>5.6519528163476132</v>
      </c>
      <c r="G304" s="13">
        <v>5.6855733964081621</v>
      </c>
      <c r="H304" s="13">
        <v>5.4430993636325864</v>
      </c>
      <c r="I304" s="13">
        <v>6.5413967269179816</v>
      </c>
      <c r="J304" s="13">
        <v>10.896005656240339</v>
      </c>
      <c r="K304" s="13">
        <v>12.770783182338995</v>
      </c>
      <c r="L304" s="14">
        <v>89.905865434899994</v>
      </c>
      <c r="M304" t="s">
        <v>11</v>
      </c>
      <c r="N304" s="6">
        <v>1.165516761608365E-3</v>
      </c>
      <c r="O304" s="6" t="s">
        <v>61</v>
      </c>
      <c r="P304" s="6"/>
      <c r="Q304" s="6"/>
      <c r="R304" s="6"/>
      <c r="S304" s="6"/>
      <c r="T304" s="6"/>
      <c r="U304" s="6"/>
      <c r="V304" s="6"/>
      <c r="W304" s="6"/>
      <c r="X304" s="6"/>
      <c r="Y304" s="6"/>
      <c r="Z304" s="6"/>
      <c r="AA304" s="6"/>
      <c r="AB304" s="6"/>
      <c r="AC304" s="6"/>
    </row>
    <row r="308" spans="1:29">
      <c r="A308" t="s">
        <v>121</v>
      </c>
      <c r="C308" t="s">
        <v>116</v>
      </c>
      <c r="E308" t="s">
        <v>117</v>
      </c>
    </row>
    <row r="310" spans="1:29">
      <c r="A310" s="15" t="s">
        <v>0</v>
      </c>
      <c r="B310" s="15" t="s">
        <v>1</v>
      </c>
      <c r="C310" s="15" t="s">
        <v>2</v>
      </c>
      <c r="D310" s="15" t="s">
        <v>3</v>
      </c>
      <c r="E310" s="15" t="s">
        <v>4</v>
      </c>
      <c r="F310" s="15" t="s">
        <v>5</v>
      </c>
      <c r="G310" s="15" t="s">
        <v>6</v>
      </c>
      <c r="H310" s="21" t="s">
        <v>7</v>
      </c>
      <c r="I310" s="21" t="s">
        <v>8</v>
      </c>
      <c r="J310" s="21" t="s">
        <v>9</v>
      </c>
      <c r="K310" s="15" t="s">
        <v>10</v>
      </c>
      <c r="L310" s="6"/>
      <c r="M310" s="6"/>
      <c r="N310" s="6"/>
      <c r="O310" s="6"/>
      <c r="P310" s="6"/>
      <c r="Q310" s="6"/>
      <c r="R310" s="6"/>
      <c r="S310" s="6"/>
      <c r="T310" s="6"/>
      <c r="U310" s="6"/>
      <c r="V310" s="6"/>
      <c r="W310" s="6"/>
      <c r="X310" s="6"/>
      <c r="Y310" s="6"/>
      <c r="Z310" s="6"/>
      <c r="AA310" s="6"/>
      <c r="AB310" s="6"/>
      <c r="AC310" s="6"/>
    </row>
    <row r="311" spans="1:29">
      <c r="A311" s="28">
        <v>0.10172296531304889</v>
      </c>
      <c r="B311" s="28">
        <v>6.9016336653060034E-2</v>
      </c>
      <c r="C311" s="28">
        <v>0.12032496486045836</v>
      </c>
      <c r="D311" s="28">
        <v>0</v>
      </c>
      <c r="E311" s="28">
        <v>0.22949366099001564</v>
      </c>
      <c r="F311" s="28">
        <v>0.19344727148689825</v>
      </c>
      <c r="G311" s="28">
        <v>5.467598693405324E-2</v>
      </c>
      <c r="H311" s="28">
        <v>4.3875173278663242E-2</v>
      </c>
      <c r="I311" s="28">
        <v>0.42949937536898147</v>
      </c>
      <c r="J311" s="28">
        <v>4.9008531910786614E-2</v>
      </c>
      <c r="K311" s="28">
        <v>0</v>
      </c>
      <c r="L311" s="1">
        <v>0.99999999996939837</v>
      </c>
      <c r="N311" t="s">
        <v>36</v>
      </c>
      <c r="O311" s="4">
        <v>0.52500000000000002</v>
      </c>
      <c r="P311" s="4">
        <v>0.52500000000000002</v>
      </c>
      <c r="S311" s="4">
        <v>0.52500000000000002</v>
      </c>
      <c r="Y311" t="s">
        <v>84</v>
      </c>
      <c r="AC311" s="6"/>
    </row>
    <row r="312" spans="1:29">
      <c r="A312" t="s">
        <v>94</v>
      </c>
      <c r="B312" s="18">
        <v>78.425058481121837</v>
      </c>
      <c r="C312" s="16" t="s">
        <v>12</v>
      </c>
      <c r="D312" s="1" t="s">
        <v>13</v>
      </c>
      <c r="E312" s="1" t="s">
        <v>14</v>
      </c>
      <c r="F312" s="1" t="s">
        <v>15</v>
      </c>
      <c r="G312" s="1" t="s">
        <v>16</v>
      </c>
      <c r="H312" s="1" t="s">
        <v>17</v>
      </c>
      <c r="I312" s="1" t="s">
        <v>18</v>
      </c>
      <c r="J312" s="1" t="s">
        <v>19</v>
      </c>
      <c r="K312" s="1" t="s">
        <v>20</v>
      </c>
      <c r="L312" s="1"/>
      <c r="N312" t="s">
        <v>37</v>
      </c>
      <c r="O312" s="4">
        <v>0.32954545454545453</v>
      </c>
      <c r="P312" s="4">
        <v>0.31590909090909092</v>
      </c>
      <c r="Q312" t="s">
        <v>55</v>
      </c>
      <c r="S312" s="4">
        <v>0.32272727272727275</v>
      </c>
      <c r="Y312" s="1" t="s">
        <v>12</v>
      </c>
      <c r="Z312" t="s">
        <v>47</v>
      </c>
      <c r="AA312" t="s">
        <v>48</v>
      </c>
      <c r="AB312" t="s">
        <v>49</v>
      </c>
      <c r="AC312" s="6"/>
    </row>
    <row r="313" spans="1:29">
      <c r="A313" t="s">
        <v>21</v>
      </c>
      <c r="B313">
        <v>1.3191081712809348E-2</v>
      </c>
      <c r="C313" s="1" t="s">
        <v>13</v>
      </c>
      <c r="D313">
        <v>4</v>
      </c>
      <c r="E313">
        <v>4</v>
      </c>
      <c r="F313">
        <v>2</v>
      </c>
      <c r="G313">
        <v>1</v>
      </c>
      <c r="H313">
        <v>1</v>
      </c>
      <c r="I313">
        <v>1</v>
      </c>
      <c r="J313">
        <v>2</v>
      </c>
      <c r="K313">
        <v>1</v>
      </c>
      <c r="L313" s="1">
        <v>16</v>
      </c>
      <c r="N313" t="s">
        <v>38</v>
      </c>
      <c r="O313" s="4">
        <v>0.68181818181818177</v>
      </c>
      <c r="P313" s="4">
        <v>0.6886363636363636</v>
      </c>
      <c r="Q313" t="s">
        <v>56</v>
      </c>
      <c r="S313" s="4">
        <v>0.68522727272727268</v>
      </c>
      <c r="T313" t="s">
        <v>44</v>
      </c>
      <c r="V313" t="s">
        <v>57</v>
      </c>
      <c r="Y313" s="1" t="s">
        <v>13</v>
      </c>
      <c r="Z313">
        <v>16</v>
      </c>
      <c r="AA313">
        <v>4</v>
      </c>
      <c r="AB313">
        <v>12</v>
      </c>
      <c r="AC313" s="6"/>
    </row>
    <row r="314" spans="1:29">
      <c r="C314" s="1" t="s">
        <v>14</v>
      </c>
      <c r="D314">
        <v>4</v>
      </c>
      <c r="E314">
        <v>60</v>
      </c>
      <c r="F314">
        <v>1</v>
      </c>
      <c r="G314">
        <v>2</v>
      </c>
      <c r="I314">
        <v>16</v>
      </c>
      <c r="J314">
        <v>1</v>
      </c>
      <c r="K314">
        <v>2</v>
      </c>
      <c r="L314" s="1">
        <v>86</v>
      </c>
      <c r="M314" s="9" t="s">
        <v>39</v>
      </c>
      <c r="N314" s="9">
        <v>1</v>
      </c>
      <c r="O314" s="9">
        <v>2</v>
      </c>
      <c r="P314" s="9" t="s">
        <v>39</v>
      </c>
      <c r="Q314" s="9">
        <v>1</v>
      </c>
      <c r="R314" s="9">
        <v>2</v>
      </c>
      <c r="S314" s="9" t="s">
        <v>39</v>
      </c>
      <c r="T314" s="9">
        <v>1</v>
      </c>
      <c r="U314" s="9">
        <v>2</v>
      </c>
      <c r="V314" s="9" t="s">
        <v>11</v>
      </c>
      <c r="W314" t="s">
        <v>42</v>
      </c>
      <c r="X314" t="s">
        <v>43</v>
      </c>
      <c r="Y314" s="1" t="s">
        <v>14</v>
      </c>
      <c r="Z314">
        <v>86</v>
      </c>
      <c r="AA314">
        <v>60</v>
      </c>
      <c r="AB314">
        <v>26</v>
      </c>
      <c r="AC314" s="6"/>
    </row>
    <row r="315" spans="1:29">
      <c r="A315" t="s">
        <v>22</v>
      </c>
      <c r="B315" s="17">
        <v>8.8035420318142876E-2</v>
      </c>
      <c r="C315" s="1" t="s">
        <v>15</v>
      </c>
      <c r="D315">
        <v>1</v>
      </c>
      <c r="F315">
        <v>54</v>
      </c>
      <c r="G315">
        <v>8</v>
      </c>
      <c r="H315">
        <v>1</v>
      </c>
      <c r="I315">
        <v>1</v>
      </c>
      <c r="J315">
        <v>4</v>
      </c>
      <c r="K315">
        <v>1</v>
      </c>
      <c r="L315" s="1">
        <v>70</v>
      </c>
      <c r="M315" s="9">
        <v>1</v>
      </c>
      <c r="N315">
        <v>172</v>
      </c>
      <c r="O315">
        <v>37</v>
      </c>
      <c r="P315" s="9">
        <v>1</v>
      </c>
      <c r="Q315">
        <v>99.275000000000006</v>
      </c>
      <c r="R315">
        <v>109.72499999999999</v>
      </c>
      <c r="S315" s="9">
        <v>1</v>
      </c>
      <c r="T315">
        <v>53.275503651473166</v>
      </c>
      <c r="U315">
        <v>48.201646160856683</v>
      </c>
      <c r="V315" s="20">
        <v>193.28980916634259</v>
      </c>
      <c r="W315">
        <v>1</v>
      </c>
      <c r="X315" s="20">
        <v>0</v>
      </c>
      <c r="Y315" s="1" t="s">
        <v>15</v>
      </c>
      <c r="Z315">
        <v>70</v>
      </c>
      <c r="AA315">
        <v>54</v>
      </c>
      <c r="AB315">
        <v>16</v>
      </c>
      <c r="AC315" s="6"/>
    </row>
    <row r="316" spans="1:29">
      <c r="A316" t="s">
        <v>23</v>
      </c>
      <c r="B316" s="17">
        <v>7.7099102737972602E-2</v>
      </c>
      <c r="C316" s="1" t="s">
        <v>16</v>
      </c>
      <c r="E316">
        <v>13</v>
      </c>
      <c r="F316">
        <v>4</v>
      </c>
      <c r="G316">
        <v>14</v>
      </c>
      <c r="I316">
        <v>2</v>
      </c>
      <c r="K316">
        <v>4</v>
      </c>
      <c r="L316" s="1">
        <v>37</v>
      </c>
      <c r="M316" s="9">
        <v>2</v>
      </c>
      <c r="N316">
        <v>37</v>
      </c>
      <c r="O316">
        <v>194</v>
      </c>
      <c r="P316" s="9">
        <v>2</v>
      </c>
      <c r="Q316">
        <v>109.72499999999999</v>
      </c>
      <c r="R316">
        <v>121.27500000000001</v>
      </c>
      <c r="S316" s="9">
        <v>2</v>
      </c>
      <c r="T316">
        <v>48.201646160856683</v>
      </c>
      <c r="U316">
        <v>43.61101319315604</v>
      </c>
      <c r="Y316" s="1" t="s">
        <v>16</v>
      </c>
      <c r="Z316">
        <v>37</v>
      </c>
      <c r="AA316">
        <v>14</v>
      </c>
      <c r="AB316">
        <v>23</v>
      </c>
      <c r="AC316" s="6"/>
    </row>
    <row r="317" spans="1:29">
      <c r="A317" t="s">
        <v>24</v>
      </c>
      <c r="B317" s="17">
        <v>8.815138968826744E-2</v>
      </c>
      <c r="C317" s="1" t="s">
        <v>17</v>
      </c>
      <c r="D317">
        <v>1</v>
      </c>
      <c r="E317">
        <v>1</v>
      </c>
      <c r="F317">
        <v>1</v>
      </c>
      <c r="H317">
        <v>12</v>
      </c>
      <c r="I317">
        <v>15</v>
      </c>
      <c r="J317">
        <v>2</v>
      </c>
      <c r="K317">
        <v>1</v>
      </c>
      <c r="L317" s="1">
        <v>33</v>
      </c>
      <c r="M317" s="9" t="s">
        <v>40</v>
      </c>
      <c r="N317">
        <v>1</v>
      </c>
      <c r="O317">
        <v>2</v>
      </c>
      <c r="P317" s="9" t="s">
        <v>40</v>
      </c>
      <c r="S317" s="9" t="s">
        <v>40</v>
      </c>
      <c r="Y317" s="1" t="s">
        <v>17</v>
      </c>
      <c r="Z317">
        <v>33</v>
      </c>
      <c r="AA317">
        <v>12</v>
      </c>
      <c r="AB317">
        <v>21</v>
      </c>
      <c r="AC317" s="6"/>
    </row>
    <row r="318" spans="1:29">
      <c r="C318" s="1" t="s">
        <v>18</v>
      </c>
      <c r="D318">
        <v>1</v>
      </c>
      <c r="E318">
        <v>20</v>
      </c>
      <c r="G318">
        <v>2</v>
      </c>
      <c r="H318">
        <v>15</v>
      </c>
      <c r="I318">
        <v>116</v>
      </c>
      <c r="K318">
        <v>6</v>
      </c>
      <c r="L318" s="1">
        <v>160</v>
      </c>
      <c r="M318" s="9">
        <v>1</v>
      </c>
      <c r="N318">
        <v>271</v>
      </c>
      <c r="O318">
        <v>24</v>
      </c>
      <c r="P318" s="9">
        <v>1</v>
      </c>
      <c r="Q318">
        <v>201.80681818181819</v>
      </c>
      <c r="R318">
        <v>93.193181818181813</v>
      </c>
      <c r="S318" s="9">
        <v>1</v>
      </c>
      <c r="T318">
        <v>23.724155869751058</v>
      </c>
      <c r="U318">
        <v>51.373891487734312</v>
      </c>
      <c r="V318" s="20">
        <v>227.8837299123694</v>
      </c>
      <c r="W318">
        <v>1</v>
      </c>
      <c r="X318" s="20">
        <v>0</v>
      </c>
      <c r="Y318" s="1" t="s">
        <v>18</v>
      </c>
      <c r="Z318">
        <v>160</v>
      </c>
      <c r="AA318">
        <v>116</v>
      </c>
      <c r="AB318">
        <v>44</v>
      </c>
      <c r="AC318" s="6"/>
    </row>
    <row r="319" spans="1:29">
      <c r="A319" s="6"/>
      <c r="C319" s="1" t="s">
        <v>19</v>
      </c>
      <c r="D319">
        <v>2</v>
      </c>
      <c r="F319">
        <v>4</v>
      </c>
      <c r="I319">
        <v>1</v>
      </c>
      <c r="J319">
        <v>11</v>
      </c>
      <c r="K319">
        <v>3</v>
      </c>
      <c r="L319" s="1">
        <v>21</v>
      </c>
      <c r="M319" s="9">
        <v>2</v>
      </c>
      <c r="N319">
        <v>30</v>
      </c>
      <c r="O319">
        <v>115</v>
      </c>
      <c r="P319" s="9">
        <v>2</v>
      </c>
      <c r="Q319">
        <v>99.193181818181813</v>
      </c>
      <c r="R319">
        <v>45.80681818181818</v>
      </c>
      <c r="S319" s="9">
        <v>2</v>
      </c>
      <c r="T319">
        <v>48.266386079838362</v>
      </c>
      <c r="U319">
        <v>104.51929647504566</v>
      </c>
      <c r="Y319" s="1" t="s">
        <v>19</v>
      </c>
      <c r="Z319">
        <v>21</v>
      </c>
      <c r="AA319">
        <v>11</v>
      </c>
      <c r="AB319">
        <v>10</v>
      </c>
      <c r="AC319" s="6"/>
    </row>
    <row r="320" spans="1:29">
      <c r="A320" s="6">
        <v>0</v>
      </c>
      <c r="B320">
        <v>0</v>
      </c>
      <c r="C320" s="1" t="s">
        <v>20</v>
      </c>
      <c r="D320">
        <v>2</v>
      </c>
      <c r="E320">
        <v>1</v>
      </c>
      <c r="F320">
        <v>2</v>
      </c>
      <c r="H320">
        <v>2</v>
      </c>
      <c r="I320">
        <v>4</v>
      </c>
      <c r="J320">
        <v>3</v>
      </c>
      <c r="K320">
        <v>3</v>
      </c>
      <c r="L320" s="1">
        <v>17</v>
      </c>
      <c r="M320" s="9" t="s">
        <v>41</v>
      </c>
      <c r="N320">
        <v>1</v>
      </c>
      <c r="O320">
        <v>2</v>
      </c>
      <c r="P320" s="9" t="s">
        <v>41</v>
      </c>
      <c r="S320" s="9" t="s">
        <v>41</v>
      </c>
      <c r="Y320" s="1" t="s">
        <v>20</v>
      </c>
      <c r="Z320">
        <v>17</v>
      </c>
      <c r="AA320">
        <v>3</v>
      </c>
      <c r="AB320">
        <v>14</v>
      </c>
      <c r="AC320" s="6"/>
    </row>
    <row r="321" spans="1:29">
      <c r="A321" s="6"/>
      <c r="C321" s="1"/>
      <c r="D321" s="1">
        <v>15</v>
      </c>
      <c r="E321" s="1">
        <v>99</v>
      </c>
      <c r="F321" s="1">
        <v>68</v>
      </c>
      <c r="G321" s="1">
        <v>27</v>
      </c>
      <c r="H321" s="1">
        <v>31</v>
      </c>
      <c r="I321" s="1">
        <v>156</v>
      </c>
      <c r="J321" s="1">
        <v>23</v>
      </c>
      <c r="K321" s="1">
        <v>21</v>
      </c>
      <c r="L321" s="1">
        <v>440</v>
      </c>
      <c r="M321" s="9">
        <v>1</v>
      </c>
      <c r="N321">
        <v>102</v>
      </c>
      <c r="O321">
        <v>38</v>
      </c>
      <c r="P321" s="9">
        <v>1</v>
      </c>
      <c r="Q321">
        <v>43.590909090909093</v>
      </c>
      <c r="R321">
        <v>96.409090909090907</v>
      </c>
      <c r="S321" s="9">
        <v>1</v>
      </c>
      <c r="T321">
        <v>78.264527443359555</v>
      </c>
      <c r="U321">
        <v>35.386931550297888</v>
      </c>
      <c r="V321" s="20">
        <v>166.68880652403092</v>
      </c>
      <c r="W321">
        <v>1</v>
      </c>
      <c r="X321" s="20">
        <v>0</v>
      </c>
      <c r="Y321" s="1" t="s">
        <v>46</v>
      </c>
      <c r="Z321" s="6">
        <v>440</v>
      </c>
      <c r="AA321" s="6">
        <v>274</v>
      </c>
      <c r="AB321" s="6">
        <v>166</v>
      </c>
      <c r="AC321" s="6"/>
    </row>
    <row r="322" spans="1:29">
      <c r="A322" s="6"/>
      <c r="C322" s="1" t="s">
        <v>25</v>
      </c>
      <c r="D322" s="4">
        <v>0</v>
      </c>
      <c r="E322" s="4">
        <v>0</v>
      </c>
      <c r="F322" s="4">
        <v>0</v>
      </c>
      <c r="G322" s="4">
        <v>0</v>
      </c>
      <c r="H322" s="4">
        <v>0</v>
      </c>
      <c r="I322" s="4">
        <v>0</v>
      </c>
      <c r="J322" s="4">
        <v>0</v>
      </c>
      <c r="K322" s="4">
        <v>0</v>
      </c>
      <c r="M322" s="9">
        <v>2</v>
      </c>
      <c r="N322">
        <v>35</v>
      </c>
      <c r="O322">
        <v>265</v>
      </c>
      <c r="P322" s="9">
        <v>2</v>
      </c>
      <c r="Q322">
        <v>93.409090909090907</v>
      </c>
      <c r="R322">
        <v>206.59090909090909</v>
      </c>
      <c r="S322" s="9">
        <v>2</v>
      </c>
      <c r="T322">
        <v>36.523446140234462</v>
      </c>
      <c r="U322">
        <v>16.513901390139011</v>
      </c>
      <c r="AC322" s="6"/>
    </row>
    <row r="323" spans="1:29">
      <c r="A323" s="6"/>
      <c r="C323" s="1"/>
      <c r="D323" s="1" t="s">
        <v>13</v>
      </c>
      <c r="E323" s="1" t="s">
        <v>14</v>
      </c>
      <c r="F323" s="1" t="s">
        <v>15</v>
      </c>
      <c r="G323" s="1" t="s">
        <v>16</v>
      </c>
      <c r="H323" s="1" t="s">
        <v>17</v>
      </c>
      <c r="I323" s="1" t="s">
        <v>18</v>
      </c>
      <c r="J323" s="1" t="s">
        <v>19</v>
      </c>
      <c r="K323" s="1" t="s">
        <v>20</v>
      </c>
      <c r="L323" s="1"/>
      <c r="V323" s="6"/>
      <c r="W323" s="6"/>
      <c r="X323" s="6"/>
      <c r="Y323" s="6"/>
      <c r="Z323" s="6"/>
      <c r="AA323" s="6"/>
      <c r="AB323" s="6"/>
      <c r="AC323" s="6"/>
    </row>
    <row r="324" spans="1:29">
      <c r="A324" s="6"/>
      <c r="B324" s="4">
        <v>0.7356557331009822</v>
      </c>
      <c r="C324" s="1" t="s">
        <v>13</v>
      </c>
      <c r="D324" s="4">
        <v>0</v>
      </c>
      <c r="E324" s="4">
        <v>0</v>
      </c>
      <c r="F324" s="4">
        <v>0</v>
      </c>
      <c r="G324" s="4">
        <v>0</v>
      </c>
      <c r="H324" s="4">
        <v>0</v>
      </c>
      <c r="I324" s="4">
        <v>0</v>
      </c>
      <c r="J324" s="4">
        <v>0</v>
      </c>
      <c r="K324" s="4">
        <v>0</v>
      </c>
      <c r="AC324" s="6"/>
    </row>
    <row r="325" spans="1:29">
      <c r="A325" s="6"/>
      <c r="B325" s="4">
        <v>0.10062551135230179</v>
      </c>
      <c r="C325" s="1" t="s">
        <v>14</v>
      </c>
      <c r="D325" s="4">
        <v>0</v>
      </c>
      <c r="E325" s="4">
        <v>0</v>
      </c>
      <c r="F325" s="4">
        <v>0</v>
      </c>
      <c r="G325" s="4">
        <v>0</v>
      </c>
      <c r="H325" s="4">
        <v>0</v>
      </c>
      <c r="I325" s="4">
        <v>0</v>
      </c>
      <c r="J325" s="4">
        <v>0</v>
      </c>
      <c r="K325" s="4">
        <v>0</v>
      </c>
      <c r="O325" s="7" t="s">
        <v>11</v>
      </c>
      <c r="P325">
        <v>75.7</v>
      </c>
      <c r="Q325">
        <v>71</v>
      </c>
      <c r="R325" t="s">
        <v>104</v>
      </c>
      <c r="AC325" s="6"/>
    </row>
    <row r="326" spans="1:29">
      <c r="A326" s="6"/>
      <c r="B326" s="4">
        <v>5.4536148952304755E-2</v>
      </c>
      <c r="C326" s="1" t="s">
        <v>15</v>
      </c>
      <c r="D326" s="4">
        <v>0</v>
      </c>
      <c r="E326" s="4">
        <v>0</v>
      </c>
      <c r="F326" s="4">
        <v>0</v>
      </c>
      <c r="G326" s="4">
        <v>0</v>
      </c>
      <c r="H326" s="4">
        <v>0</v>
      </c>
      <c r="I326" s="4">
        <v>0</v>
      </c>
      <c r="J326" s="4">
        <v>0</v>
      </c>
      <c r="K326" s="4">
        <v>0</v>
      </c>
      <c r="M326" t="s">
        <v>106</v>
      </c>
      <c r="N326" t="s">
        <v>105</v>
      </c>
      <c r="O326" t="s">
        <v>96</v>
      </c>
      <c r="P326">
        <v>4.9392389975987223E-2</v>
      </c>
      <c r="R326" s="28">
        <v>0.2</v>
      </c>
      <c r="S326" s="28">
        <v>0.2</v>
      </c>
      <c r="T326" s="28">
        <v>0.2</v>
      </c>
      <c r="U326" s="28">
        <v>0.125</v>
      </c>
      <c r="V326" s="28">
        <v>0.125</v>
      </c>
      <c r="W326" s="28">
        <v>0.125</v>
      </c>
      <c r="X326" s="28">
        <v>0.125</v>
      </c>
      <c r="Y326" s="28">
        <v>0.125</v>
      </c>
      <c r="Z326" s="28">
        <v>0.125</v>
      </c>
      <c r="AA326" s="28">
        <v>0.125</v>
      </c>
      <c r="AB326" s="28">
        <v>0.125</v>
      </c>
      <c r="AC326" s="6"/>
    </row>
    <row r="327" spans="1:29">
      <c r="A327" s="6"/>
      <c r="B327" s="4">
        <v>7.4596412813623418E-3</v>
      </c>
      <c r="C327" s="1" t="s">
        <v>16</v>
      </c>
      <c r="D327" s="4">
        <v>0</v>
      </c>
      <c r="E327" s="4">
        <v>0</v>
      </c>
      <c r="F327" s="4">
        <v>0</v>
      </c>
      <c r="G327" s="4">
        <v>0</v>
      </c>
      <c r="H327" s="4">
        <v>0</v>
      </c>
      <c r="I327" s="4">
        <v>0</v>
      </c>
      <c r="J327" s="4">
        <v>0</v>
      </c>
      <c r="K327" s="4">
        <v>0</v>
      </c>
      <c r="M327" t="s">
        <v>107</v>
      </c>
      <c r="N327" t="s">
        <v>108</v>
      </c>
      <c r="P327">
        <v>2.2019397467757388E-2</v>
      </c>
      <c r="Q327">
        <v>4.9945980821136098E-2</v>
      </c>
      <c r="R327" s="28">
        <v>0.2</v>
      </c>
      <c r="S327" s="28">
        <v>0.2</v>
      </c>
      <c r="T327" s="28">
        <v>0.2</v>
      </c>
      <c r="U327" s="28">
        <v>0.17</v>
      </c>
      <c r="V327" s="28">
        <v>0</v>
      </c>
      <c r="W327" s="28">
        <v>0.16</v>
      </c>
      <c r="X327" s="28">
        <v>0.17</v>
      </c>
      <c r="Y327" s="28">
        <v>0.17</v>
      </c>
      <c r="Z327" s="28">
        <v>0.16</v>
      </c>
      <c r="AA327" s="28">
        <v>0</v>
      </c>
      <c r="AB327" s="28">
        <v>0.17</v>
      </c>
      <c r="AC327" s="6"/>
    </row>
    <row r="328" spans="1:29">
      <c r="A328" s="6"/>
      <c r="B328" s="4">
        <v>8.3307353668076387E-2</v>
      </c>
      <c r="C328" s="1" t="s">
        <v>17</v>
      </c>
      <c r="D328" s="4">
        <v>0</v>
      </c>
      <c r="E328" s="4">
        <v>0</v>
      </c>
      <c r="F328" s="4">
        <v>0</v>
      </c>
      <c r="G328" s="4">
        <v>0</v>
      </c>
      <c r="H328" s="4">
        <v>0</v>
      </c>
      <c r="I328" s="4">
        <v>0</v>
      </c>
      <c r="J328" s="4">
        <v>0</v>
      </c>
      <c r="K328" s="4">
        <v>0</v>
      </c>
      <c r="AC328" s="6"/>
    </row>
    <row r="329" spans="1:29">
      <c r="A329" s="6"/>
      <c r="B329" s="4">
        <v>1.1395065225579561E-2</v>
      </c>
      <c r="C329" s="1" t="s">
        <v>18</v>
      </c>
      <c r="D329" s="4">
        <v>0</v>
      </c>
      <c r="E329" s="4">
        <v>0</v>
      </c>
      <c r="F329" s="4">
        <v>0</v>
      </c>
      <c r="G329" s="4">
        <v>0</v>
      </c>
      <c r="H329" s="4">
        <v>0</v>
      </c>
      <c r="I329" s="4">
        <v>0</v>
      </c>
      <c r="J329" s="4">
        <v>0</v>
      </c>
      <c r="K329" s="4">
        <v>0</v>
      </c>
      <c r="AC329" s="6"/>
    </row>
    <row r="330" spans="1:29">
      <c r="A330" s="6"/>
      <c r="B330" s="4">
        <v>6.1757994181782594E-3</v>
      </c>
      <c r="C330" s="1" t="s">
        <v>19</v>
      </c>
      <c r="D330" s="4">
        <v>0</v>
      </c>
      <c r="E330" s="4">
        <v>0</v>
      </c>
      <c r="F330" s="4">
        <v>0</v>
      </c>
      <c r="G330" s="4">
        <v>0</v>
      </c>
      <c r="H330" s="4">
        <v>0</v>
      </c>
      <c r="I330" s="4">
        <v>0</v>
      </c>
      <c r="J330" s="4">
        <v>0</v>
      </c>
      <c r="K330" s="4">
        <v>0</v>
      </c>
      <c r="M330" t="s">
        <v>62</v>
      </c>
      <c r="AC330" s="6"/>
    </row>
    <row r="331" spans="1:29">
      <c r="A331" s="6"/>
      <c r="B331" s="4">
        <v>8.4474700121467123E-4</v>
      </c>
      <c r="C331" s="1" t="s">
        <v>20</v>
      </c>
      <c r="D331" s="4">
        <v>0</v>
      </c>
      <c r="E331" s="4">
        <v>0</v>
      </c>
      <c r="F331" s="4">
        <v>0</v>
      </c>
      <c r="G331" s="4">
        <v>0</v>
      </c>
      <c r="H331" s="4">
        <v>0</v>
      </c>
      <c r="I331" s="4">
        <v>0</v>
      </c>
      <c r="J331" s="4">
        <v>0</v>
      </c>
      <c r="K331" s="4">
        <v>0</v>
      </c>
      <c r="AC331" s="6"/>
    </row>
    <row r="332" spans="1:29">
      <c r="A332" s="6"/>
      <c r="AC332" s="6"/>
    </row>
    <row r="333" spans="1:29">
      <c r="A333" s="6"/>
      <c r="C333" s="1" t="s">
        <v>26</v>
      </c>
      <c r="D333" s="4">
        <v>1.6918124405167247E-2</v>
      </c>
      <c r="E333" s="4">
        <v>0.17500312000170312</v>
      </c>
      <c r="F333" s="4">
        <v>1.2541863143846021E-3</v>
      </c>
      <c r="G333" s="4">
        <v>1.297345455230872E-2</v>
      </c>
      <c r="H333" s="4">
        <v>1.9158474675114317E-3</v>
      </c>
      <c r="I333" s="4">
        <v>1.9817757349003703E-2</v>
      </c>
      <c r="J333" s="4">
        <v>1.4202695385472799E-4</v>
      </c>
      <c r="K333" s="4">
        <v>1.4691439460821013E-3</v>
      </c>
      <c r="O333">
        <v>0.10117549070247935</v>
      </c>
      <c r="P333">
        <v>0.22376769111570247</v>
      </c>
      <c r="Q333">
        <v>4.6722236570247939E-2</v>
      </c>
      <c r="R333">
        <v>0.10333458161157025</v>
      </c>
      <c r="S333">
        <v>0.11182554235537191</v>
      </c>
      <c r="T333">
        <v>0.24732218491735536</v>
      </c>
      <c r="U333">
        <v>5.1640366735537201E-2</v>
      </c>
      <c r="V333">
        <v>0.11421190599173554</v>
      </c>
      <c r="AC333" s="6"/>
    </row>
    <row r="334" spans="1:29">
      <c r="A334" s="6"/>
      <c r="C334" s="1"/>
      <c r="D334" s="1" t="s">
        <v>13</v>
      </c>
      <c r="E334" s="1" t="s">
        <v>14</v>
      </c>
      <c r="F334" s="1" t="s">
        <v>15</v>
      </c>
      <c r="G334" s="1" t="s">
        <v>16</v>
      </c>
      <c r="H334" s="1" t="s">
        <v>17</v>
      </c>
      <c r="I334" s="1" t="s">
        <v>18</v>
      </c>
      <c r="J334" s="1" t="s">
        <v>19</v>
      </c>
      <c r="K334" s="1" t="s">
        <v>20</v>
      </c>
      <c r="L334" s="1"/>
      <c r="N334" s="6"/>
      <c r="O334" s="1" t="s">
        <v>13</v>
      </c>
      <c r="P334" s="1" t="s">
        <v>14</v>
      </c>
      <c r="Q334" s="1" t="s">
        <v>15</v>
      </c>
      <c r="R334" s="1" t="s">
        <v>16</v>
      </c>
      <c r="S334" s="1" t="s">
        <v>17</v>
      </c>
      <c r="T334" s="1" t="s">
        <v>18</v>
      </c>
      <c r="U334" s="1" t="s">
        <v>19</v>
      </c>
      <c r="V334" s="1" t="s">
        <v>20</v>
      </c>
      <c r="AC334" s="6"/>
    </row>
    <row r="335" spans="1:29">
      <c r="A335" s="6"/>
      <c r="B335" s="4">
        <v>7.371935386879068E-2</v>
      </c>
      <c r="C335" s="1" t="s">
        <v>13</v>
      </c>
      <c r="D335" s="4">
        <v>1.247193199820748E-3</v>
      </c>
      <c r="E335" s="4">
        <v>1.2901116931547992E-2</v>
      </c>
      <c r="F335" s="4">
        <v>9.2457804727512843E-5</v>
      </c>
      <c r="G335" s="4">
        <v>9.563946870423199E-4</v>
      </c>
      <c r="H335" s="4">
        <v>1.4123503741610168E-4</v>
      </c>
      <c r="I335" s="4">
        <v>1.4609522668970311E-3</v>
      </c>
      <c r="J335" s="4">
        <v>1.0470135270123097E-5</v>
      </c>
      <c r="K335" s="4">
        <v>1.0830434244541797E-4</v>
      </c>
      <c r="M335" s="4">
        <v>0.10133006198347108</v>
      </c>
      <c r="N335" s="1" t="s">
        <v>13</v>
      </c>
      <c r="O335">
        <v>1.0252118744090334E-2</v>
      </c>
      <c r="P335">
        <v>2.2674394010652341E-2</v>
      </c>
      <c r="Q335">
        <v>4.7343671276696229E-3</v>
      </c>
      <c r="R335">
        <v>1.0470899559736464E-2</v>
      </c>
      <c r="S335">
        <v>1.1331289138205107E-2</v>
      </c>
      <c r="T335">
        <v>2.5061172327563115E-2</v>
      </c>
      <c r="U335">
        <v>5.2327215621611623E-3</v>
      </c>
      <c r="V335">
        <v>1.1573099513392934E-2</v>
      </c>
      <c r="AC335" s="6"/>
    </row>
    <row r="336" spans="1:29">
      <c r="A336" s="6"/>
      <c r="B336" s="4">
        <v>0.76256189058449331</v>
      </c>
      <c r="C336" s="1" t="s">
        <v>14</v>
      </c>
      <c r="D336" s="4">
        <v>1.2901116931547992E-2</v>
      </c>
      <c r="E336" s="4">
        <v>0.13345071004668368</v>
      </c>
      <c r="F336" s="4">
        <v>9.563946870423199E-4</v>
      </c>
      <c r="G336" s="4">
        <v>9.8930620308205382E-3</v>
      </c>
      <c r="H336" s="4">
        <v>1.4609522668970309E-3</v>
      </c>
      <c r="I336" s="4">
        <v>1.5112266511200999E-2</v>
      </c>
      <c r="J336" s="4">
        <v>1.0830434244541797E-4</v>
      </c>
      <c r="K336" s="4">
        <v>1.1203131850651301E-3</v>
      </c>
      <c r="M336" s="4">
        <v>0.21713584710743797</v>
      </c>
      <c r="N336" s="1" t="s">
        <v>14</v>
      </c>
      <c r="O336">
        <v>2.1968825880193568E-2</v>
      </c>
      <c r="P336">
        <v>4.8587987165683577E-2</v>
      </c>
      <c r="Q336">
        <v>1.0145072416434904E-2</v>
      </c>
      <c r="R336">
        <v>2.2437641913720989E-2</v>
      </c>
      <c r="S336">
        <v>2.4281333867582366E-2</v>
      </c>
      <c r="T336">
        <v>5.3702512130492375E-2</v>
      </c>
      <c r="U336">
        <v>1.121297477605963E-2</v>
      </c>
      <c r="V336">
        <v>2.4799498957270568E-2</v>
      </c>
      <c r="AC336" s="6"/>
    </row>
    <row r="337" spans="1:29">
      <c r="A337" s="6"/>
      <c r="B337" s="4">
        <v>5.4650150639200734E-3</v>
      </c>
      <c r="C337" s="1" t="s">
        <v>15</v>
      </c>
      <c r="D337" s="4">
        <v>9.2457804727512829E-5</v>
      </c>
      <c r="E337" s="4">
        <v>9.563946870423199E-4</v>
      </c>
      <c r="F337" s="4">
        <v>6.8541471010742473E-6</v>
      </c>
      <c r="G337" s="4">
        <v>7.0900124559449603E-5</v>
      </c>
      <c r="H337" s="4">
        <v>1.0470135270123099E-5</v>
      </c>
      <c r="I337" s="4">
        <v>1.0830434244541797E-4</v>
      </c>
      <c r="J337" s="4">
        <v>7.7617944229876964E-7</v>
      </c>
      <c r="K337" s="4">
        <v>8.0288937964056638E-6</v>
      </c>
      <c r="M337" s="4">
        <v>4.9806301652892571E-2</v>
      </c>
      <c r="N337" s="1" t="s">
        <v>15</v>
      </c>
      <c r="O337">
        <v>5.039177009807114E-3</v>
      </c>
      <c r="P337">
        <v>1.1145041123879967E-2</v>
      </c>
      <c r="Q337">
        <v>2.3270618085155775E-3</v>
      </c>
      <c r="R337">
        <v>5.1467133429213135E-3</v>
      </c>
      <c r="S337">
        <v>5.5696166950499684E-3</v>
      </c>
      <c r="T337">
        <v>1.2318203347446278E-2</v>
      </c>
      <c r="U337">
        <v>2.5720156830961651E-3</v>
      </c>
      <c r="V337">
        <v>5.6884726421761889E-3</v>
      </c>
      <c r="AC337" s="6"/>
    </row>
    <row r="338" spans="1:29">
      <c r="A338" s="6"/>
      <c r="B338" s="4">
        <v>5.6530775169747027E-2</v>
      </c>
      <c r="C338" s="1" t="s">
        <v>16</v>
      </c>
      <c r="D338" s="4">
        <v>9.563946870423198E-4</v>
      </c>
      <c r="E338" s="4">
        <v>9.8930620308205382E-3</v>
      </c>
      <c r="F338" s="4">
        <v>7.0900124559449603E-5</v>
      </c>
      <c r="G338" s="4">
        <v>7.3339944247149535E-4</v>
      </c>
      <c r="H338" s="4">
        <v>1.0830434244541797E-4</v>
      </c>
      <c r="I338" s="4">
        <v>1.1203131850651303E-3</v>
      </c>
      <c r="J338" s="4">
        <v>8.0288937964056638E-6</v>
      </c>
      <c r="K338" s="4">
        <v>8.3051846107962219E-5</v>
      </c>
      <c r="M338" s="4">
        <v>0.10672778925619833</v>
      </c>
      <c r="N338" s="1" t="s">
        <v>16</v>
      </c>
      <c r="O338">
        <v>1.0798236449586669E-2</v>
      </c>
      <c r="P338">
        <v>2.3882230979742777E-2</v>
      </c>
      <c r="Q338">
        <v>4.9865610182476651E-3</v>
      </c>
      <c r="R338">
        <v>1.1028671449117096E-2</v>
      </c>
      <c r="S338">
        <v>1.1934892917964214E-2</v>
      </c>
      <c r="T338">
        <v>2.6396150030242017E-2</v>
      </c>
      <c r="U338">
        <v>5.5114621780632091E-3</v>
      </c>
      <c r="V338">
        <v>1.2189584233234687E-2</v>
      </c>
      <c r="AC338" s="6"/>
    </row>
    <row r="339" spans="1:29">
      <c r="A339" s="6"/>
      <c r="B339" s="4">
        <v>8.3481498323162064E-3</v>
      </c>
      <c r="C339" s="1" t="s">
        <v>17</v>
      </c>
      <c r="D339" s="4">
        <v>1.4123503741610168E-4</v>
      </c>
      <c r="E339" s="4">
        <v>1.4609522668970309E-3</v>
      </c>
      <c r="F339" s="4">
        <v>1.0470135270123097E-5</v>
      </c>
      <c r="G339" s="4">
        <v>1.0830434244541797E-4</v>
      </c>
      <c r="H339" s="4">
        <v>1.5993781714648986E-5</v>
      </c>
      <c r="I339" s="4">
        <v>1.6544160768996853E-4</v>
      </c>
      <c r="J339" s="4">
        <v>1.1856622910067291E-6</v>
      </c>
      <c r="K339" s="4">
        <v>1.2264633787133664E-5</v>
      </c>
      <c r="M339" s="4">
        <v>0.11199638429752068</v>
      </c>
      <c r="N339" s="1" t="s">
        <v>17</v>
      </c>
      <c r="O339">
        <v>1.1331289138205107E-2</v>
      </c>
      <c r="P339">
        <v>2.5061172327563119E-2</v>
      </c>
      <c r="Q339">
        <v>5.2327215621611632E-3</v>
      </c>
      <c r="R339">
        <v>1.1573099513392936E-2</v>
      </c>
      <c r="S339">
        <v>1.2524056415910909E-2</v>
      </c>
      <c r="T339">
        <v>2.7699190467306605E-2</v>
      </c>
      <c r="U339">
        <v>5.7835343581781277E-3</v>
      </c>
      <c r="V339">
        <v>1.2791320514802718E-2</v>
      </c>
      <c r="AC339" s="6"/>
    </row>
    <row r="340" spans="1:29">
      <c r="A340" s="6"/>
      <c r="B340" s="4">
        <v>8.635426906133975E-2</v>
      </c>
      <c r="C340" s="1" t="s">
        <v>18</v>
      </c>
      <c r="D340" s="4">
        <v>1.4609522668970309E-3</v>
      </c>
      <c r="E340" s="4">
        <v>1.5112266511200999E-2</v>
      </c>
      <c r="F340" s="4">
        <v>1.0830434244541798E-4</v>
      </c>
      <c r="G340" s="4">
        <v>1.1203131850651303E-3</v>
      </c>
      <c r="H340" s="4">
        <v>1.6544160768996855E-4</v>
      </c>
      <c r="I340" s="4">
        <v>1.7113479503082089E-3</v>
      </c>
      <c r="J340" s="4">
        <v>1.2264633787133665E-5</v>
      </c>
      <c r="K340" s="4">
        <v>1.2686685160981221E-4</v>
      </c>
      <c r="M340" s="4">
        <v>0.23999225206611569</v>
      </c>
      <c r="N340" s="1" t="s">
        <v>18</v>
      </c>
      <c r="O340">
        <v>2.4281333867582366E-2</v>
      </c>
      <c r="P340">
        <v>5.3702512130492382E-2</v>
      </c>
      <c r="Q340">
        <v>1.1212974776059632E-2</v>
      </c>
      <c r="R340">
        <v>2.4799498957270568E-2</v>
      </c>
      <c r="S340">
        <v>2.683726374838051E-2</v>
      </c>
      <c r="T340">
        <v>5.9355408144228419E-2</v>
      </c>
      <c r="U340">
        <v>1.23932879103817E-2</v>
      </c>
      <c r="V340">
        <v>2.7409972531720103E-2</v>
      </c>
      <c r="AC340" s="6"/>
    </row>
    <row r="341" spans="1:29">
      <c r="A341" s="6"/>
      <c r="B341" s="4">
        <v>6.188709232404769E-4</v>
      </c>
      <c r="C341" s="1" t="s">
        <v>19</v>
      </c>
      <c r="D341" s="4">
        <v>1.0470135270123099E-5</v>
      </c>
      <c r="E341" s="4">
        <v>1.0830434244541798E-4</v>
      </c>
      <c r="F341" s="4">
        <v>7.7617944229876974E-7</v>
      </c>
      <c r="G341" s="4">
        <v>8.0288937964056655E-6</v>
      </c>
      <c r="H341" s="4">
        <v>1.1856622910067293E-6</v>
      </c>
      <c r="I341" s="4">
        <v>1.2264633787133667E-5</v>
      </c>
      <c r="J341" s="4">
        <v>8.7896352057108114E-8</v>
      </c>
      <c r="K341" s="4">
        <v>9.092104702849875E-7</v>
      </c>
      <c r="M341" s="4">
        <v>5.5049070247933894E-2</v>
      </c>
      <c r="N341" s="1" t="s">
        <v>19</v>
      </c>
      <c r="O341">
        <v>5.5696166950499684E-3</v>
      </c>
      <c r="P341">
        <v>1.2318203347446278E-2</v>
      </c>
      <c r="Q341">
        <v>2.5720156830961647E-3</v>
      </c>
      <c r="R341">
        <v>5.6884726421761889E-3</v>
      </c>
      <c r="S341">
        <v>6.1558921366341758E-3</v>
      </c>
      <c r="T341">
        <v>1.3614856331387992E-2</v>
      </c>
      <c r="U341">
        <v>2.8427541760536559E-3</v>
      </c>
      <c r="V341">
        <v>6.2872592360894717E-3</v>
      </c>
      <c r="AC341" s="6"/>
    </row>
    <row r="342" spans="1:29">
      <c r="A342" s="6"/>
      <c r="B342" s="4">
        <v>6.4016754961524541E-3</v>
      </c>
      <c r="C342" s="1" t="s">
        <v>20</v>
      </c>
      <c r="D342" s="4">
        <v>1.0830434244541798E-4</v>
      </c>
      <c r="E342" s="4">
        <v>1.1203131850651303E-3</v>
      </c>
      <c r="F342" s="4">
        <v>8.0288937964056655E-6</v>
      </c>
      <c r="G342" s="4">
        <v>8.3051846107962246E-5</v>
      </c>
      <c r="H342" s="4">
        <v>1.2264633787133667E-5</v>
      </c>
      <c r="I342" s="4">
        <v>1.2686685160981221E-4</v>
      </c>
      <c r="J342" s="4">
        <v>9.092104702849875E-7</v>
      </c>
      <c r="K342" s="4">
        <v>9.4049827999545101E-6</v>
      </c>
      <c r="M342" s="4">
        <v>0.11796229338842974</v>
      </c>
      <c r="N342" s="1" t="s">
        <v>20</v>
      </c>
      <c r="O342">
        <v>1.1934892917964214E-2</v>
      </c>
      <c r="P342">
        <v>2.6396150030242017E-2</v>
      </c>
      <c r="Q342">
        <v>5.5114621780632091E-3</v>
      </c>
      <c r="R342">
        <v>1.2189584233234687E-2</v>
      </c>
      <c r="S342">
        <v>1.3191197435644657E-2</v>
      </c>
      <c r="T342">
        <v>2.9174692138688545E-2</v>
      </c>
      <c r="U342">
        <v>6.0916160915435473E-3</v>
      </c>
      <c r="V342">
        <v>1.3472698363048865E-2</v>
      </c>
      <c r="AC342" s="6"/>
    </row>
    <row r="343" spans="1:29">
      <c r="A343" s="6"/>
      <c r="X343" t="s">
        <v>85</v>
      </c>
      <c r="AC343" s="6"/>
    </row>
    <row r="344" spans="1:29">
      <c r="A344" s="6"/>
      <c r="C344" s="1" t="s">
        <v>27</v>
      </c>
      <c r="D344" s="4">
        <v>1.1785404582605517E-2</v>
      </c>
      <c r="E344" s="4">
        <v>1.612048012756604E-3</v>
      </c>
      <c r="F344" s="4">
        <v>0.14107505895169975</v>
      </c>
      <c r="G344" s="4">
        <v>1.9296729852470655E-2</v>
      </c>
      <c r="H344" s="4">
        <v>1.3346064245919696E-3</v>
      </c>
      <c r="I344" s="4">
        <v>1.825520387947546E-4</v>
      </c>
      <c r="J344" s="4">
        <v>1.5975665383988411E-2</v>
      </c>
      <c r="K344" s="4">
        <v>2.1852062399905659E-3</v>
      </c>
      <c r="P344" t="s">
        <v>63</v>
      </c>
      <c r="AA344" t="s">
        <v>44</v>
      </c>
      <c r="AC344" s="6"/>
    </row>
    <row r="345" spans="1:29">
      <c r="A345" s="6"/>
      <c r="C345" s="1"/>
      <c r="D345" s="1" t="s">
        <v>13</v>
      </c>
      <c r="E345" s="1" t="s">
        <v>14</v>
      </c>
      <c r="F345" s="1" t="s">
        <v>15</v>
      </c>
      <c r="G345" s="1" t="s">
        <v>16</v>
      </c>
      <c r="H345" s="1" t="s">
        <v>17</v>
      </c>
      <c r="I345" s="1" t="s">
        <v>18</v>
      </c>
      <c r="J345" s="1" t="s">
        <v>19</v>
      </c>
      <c r="K345" s="1" t="s">
        <v>20</v>
      </c>
      <c r="L345" s="1"/>
      <c r="O345" s="1" t="s">
        <v>13</v>
      </c>
      <c r="P345" s="1" t="s">
        <v>14</v>
      </c>
      <c r="Q345" s="1" t="s">
        <v>15</v>
      </c>
      <c r="R345" s="1" t="s">
        <v>16</v>
      </c>
      <c r="S345" s="1" t="s">
        <v>17</v>
      </c>
      <c r="T345" s="1" t="s">
        <v>18</v>
      </c>
      <c r="U345" s="1" t="s">
        <v>19</v>
      </c>
      <c r="V345" s="1" t="s">
        <v>20</v>
      </c>
      <c r="X345" s="1" t="s">
        <v>47</v>
      </c>
      <c r="Y345" s="1" t="s">
        <v>48</v>
      </c>
      <c r="Z345" s="1" t="s">
        <v>66</v>
      </c>
      <c r="AC345" s="6"/>
    </row>
    <row r="346" spans="1:29">
      <c r="A346" s="6"/>
      <c r="B346" s="4">
        <v>6.0923085097138299E-2</v>
      </c>
      <c r="C346" s="1" t="s">
        <v>13</v>
      </c>
      <c r="D346" s="4">
        <v>7.1800320629027961E-4</v>
      </c>
      <c r="E346" s="4">
        <v>9.821093826184327E-5</v>
      </c>
      <c r="F346" s="4">
        <v>8.5947278215982061E-3</v>
      </c>
      <c r="G346" s="4">
        <v>1.1756163148985586E-3</v>
      </c>
      <c r="H346" s="4">
        <v>8.1308340776604053E-5</v>
      </c>
      <c r="I346" s="4">
        <v>1.1121633394148927E-5</v>
      </c>
      <c r="J346" s="4">
        <v>9.7328682167213253E-4</v>
      </c>
      <c r="K346" s="4">
        <v>1.3312950571374286E-4</v>
      </c>
      <c r="N346" s="1" t="s">
        <v>13</v>
      </c>
      <c r="O346" s="5">
        <v>4.5109322473997473</v>
      </c>
      <c r="P346" s="5">
        <v>9.9767333646870302</v>
      </c>
      <c r="Q346" s="5">
        <v>2.0831215361746342</v>
      </c>
      <c r="R346" s="5">
        <v>4.6071958062840439</v>
      </c>
      <c r="S346" s="5">
        <v>4.9857672208102466</v>
      </c>
      <c r="T346" s="5">
        <v>11.026915824127771</v>
      </c>
      <c r="U346" s="5">
        <v>2.3023974873509112</v>
      </c>
      <c r="V346" s="5">
        <v>5.0921637858928905</v>
      </c>
      <c r="X346">
        <v>44.585227272727273</v>
      </c>
      <c r="Y346">
        <v>4.5109322473997473</v>
      </c>
      <c r="Z346">
        <v>40.07429502532753</v>
      </c>
      <c r="AA346">
        <v>5.7870911624406586E-2</v>
      </c>
      <c r="AB346">
        <v>19.667620869462528</v>
      </c>
      <c r="AC346" s="6"/>
    </row>
    <row r="347" spans="1:29">
      <c r="A347" s="6"/>
      <c r="B347" s="4">
        <v>8.3332682873523221E-3</v>
      </c>
      <c r="C347" s="1" t="s">
        <v>14</v>
      </c>
      <c r="D347" s="4">
        <v>9.8210938261843284E-5</v>
      </c>
      <c r="E347" s="4">
        <v>1.343362858239394E-5</v>
      </c>
      <c r="F347" s="4">
        <v>1.1756163148985588E-3</v>
      </c>
      <c r="G347" s="4">
        <v>1.6080482692919855E-4</v>
      </c>
      <c r="H347" s="4">
        <v>1.1121633394148929E-5</v>
      </c>
      <c r="I347" s="4">
        <v>1.5212551156798393E-6</v>
      </c>
      <c r="J347" s="4">
        <v>1.3312950571374289E-4</v>
      </c>
      <c r="K347" s="4">
        <v>1.8209909861037791E-5</v>
      </c>
      <c r="N347" s="1" t="s">
        <v>14</v>
      </c>
      <c r="O347" s="5">
        <v>9.6662833872851692</v>
      </c>
      <c r="P347" s="5">
        <v>21.378714352900772</v>
      </c>
      <c r="Q347" s="5">
        <v>4.4638318632313574</v>
      </c>
      <c r="R347" s="5">
        <v>9.8725624420372355</v>
      </c>
      <c r="S347" s="5">
        <v>10.683786901736241</v>
      </c>
      <c r="T347" s="5">
        <v>23.629105337416647</v>
      </c>
      <c r="U347" s="5">
        <v>4.933708901466237</v>
      </c>
      <c r="V347" s="5">
        <v>10.911779541199049</v>
      </c>
      <c r="X347">
        <v>95.539772727272705</v>
      </c>
      <c r="Y347">
        <v>21.378714352900772</v>
      </c>
      <c r="Z347">
        <v>74.161058374371933</v>
      </c>
      <c r="AA347">
        <v>69.770505392081461</v>
      </c>
      <c r="AB347">
        <v>31.276354391150562</v>
      </c>
      <c r="AC347" s="6"/>
    </row>
    <row r="348" spans="1:29">
      <c r="A348" s="6"/>
      <c r="B348" s="4">
        <v>0.72926879695614855</v>
      </c>
      <c r="C348" s="1" t="s">
        <v>15</v>
      </c>
      <c r="D348" s="4">
        <v>8.5947278215982061E-3</v>
      </c>
      <c r="E348" s="4">
        <v>1.1756163148985586E-3</v>
      </c>
      <c r="F348" s="4">
        <v>0.10288163852222382</v>
      </c>
      <c r="G348" s="4">
        <v>1.4072502964699073E-2</v>
      </c>
      <c r="H348" s="4">
        <v>9.7328682167213243E-4</v>
      </c>
      <c r="I348" s="4">
        <v>1.3312950571374283E-4</v>
      </c>
      <c r="J348" s="4">
        <v>1.1650554275155215E-2</v>
      </c>
      <c r="K348" s="4">
        <v>1.5936027257389888E-3</v>
      </c>
      <c r="N348" s="1" t="s">
        <v>15</v>
      </c>
      <c r="O348" s="5">
        <v>2.2172378843151304</v>
      </c>
      <c r="P348" s="5">
        <v>4.9038180945071854</v>
      </c>
      <c r="Q348" s="5">
        <v>1.0239071957468542</v>
      </c>
      <c r="R348" s="5">
        <v>2.2645538708853779</v>
      </c>
      <c r="S348" s="5">
        <v>2.4506313458219862</v>
      </c>
      <c r="T348" s="5">
        <v>5.4200094728763624</v>
      </c>
      <c r="U348" s="5">
        <v>1.1316869005623127</v>
      </c>
      <c r="V348" s="5">
        <v>2.5029279625575231</v>
      </c>
      <c r="X348">
        <v>21.914772727272734</v>
      </c>
      <c r="Y348">
        <v>1.0239071957468542</v>
      </c>
      <c r="Z348">
        <v>20.890865531525879</v>
      </c>
      <c r="AA348">
        <v>2740.9382612627905</v>
      </c>
      <c r="AB348">
        <v>1.1450251121175423</v>
      </c>
      <c r="AC348" s="6"/>
    </row>
    <row r="349" spans="1:29">
      <c r="A349" s="6"/>
      <c r="B349" s="4">
        <v>9.9751884346311798E-2</v>
      </c>
      <c r="C349" s="1" t="s">
        <v>16</v>
      </c>
      <c r="D349" s="4">
        <v>1.1756163148985586E-3</v>
      </c>
      <c r="E349" s="4">
        <v>1.6080482692919852E-4</v>
      </c>
      <c r="F349" s="4">
        <v>1.4072502964699073E-2</v>
      </c>
      <c r="G349" s="4">
        <v>1.924885164505675E-3</v>
      </c>
      <c r="H349" s="4">
        <v>1.3312950571374283E-4</v>
      </c>
      <c r="I349" s="4">
        <v>1.8209909861037784E-5</v>
      </c>
      <c r="J349" s="4">
        <v>1.5936027257389888E-3</v>
      </c>
      <c r="K349" s="4">
        <v>2.179784401243778E-4</v>
      </c>
      <c r="N349" s="1" t="s">
        <v>16</v>
      </c>
      <c r="O349" s="5">
        <v>4.7512240378181341</v>
      </c>
      <c r="P349" s="5">
        <v>10.508181631086822</v>
      </c>
      <c r="Q349" s="5">
        <v>2.1940868480289728</v>
      </c>
      <c r="R349" s="5">
        <v>4.8526154376115223</v>
      </c>
      <c r="S349" s="5">
        <v>5.2513528839042545</v>
      </c>
      <c r="T349" s="5">
        <v>11.614306013306487</v>
      </c>
      <c r="U349" s="5">
        <v>2.4250433583478119</v>
      </c>
      <c r="V349" s="5">
        <v>5.3634170626232622</v>
      </c>
      <c r="X349">
        <v>46.960227272727273</v>
      </c>
      <c r="Y349">
        <v>4.8526154376115223</v>
      </c>
      <c r="Z349">
        <v>42.107611835115748</v>
      </c>
      <c r="AA349">
        <v>17.243205320512281</v>
      </c>
      <c r="AB349">
        <v>8.6706610546119514</v>
      </c>
      <c r="AC349" s="6"/>
    </row>
    <row r="350" spans="1:29">
      <c r="A350" s="6"/>
      <c r="B350" s="4">
        <v>6.8990708131148777E-3</v>
      </c>
      <c r="C350" s="1" t="s">
        <v>17</v>
      </c>
      <c r="D350" s="4">
        <v>8.1308340776604053E-5</v>
      </c>
      <c r="E350" s="4">
        <v>1.1121633394148927E-5</v>
      </c>
      <c r="F350" s="4">
        <v>9.7328682167213253E-4</v>
      </c>
      <c r="G350" s="4">
        <v>1.3312950571374286E-4</v>
      </c>
      <c r="H350" s="4">
        <v>9.2075442308980591E-6</v>
      </c>
      <c r="I350" s="4">
        <v>1.2594394427235062E-6</v>
      </c>
      <c r="J350" s="4">
        <v>1.1021724677076413E-4</v>
      </c>
      <c r="K350" s="4">
        <v>1.5075892590955418E-5</v>
      </c>
      <c r="N350" s="1" t="s">
        <v>17</v>
      </c>
      <c r="O350" s="5">
        <v>4.9857672208102466</v>
      </c>
      <c r="P350" s="5">
        <v>11.026915824127773</v>
      </c>
      <c r="Q350" s="5">
        <v>2.3023974873509117</v>
      </c>
      <c r="R350" s="5">
        <v>5.0921637858928914</v>
      </c>
      <c r="S350" s="5">
        <v>5.5105848230007997</v>
      </c>
      <c r="T350" s="5">
        <v>12.187643805614906</v>
      </c>
      <c r="U350" s="5">
        <v>2.5447551175983762</v>
      </c>
      <c r="V350" s="5">
        <v>5.6281810265131957</v>
      </c>
      <c r="X350">
        <v>49.278409090909101</v>
      </c>
      <c r="Y350">
        <v>5.5105848230007997</v>
      </c>
      <c r="Z350">
        <v>43.767824267908303</v>
      </c>
      <c r="AA350">
        <v>7.642112532900839</v>
      </c>
      <c r="AB350">
        <v>11.843719229023666</v>
      </c>
      <c r="AC350" s="6"/>
    </row>
    <row r="351" spans="1:29">
      <c r="A351" s="6"/>
      <c r="B351" s="4">
        <v>9.4367854036710175E-4</v>
      </c>
      <c r="C351" s="1" t="s">
        <v>18</v>
      </c>
      <c r="D351" s="4">
        <v>1.1121633394148926E-5</v>
      </c>
      <c r="E351" s="4">
        <v>1.5212551156798391E-6</v>
      </c>
      <c r="F351" s="4">
        <v>1.3312950571374286E-4</v>
      </c>
      <c r="G351" s="4">
        <v>1.8209909861037788E-5</v>
      </c>
      <c r="H351" s="4">
        <v>1.2594394427235062E-6</v>
      </c>
      <c r="I351" s="4">
        <v>1.7227044151087255E-7</v>
      </c>
      <c r="J351" s="4">
        <v>1.5075892590955418E-5</v>
      </c>
      <c r="K351" s="4">
        <v>2.0621322349553799E-6</v>
      </c>
      <c r="N351" s="1" t="s">
        <v>18</v>
      </c>
      <c r="O351" s="5">
        <v>10.683786901736241</v>
      </c>
      <c r="P351" s="5">
        <v>23.629105337416647</v>
      </c>
      <c r="Q351" s="5">
        <v>4.9337089014662379</v>
      </c>
      <c r="R351" s="5">
        <v>10.911779541199049</v>
      </c>
      <c r="S351" s="5">
        <v>11.808396049287424</v>
      </c>
      <c r="T351" s="5">
        <v>26.116379583460503</v>
      </c>
      <c r="U351" s="5">
        <v>5.4530466805679483</v>
      </c>
      <c r="V351" s="5">
        <v>12.060387913956845</v>
      </c>
      <c r="X351">
        <v>105.59659090909089</v>
      </c>
      <c r="Y351">
        <v>26.116379583460503</v>
      </c>
      <c r="Z351">
        <v>79.480211325630393</v>
      </c>
      <c r="AA351">
        <v>309.34859073273032</v>
      </c>
      <c r="AB351">
        <v>15.838475699994078</v>
      </c>
      <c r="AC351" s="6"/>
    </row>
    <row r="352" spans="1:29">
      <c r="A352" s="6"/>
      <c r="B352" s="4">
        <v>8.2584082273139778E-2</v>
      </c>
      <c r="C352" s="1" t="s">
        <v>19</v>
      </c>
      <c r="D352" s="4">
        <v>9.7328682167213253E-4</v>
      </c>
      <c r="E352" s="4">
        <v>1.3312950571374286E-4</v>
      </c>
      <c r="F352" s="4">
        <v>1.1650554275155217E-2</v>
      </c>
      <c r="G352" s="4">
        <v>1.593602725738989E-3</v>
      </c>
      <c r="H352" s="4">
        <v>1.1021724677076413E-4</v>
      </c>
      <c r="I352" s="4">
        <v>1.5075892590955418E-5</v>
      </c>
      <c r="J352" s="4">
        <v>1.3193356644394501E-3</v>
      </c>
      <c r="K352" s="4">
        <v>1.8046325190715931E-4</v>
      </c>
      <c r="N352" s="1" t="s">
        <v>19</v>
      </c>
      <c r="O352" s="5">
        <v>2.4506313458219862</v>
      </c>
      <c r="P352" s="5">
        <v>5.4200094728763624</v>
      </c>
      <c r="Q352" s="5">
        <v>1.1316869005623125</v>
      </c>
      <c r="R352" s="5">
        <v>2.5029279625575231</v>
      </c>
      <c r="S352" s="5">
        <v>2.7085925401190374</v>
      </c>
      <c r="T352" s="5">
        <v>5.9905367858107166</v>
      </c>
      <c r="U352" s="5">
        <v>1.2508118374636086</v>
      </c>
      <c r="V352" s="5">
        <v>2.7663940638793676</v>
      </c>
      <c r="X352">
        <v>24.221590909090914</v>
      </c>
      <c r="Y352">
        <v>1.2508118374636086</v>
      </c>
      <c r="Z352">
        <v>22.970779071627305</v>
      </c>
      <c r="AA352">
        <v>75.987983949108582</v>
      </c>
      <c r="AB352">
        <v>7.3241359903535175</v>
      </c>
      <c r="AC352" s="6"/>
    </row>
    <row r="353" spans="1:29">
      <c r="A353" s="6"/>
      <c r="B353" s="4">
        <v>1.1296133686427132E-2</v>
      </c>
      <c r="C353" s="1" t="s">
        <v>20</v>
      </c>
      <c r="D353" s="4">
        <v>1.3312950571374286E-4</v>
      </c>
      <c r="E353" s="4">
        <v>1.8209909861037788E-5</v>
      </c>
      <c r="F353" s="4">
        <v>1.593602725738989E-3</v>
      </c>
      <c r="G353" s="4">
        <v>2.1797844012437783E-4</v>
      </c>
      <c r="H353" s="4">
        <v>1.507589259095542E-5</v>
      </c>
      <c r="I353" s="4">
        <v>2.0621322349553799E-6</v>
      </c>
      <c r="J353" s="4">
        <v>1.8046325190715934E-4</v>
      </c>
      <c r="K353" s="4">
        <v>2.4684381819348202E-5</v>
      </c>
      <c r="N353" s="1" t="s">
        <v>20</v>
      </c>
      <c r="O353" s="5">
        <v>5.2513528839042545</v>
      </c>
      <c r="P353" s="5">
        <v>11.614306013306487</v>
      </c>
      <c r="Q353" s="5">
        <v>2.4250433583478119</v>
      </c>
      <c r="R353" s="5">
        <v>5.3634170626232622</v>
      </c>
      <c r="S353" s="5">
        <v>5.8041268716836489</v>
      </c>
      <c r="T353" s="5">
        <v>12.83686454102296</v>
      </c>
      <c r="U353" s="5">
        <v>2.6803110802791608</v>
      </c>
      <c r="V353" s="5">
        <v>5.927987279741501</v>
      </c>
      <c r="X353">
        <v>51.903409090909086</v>
      </c>
      <c r="Y353">
        <v>5.927987279741501</v>
      </c>
      <c r="Z353">
        <v>45.975421811167585</v>
      </c>
      <c r="AA353">
        <v>1.4462091610125516</v>
      </c>
      <c r="AB353">
        <v>22.238569212077149</v>
      </c>
      <c r="AC353" s="6"/>
    </row>
    <row r="354" spans="1:29">
      <c r="A354" s="6"/>
      <c r="X354" s="8">
        <v>439.99999999999994</v>
      </c>
      <c r="Y354" s="8">
        <v>70.571932757325314</v>
      </c>
      <c r="Z354" s="8">
        <v>369.42806724267467</v>
      </c>
      <c r="AA354" s="8">
        <v>3222.4347392627606</v>
      </c>
      <c r="AB354" s="8">
        <v>118.00456155879098</v>
      </c>
      <c r="AC354" s="6"/>
    </row>
    <row r="355" spans="1:29">
      <c r="A355" s="6"/>
      <c r="C355" s="1" t="s">
        <v>28</v>
      </c>
      <c r="D355" s="4">
        <v>3.3379929479920601E-4</v>
      </c>
      <c r="E355" s="4">
        <v>3.4528601779513775E-3</v>
      </c>
      <c r="F355" s="4">
        <v>3.9956842263469388E-3</v>
      </c>
      <c r="G355" s="4">
        <v>4.1331839712606303E-2</v>
      </c>
      <c r="H355" s="4">
        <v>3.7800202805154788E-5</v>
      </c>
      <c r="I355" s="4">
        <v>3.9100985837288047E-4</v>
      </c>
      <c r="J355" s="4">
        <v>4.5248050686304671E-4</v>
      </c>
      <c r="K355" s="4">
        <v>4.6805129543083307E-3</v>
      </c>
      <c r="P355" t="s">
        <v>70</v>
      </c>
      <c r="AB355" s="19">
        <v>3340.4393008215516</v>
      </c>
      <c r="AC355" s="6"/>
    </row>
    <row r="356" spans="1:29">
      <c r="A356" s="6"/>
      <c r="C356" s="1"/>
      <c r="D356" s="1" t="s">
        <v>13</v>
      </c>
      <c r="E356" s="1" t="s">
        <v>14</v>
      </c>
      <c r="F356" s="1" t="s">
        <v>15</v>
      </c>
      <c r="G356" s="1" t="s">
        <v>16</v>
      </c>
      <c r="H356" s="1" t="s">
        <v>17</v>
      </c>
      <c r="I356" s="1" t="s">
        <v>18</v>
      </c>
      <c r="J356" s="1" t="s">
        <v>19</v>
      </c>
      <c r="K356" s="1" t="s">
        <v>20</v>
      </c>
      <c r="L356" s="1"/>
      <c r="O356" s="1" t="s">
        <v>13</v>
      </c>
      <c r="P356" s="1" t="s">
        <v>14</v>
      </c>
      <c r="Q356" s="1" t="s">
        <v>15</v>
      </c>
      <c r="R356" s="1" t="s">
        <v>16</v>
      </c>
      <c r="S356" s="1" t="s">
        <v>17</v>
      </c>
      <c r="T356" s="1" t="s">
        <v>18</v>
      </c>
      <c r="U356" s="1" t="s">
        <v>19</v>
      </c>
      <c r="V356" s="1" t="s">
        <v>20</v>
      </c>
      <c r="Z356" t="s">
        <v>68</v>
      </c>
      <c r="AC356" s="6"/>
    </row>
    <row r="357" spans="1:29">
      <c r="A357" s="6"/>
      <c r="B357" s="4">
        <v>6.1050437955845931E-3</v>
      </c>
      <c r="C357" s="1" t="s">
        <v>13</v>
      </c>
      <c r="D357" s="4">
        <v>2.0378593136844053E-6</v>
      </c>
      <c r="E357" s="4">
        <v>2.107986260642317E-5</v>
      </c>
      <c r="F357" s="4">
        <v>2.4393827195174603E-5</v>
      </c>
      <c r="G357" s="4">
        <v>2.5233269159754401E-4</v>
      </c>
      <c r="H357" s="4">
        <v>2.3077189360744958E-7</v>
      </c>
      <c r="I357" s="4">
        <v>2.3871323098717644E-6</v>
      </c>
      <c r="J357" s="4">
        <v>2.762413311047215E-6</v>
      </c>
      <c r="K357" s="4">
        <v>2.8574736571853387E-5</v>
      </c>
      <c r="N357" s="1" t="s">
        <v>13</v>
      </c>
      <c r="O357">
        <v>5.7870911624406586E-2</v>
      </c>
      <c r="P357">
        <v>3.5804647079173222</v>
      </c>
      <c r="Q357">
        <v>3.3167482818687597E-3</v>
      </c>
      <c r="R357">
        <v>2.8242475753093665</v>
      </c>
      <c r="S357">
        <v>3.1863381571800935</v>
      </c>
      <c r="T357">
        <v>9.117603013179485</v>
      </c>
      <c r="U357">
        <v>3.971696497174268E-2</v>
      </c>
      <c r="V357">
        <v>3.2885439578681828</v>
      </c>
      <c r="W357" s="6">
        <v>22.098102036332467</v>
      </c>
      <c r="Z357" t="s">
        <v>67</v>
      </c>
      <c r="AC357" s="6"/>
    </row>
    <row r="358" spans="1:29">
      <c r="A358" s="6"/>
      <c r="B358" s="4">
        <v>6.3151309588906038E-2</v>
      </c>
      <c r="C358" s="1" t="s">
        <v>14</v>
      </c>
      <c r="D358" s="4">
        <v>2.1079862606423173E-5</v>
      </c>
      <c r="E358" s="4">
        <v>2.1805264206501264E-4</v>
      </c>
      <c r="F358" s="4">
        <v>2.5233269159754401E-4</v>
      </c>
      <c r="G358" s="4">
        <v>2.6101598055698417E-3</v>
      </c>
      <c r="H358" s="4">
        <v>2.3871323098717644E-6</v>
      </c>
      <c r="I358" s="4">
        <v>2.4692784618420078E-5</v>
      </c>
      <c r="J358" s="4">
        <v>2.8574736571853387E-5</v>
      </c>
      <c r="K358" s="4">
        <v>2.9558052261241064E-4</v>
      </c>
      <c r="N358" s="1" t="s">
        <v>14</v>
      </c>
      <c r="O358">
        <v>3.3215214305900105</v>
      </c>
      <c r="P358">
        <v>69.770505392081461</v>
      </c>
      <c r="Q358">
        <v>2.6878546379772015</v>
      </c>
      <c r="R358">
        <v>6.2777257442178378</v>
      </c>
      <c r="S358">
        <v>10.683786901736241</v>
      </c>
      <c r="T358">
        <v>2.4632015227946198</v>
      </c>
      <c r="U358">
        <v>3.1363961738553341</v>
      </c>
      <c r="V358">
        <v>7.2783558622195947</v>
      </c>
      <c r="W358" s="6">
        <v>105.61934766547229</v>
      </c>
      <c r="Z358" t="s">
        <v>69</v>
      </c>
      <c r="AB358">
        <v>12</v>
      </c>
      <c r="AC358" s="6"/>
    </row>
    <row r="359" spans="1:29">
      <c r="A359" s="6"/>
      <c r="B359" s="4">
        <v>7.3079325137126158E-2</v>
      </c>
      <c r="C359" s="1" t="s">
        <v>15</v>
      </c>
      <c r="D359" s="4">
        <v>2.43938271951746E-5</v>
      </c>
      <c r="E359" s="4">
        <v>2.5233269159754401E-4</v>
      </c>
      <c r="F359" s="4">
        <v>2.9200190672249435E-4</v>
      </c>
      <c r="G359" s="4">
        <v>3.0205029528731389E-3</v>
      </c>
      <c r="H359" s="4">
        <v>2.762413311047215E-6</v>
      </c>
      <c r="I359" s="4">
        <v>2.8574736571853384E-5</v>
      </c>
      <c r="J359" s="4">
        <v>3.3066970079256234E-5</v>
      </c>
      <c r="K359" s="4">
        <v>3.4204872799642943E-4</v>
      </c>
      <c r="N359" s="1" t="s">
        <v>15</v>
      </c>
      <c r="O359">
        <v>0.66824948170576581</v>
      </c>
      <c r="P359">
        <v>4.9038180945071854</v>
      </c>
      <c r="Q359">
        <v>2740.9382612627905</v>
      </c>
      <c r="R359">
        <v>14.526191106734299</v>
      </c>
      <c r="S359">
        <v>0.8586894577468468</v>
      </c>
      <c r="T359">
        <v>3.6045109954298473</v>
      </c>
      <c r="U359">
        <v>7.2698729943042446</v>
      </c>
      <c r="V359">
        <v>0.90246003657622054</v>
      </c>
      <c r="W359" s="6">
        <v>2773.6720534297947</v>
      </c>
      <c r="AC359" s="6"/>
    </row>
    <row r="360" spans="1:29">
      <c r="A360" s="6"/>
      <c r="B360" s="4">
        <v>0.75594135616533431</v>
      </c>
      <c r="C360" s="1" t="s">
        <v>16</v>
      </c>
      <c r="D360" s="4">
        <v>2.5233269159754401E-4</v>
      </c>
      <c r="E360" s="4">
        <v>2.6101598055698417E-3</v>
      </c>
      <c r="F360" s="4">
        <v>3.0205029528731393E-3</v>
      </c>
      <c r="G360" s="4">
        <v>3.1244446965155829E-2</v>
      </c>
      <c r="H360" s="4">
        <v>2.8574736571853384E-5</v>
      </c>
      <c r="I360" s="4">
        <v>2.9558052261241058E-4</v>
      </c>
      <c r="J360" s="4">
        <v>3.4204872799642938E-4</v>
      </c>
      <c r="K360" s="4">
        <v>3.5381933102292549E-3</v>
      </c>
      <c r="N360" s="1" t="s">
        <v>16</v>
      </c>
      <c r="O360">
        <v>4.7512240378181341</v>
      </c>
      <c r="P360">
        <v>0.59088803388060007</v>
      </c>
      <c r="Q360">
        <v>1.4864144121695517</v>
      </c>
      <c r="R360">
        <v>17.243205320512281</v>
      </c>
      <c r="S360">
        <v>5.2513528839042545</v>
      </c>
      <c r="T360">
        <v>7.9587088554063259</v>
      </c>
      <c r="U360">
        <v>2.4250433583478119</v>
      </c>
      <c r="V360">
        <v>0.34658988196287099</v>
      </c>
      <c r="W360" s="6">
        <v>40.053426784001836</v>
      </c>
      <c r="AC360" s="6"/>
    </row>
    <row r="361" spans="1:29">
      <c r="A361" s="6"/>
      <c r="B361" s="4">
        <v>6.9134925448619748E-4</v>
      </c>
      <c r="C361" s="1" t="s">
        <v>17</v>
      </c>
      <c r="D361" s="4">
        <v>2.3077189360744952E-7</v>
      </c>
      <c r="E361" s="4">
        <v>2.387132309871764E-6</v>
      </c>
      <c r="F361" s="4">
        <v>2.762413311047215E-6</v>
      </c>
      <c r="G361" s="4">
        <v>2.8574736571853377E-5</v>
      </c>
      <c r="H361" s="4">
        <v>2.6133142028770833E-8</v>
      </c>
      <c r="I361" s="4">
        <v>2.7032437408284457E-7</v>
      </c>
      <c r="J361" s="4">
        <v>3.1282206108930409E-7</v>
      </c>
      <c r="K361" s="4">
        <v>3.2358691415740541E-6</v>
      </c>
      <c r="N361" s="1" t="s">
        <v>17</v>
      </c>
      <c r="O361">
        <v>3.1863381571800935</v>
      </c>
      <c r="P361">
        <v>9.117603013179485</v>
      </c>
      <c r="Q361">
        <v>0.73672735675611944</v>
      </c>
      <c r="R361">
        <v>5.0921637858928914</v>
      </c>
      <c r="S361">
        <v>7.642112532900839</v>
      </c>
      <c r="T361">
        <v>0.64896443399932113</v>
      </c>
      <c r="U361">
        <v>0.11661559735055665</v>
      </c>
      <c r="V361">
        <v>3.8058583249670317</v>
      </c>
      <c r="W361" s="6">
        <v>30.346383202226342</v>
      </c>
      <c r="AC361" s="6"/>
    </row>
    <row r="362" spans="1:29">
      <c r="A362" s="6"/>
      <c r="B362" s="4">
        <v>7.1514000989957817E-3</v>
      </c>
      <c r="C362" s="1" t="s">
        <v>18</v>
      </c>
      <c r="D362" s="4">
        <v>2.387132309871764E-6</v>
      </c>
      <c r="E362" s="4">
        <v>2.4692784618420074E-5</v>
      </c>
      <c r="F362" s="4">
        <v>2.8574736571853381E-5</v>
      </c>
      <c r="G362" s="4">
        <v>2.9558052261241047E-4</v>
      </c>
      <c r="H362" s="4">
        <v>2.7032437408284457E-7</v>
      </c>
      <c r="I362" s="4">
        <v>2.7962679398761439E-6</v>
      </c>
      <c r="J362" s="4">
        <v>3.2358691415740537E-6</v>
      </c>
      <c r="K362" s="4">
        <v>3.3472220804791634E-5</v>
      </c>
      <c r="N362" s="1" t="s">
        <v>18</v>
      </c>
      <c r="O362">
        <v>8.7773866720421694</v>
      </c>
      <c r="P362">
        <v>0.55738062706972991</v>
      </c>
      <c r="Q362">
        <v>4.9337089014662379</v>
      </c>
      <c r="R362">
        <v>7.2783558622195947</v>
      </c>
      <c r="S362">
        <v>0.86263500442287555</v>
      </c>
      <c r="T362">
        <v>309.34859073273032</v>
      </c>
      <c r="U362">
        <v>5.4530466805679483</v>
      </c>
      <c r="V362">
        <v>3.045366527981284</v>
      </c>
      <c r="W362" s="6">
        <v>340.25647100850011</v>
      </c>
      <c r="AC362" s="6"/>
    </row>
    <row r="363" spans="1:29">
      <c r="A363" s="6"/>
      <c r="B363" s="4">
        <v>8.2756715010704873E-3</v>
      </c>
      <c r="C363" s="1" t="s">
        <v>19</v>
      </c>
      <c r="D363" s="4">
        <v>2.7624133110472154E-6</v>
      </c>
      <c r="E363" s="4">
        <v>2.8574736571853384E-5</v>
      </c>
      <c r="F363" s="4">
        <v>3.3066970079256241E-5</v>
      </c>
      <c r="G363" s="4">
        <v>3.4204872799642938E-4</v>
      </c>
      <c r="H363" s="4">
        <v>3.1282206108930414E-7</v>
      </c>
      <c r="I363" s="4">
        <v>3.2358691415740545E-6</v>
      </c>
      <c r="J363" s="4">
        <v>3.7445800354364445E-6</v>
      </c>
      <c r="K363" s="4">
        <v>3.8734387666360681E-5</v>
      </c>
      <c r="N363" s="1" t="s">
        <v>19</v>
      </c>
      <c r="O363">
        <v>8.2863793521428905E-2</v>
      </c>
      <c r="P363">
        <v>5.4200094728763624</v>
      </c>
      <c r="Q363">
        <v>7.269872994304249</v>
      </c>
      <c r="R363">
        <v>2.5029279625575231</v>
      </c>
      <c r="S363">
        <v>2.7085925401190374</v>
      </c>
      <c r="T363">
        <v>4.157466734787679</v>
      </c>
      <c r="U363">
        <v>75.987983949108582</v>
      </c>
      <c r="V363">
        <v>1.9726666603047144E-2</v>
      </c>
      <c r="W363" s="6">
        <v>98.149444113877905</v>
      </c>
      <c r="AC363" s="6"/>
    </row>
    <row r="364" spans="1:29">
      <c r="A364" s="6"/>
      <c r="B364" s="4">
        <v>8.5604544458496426E-2</v>
      </c>
      <c r="C364" s="1" t="s">
        <v>20</v>
      </c>
      <c r="D364" s="4">
        <v>2.8574736571853384E-5</v>
      </c>
      <c r="E364" s="4">
        <v>2.9558052261241058E-4</v>
      </c>
      <c r="F364" s="4">
        <v>3.4204872799642943E-4</v>
      </c>
      <c r="G364" s="4">
        <v>3.5381933102292544E-3</v>
      </c>
      <c r="H364" s="4">
        <v>3.2358691415740545E-6</v>
      </c>
      <c r="I364" s="4">
        <v>3.347222080479164E-5</v>
      </c>
      <c r="J364" s="4">
        <v>3.8734387666360681E-5</v>
      </c>
      <c r="K364" s="4">
        <v>4.0067317928565592E-4</v>
      </c>
      <c r="N364" s="1" t="s">
        <v>20</v>
      </c>
      <c r="O364">
        <v>2.0130613594973283</v>
      </c>
      <c r="P364">
        <v>9.7004067238314473</v>
      </c>
      <c r="Q364">
        <v>7.4498402617704879E-2</v>
      </c>
      <c r="R364">
        <v>5.3634170626232622</v>
      </c>
      <c r="S364">
        <v>2.4932916829345251</v>
      </c>
      <c r="T364">
        <v>6.0832748267176138</v>
      </c>
      <c r="U364">
        <v>3.8130277542871148E-2</v>
      </c>
      <c r="V364">
        <v>1.4462091610125516</v>
      </c>
      <c r="W364" s="6">
        <v>27.212289496777306</v>
      </c>
      <c r="AC364" s="6"/>
    </row>
    <row r="365" spans="1:29">
      <c r="A365" s="6"/>
      <c r="O365" s="6">
        <v>22.858515843979337</v>
      </c>
      <c r="P365" s="6">
        <v>103.64107606534361</v>
      </c>
      <c r="Q365" s="6">
        <v>2758.1306547163631</v>
      </c>
      <c r="R365" s="6">
        <v>61.108234420067056</v>
      </c>
      <c r="S365" s="6">
        <v>33.686799160944716</v>
      </c>
      <c r="T365" s="6">
        <v>343.38232111504527</v>
      </c>
      <c r="U365" s="6">
        <v>94.466805996049089</v>
      </c>
      <c r="V365" s="6">
        <v>20.133110419190782</v>
      </c>
      <c r="W365" s="19">
        <v>3437.4075177369832</v>
      </c>
      <c r="X365" t="s">
        <v>64</v>
      </c>
      <c r="AC365" s="6"/>
    </row>
    <row r="366" spans="1:29">
      <c r="A366" s="6"/>
      <c r="C366" s="1" t="s">
        <v>29</v>
      </c>
      <c r="D366" s="4">
        <v>3.1633016940826484E-3</v>
      </c>
      <c r="E366" s="4">
        <v>4.3268724242372661E-4</v>
      </c>
      <c r="F366" s="4">
        <v>2.3450410920115616E-4</v>
      </c>
      <c r="G366" s="4">
        <v>3.207627541093767E-5</v>
      </c>
      <c r="H366" s="4">
        <v>3.2768845646738716E-2</v>
      </c>
      <c r="I366" s="4">
        <v>4.4822349657065831E-3</v>
      </c>
      <c r="J366" s="4">
        <v>2.4292431456390431E-3</v>
      </c>
      <c r="K366" s="4">
        <v>3.3228019946042947E-4</v>
      </c>
      <c r="X366">
        <v>1</v>
      </c>
      <c r="AC366" s="6"/>
    </row>
    <row r="367" spans="1:29">
      <c r="A367" s="6"/>
      <c r="C367" s="1"/>
      <c r="D367" s="1" t="s">
        <v>13</v>
      </c>
      <c r="E367" s="1" t="s">
        <v>14</v>
      </c>
      <c r="F367" s="1" t="s">
        <v>15</v>
      </c>
      <c r="G367" s="1" t="s">
        <v>16</v>
      </c>
      <c r="H367" s="1" t="s">
        <v>17</v>
      </c>
      <c r="I367" s="1" t="s">
        <v>18</v>
      </c>
      <c r="J367" s="1" t="s">
        <v>19</v>
      </c>
      <c r="K367" s="1" t="s">
        <v>20</v>
      </c>
      <c r="L367" s="1"/>
      <c r="X367">
        <v>0</v>
      </c>
      <c r="Y367" t="s">
        <v>65</v>
      </c>
      <c r="AC367" s="6"/>
    </row>
    <row r="368" spans="1:29">
      <c r="A368" s="6"/>
      <c r="B368" s="4">
        <v>7.2097759568757788E-2</v>
      </c>
      <c r="C368" s="1" t="s">
        <v>13</v>
      </c>
      <c r="D368" s="4">
        <v>2.28066964983415E-4</v>
      </c>
      <c r="E368" s="4">
        <v>3.1195780772734655E-5</v>
      </c>
      <c r="F368" s="4">
        <v>1.6907220883070677E-5</v>
      </c>
      <c r="G368" s="4">
        <v>2.3126275924390416E-6</v>
      </c>
      <c r="H368" s="4">
        <v>2.3625603547843032E-3</v>
      </c>
      <c r="I368" s="4">
        <v>3.2315909888819256E-4</v>
      </c>
      <c r="J368" s="4">
        <v>1.7514298824833658E-4</v>
      </c>
      <c r="K368" s="4">
        <v>2.3956657930156925E-5</v>
      </c>
      <c r="N368" t="s">
        <v>100</v>
      </c>
      <c r="AC368" s="6"/>
    </row>
    <row r="369" spans="1:29">
      <c r="A369" s="6"/>
      <c r="B369" s="4">
        <v>9.8617785433144957E-3</v>
      </c>
      <c r="C369" s="1" t="s">
        <v>14</v>
      </c>
      <c r="D369" s="4">
        <v>3.1195780772734655E-5</v>
      </c>
      <c r="E369" s="4">
        <v>4.2670657633002247E-6</v>
      </c>
      <c r="F369" s="4">
        <v>2.3126275924390411E-6</v>
      </c>
      <c r="G369" s="4">
        <v>3.1632912459703146E-7</v>
      </c>
      <c r="H369" s="4">
        <v>3.231590988881925E-4</v>
      </c>
      <c r="I369" s="4">
        <v>4.4202808610899167E-5</v>
      </c>
      <c r="J369" s="4">
        <v>2.3956657930156925E-5</v>
      </c>
      <c r="K369" s="4">
        <v>3.2768737414071241E-6</v>
      </c>
      <c r="P369" s="1" t="s">
        <v>13</v>
      </c>
      <c r="Q369" s="1" t="s">
        <v>14</v>
      </c>
      <c r="R369" s="1" t="s">
        <v>15</v>
      </c>
      <c r="S369" s="1" t="s">
        <v>16</v>
      </c>
      <c r="T369" s="1" t="s">
        <v>17</v>
      </c>
      <c r="U369" s="1" t="s">
        <v>18</v>
      </c>
      <c r="V369" s="1" t="s">
        <v>19</v>
      </c>
      <c r="W369" s="1" t="s">
        <v>20</v>
      </c>
      <c r="AC369" s="6"/>
    </row>
    <row r="370" spans="1:29">
      <c r="A370" s="6"/>
      <c r="B370" s="4">
        <v>5.3448018931288623E-3</v>
      </c>
      <c r="C370" s="1" t="s">
        <v>15</v>
      </c>
      <c r="D370" s="4">
        <v>1.6907220883070677E-5</v>
      </c>
      <c r="E370" s="4">
        <v>2.3126275924390411E-6</v>
      </c>
      <c r="F370" s="4">
        <v>1.2533780068048369E-6</v>
      </c>
      <c r="G370" s="4">
        <v>1.7144133754090244E-7</v>
      </c>
      <c r="H370" s="4">
        <v>1.7514298824833656E-4</v>
      </c>
      <c r="I370" s="4">
        <v>2.3956657930156928E-5</v>
      </c>
      <c r="J370" s="4">
        <v>1.298382336368187E-5</v>
      </c>
      <c r="K370" s="4">
        <v>1.7759718391253393E-6</v>
      </c>
      <c r="P370">
        <v>15</v>
      </c>
      <c r="Q370">
        <v>99</v>
      </c>
      <c r="R370">
        <v>68</v>
      </c>
      <c r="S370">
        <v>27</v>
      </c>
      <c r="T370">
        <v>31</v>
      </c>
      <c r="U370">
        <v>156</v>
      </c>
      <c r="V370">
        <v>23</v>
      </c>
      <c r="W370">
        <v>21</v>
      </c>
      <c r="AC370" s="6"/>
    </row>
    <row r="371" spans="1:29">
      <c r="A371" s="6"/>
      <c r="B371" s="4">
        <v>7.3108031294172803E-4</v>
      </c>
      <c r="C371" s="1" t="s">
        <v>16</v>
      </c>
      <c r="D371" s="4">
        <v>2.3126275924390411E-6</v>
      </c>
      <c r="E371" s="4">
        <v>3.1632912459703141E-7</v>
      </c>
      <c r="F371" s="4">
        <v>1.7144133754090241E-7</v>
      </c>
      <c r="G371" s="4">
        <v>2.3450333465433367E-8</v>
      </c>
      <c r="H371" s="4">
        <v>2.3956657930156922E-5</v>
      </c>
      <c r="I371" s="4">
        <v>3.2768737414071245E-6</v>
      </c>
      <c r="J371" s="4">
        <v>1.7759718391253395E-6</v>
      </c>
      <c r="K371" s="4">
        <v>2.4292351220587061E-7</v>
      </c>
      <c r="N371" s="1" t="s">
        <v>13</v>
      </c>
      <c r="O371" s="25">
        <v>16</v>
      </c>
      <c r="P371" s="7">
        <v>0.54545454545454541</v>
      </c>
      <c r="Q371" s="7">
        <v>3.6</v>
      </c>
      <c r="R371" s="7">
        <v>2.4727272727272727</v>
      </c>
      <c r="S371" s="7">
        <v>0.98181818181818181</v>
      </c>
      <c r="T371" s="7">
        <v>1.1272727272727272</v>
      </c>
      <c r="U371" s="7">
        <v>5.6727272727272728</v>
      </c>
      <c r="V371" s="7">
        <v>0.83636363636363631</v>
      </c>
      <c r="W371" s="7">
        <v>0.76363636363636367</v>
      </c>
      <c r="AC371" s="6"/>
    </row>
    <row r="372" spans="1:29">
      <c r="A372" s="6"/>
      <c r="B372" s="4">
        <v>0.74686532720030085</v>
      </c>
      <c r="C372" s="1" t="s">
        <v>17</v>
      </c>
      <c r="D372" s="4">
        <v>2.3625603547843032E-3</v>
      </c>
      <c r="E372" s="4">
        <v>3.2315909888819245E-4</v>
      </c>
      <c r="F372" s="4">
        <v>1.7514298824833658E-4</v>
      </c>
      <c r="G372" s="4">
        <v>2.3956657930156928E-5</v>
      </c>
      <c r="H372" s="4">
        <v>2.4473914625927667E-2</v>
      </c>
      <c r="I372" s="4">
        <v>3.3476258842510763E-3</v>
      </c>
      <c r="J372" s="4">
        <v>1.814317476816792E-3</v>
      </c>
      <c r="K372" s="4">
        <v>2.4816855989219489E-4</v>
      </c>
      <c r="N372" s="1" t="s">
        <v>14</v>
      </c>
      <c r="O372" s="25">
        <v>86</v>
      </c>
      <c r="P372" s="7">
        <v>2.9318181818181817</v>
      </c>
      <c r="Q372" s="7">
        <v>19.350000000000001</v>
      </c>
      <c r="R372" s="7">
        <v>13.290909090909091</v>
      </c>
      <c r="S372" s="7">
        <v>5.2772727272727273</v>
      </c>
      <c r="T372" s="7">
        <v>6.0590909090909095</v>
      </c>
      <c r="U372" s="7">
        <v>30.490909090909092</v>
      </c>
      <c r="V372" s="7">
        <v>4.4954545454545451</v>
      </c>
      <c r="W372" s="7">
        <v>4.1045454545454545</v>
      </c>
      <c r="AC372" s="6"/>
    </row>
    <row r="373" spans="1:29">
      <c r="A373" s="6"/>
      <c r="B373" s="4">
        <v>0.10215879803456686</v>
      </c>
      <c r="C373" s="1" t="s">
        <v>18</v>
      </c>
      <c r="D373" s="4">
        <v>3.231590988881925E-4</v>
      </c>
      <c r="E373" s="4">
        <v>4.4202808610899154E-5</v>
      </c>
      <c r="F373" s="4">
        <v>2.3956657930156925E-5</v>
      </c>
      <c r="G373" s="4">
        <v>3.2768737414071245E-6</v>
      </c>
      <c r="H373" s="4">
        <v>3.3476258842510759E-3</v>
      </c>
      <c r="I373" s="4">
        <v>4.5789973660509252E-4</v>
      </c>
      <c r="J373" s="4">
        <v>2.4816855989219489E-4</v>
      </c>
      <c r="K373" s="4">
        <v>3.3945345787563602E-5</v>
      </c>
      <c r="N373" s="1" t="s">
        <v>15</v>
      </c>
      <c r="O373" s="25">
        <v>70</v>
      </c>
      <c r="P373" s="7">
        <v>2.3863636363636362</v>
      </c>
      <c r="Q373" s="7">
        <v>15.75</v>
      </c>
      <c r="R373" s="7">
        <v>10.818181818181818</v>
      </c>
      <c r="S373" s="7">
        <v>4.2954545454545459</v>
      </c>
      <c r="T373" s="7">
        <v>4.9318181818181817</v>
      </c>
      <c r="U373" s="7">
        <v>24.818181818181817</v>
      </c>
      <c r="V373" s="7">
        <v>3.6590909090909092</v>
      </c>
      <c r="W373" s="7">
        <v>3.3409090909090908</v>
      </c>
      <c r="AC373" s="6"/>
    </row>
    <row r="374" spans="1:29">
      <c r="A374" s="6"/>
      <c r="B374" s="4">
        <v>5.5367146477354162E-2</v>
      </c>
      <c r="C374" s="1" t="s">
        <v>19</v>
      </c>
      <c r="D374" s="4">
        <v>1.7514298824833656E-4</v>
      </c>
      <c r="E374" s="4">
        <v>2.3956657930156922E-5</v>
      </c>
      <c r="F374" s="4">
        <v>1.2983823363681869E-5</v>
      </c>
      <c r="G374" s="4">
        <v>1.7759718391253395E-6</v>
      </c>
      <c r="H374" s="4">
        <v>1.8143174768167917E-3</v>
      </c>
      <c r="I374" s="4">
        <v>2.4816855989219489E-4</v>
      </c>
      <c r="J374" s="4">
        <v>1.345002610737055E-4</v>
      </c>
      <c r="K374" s="4">
        <v>1.8397406475050057E-5</v>
      </c>
      <c r="N374" s="1" t="s">
        <v>16</v>
      </c>
      <c r="O374" s="25">
        <v>37</v>
      </c>
      <c r="P374" s="7">
        <v>1.2613636363636365</v>
      </c>
      <c r="Q374" s="7">
        <v>8.3249999999999993</v>
      </c>
      <c r="R374" s="7">
        <v>5.7181818181818178</v>
      </c>
      <c r="S374" s="7">
        <v>2.2704545454545455</v>
      </c>
      <c r="T374" s="7">
        <v>2.6068181818181819</v>
      </c>
      <c r="U374" s="7">
        <v>13.118181818181819</v>
      </c>
      <c r="V374" s="7">
        <v>1.9340909090909091</v>
      </c>
      <c r="W374" s="7">
        <v>1.7659090909090909</v>
      </c>
      <c r="AC374" s="6"/>
    </row>
    <row r="375" spans="1:29">
      <c r="A375" s="6"/>
      <c r="B375" s="4">
        <v>7.5733079696352866E-3</v>
      </c>
      <c r="C375" s="1" t="s">
        <v>20</v>
      </c>
      <c r="D375" s="4">
        <v>2.3956657930156925E-5</v>
      </c>
      <c r="E375" s="4">
        <v>3.2768737414071241E-6</v>
      </c>
      <c r="F375" s="4">
        <v>1.7759718391253395E-6</v>
      </c>
      <c r="G375" s="4">
        <v>2.4292351220587066E-7</v>
      </c>
      <c r="H375" s="4">
        <v>2.4816855989219489E-4</v>
      </c>
      <c r="I375" s="4">
        <v>3.3945345787563609E-5</v>
      </c>
      <c r="J375" s="4">
        <v>1.8397406475050057E-5</v>
      </c>
      <c r="K375" s="4">
        <v>2.5164602827256731E-6</v>
      </c>
      <c r="N375" s="1" t="s">
        <v>17</v>
      </c>
      <c r="O375" s="25">
        <v>33</v>
      </c>
      <c r="P375" s="7">
        <v>1.125</v>
      </c>
      <c r="Q375" s="7">
        <v>7.4249999999999998</v>
      </c>
      <c r="R375" s="7">
        <v>5.0999999999999996</v>
      </c>
      <c r="S375" s="7">
        <v>2.0249999999999999</v>
      </c>
      <c r="T375" s="7">
        <v>2.3250000000000002</v>
      </c>
      <c r="U375" s="7">
        <v>11.7</v>
      </c>
      <c r="V375" s="7">
        <v>1.7250000000000001</v>
      </c>
      <c r="W375" s="7">
        <v>1.575</v>
      </c>
      <c r="AC375" s="6"/>
    </row>
    <row r="376" spans="1:29">
      <c r="A376" s="6"/>
      <c r="N376" s="1" t="s">
        <v>18</v>
      </c>
      <c r="O376" s="25">
        <v>160</v>
      </c>
      <c r="P376" s="7">
        <v>5.4545454545454541</v>
      </c>
      <c r="Q376" s="7">
        <v>36</v>
      </c>
      <c r="R376" s="7">
        <v>24.727272727272727</v>
      </c>
      <c r="S376" s="7">
        <v>9.8181818181818183</v>
      </c>
      <c r="T376" s="7">
        <v>11.272727272727273</v>
      </c>
      <c r="U376" s="7">
        <v>56.727272727272727</v>
      </c>
      <c r="V376" s="7">
        <v>8.3636363636363633</v>
      </c>
      <c r="W376" s="7">
        <v>7.6363636363636367</v>
      </c>
      <c r="AC376" s="6"/>
    </row>
    <row r="377" spans="1:29">
      <c r="A377" s="6"/>
      <c r="C377" s="1" t="s">
        <v>30</v>
      </c>
      <c r="D377" s="4">
        <v>3.1030673521436586E-3</v>
      </c>
      <c r="E377" s="4">
        <v>3.2098503072521621E-2</v>
      </c>
      <c r="F377" s="4">
        <v>2.3003877453954495E-4</v>
      </c>
      <c r="G377" s="4">
        <v>2.3795488377832824E-3</v>
      </c>
      <c r="H377" s="4">
        <v>3.2144874225573328E-2</v>
      </c>
      <c r="I377" s="4">
        <v>0.33251045723599826</v>
      </c>
      <c r="J377" s="4">
        <v>2.3829864567620107E-3</v>
      </c>
      <c r="K377" s="4">
        <v>2.464989941365979E-2</v>
      </c>
      <c r="N377" s="1" t="s">
        <v>19</v>
      </c>
      <c r="O377" s="25">
        <v>21</v>
      </c>
      <c r="P377" s="7">
        <v>0.71590909090909094</v>
      </c>
      <c r="Q377" s="7">
        <v>4.7249999999999996</v>
      </c>
      <c r="R377" s="7">
        <v>3.2454545454545456</v>
      </c>
      <c r="S377" s="7">
        <v>1.2886363636363636</v>
      </c>
      <c r="T377" s="7">
        <v>1.4795454545454545</v>
      </c>
      <c r="U377" s="7">
        <v>7.4454545454545453</v>
      </c>
      <c r="V377" s="7">
        <v>1.0977272727272727</v>
      </c>
      <c r="W377" s="7">
        <v>1.0022727272727272</v>
      </c>
      <c r="AC377" s="6"/>
    </row>
    <row r="378" spans="1:29">
      <c r="A378" s="6"/>
      <c r="C378" s="1"/>
      <c r="D378" s="1" t="s">
        <v>13</v>
      </c>
      <c r="E378" s="1" t="s">
        <v>14</v>
      </c>
      <c r="F378" s="1" t="s">
        <v>15</v>
      </c>
      <c r="G378" s="1" t="s">
        <v>16</v>
      </c>
      <c r="H378" s="1" t="s">
        <v>17</v>
      </c>
      <c r="I378" s="1" t="s">
        <v>18</v>
      </c>
      <c r="J378" s="1" t="s">
        <v>19</v>
      </c>
      <c r="K378" s="1" t="s">
        <v>20</v>
      </c>
      <c r="L378" s="1"/>
      <c r="N378" s="1" t="s">
        <v>20</v>
      </c>
      <c r="O378" s="26">
        <v>17</v>
      </c>
      <c r="P378" s="7">
        <v>0.57954545454545459</v>
      </c>
      <c r="Q378" s="7">
        <v>3.8250000000000002</v>
      </c>
      <c r="R378" s="7">
        <v>2.6272727272727274</v>
      </c>
      <c r="S378" s="7">
        <v>1.0431818181818182</v>
      </c>
      <c r="T378" s="7">
        <v>1.1977272727272728</v>
      </c>
      <c r="U378" s="7">
        <v>6.0272727272727273</v>
      </c>
      <c r="V378" s="7">
        <v>0.88863636363636367</v>
      </c>
      <c r="W378" s="7">
        <v>0.8113636363636364</v>
      </c>
      <c r="AC378" s="6"/>
    </row>
    <row r="379" spans="1:29">
      <c r="A379" s="6"/>
      <c r="B379" s="4">
        <v>7.2248471827876908E-3</v>
      </c>
      <c r="C379" s="1" t="s">
        <v>13</v>
      </c>
      <c r="D379" s="4">
        <v>2.2419187417135569E-5</v>
      </c>
      <c r="E379" s="4">
        <v>2.3190677949520987E-4</v>
      </c>
      <c r="F379" s="4">
        <v>1.6619949921639642E-6</v>
      </c>
      <c r="G379" s="4">
        <v>1.719187671696427E-5</v>
      </c>
      <c r="H379" s="4">
        <v>2.3224180398969811E-4</v>
      </c>
      <c r="I379" s="4">
        <v>2.4023372402089491E-3</v>
      </c>
      <c r="J379" s="4">
        <v>1.7216712988758236E-5</v>
      </c>
      <c r="K379" s="4">
        <v>1.7809175633477989E-4</v>
      </c>
      <c r="O379" s="25">
        <v>440</v>
      </c>
      <c r="AC379" s="6"/>
    </row>
    <row r="380" spans="1:29">
      <c r="A380" s="6"/>
      <c r="B380" s="4">
        <v>7.4734690929284586E-2</v>
      </c>
      <c r="C380" s="1" t="s">
        <v>14</v>
      </c>
      <c r="D380" s="4">
        <v>2.3190677949520982E-4</v>
      </c>
      <c r="E380" s="4">
        <v>2.3988717064175949E-3</v>
      </c>
      <c r="F380" s="4">
        <v>1.7191876716964274E-5</v>
      </c>
      <c r="G380" s="4">
        <v>1.7783484694287196E-4</v>
      </c>
      <c r="H380" s="4">
        <v>2.4023372402089487E-3</v>
      </c>
      <c r="I380" s="4">
        <v>2.4850066252287431E-2</v>
      </c>
      <c r="J380" s="4">
        <v>1.7809175633477987E-4</v>
      </c>
      <c r="K380" s="4">
        <v>1.8422026141178178E-3</v>
      </c>
      <c r="N380" s="1" t="s">
        <v>101</v>
      </c>
      <c r="AC380" s="6"/>
    </row>
    <row r="381" spans="1:29">
      <c r="A381" s="6"/>
      <c r="B381" s="4">
        <v>5.3559746004733873E-4</v>
      </c>
      <c r="C381" s="1" t="s">
        <v>15</v>
      </c>
      <c r="D381" s="4">
        <v>1.6619949921639644E-6</v>
      </c>
      <c r="E381" s="4">
        <v>1.7191876716964277E-5</v>
      </c>
      <c r="F381" s="4">
        <v>1.2320818335578269E-7</v>
      </c>
      <c r="G381" s="4">
        <v>1.2744803135753229E-6</v>
      </c>
      <c r="H381" s="4">
        <v>1.7216712988758239E-5</v>
      </c>
      <c r="I381" s="4">
        <v>1.7809175633477992E-4</v>
      </c>
      <c r="J381" s="4">
        <v>1.2763214935689403E-6</v>
      </c>
      <c r="K381" s="4">
        <v>1.3202423516378568E-5</v>
      </c>
      <c r="P381" s="1" t="s">
        <v>13</v>
      </c>
      <c r="Q381" s="1" t="s">
        <v>14</v>
      </c>
      <c r="R381" s="1" t="s">
        <v>15</v>
      </c>
      <c r="S381" s="1" t="s">
        <v>16</v>
      </c>
      <c r="T381" s="1" t="s">
        <v>17</v>
      </c>
      <c r="U381" s="1" t="s">
        <v>18</v>
      </c>
      <c r="V381" s="1" t="s">
        <v>19</v>
      </c>
      <c r="W381" s="1" t="s">
        <v>20</v>
      </c>
      <c r="X381" s="1" t="s">
        <v>95</v>
      </c>
      <c r="AC381" s="6"/>
    </row>
    <row r="382" spans="1:29">
      <c r="A382" s="6"/>
      <c r="B382" s="4">
        <v>5.5402847460232522E-3</v>
      </c>
      <c r="C382" s="1" t="s">
        <v>16</v>
      </c>
      <c r="D382" s="4">
        <v>1.7191876716964274E-5</v>
      </c>
      <c r="E382" s="4">
        <v>1.7783484694287204E-4</v>
      </c>
      <c r="F382" s="4">
        <v>1.2744803135753229E-6</v>
      </c>
      <c r="G382" s="4">
        <v>1.3183378128388078E-5</v>
      </c>
      <c r="H382" s="4">
        <v>1.7809175633477992E-4</v>
      </c>
      <c r="I382" s="4">
        <v>1.842202614117818E-3</v>
      </c>
      <c r="J382" s="4">
        <v>1.3202423516378566E-5</v>
      </c>
      <c r="K382" s="4">
        <v>1.3656746171250683E-4</v>
      </c>
      <c r="O382" s="1" t="s">
        <v>13</v>
      </c>
      <c r="P382" s="7">
        <v>21.878787878787882</v>
      </c>
      <c r="Q382" s="7">
        <v>4.4444444444444418E-2</v>
      </c>
      <c r="R382" s="7">
        <v>9.0374331550802114E-2</v>
      </c>
      <c r="S382" s="7">
        <v>3.3670033670033693E-4</v>
      </c>
      <c r="T382" s="7">
        <v>1.4369501466275645E-2</v>
      </c>
      <c r="U382" s="7">
        <v>3.8490093240093239</v>
      </c>
      <c r="V382" s="7">
        <v>1.6189723320158103</v>
      </c>
      <c r="W382" s="7">
        <v>7.3160173160173134E-2</v>
      </c>
      <c r="X382" s="6">
        <v>27.569454685771412</v>
      </c>
      <c r="AC382" s="6"/>
    </row>
    <row r="383" spans="1:29">
      <c r="A383" s="6"/>
      <c r="B383" s="4">
        <v>7.4842656518319201E-2</v>
      </c>
      <c r="C383" s="1" t="s">
        <v>17</v>
      </c>
      <c r="D383" s="4">
        <v>2.3224180398969809E-4</v>
      </c>
      <c r="E383" s="4">
        <v>2.4023372402089491E-3</v>
      </c>
      <c r="F383" s="4">
        <v>1.7216712988758236E-5</v>
      </c>
      <c r="G383" s="4">
        <v>1.7809175633477987E-4</v>
      </c>
      <c r="H383" s="4">
        <v>2.4058077804891566E-3</v>
      </c>
      <c r="I383" s="4">
        <v>2.4885965939663083E-2</v>
      </c>
      <c r="J383" s="4">
        <v>1.7834903687124568E-4</v>
      </c>
      <c r="K383" s="4">
        <v>1.8448639550276574E-3</v>
      </c>
      <c r="O383" s="1" t="s">
        <v>14</v>
      </c>
      <c r="P383" s="7">
        <v>0.38918252290345323</v>
      </c>
      <c r="Q383" s="7">
        <v>85.39651162790696</v>
      </c>
      <c r="R383" s="7">
        <v>11.366148488993906</v>
      </c>
      <c r="S383" s="7">
        <v>2.035239996867904</v>
      </c>
      <c r="T383" s="7">
        <v>6.0590909090909095</v>
      </c>
      <c r="U383" s="7">
        <v>6.8868542310402781</v>
      </c>
      <c r="V383" s="7">
        <v>2.7179014615313903</v>
      </c>
      <c r="W383" s="7">
        <v>1.0790748011678244</v>
      </c>
      <c r="X383" s="6">
        <v>115.93000403950262</v>
      </c>
      <c r="AC383" s="6"/>
    </row>
    <row r="384" spans="1:29">
      <c r="A384" s="6"/>
      <c r="B384" s="4">
        <v>0.77418146871654847</v>
      </c>
      <c r="C384" s="1" t="s">
        <v>18</v>
      </c>
      <c r="D384" s="4">
        <v>2.4023372402089487E-3</v>
      </c>
      <c r="E384" s="4">
        <v>2.4850066252287431E-2</v>
      </c>
      <c r="F384" s="4">
        <v>1.7809175633477987E-4</v>
      </c>
      <c r="G384" s="4">
        <v>1.8422026141178176E-3</v>
      </c>
      <c r="H384" s="4">
        <v>2.4885965939663083E-2</v>
      </c>
      <c r="I384" s="4">
        <v>0.2574234341465762</v>
      </c>
      <c r="J384" s="4">
        <v>1.8448639550276572E-3</v>
      </c>
      <c r="K384" s="4">
        <v>1.9083495331782323E-2</v>
      </c>
      <c r="O384" s="1" t="s">
        <v>15</v>
      </c>
      <c r="P384" s="7">
        <v>0.80541125541125524</v>
      </c>
      <c r="Q384" s="7">
        <v>15.75</v>
      </c>
      <c r="R384" s="7">
        <v>172.36440030557677</v>
      </c>
      <c r="S384" s="7">
        <v>3.1949254449254441</v>
      </c>
      <c r="T384" s="7">
        <v>3.134583158776707</v>
      </c>
      <c r="U384" s="7">
        <v>22.858474858474857</v>
      </c>
      <c r="V384" s="7">
        <v>3.1761716544325226E-2</v>
      </c>
      <c r="W384" s="7">
        <v>1.6402288188002474</v>
      </c>
      <c r="X384" s="6">
        <v>219.77978555850962</v>
      </c>
      <c r="AC384" s="6"/>
    </row>
    <row r="385" spans="1:29">
      <c r="A385" s="6"/>
      <c r="B385" s="4">
        <v>5.5482885271132126E-3</v>
      </c>
      <c r="C385" s="1" t="s">
        <v>19</v>
      </c>
      <c r="D385" s="4">
        <v>1.7216712988758236E-5</v>
      </c>
      <c r="E385" s="4">
        <v>1.7809175633477992E-4</v>
      </c>
      <c r="F385" s="4">
        <v>1.2763214935689403E-6</v>
      </c>
      <c r="G385" s="4">
        <v>1.3202423516378565E-5</v>
      </c>
      <c r="H385" s="4">
        <v>1.783490368712457E-4</v>
      </c>
      <c r="I385" s="4">
        <v>1.8448639550276576E-3</v>
      </c>
      <c r="J385" s="4">
        <v>1.322149641831883E-5</v>
      </c>
      <c r="K385" s="4">
        <v>1.3676475411130332E-4</v>
      </c>
      <c r="O385" s="1" t="s">
        <v>16</v>
      </c>
      <c r="P385" s="7">
        <v>1.2613636363636365</v>
      </c>
      <c r="Q385" s="7">
        <v>2.6253003003003013</v>
      </c>
      <c r="R385" s="7">
        <v>0.51627402803873379</v>
      </c>
      <c r="S385" s="7">
        <v>60.596780871780872</v>
      </c>
      <c r="T385" s="7">
        <v>2.6068181818181819</v>
      </c>
      <c r="U385" s="7">
        <v>9.4231021231021241</v>
      </c>
      <c r="V385" s="7">
        <v>1.9340909090909091</v>
      </c>
      <c r="W385" s="7">
        <v>2.826398151398152</v>
      </c>
      <c r="X385" s="6">
        <v>81.790128201892912</v>
      </c>
      <c r="AC385" s="6"/>
    </row>
    <row r="386" spans="1:29">
      <c r="A386" s="6"/>
      <c r="B386" s="4">
        <v>5.739216591987624E-2</v>
      </c>
      <c r="C386" s="1" t="s">
        <v>20</v>
      </c>
      <c r="D386" s="4">
        <v>1.7809175633477989E-4</v>
      </c>
      <c r="E386" s="4">
        <v>1.842202614117818E-3</v>
      </c>
      <c r="F386" s="4">
        <v>1.3202423516378566E-5</v>
      </c>
      <c r="G386" s="4">
        <v>1.3656746171250681E-4</v>
      </c>
      <c r="H386" s="4">
        <v>1.8448639550276576E-3</v>
      </c>
      <c r="I386" s="4">
        <v>1.9083495331782326E-2</v>
      </c>
      <c r="J386" s="4">
        <v>1.3676475411130332E-4</v>
      </c>
      <c r="K386" s="4">
        <v>1.4147111170570226E-3</v>
      </c>
      <c r="O386" s="1" t="s">
        <v>17</v>
      </c>
      <c r="P386" s="7">
        <v>1.3888888888888888E-2</v>
      </c>
      <c r="Q386" s="7">
        <v>5.5596801346801348</v>
      </c>
      <c r="R386" s="7">
        <v>3.2960784313725489</v>
      </c>
      <c r="S386" s="7">
        <v>2.0249999999999999</v>
      </c>
      <c r="T386" s="7">
        <v>40.260483870967747</v>
      </c>
      <c r="U386" s="7">
        <v>0.93076923076923113</v>
      </c>
      <c r="V386" s="7">
        <v>4.3840579710144899E-2</v>
      </c>
      <c r="W386" s="7">
        <v>0.2099206349206349</v>
      </c>
      <c r="X386" s="6">
        <v>52.339661771309331</v>
      </c>
      <c r="AC386" s="6"/>
    </row>
    <row r="387" spans="1:29">
      <c r="A387" s="6"/>
      <c r="O387" s="1" t="s">
        <v>18</v>
      </c>
      <c r="P387" s="7">
        <v>3.6378787878787873</v>
      </c>
      <c r="Q387" s="7">
        <v>7.1111111111111107</v>
      </c>
      <c r="R387" s="7">
        <v>24.727272727272727</v>
      </c>
      <c r="S387" s="7">
        <v>6.2255892255892258</v>
      </c>
      <c r="T387" s="7">
        <v>1.2324046920821108</v>
      </c>
      <c r="U387" s="7">
        <v>61.932400932400931</v>
      </c>
      <c r="V387" s="7">
        <v>8.3636363636363633</v>
      </c>
      <c r="W387" s="7">
        <v>0.35064935064935077</v>
      </c>
      <c r="X387" s="6">
        <v>113.5809431906206</v>
      </c>
      <c r="AC387" s="6"/>
    </row>
    <row r="388" spans="1:29">
      <c r="A388" s="6"/>
      <c r="C388" s="1" t="s">
        <v>31</v>
      </c>
      <c r="D388" s="4">
        <v>2.9261779004305984E-4</v>
      </c>
      <c r="E388" s="4">
        <v>4.0025263759918993E-5</v>
      </c>
      <c r="F388" s="4">
        <v>3.5027284546148654E-3</v>
      </c>
      <c r="G388" s="4">
        <v>4.7911519752337267E-4</v>
      </c>
      <c r="H388" s="4">
        <v>3.031246502142928E-3</v>
      </c>
      <c r="I388" s="4">
        <v>4.1462428088103896E-4</v>
      </c>
      <c r="J388" s="4">
        <v>3.6284989283957708E-2</v>
      </c>
      <c r="K388" s="4">
        <v>4.9631851378637215E-3</v>
      </c>
      <c r="O388" s="1" t="s">
        <v>19</v>
      </c>
      <c r="P388" s="7">
        <v>2.3032106782106783</v>
      </c>
      <c r="Q388" s="7">
        <v>4.7249999999999996</v>
      </c>
      <c r="R388" s="7">
        <v>0.1754265342500636</v>
      </c>
      <c r="S388" s="7">
        <v>1.2886363636363636</v>
      </c>
      <c r="T388" s="7">
        <v>1.4795454545454545</v>
      </c>
      <c r="U388" s="7">
        <v>5.57976467976468</v>
      </c>
      <c r="V388" s="7">
        <v>89.325470543948811</v>
      </c>
      <c r="W388" s="7">
        <v>3.9818645640074219</v>
      </c>
      <c r="X388" s="6">
        <v>108.85891881836348</v>
      </c>
      <c r="AC388" s="6"/>
    </row>
    <row r="389" spans="1:29">
      <c r="A389" s="6"/>
      <c r="C389" s="1"/>
      <c r="D389" s="1" t="s">
        <v>13</v>
      </c>
      <c r="E389" s="1" t="s">
        <v>14</v>
      </c>
      <c r="F389" s="1" t="s">
        <v>15</v>
      </c>
      <c r="G389" s="1" t="s">
        <v>16</v>
      </c>
      <c r="H389" s="1" t="s">
        <v>17</v>
      </c>
      <c r="I389" s="1" t="s">
        <v>18</v>
      </c>
      <c r="J389" s="1" t="s">
        <v>19</v>
      </c>
      <c r="K389" s="1" t="s">
        <v>20</v>
      </c>
      <c r="L389" s="1"/>
      <c r="O389" s="1" t="s">
        <v>20</v>
      </c>
      <c r="P389" s="7">
        <v>3.4815062388591795</v>
      </c>
      <c r="Q389" s="7">
        <v>2.0864379084967322</v>
      </c>
      <c r="R389" s="7">
        <v>0.14976407675369618</v>
      </c>
      <c r="S389" s="7">
        <v>1.0431818181818182</v>
      </c>
      <c r="T389" s="7">
        <v>0.5373857167500431</v>
      </c>
      <c r="U389" s="7">
        <v>0.68187302893185253</v>
      </c>
      <c r="V389" s="7">
        <v>5.0165136014880263</v>
      </c>
      <c r="W389" s="7">
        <v>5.9038006111535504</v>
      </c>
      <c r="X389" s="6">
        <v>18.900463000614899</v>
      </c>
      <c r="AC389" s="6"/>
    </row>
    <row r="390" spans="1:29">
      <c r="A390" s="6"/>
      <c r="B390" s="4">
        <v>5.9707520024417562E-3</v>
      </c>
      <c r="C390" s="1" t="s">
        <v>13</v>
      </c>
      <c r="D390" s="4">
        <v>1.747148255849681E-6</v>
      </c>
      <c r="E390" s="4">
        <v>2.389809237427958E-7</v>
      </c>
      <c r="F390" s="4">
        <v>2.0913922934401424E-5</v>
      </c>
      <c r="G390" s="4">
        <v>2.8606780250129547E-6</v>
      </c>
      <c r="H390" s="4">
        <v>1.8098821122564456E-5</v>
      </c>
      <c r="I390" s="4">
        <v>2.4756187553314364E-6</v>
      </c>
      <c r="J390" s="4">
        <v>2.1664867242576815E-4</v>
      </c>
      <c r="K390" s="4">
        <v>2.9633947600388977E-5</v>
      </c>
      <c r="X390" s="27">
        <v>738.74935926658486</v>
      </c>
      <c r="Y390" t="s">
        <v>51</v>
      </c>
      <c r="AC390" s="6"/>
    </row>
    <row r="391" spans="1:29">
      <c r="A391" s="6"/>
      <c r="B391" s="4">
        <v>8.1669991324734151E-4</v>
      </c>
      <c r="C391" s="1" t="s">
        <v>14</v>
      </c>
      <c r="D391" s="4">
        <v>2.3898092374279575E-7</v>
      </c>
      <c r="E391" s="4">
        <v>3.2688629440427804E-8</v>
      </c>
      <c r="F391" s="4">
        <v>2.8606780250129552E-6</v>
      </c>
      <c r="G391" s="4">
        <v>3.9129334025282133E-7</v>
      </c>
      <c r="H391" s="4">
        <v>2.4756187553314368E-6</v>
      </c>
      <c r="I391" s="4">
        <v>3.3862361422578587E-7</v>
      </c>
      <c r="J391" s="4">
        <v>2.9633947600388977E-5</v>
      </c>
      <c r="K391" s="4">
        <v>4.0534328715237962E-6</v>
      </c>
      <c r="Y391" t="s">
        <v>102</v>
      </c>
      <c r="AC391" s="6"/>
    </row>
    <row r="392" spans="1:29">
      <c r="A392" s="6"/>
      <c r="B392" s="4">
        <v>7.1471809459444896E-2</v>
      </c>
      <c r="C392" s="1" t="s">
        <v>15</v>
      </c>
      <c r="D392" s="4">
        <v>2.0913922934401424E-5</v>
      </c>
      <c r="E392" s="4">
        <v>2.8606780250129552E-6</v>
      </c>
      <c r="F392" s="4">
        <v>2.5034634069640954E-4</v>
      </c>
      <c r="G392" s="4">
        <v>3.4243230106514799E-5</v>
      </c>
      <c r="H392" s="4">
        <v>2.1664867242576817E-4</v>
      </c>
      <c r="I392" s="4">
        <v>2.9633947600388977E-5</v>
      </c>
      <c r="J392" s="4">
        <v>2.5933538403410251E-3</v>
      </c>
      <c r="K392" s="4">
        <v>3.5472782248534464E-4</v>
      </c>
      <c r="U392" t="s">
        <v>103</v>
      </c>
      <c r="W392">
        <v>66.33864886296881</v>
      </c>
      <c r="AC392" s="6"/>
    </row>
    <row r="393" spans="1:29">
      <c r="A393" s="6"/>
      <c r="B393" s="4">
        <v>9.7761589430088829E-3</v>
      </c>
      <c r="C393" s="1" t="s">
        <v>16</v>
      </c>
      <c r="D393" s="4">
        <v>2.8606780250129552E-6</v>
      </c>
      <c r="E393" s="4">
        <v>3.9129334025282139E-7</v>
      </c>
      <c r="F393" s="4">
        <v>3.4243230106514799E-5</v>
      </c>
      <c r="G393" s="4">
        <v>4.683906322999587E-6</v>
      </c>
      <c r="H393" s="4">
        <v>2.963394760038898E-5</v>
      </c>
      <c r="I393" s="4">
        <v>4.0534328715237962E-6</v>
      </c>
      <c r="J393" s="4">
        <v>3.5472782248534464E-4</v>
      </c>
      <c r="K393" s="4">
        <v>4.8520886771335198E-5</v>
      </c>
      <c r="AC393" s="6"/>
    </row>
    <row r="394" spans="1:29">
      <c r="A394" s="6"/>
      <c r="B394" s="4">
        <v>6.1851403907811423E-2</v>
      </c>
      <c r="C394" s="1" t="s">
        <v>17</v>
      </c>
      <c r="D394" s="4">
        <v>1.8098821122564456E-5</v>
      </c>
      <c r="E394" s="4">
        <v>2.4756187553314364E-6</v>
      </c>
      <c r="F394" s="4">
        <v>2.1664867242576815E-4</v>
      </c>
      <c r="G394" s="4">
        <v>2.9633947600388974E-5</v>
      </c>
      <c r="H394" s="4">
        <v>1.8748685174818281E-4</v>
      </c>
      <c r="I394" s="4">
        <v>2.5645093866758993E-5</v>
      </c>
      <c r="J394" s="4">
        <v>2.2442775279926772E-3</v>
      </c>
      <c r="K394" s="4">
        <v>3.0697996863125575E-4</v>
      </c>
      <c r="AC394" s="6"/>
    </row>
    <row r="395" spans="1:29">
      <c r="A395" s="6"/>
      <c r="B395" s="4">
        <v>8.4602469144720808E-3</v>
      </c>
      <c r="C395" s="1" t="s">
        <v>18</v>
      </c>
      <c r="D395" s="4">
        <v>2.4756187553314364E-6</v>
      </c>
      <c r="E395" s="4">
        <v>3.3862361422578587E-7</v>
      </c>
      <c r="F395" s="4">
        <v>2.9633947600388974E-5</v>
      </c>
      <c r="G395" s="4">
        <v>4.0534328715237954E-6</v>
      </c>
      <c r="H395" s="4">
        <v>2.5645093866758993E-5</v>
      </c>
      <c r="I395" s="4">
        <v>3.5078237929890152E-6</v>
      </c>
      <c r="J395" s="4">
        <v>3.0697996863125569E-4</v>
      </c>
      <c r="K395" s="4">
        <v>4.1989771748565241E-5</v>
      </c>
      <c r="AC395" s="6"/>
    </row>
    <row r="396" spans="1:29">
      <c r="A396" s="6"/>
      <c r="B396" s="4">
        <v>0.74038106976984353</v>
      </c>
      <c r="C396" s="1" t="s">
        <v>19</v>
      </c>
      <c r="D396" s="4">
        <v>2.1664867242576812E-4</v>
      </c>
      <c r="E396" s="4">
        <v>2.9633947600388974E-5</v>
      </c>
      <c r="F396" s="4">
        <v>2.5933538403410247E-3</v>
      </c>
      <c r="G396" s="4">
        <v>3.5472782248534453E-4</v>
      </c>
      <c r="H396" s="4">
        <v>2.2442775279926772E-3</v>
      </c>
      <c r="I396" s="4">
        <v>3.0697996863125569E-4</v>
      </c>
      <c r="J396" s="4">
        <v>2.6864719182643916E-2</v>
      </c>
      <c r="K396" s="4">
        <v>3.6746483218373306E-3</v>
      </c>
      <c r="AC396" s="6"/>
    </row>
    <row r="397" spans="1:29">
      <c r="A397" s="6"/>
      <c r="B397" s="4">
        <v>0.10127185908973006</v>
      </c>
      <c r="C397" s="1" t="s">
        <v>20</v>
      </c>
      <c r="D397" s="4">
        <v>2.9633947600388974E-5</v>
      </c>
      <c r="E397" s="4">
        <v>4.0534328715237954E-6</v>
      </c>
      <c r="F397" s="4">
        <v>3.5472782248534458E-4</v>
      </c>
      <c r="G397" s="4">
        <v>4.8520886771335185E-5</v>
      </c>
      <c r="H397" s="4">
        <v>3.0697996863125575E-4</v>
      </c>
      <c r="I397" s="4">
        <v>4.1989771748565235E-5</v>
      </c>
      <c r="J397" s="4">
        <v>3.6746483218373302E-3</v>
      </c>
      <c r="K397" s="4">
        <v>5.0263098591797725E-4</v>
      </c>
      <c r="AC397" s="6"/>
    </row>
    <row r="398" spans="1:29">
      <c r="A398" s="6"/>
      <c r="AC398" s="6"/>
    </row>
    <row r="399" spans="1:29">
      <c r="A399" s="6"/>
      <c r="C399" s="1" t="s">
        <v>32</v>
      </c>
      <c r="D399" s="4">
        <v>0</v>
      </c>
      <c r="E399" s="4">
        <v>0</v>
      </c>
      <c r="F399" s="4">
        <v>0</v>
      </c>
      <c r="G399" s="4">
        <v>0</v>
      </c>
      <c r="H399" s="4">
        <v>0</v>
      </c>
      <c r="I399" s="4">
        <v>0</v>
      </c>
      <c r="J399" s="4">
        <v>0</v>
      </c>
      <c r="K399" s="4">
        <v>0</v>
      </c>
      <c r="AC399" s="6"/>
    </row>
    <row r="400" spans="1:29">
      <c r="A400" s="6"/>
      <c r="C400" s="1"/>
      <c r="D400" s="1" t="s">
        <v>13</v>
      </c>
      <c r="E400" s="1" t="s">
        <v>14</v>
      </c>
      <c r="F400" s="1" t="s">
        <v>15</v>
      </c>
      <c r="G400" s="1" t="s">
        <v>16</v>
      </c>
      <c r="H400" s="1" t="s">
        <v>17</v>
      </c>
      <c r="I400" s="1" t="s">
        <v>18</v>
      </c>
      <c r="J400" s="1" t="s">
        <v>19</v>
      </c>
      <c r="K400" s="1" t="s">
        <v>20</v>
      </c>
      <c r="AC400" s="6"/>
    </row>
    <row r="401" spans="1:29">
      <c r="A401" s="6"/>
      <c r="B401" s="4">
        <v>5.9832331881028709E-4</v>
      </c>
      <c r="C401" s="1" t="s">
        <v>13</v>
      </c>
      <c r="D401" s="4">
        <v>0</v>
      </c>
      <c r="E401" s="4">
        <v>0</v>
      </c>
      <c r="F401" s="4">
        <v>0</v>
      </c>
      <c r="G401" s="4">
        <v>0</v>
      </c>
      <c r="H401" s="4">
        <v>0</v>
      </c>
      <c r="I401" s="4">
        <v>0</v>
      </c>
      <c r="J401" s="4">
        <v>0</v>
      </c>
      <c r="K401" s="4">
        <v>0</v>
      </c>
      <c r="AC401" s="6"/>
    </row>
    <row r="402" spans="1:29">
      <c r="A402" s="6"/>
      <c r="B402" s="4">
        <v>6.1891285968788115E-3</v>
      </c>
      <c r="C402" s="1" t="s">
        <v>14</v>
      </c>
      <c r="D402" s="4">
        <v>0</v>
      </c>
      <c r="E402" s="4">
        <v>0</v>
      </c>
      <c r="F402" s="4">
        <v>0</v>
      </c>
      <c r="G402" s="4">
        <v>0</v>
      </c>
      <c r="H402" s="4">
        <v>0</v>
      </c>
      <c r="I402" s="4">
        <v>0</v>
      </c>
      <c r="J402" s="4">
        <v>0</v>
      </c>
      <c r="K402" s="4">
        <v>0</v>
      </c>
      <c r="AC402" s="6"/>
    </row>
    <row r="403" spans="1:29">
      <c r="A403" s="6"/>
      <c r="B403" s="4">
        <v>7.1621213240247433E-3</v>
      </c>
      <c r="C403" s="1" t="s">
        <v>15</v>
      </c>
      <c r="D403" s="4">
        <v>0</v>
      </c>
      <c r="E403" s="4">
        <v>0</v>
      </c>
      <c r="F403" s="4">
        <v>0</v>
      </c>
      <c r="G403" s="4">
        <v>0</v>
      </c>
      <c r="H403" s="4">
        <v>0</v>
      </c>
      <c r="I403" s="4">
        <v>0</v>
      </c>
      <c r="J403" s="4">
        <v>0</v>
      </c>
      <c r="K403" s="4">
        <v>0</v>
      </c>
      <c r="AC403" s="6"/>
    </row>
    <row r="404" spans="1:29">
      <c r="A404" s="6"/>
      <c r="B404" s="4">
        <v>7.4085847078429037E-2</v>
      </c>
      <c r="C404" s="1" t="s">
        <v>16</v>
      </c>
      <c r="D404" s="4">
        <v>0</v>
      </c>
      <c r="E404" s="4">
        <v>0</v>
      </c>
      <c r="F404" s="4">
        <v>0</v>
      </c>
      <c r="G404" s="4">
        <v>0</v>
      </c>
      <c r="H404" s="4">
        <v>0</v>
      </c>
      <c r="I404" s="4">
        <v>0</v>
      </c>
      <c r="J404" s="4">
        <v>0</v>
      </c>
      <c r="K404" s="4">
        <v>0</v>
      </c>
      <c r="AC404" s="6"/>
    </row>
    <row r="405" spans="1:29">
      <c r="A405" s="6"/>
      <c r="B405" s="4">
        <v>6.1980697312605032E-3</v>
      </c>
      <c r="C405" s="1" t="s">
        <v>17</v>
      </c>
      <c r="D405" s="4">
        <v>0</v>
      </c>
      <c r="E405" s="4">
        <v>0</v>
      </c>
      <c r="F405" s="4">
        <v>0</v>
      </c>
      <c r="G405" s="4">
        <v>0</v>
      </c>
      <c r="H405" s="4">
        <v>0</v>
      </c>
      <c r="I405" s="4">
        <v>0</v>
      </c>
      <c r="J405" s="4">
        <v>0</v>
      </c>
      <c r="K405" s="4">
        <v>0</v>
      </c>
      <c r="AC405" s="6"/>
    </row>
    <row r="406" spans="1:29">
      <c r="A406" s="6"/>
      <c r="B406" s="4">
        <v>6.4113581091023011E-2</v>
      </c>
      <c r="C406" s="1" t="s">
        <v>18</v>
      </c>
      <c r="D406" s="4">
        <v>0</v>
      </c>
      <c r="E406" s="4">
        <v>0</v>
      </c>
      <c r="F406" s="4">
        <v>0</v>
      </c>
      <c r="G406" s="4">
        <v>0</v>
      </c>
      <c r="H406" s="4">
        <v>0</v>
      </c>
      <c r="I406" s="4">
        <v>0</v>
      </c>
      <c r="J406" s="4">
        <v>0</v>
      </c>
      <c r="K406" s="4">
        <v>0</v>
      </c>
      <c r="AC406" s="6"/>
    </row>
    <row r="407" spans="1:29">
      <c r="A407" s="6"/>
      <c r="B407" s="4">
        <v>7.4192875314171916E-2</v>
      </c>
      <c r="C407" s="1" t="s">
        <v>19</v>
      </c>
      <c r="D407" s="4">
        <v>0</v>
      </c>
      <c r="E407" s="4">
        <v>0</v>
      </c>
      <c r="F407" s="4">
        <v>0</v>
      </c>
      <c r="G407" s="4">
        <v>0</v>
      </c>
      <c r="H407" s="4">
        <v>0</v>
      </c>
      <c r="I407" s="4">
        <v>0</v>
      </c>
      <c r="J407" s="4">
        <v>0</v>
      </c>
      <c r="K407" s="4">
        <v>0</v>
      </c>
      <c r="AC407" s="6"/>
    </row>
    <row r="408" spans="1:29">
      <c r="A408" s="6"/>
      <c r="B408" s="4">
        <v>0.76746005354540181</v>
      </c>
      <c r="C408" s="1" t="s">
        <v>20</v>
      </c>
      <c r="D408" s="4">
        <v>0</v>
      </c>
      <c r="E408" s="4">
        <v>0</v>
      </c>
      <c r="F408" s="4">
        <v>0</v>
      </c>
      <c r="G408" s="4">
        <v>0</v>
      </c>
      <c r="H408" s="4">
        <v>0</v>
      </c>
      <c r="I408" s="4">
        <v>0</v>
      </c>
      <c r="J408" s="4">
        <v>0</v>
      </c>
      <c r="K408" s="4">
        <v>0</v>
      </c>
      <c r="AC408" s="6"/>
    </row>
    <row r="409" spans="1:29">
      <c r="A409" s="6"/>
      <c r="AC409" s="6"/>
    </row>
    <row r="410" spans="1:29">
      <c r="A410" s="6"/>
      <c r="C410" s="1" t="s">
        <v>33</v>
      </c>
      <c r="AC410" s="6"/>
    </row>
    <row r="411" spans="1:29">
      <c r="A411" s="6"/>
      <c r="C411" s="1"/>
      <c r="D411" s="1" t="s">
        <v>13</v>
      </c>
      <c r="E411" s="1" t="s">
        <v>14</v>
      </c>
      <c r="F411" s="1" t="s">
        <v>15</v>
      </c>
      <c r="G411" s="1" t="s">
        <v>16</v>
      </c>
      <c r="H411" s="1" t="s">
        <v>17</v>
      </c>
      <c r="I411" s="1" t="s">
        <v>18</v>
      </c>
      <c r="J411" s="1" t="s">
        <v>19</v>
      </c>
      <c r="K411" s="1" t="s">
        <v>20</v>
      </c>
      <c r="AC411" s="6"/>
    </row>
    <row r="412" spans="1:29">
      <c r="A412" s="6"/>
      <c r="C412" s="1" t="s">
        <v>13</v>
      </c>
      <c r="D412" s="4">
        <v>2.2194675660811122E-3</v>
      </c>
      <c r="E412" s="4">
        <v>1.3283749273607946E-2</v>
      </c>
      <c r="F412" s="4">
        <v>8.7510625923305288E-3</v>
      </c>
      <c r="G412" s="4">
        <v>2.4067088758728387E-3</v>
      </c>
      <c r="H412" s="4">
        <v>2.8356751299828788E-3</v>
      </c>
      <c r="I412" s="4">
        <v>4.2024329904535255E-3</v>
      </c>
      <c r="J412" s="4">
        <v>1.3955277439161658E-3</v>
      </c>
      <c r="K412" s="4">
        <v>5.0169094659634E-4</v>
      </c>
      <c r="L412" s="6">
        <v>3.5596315118841336E-2</v>
      </c>
      <c r="N412" s="30">
        <f>D412+K419</f>
        <v>4.5740886732437962E-3</v>
      </c>
      <c r="AC412" s="6"/>
    </row>
    <row r="413" spans="1:29">
      <c r="A413" s="6"/>
      <c r="C413" s="1" t="s">
        <v>14</v>
      </c>
      <c r="D413" s="4">
        <v>1.3283749273607946E-2</v>
      </c>
      <c r="E413" s="4">
        <v>0.13608536777814143</v>
      </c>
      <c r="F413" s="4">
        <v>2.4067088758728387E-3</v>
      </c>
      <c r="G413" s="4">
        <v>1.2842569132727299E-2</v>
      </c>
      <c r="H413" s="4">
        <v>4.2024329904535246E-3</v>
      </c>
      <c r="I413" s="4">
        <v>4.0033088235447656E-2</v>
      </c>
      <c r="J413" s="4">
        <v>5.0169094659634E-4</v>
      </c>
      <c r="K413" s="4">
        <v>3.283636538269327E-3</v>
      </c>
      <c r="L413" s="6">
        <v>0.21263924377111634</v>
      </c>
      <c r="AC413" s="6"/>
    </row>
    <row r="414" spans="1:29">
      <c r="A414" s="6"/>
      <c r="C414" s="1" t="s">
        <v>15</v>
      </c>
      <c r="D414" s="4">
        <v>8.7510625923305288E-3</v>
      </c>
      <c r="E414" s="4">
        <v>2.4067088758728387E-3</v>
      </c>
      <c r="F414" s="4">
        <v>0.10343221750293394</v>
      </c>
      <c r="G414" s="4">
        <v>1.7199595193889292E-2</v>
      </c>
      <c r="H414" s="4">
        <v>1.3955277439161658E-3</v>
      </c>
      <c r="I414" s="4">
        <v>5.0169094659634E-4</v>
      </c>
      <c r="J414" s="4">
        <v>1.4292011409875047E-2</v>
      </c>
      <c r="K414" s="4">
        <v>2.313386565372672E-3</v>
      </c>
      <c r="L414" s="6">
        <v>0.15029220083078679</v>
      </c>
      <c r="AC414" s="6"/>
    </row>
    <row r="415" spans="1:29">
      <c r="A415" s="6"/>
      <c r="C415" s="1" t="s">
        <v>16</v>
      </c>
      <c r="D415" s="4">
        <v>2.4067088758728387E-3</v>
      </c>
      <c r="E415" s="4">
        <v>1.2842569132727299E-2</v>
      </c>
      <c r="F415" s="4">
        <v>1.7199595193889292E-2</v>
      </c>
      <c r="G415" s="4">
        <v>3.3920622306917857E-2</v>
      </c>
      <c r="H415" s="4">
        <v>5.0169094659634E-4</v>
      </c>
      <c r="I415" s="4">
        <v>3.2836365382693275E-3</v>
      </c>
      <c r="J415" s="4">
        <v>2.313386565372672E-3</v>
      </c>
      <c r="K415" s="4">
        <v>4.0245548684576422E-3</v>
      </c>
      <c r="L415" s="6">
        <v>7.6492764428103266E-2</v>
      </c>
      <c r="AC415" s="6"/>
    </row>
    <row r="416" spans="1:29">
      <c r="A416" s="6"/>
      <c r="C416" s="1" t="s">
        <v>17</v>
      </c>
      <c r="D416" s="4">
        <v>2.8356751299828788E-3</v>
      </c>
      <c r="E416" s="4">
        <v>4.2024329904535255E-3</v>
      </c>
      <c r="F416" s="4">
        <v>1.3955277439161658E-3</v>
      </c>
      <c r="G416" s="4">
        <v>5.0169094659634E-4</v>
      </c>
      <c r="H416" s="4">
        <v>2.7092436717252581E-2</v>
      </c>
      <c r="I416" s="4">
        <v>2.8426208289287692E-2</v>
      </c>
      <c r="J416" s="4">
        <v>4.348659772803575E-3</v>
      </c>
      <c r="K416" s="4">
        <v>2.4305888790707711E-3</v>
      </c>
      <c r="L416" s="6">
        <v>7.1233220469363534E-2</v>
      </c>
      <c r="AC416" s="6"/>
    </row>
    <row r="417" spans="1:29">
      <c r="A417" s="6"/>
      <c r="C417" s="1" t="s">
        <v>18</v>
      </c>
      <c r="D417" s="4">
        <v>4.2024329904535246E-3</v>
      </c>
      <c r="E417" s="4">
        <v>4.0033088235447656E-2</v>
      </c>
      <c r="F417" s="4">
        <v>5.0169094659634E-4</v>
      </c>
      <c r="G417" s="4">
        <v>3.283636538269327E-3</v>
      </c>
      <c r="H417" s="4">
        <v>2.8426208289287692E-2</v>
      </c>
      <c r="I417" s="4">
        <v>0.25959915819566387</v>
      </c>
      <c r="J417" s="4">
        <v>2.4305888790707711E-3</v>
      </c>
      <c r="K417" s="4">
        <v>1.9321831653968009E-2</v>
      </c>
      <c r="L417" s="6">
        <v>0.3577986357287572</v>
      </c>
      <c r="AC417" s="6"/>
    </row>
    <row r="418" spans="1:29">
      <c r="A418" s="6"/>
      <c r="C418" s="1" t="s">
        <v>19</v>
      </c>
      <c r="D418" s="4">
        <v>1.3955277439161658E-3</v>
      </c>
      <c r="E418" s="4">
        <v>5.0169094659634E-4</v>
      </c>
      <c r="F418" s="4">
        <v>1.4292011409875047E-2</v>
      </c>
      <c r="G418" s="4">
        <v>2.3133865653726725E-3</v>
      </c>
      <c r="H418" s="4">
        <v>4.348659772803575E-3</v>
      </c>
      <c r="I418" s="4">
        <v>2.4305888790707715E-3</v>
      </c>
      <c r="J418" s="4">
        <v>2.8335609080962883E-2</v>
      </c>
      <c r="K418" s="4">
        <v>4.0499173324674894E-3</v>
      </c>
      <c r="L418" s="6">
        <v>5.766739173106495E-2</v>
      </c>
      <c r="AC418" s="6"/>
    </row>
    <row r="419" spans="1:29">
      <c r="A419" s="6"/>
      <c r="C419" s="1" t="s">
        <v>20</v>
      </c>
      <c r="D419" s="4">
        <v>5.0169094659634E-4</v>
      </c>
      <c r="E419" s="4">
        <v>3.2836365382693275E-3</v>
      </c>
      <c r="F419" s="4">
        <v>2.3133865653726725E-3</v>
      </c>
      <c r="G419" s="4">
        <v>4.0245548684576422E-3</v>
      </c>
      <c r="H419" s="4">
        <v>2.4305888790707715E-3</v>
      </c>
      <c r="I419" s="4">
        <v>1.9321831653968013E-2</v>
      </c>
      <c r="J419" s="4">
        <v>4.0499173324674885E-3</v>
      </c>
      <c r="K419" s="4">
        <v>2.3546211071626844E-3</v>
      </c>
      <c r="L419" s="6">
        <v>3.828022789136494E-2</v>
      </c>
      <c r="AC419" s="6"/>
    </row>
    <row r="420" spans="1:29">
      <c r="A420" s="6"/>
      <c r="D420" s="3">
        <v>3.5596315118841336E-2</v>
      </c>
      <c r="E420" s="3">
        <v>0.21263924377111634</v>
      </c>
      <c r="F420" s="3">
        <v>0.15029220083078679</v>
      </c>
      <c r="G420" s="3">
        <v>7.6492764428103266E-2</v>
      </c>
      <c r="H420" s="3">
        <v>7.1233220469363534E-2</v>
      </c>
      <c r="I420" s="3">
        <v>0.3577986357287572</v>
      </c>
      <c r="J420" s="3">
        <v>5.766739173106495E-2</v>
      </c>
      <c r="K420" s="3">
        <v>3.8280227891364933E-2</v>
      </c>
      <c r="L420" s="6">
        <v>0.99999999996939837</v>
      </c>
      <c r="AC420" s="6"/>
    </row>
    <row r="421" spans="1:29">
      <c r="A421" s="6"/>
      <c r="L421" s="6"/>
      <c r="M421" s="6"/>
      <c r="N421" s="6"/>
      <c r="O421" s="6"/>
      <c r="P421" s="6"/>
      <c r="Q421" s="6"/>
      <c r="R421" s="6"/>
      <c r="S421" s="6"/>
      <c r="T421" s="6"/>
      <c r="U421" s="6"/>
      <c r="V421" s="6"/>
      <c r="W421" s="6"/>
      <c r="X421" s="6"/>
      <c r="Y421" s="6"/>
      <c r="Z421" s="6"/>
      <c r="AA421" s="6"/>
      <c r="AB421" s="6"/>
      <c r="AC421" s="6"/>
    </row>
    <row r="422" spans="1:29">
      <c r="A422" s="6"/>
      <c r="C422" s="1" t="s">
        <v>34</v>
      </c>
      <c r="N422" t="s">
        <v>36</v>
      </c>
      <c r="O422" s="7">
        <v>0.5249794758205506</v>
      </c>
      <c r="W422" t="s">
        <v>54</v>
      </c>
      <c r="Y422" t="s">
        <v>60</v>
      </c>
      <c r="AC422" s="6"/>
    </row>
    <row r="423" spans="1:29">
      <c r="A423" s="6"/>
      <c r="C423" s="1"/>
      <c r="D423" s="1" t="s">
        <v>13</v>
      </c>
      <c r="E423" s="1" t="s">
        <v>14</v>
      </c>
      <c r="F423" s="1" t="s">
        <v>15</v>
      </c>
      <c r="G423" s="1" t="s">
        <v>16</v>
      </c>
      <c r="H423" s="1" t="s">
        <v>17</v>
      </c>
      <c r="I423" s="1" t="s">
        <v>18</v>
      </c>
      <c r="J423" s="1" t="s">
        <v>19</v>
      </c>
      <c r="K423" s="1" t="s">
        <v>20</v>
      </c>
      <c r="N423" t="s">
        <v>37</v>
      </c>
      <c r="O423" s="7">
        <v>0.32273258488131995</v>
      </c>
      <c r="R423" t="s">
        <v>58</v>
      </c>
      <c r="W423" s="1" t="s">
        <v>45</v>
      </c>
      <c r="X423" s="6" t="s">
        <v>47</v>
      </c>
      <c r="Y423" s="6" t="s">
        <v>48</v>
      </c>
      <c r="Z423" s="6" t="s">
        <v>49</v>
      </c>
      <c r="AA423" s="6" t="s">
        <v>50</v>
      </c>
      <c r="AB423" s="6"/>
      <c r="AC423" s="6"/>
    </row>
    <row r="424" spans="1:29">
      <c r="A424" s="6"/>
      <c r="C424" s="1" t="s">
        <v>13</v>
      </c>
      <c r="D424" s="5">
        <v>0.97656572907568939</v>
      </c>
      <c r="E424" s="5">
        <v>5.8448496803874965</v>
      </c>
      <c r="F424" s="5">
        <v>3.8504675406254325</v>
      </c>
      <c r="G424" s="5">
        <v>1.058951905384049</v>
      </c>
      <c r="H424" s="5">
        <v>1.2476970571924666</v>
      </c>
      <c r="I424" s="5">
        <v>1.8490705157995513</v>
      </c>
      <c r="J424" s="5">
        <v>0.61403220732311292</v>
      </c>
      <c r="K424" s="5">
        <v>0.22074401650238959</v>
      </c>
      <c r="L424" s="11">
        <v>15.66237865229019</v>
      </c>
      <c r="N424" t="s">
        <v>38</v>
      </c>
      <c r="O424" s="7">
        <v>0.6852108718193417</v>
      </c>
      <c r="W424" s="1" t="s">
        <v>13</v>
      </c>
      <c r="X424" s="5">
        <v>15.66237865229019</v>
      </c>
      <c r="Y424" s="5">
        <v>0.97656572907568939</v>
      </c>
      <c r="Z424" s="5">
        <v>14.685812923214501</v>
      </c>
      <c r="AA424" s="7">
        <v>9.360511554354499</v>
      </c>
      <c r="AB424" s="7">
        <v>0.49119453558496484</v>
      </c>
      <c r="AC424" s="6"/>
    </row>
    <row r="425" spans="1:29">
      <c r="A425" s="6"/>
      <c r="C425" s="1" t="s">
        <v>14</v>
      </c>
      <c r="D425" s="5">
        <v>5.8448496803874965</v>
      </c>
      <c r="E425" s="5">
        <v>59.877561822382226</v>
      </c>
      <c r="F425" s="5">
        <v>1.058951905384049</v>
      </c>
      <c r="G425" s="5">
        <v>5.6507304184000118</v>
      </c>
      <c r="H425" s="5">
        <v>1.8490705157995508</v>
      </c>
      <c r="I425" s="5">
        <v>17.614558823596969</v>
      </c>
      <c r="J425" s="5">
        <v>0.22074401650238959</v>
      </c>
      <c r="K425" s="5">
        <v>1.4448000768385039</v>
      </c>
      <c r="L425" s="11">
        <v>93.561267259291199</v>
      </c>
      <c r="M425" s="9" t="s">
        <v>39</v>
      </c>
      <c r="N425" s="9">
        <v>1</v>
      </c>
      <c r="O425" s="9">
        <v>2</v>
      </c>
      <c r="P425" s="9" t="s">
        <v>39</v>
      </c>
      <c r="Q425" s="9">
        <v>1</v>
      </c>
      <c r="R425" s="9">
        <v>2</v>
      </c>
      <c r="S425" s="9" t="s">
        <v>11</v>
      </c>
      <c r="T425" s="9" t="s">
        <v>42</v>
      </c>
      <c r="U425" s="9" t="s">
        <v>43</v>
      </c>
      <c r="V425" s="9"/>
      <c r="W425" s="1" t="s">
        <v>14</v>
      </c>
      <c r="X425" s="5">
        <v>93.561267259291199</v>
      </c>
      <c r="Y425" s="5">
        <v>59.877561822382226</v>
      </c>
      <c r="Z425" s="5">
        <v>33.683705436908973</v>
      </c>
      <c r="AA425" s="7">
        <v>2.5036268816072292E-4</v>
      </c>
      <c r="AB425" s="7">
        <v>1.7527563691520729</v>
      </c>
      <c r="AC425" s="6"/>
    </row>
    <row r="426" spans="1:29">
      <c r="A426" s="6"/>
      <c r="C426" s="1" t="s">
        <v>15</v>
      </c>
      <c r="D426" s="5">
        <v>3.8504675406254325</v>
      </c>
      <c r="E426" s="5">
        <v>1.058951905384049</v>
      </c>
      <c r="F426" s="5">
        <v>45.510175701290933</v>
      </c>
      <c r="G426" s="5">
        <v>7.5678218853112886</v>
      </c>
      <c r="H426" s="5">
        <v>0.61403220732311292</v>
      </c>
      <c r="I426" s="5">
        <v>0.22074401650238959</v>
      </c>
      <c r="J426" s="5">
        <v>6.2884850203450204</v>
      </c>
      <c r="K426" s="5">
        <v>1.0178900887639757</v>
      </c>
      <c r="L426" s="11">
        <v>66.128568365546201</v>
      </c>
      <c r="M426" s="9">
        <v>1</v>
      </c>
      <c r="N426" s="5">
        <v>171.35292373877732</v>
      </c>
      <c r="O426" s="5">
        <v>37.656106886715669</v>
      </c>
      <c r="P426" s="9">
        <v>1</v>
      </c>
      <c r="Q426">
        <v>2.4435397932061494E-3</v>
      </c>
      <c r="R426">
        <v>1.143177780142725E-2</v>
      </c>
      <c r="S426" s="20">
        <v>2.7595394166375596E-2</v>
      </c>
      <c r="T426">
        <v>0.13193639476594388</v>
      </c>
      <c r="U426" s="20">
        <v>0.86806360523405612</v>
      </c>
      <c r="W426" s="1" t="s">
        <v>15</v>
      </c>
      <c r="X426" s="5">
        <v>66.128568365546201</v>
      </c>
      <c r="Y426" s="5">
        <v>45.510175701290933</v>
      </c>
      <c r="Z426" s="5">
        <v>20.618392664255268</v>
      </c>
      <c r="AA426" s="7">
        <v>1.5837582587251222</v>
      </c>
      <c r="AB426" s="7">
        <v>1.0344914440505584</v>
      </c>
      <c r="AC426" s="6"/>
    </row>
    <row r="427" spans="1:29">
      <c r="A427" s="6"/>
      <c r="C427" s="1" t="s">
        <v>16</v>
      </c>
      <c r="D427" s="5">
        <v>1.058951905384049</v>
      </c>
      <c r="E427" s="5">
        <v>5.6507304184000118</v>
      </c>
      <c r="F427" s="5">
        <v>7.5678218853112886</v>
      </c>
      <c r="G427" s="5">
        <v>14.925073815043858</v>
      </c>
      <c r="H427" s="5">
        <v>0.22074401650238959</v>
      </c>
      <c r="I427" s="5">
        <v>1.4448000768385041</v>
      </c>
      <c r="J427" s="5">
        <v>1.0178900887639757</v>
      </c>
      <c r="K427" s="5">
        <v>1.7708041421213625</v>
      </c>
      <c r="L427" s="11">
        <v>33.656816348365439</v>
      </c>
      <c r="M427" s="9">
        <v>2</v>
      </c>
      <c r="N427" s="5">
        <v>37.656106886715669</v>
      </c>
      <c r="O427" s="5">
        <v>193.33486247432654</v>
      </c>
      <c r="P427" s="9">
        <v>2</v>
      </c>
      <c r="Q427">
        <v>1.143177780142725E-2</v>
      </c>
      <c r="R427">
        <v>2.288298770314944E-3</v>
      </c>
      <c r="W427" s="1" t="s">
        <v>16</v>
      </c>
      <c r="X427" s="5">
        <v>33.656816348365439</v>
      </c>
      <c r="Y427" s="5">
        <v>14.925073815043858</v>
      </c>
      <c r="Z427" s="5">
        <v>18.731742533321579</v>
      </c>
      <c r="AA427" s="7">
        <v>5.7337174601925577E-2</v>
      </c>
      <c r="AB427" s="7">
        <v>0.97257485626061535</v>
      </c>
      <c r="AC427" s="6"/>
    </row>
    <row r="428" spans="1:29">
      <c r="A428" s="6"/>
      <c r="C428" s="1" t="s">
        <v>17</v>
      </c>
      <c r="D428" s="5">
        <v>1.2476970571924666</v>
      </c>
      <c r="E428" s="5">
        <v>1.8490705157995513</v>
      </c>
      <c r="F428" s="5">
        <v>0.61403220732311292</v>
      </c>
      <c r="G428" s="5">
        <v>0.22074401650238959</v>
      </c>
      <c r="H428" s="5">
        <v>11.920672155591136</v>
      </c>
      <c r="I428" s="5">
        <v>12.507531647286585</v>
      </c>
      <c r="J428" s="5">
        <v>1.9134103000335729</v>
      </c>
      <c r="K428" s="5">
        <v>1.0694591067911392</v>
      </c>
      <c r="L428" s="11">
        <v>31.342617006519951</v>
      </c>
      <c r="M428" s="9" t="s">
        <v>40</v>
      </c>
      <c r="N428" s="9">
        <v>1</v>
      </c>
      <c r="O428" s="9">
        <v>2</v>
      </c>
      <c r="P428" s="9" t="s">
        <v>40</v>
      </c>
      <c r="Q428" s="9">
        <v>1</v>
      </c>
      <c r="R428" s="9">
        <v>2</v>
      </c>
      <c r="S428" s="9" t="s">
        <v>11</v>
      </c>
      <c r="T428" s="9" t="s">
        <v>42</v>
      </c>
      <c r="U428" s="9" t="s">
        <v>43</v>
      </c>
      <c r="W428" s="1" t="s">
        <v>17</v>
      </c>
      <c r="X428" s="5">
        <v>31.342617006519951</v>
      </c>
      <c r="Y428" s="5">
        <v>11.920672155591136</v>
      </c>
      <c r="Z428" s="5">
        <v>19.421944850928817</v>
      </c>
      <c r="AA428" s="7">
        <v>5.2789866346633499E-4</v>
      </c>
      <c r="AB428" s="7">
        <v>0.12821877894432296</v>
      </c>
      <c r="AC428" s="6"/>
    </row>
    <row r="429" spans="1:29">
      <c r="A429" s="6"/>
      <c r="C429" s="1" t="s">
        <v>18</v>
      </c>
      <c r="D429" s="5">
        <v>1.8490705157995508</v>
      </c>
      <c r="E429" s="5">
        <v>17.614558823596969</v>
      </c>
      <c r="F429" s="5">
        <v>0.22074401650238959</v>
      </c>
      <c r="G429" s="5">
        <v>1.4448000768385039</v>
      </c>
      <c r="H429" s="5">
        <v>12.507531647286585</v>
      </c>
      <c r="I429" s="5">
        <v>114.2236296060921</v>
      </c>
      <c r="J429" s="5">
        <v>1.0694591067911392</v>
      </c>
      <c r="K429" s="5">
        <v>8.5016059277459242</v>
      </c>
      <c r="L429" s="11">
        <v>157.43139972065316</v>
      </c>
      <c r="M429" s="9">
        <v>1</v>
      </c>
      <c r="N429" s="5">
        <v>268.82398579326639</v>
      </c>
      <c r="O429" s="5">
        <v>29.173676845488114</v>
      </c>
      <c r="P429" s="9">
        <v>1</v>
      </c>
      <c r="Q429">
        <v>1.7613896371389624E-2</v>
      </c>
      <c r="R429">
        <v>0.91750286545315962</v>
      </c>
      <c r="S429" s="20">
        <v>1.0003082669843333</v>
      </c>
      <c r="T429">
        <v>0.68276407222734048</v>
      </c>
      <c r="U429" s="20">
        <v>0.31723592777265952</v>
      </c>
      <c r="W429" s="1" t="s">
        <v>18</v>
      </c>
      <c r="X429" s="5">
        <v>157.43139972065316</v>
      </c>
      <c r="Y429" s="5">
        <v>114.2236296060921</v>
      </c>
      <c r="Z429" s="5">
        <v>43.207770114561058</v>
      </c>
      <c r="AA429" s="7">
        <v>2.7625560378657394E-2</v>
      </c>
      <c r="AB429" s="7">
        <v>1.4525817687848894E-2</v>
      </c>
      <c r="AC429" s="6"/>
    </row>
    <row r="430" spans="1:29">
      <c r="A430" s="6"/>
      <c r="C430" s="1" t="s">
        <v>19</v>
      </c>
      <c r="D430" s="5">
        <v>0.61403220732311292</v>
      </c>
      <c r="E430" s="5">
        <v>0.22074401650238959</v>
      </c>
      <c r="F430" s="5">
        <v>6.2884850203450204</v>
      </c>
      <c r="G430" s="5">
        <v>1.0178900887639759</v>
      </c>
      <c r="H430" s="5">
        <v>1.9134103000335729</v>
      </c>
      <c r="I430" s="5">
        <v>1.0694591067911394</v>
      </c>
      <c r="J430" s="5">
        <v>12.467667995623669</v>
      </c>
      <c r="K430" s="5">
        <v>1.7819636262856953</v>
      </c>
      <c r="L430" s="11">
        <v>25.373652361668576</v>
      </c>
      <c r="M430" s="9">
        <v>2</v>
      </c>
      <c r="N430" s="5">
        <v>29.173676845488117</v>
      </c>
      <c r="O430" s="5">
        <v>112.82866050229271</v>
      </c>
      <c r="P430" s="9">
        <v>2</v>
      </c>
      <c r="Q430">
        <v>2.3405001683497753E-2</v>
      </c>
      <c r="R430">
        <v>4.1786503476286138E-2</v>
      </c>
      <c r="W430" s="1" t="s">
        <v>19</v>
      </c>
      <c r="X430" s="5">
        <v>25.373652361668576</v>
      </c>
      <c r="Y430" s="5">
        <v>12.467667995623669</v>
      </c>
      <c r="Z430" s="5">
        <v>12.905984366044907</v>
      </c>
      <c r="AA430" s="7">
        <v>0.17277082980827702</v>
      </c>
      <c r="AB430" s="7">
        <v>0.65432786033083856</v>
      </c>
      <c r="AC430" s="6"/>
    </row>
    <row r="431" spans="1:29">
      <c r="A431" s="6"/>
      <c r="C431" s="1" t="s">
        <v>20</v>
      </c>
      <c r="D431" s="5">
        <v>0.22074401650238959</v>
      </c>
      <c r="E431" s="5">
        <v>1.4448000768385041</v>
      </c>
      <c r="F431" s="5">
        <v>1.0178900887639759</v>
      </c>
      <c r="G431" s="5">
        <v>1.7708041421213625</v>
      </c>
      <c r="H431" s="5">
        <v>1.0694591067911394</v>
      </c>
      <c r="I431" s="5">
        <v>8.5016059277459259</v>
      </c>
      <c r="J431" s="5">
        <v>1.781963626285695</v>
      </c>
      <c r="K431" s="5">
        <v>1.0360332871515812</v>
      </c>
      <c r="L431" s="11">
        <v>16.843300272200572</v>
      </c>
      <c r="M431" s="9" t="s">
        <v>41</v>
      </c>
      <c r="N431" s="9">
        <v>1</v>
      </c>
      <c r="O431" s="9">
        <v>2</v>
      </c>
      <c r="P431" s="9" t="s">
        <v>41</v>
      </c>
      <c r="Q431" s="9">
        <v>1</v>
      </c>
      <c r="R431" s="9">
        <v>2</v>
      </c>
      <c r="S431" s="9" t="s">
        <v>11</v>
      </c>
      <c r="T431" s="9" t="s">
        <v>42</v>
      </c>
      <c r="U431" s="9" t="s">
        <v>43</v>
      </c>
      <c r="W431" s="1" t="s">
        <v>20</v>
      </c>
      <c r="X431" s="5">
        <v>16.843300272200572</v>
      </c>
      <c r="Y431" s="5">
        <v>1.0360332871515812</v>
      </c>
      <c r="Z431" s="5">
        <v>15.807266985048992</v>
      </c>
      <c r="AA431" s="7">
        <v>3.7230128578024009</v>
      </c>
      <c r="AB431" s="7">
        <v>0.20662736691531566</v>
      </c>
      <c r="AC431" s="6"/>
    </row>
    <row r="432" spans="1:29">
      <c r="A432" s="6"/>
      <c r="D432" s="11">
        <v>15.66237865229019</v>
      </c>
      <c r="E432" s="11">
        <v>93.561267259291199</v>
      </c>
      <c r="F432" s="11">
        <v>66.128568365546201</v>
      </c>
      <c r="G432" s="11">
        <v>33.656816348365439</v>
      </c>
      <c r="H432" s="11">
        <v>31.342617006519951</v>
      </c>
      <c r="I432" s="11">
        <v>157.43139972065316</v>
      </c>
      <c r="J432" s="11">
        <v>25.373652361668576</v>
      </c>
      <c r="K432" s="11">
        <v>16.843300272200572</v>
      </c>
      <c r="L432" s="1">
        <v>439.99999998653527</v>
      </c>
      <c r="M432" s="9">
        <v>1</v>
      </c>
      <c r="N432" s="5">
        <v>99.931330247266857</v>
      </c>
      <c r="O432" s="5">
        <v>38.575886138758051</v>
      </c>
      <c r="P432" s="9">
        <v>1</v>
      </c>
      <c r="Q432">
        <v>4.2823352148762636E-2</v>
      </c>
      <c r="R432">
        <v>8.5972061308125392E-3</v>
      </c>
      <c r="S432" s="20">
        <v>0.3994005882269856</v>
      </c>
      <c r="T432">
        <v>0.47260101951576328</v>
      </c>
      <c r="U432" s="20">
        <v>0.52739898048423672</v>
      </c>
      <c r="W432" s="1" t="s">
        <v>59</v>
      </c>
      <c r="X432" s="6">
        <v>439.99999998653527</v>
      </c>
      <c r="Y432" s="6">
        <v>260.93738011225116</v>
      </c>
      <c r="Z432" s="6">
        <v>179.06261987428411</v>
      </c>
      <c r="AA432" s="6">
        <v>14.925794497022512</v>
      </c>
      <c r="AB432" s="6">
        <v>5.2547170289265379</v>
      </c>
      <c r="AC432" s="10">
        <v>20.180511525949051</v>
      </c>
    </row>
    <row r="433" spans="1:29">
      <c r="A433" s="6"/>
      <c r="M433" s="9">
        <v>2</v>
      </c>
      <c r="N433" s="5">
        <v>38.575886138758051</v>
      </c>
      <c r="O433" s="5">
        <v>262.91689746175228</v>
      </c>
      <c r="P433" s="9">
        <v>2</v>
      </c>
      <c r="Q433">
        <v>0.33147551377995743</v>
      </c>
      <c r="R433">
        <v>1.6504516167453E-2</v>
      </c>
      <c r="AC433" s="6" t="s">
        <v>51</v>
      </c>
    </row>
    <row r="434" spans="1:29">
      <c r="A434" s="6"/>
      <c r="C434" s="1" t="s">
        <v>35</v>
      </c>
      <c r="L434" s="6"/>
      <c r="M434" s="6"/>
      <c r="N434" s="6"/>
      <c r="O434" s="6"/>
      <c r="P434" s="6"/>
      <c r="Q434" s="6"/>
      <c r="R434" s="6"/>
      <c r="S434" s="6"/>
      <c r="T434" s="6"/>
      <c r="U434" s="6"/>
      <c r="V434" s="6"/>
      <c r="W434" s="6"/>
      <c r="X434" s="6"/>
      <c r="Y434" s="6"/>
      <c r="Z434" s="6"/>
      <c r="AA434" s="6"/>
      <c r="AB434" s="6"/>
      <c r="AC434" s="6"/>
    </row>
    <row r="435" spans="1:29">
      <c r="A435" s="6"/>
      <c r="C435" s="1"/>
      <c r="D435" s="1" t="s">
        <v>13</v>
      </c>
      <c r="E435" s="1" t="s">
        <v>14</v>
      </c>
      <c r="F435" s="1" t="s">
        <v>15</v>
      </c>
      <c r="G435" s="1" t="s">
        <v>16</v>
      </c>
      <c r="H435" s="1" t="s">
        <v>17</v>
      </c>
      <c r="I435" s="1" t="s">
        <v>18</v>
      </c>
      <c r="J435" s="1" t="s">
        <v>19</v>
      </c>
      <c r="K435" s="1" t="s">
        <v>20</v>
      </c>
      <c r="AC435" s="6"/>
    </row>
    <row r="436" spans="1:29">
      <c r="A436" s="6"/>
      <c r="C436" s="1" t="s">
        <v>13</v>
      </c>
      <c r="D436" s="7">
        <v>5.6400303246766699</v>
      </c>
      <c r="E436" s="7">
        <v>-1.5170660633291604</v>
      </c>
      <c r="F436" s="7">
        <v>-1.3100947989802061</v>
      </c>
      <c r="G436" s="7">
        <v>-5.7279650464316191E-2</v>
      </c>
      <c r="H436" s="7">
        <v>-0.22129949784623246</v>
      </c>
      <c r="I436" s="7">
        <v>-0.61468308894092383</v>
      </c>
      <c r="J436" s="7">
        <v>2.3617101556940292</v>
      </c>
      <c r="K436" s="7">
        <v>1.5107515451773617</v>
      </c>
      <c r="L436" s="12">
        <v>5.7920689259872224</v>
      </c>
      <c r="AC436" s="6"/>
    </row>
    <row r="437" spans="1:29">
      <c r="A437" s="6"/>
      <c r="C437" s="1" t="s">
        <v>14</v>
      </c>
      <c r="D437" s="7">
        <v>-1.5170660633291604</v>
      </c>
      <c r="E437" s="7">
        <v>0.12256327372499928</v>
      </c>
      <c r="F437" s="7">
        <v>-5.7279650464316191E-2</v>
      </c>
      <c r="G437" s="7">
        <v>-2.0772752676713977</v>
      </c>
      <c r="H437" s="7">
        <v>0</v>
      </c>
      <c r="I437" s="7">
        <v>-1.5381926999085993</v>
      </c>
      <c r="J437" s="7">
        <v>1.5107515451773617</v>
      </c>
      <c r="K437" s="7">
        <v>0.65035244739313325</v>
      </c>
      <c r="L437" s="12">
        <v>-2.9061464150779797</v>
      </c>
      <c r="AC437" s="6"/>
    </row>
    <row r="438" spans="1:29">
      <c r="A438" s="6"/>
      <c r="C438" s="1" t="s">
        <v>15</v>
      </c>
      <c r="D438" s="7">
        <v>-1.3481945800500483</v>
      </c>
      <c r="E438" s="7">
        <v>0</v>
      </c>
      <c r="F438" s="7">
        <v>9.2365976065420199</v>
      </c>
      <c r="G438" s="7">
        <v>0.44428996356969264</v>
      </c>
      <c r="H438" s="7">
        <v>0.48770789728706931</v>
      </c>
      <c r="I438" s="7">
        <v>1.5107515451773617</v>
      </c>
      <c r="J438" s="7">
        <v>-1.8097033012444299</v>
      </c>
      <c r="K438" s="7">
        <v>-1.7731944484038864E-2</v>
      </c>
      <c r="L438" s="12">
        <v>8.503717186797628</v>
      </c>
      <c r="AC438" s="6"/>
    </row>
    <row r="439" spans="1:29">
      <c r="A439" s="6"/>
      <c r="C439" s="1" t="s">
        <v>16</v>
      </c>
      <c r="D439" s="7">
        <v>0</v>
      </c>
      <c r="E439" s="7">
        <v>10.831139059856604</v>
      </c>
      <c r="F439" s="7">
        <v>-2.5504437404549347</v>
      </c>
      <c r="G439" s="7">
        <v>-0.89579385535862399</v>
      </c>
      <c r="H439" s="7">
        <v>0</v>
      </c>
      <c r="I439" s="7">
        <v>0.65035244739313303</v>
      </c>
      <c r="J439" s="7">
        <v>0</v>
      </c>
      <c r="K439" s="7">
        <v>3.2594424004897919</v>
      </c>
      <c r="L439" s="12">
        <v>11.294696311925971</v>
      </c>
      <c r="AC439" s="6"/>
    </row>
    <row r="440" spans="1:29">
      <c r="A440" s="6"/>
      <c r="C440" s="1" t="s">
        <v>17</v>
      </c>
      <c r="D440" s="7">
        <v>-0.22129949784623246</v>
      </c>
      <c r="E440" s="7">
        <v>-0.61468308894092383</v>
      </c>
      <c r="F440" s="7">
        <v>0.48770789728706931</v>
      </c>
      <c r="G440" s="7">
        <v>0</v>
      </c>
      <c r="H440" s="7">
        <v>7.9591210184597888E-2</v>
      </c>
      <c r="I440" s="7">
        <v>2.7257880969063031</v>
      </c>
      <c r="J440" s="7">
        <v>8.8520066414521412E-2</v>
      </c>
      <c r="K440" s="7">
        <v>-6.7153012989904018E-2</v>
      </c>
      <c r="L440" s="12">
        <v>2.4784716710154315</v>
      </c>
      <c r="AC440" s="6"/>
    </row>
    <row r="441" spans="1:29">
      <c r="A441" s="6"/>
      <c r="C441" s="1" t="s">
        <v>18</v>
      </c>
      <c r="D441" s="7">
        <v>-0.61468308894092361</v>
      </c>
      <c r="E441" s="7">
        <v>2.5401301513984462</v>
      </c>
      <c r="F441" s="7">
        <v>0</v>
      </c>
      <c r="G441" s="7">
        <v>0.65035244739313325</v>
      </c>
      <c r="H441" s="7">
        <v>2.7257880969063031</v>
      </c>
      <c r="I441" s="7">
        <v>1.790112121715127</v>
      </c>
      <c r="J441" s="7">
        <v>0</v>
      </c>
      <c r="K441" s="7">
        <v>-2.0909736545920592</v>
      </c>
      <c r="L441" s="12">
        <v>5.0007260738800277</v>
      </c>
      <c r="AC441" s="6"/>
    </row>
    <row r="442" spans="1:29">
      <c r="A442" s="6"/>
      <c r="C442" s="1" t="s">
        <v>19</v>
      </c>
      <c r="D442" s="7">
        <v>2.3617101556940292</v>
      </c>
      <c r="E442" s="7">
        <v>0</v>
      </c>
      <c r="F442" s="7">
        <v>-1.8097033012444299</v>
      </c>
      <c r="G442" s="7">
        <v>0</v>
      </c>
      <c r="H442" s="7">
        <v>0</v>
      </c>
      <c r="I442" s="7">
        <v>-6.7153012989904254E-2</v>
      </c>
      <c r="J442" s="7">
        <v>-1.3776780625636538</v>
      </c>
      <c r="K442" s="7">
        <v>1.5626891146927107</v>
      </c>
      <c r="L442" s="12">
        <v>0.6698648935887519</v>
      </c>
      <c r="AC442" s="6"/>
    </row>
    <row r="443" spans="1:29">
      <c r="A443" s="6"/>
      <c r="C443" s="1" t="s">
        <v>20</v>
      </c>
      <c r="D443" s="7">
        <v>4.4077974514746137</v>
      </c>
      <c r="E443" s="7">
        <v>-0.36797095686337883</v>
      </c>
      <c r="F443" s="7">
        <v>1.3508304721518127</v>
      </c>
      <c r="G443" s="7">
        <v>0</v>
      </c>
      <c r="H443" s="7">
        <v>1.251988335140082</v>
      </c>
      <c r="I443" s="7">
        <v>-3.0158428688273644</v>
      </c>
      <c r="J443" s="7">
        <v>1.5626891146927109</v>
      </c>
      <c r="K443" s="7">
        <v>3.1896390446753884</v>
      </c>
      <c r="L443" s="12">
        <v>8.3791305924438646</v>
      </c>
      <c r="AC443" s="6"/>
    </row>
    <row r="444" spans="1:29">
      <c r="A444" s="6"/>
      <c r="D444" s="12">
        <v>8.7082947016789483</v>
      </c>
      <c r="E444" s="12">
        <v>10.994112375846585</v>
      </c>
      <c r="F444" s="12">
        <v>5.3476144848370151</v>
      </c>
      <c r="G444" s="12">
        <v>-1.9357063625315118</v>
      </c>
      <c r="H444" s="12">
        <v>4.3237760416718194</v>
      </c>
      <c r="I444" s="12">
        <v>1.4411325405251332</v>
      </c>
      <c r="J444" s="12">
        <v>2.3362895181705392</v>
      </c>
      <c r="K444" s="12">
        <v>7.9970159403623837</v>
      </c>
      <c r="L444" s="2">
        <v>78.425058481121837</v>
      </c>
      <c r="M444" t="s">
        <v>53</v>
      </c>
      <c r="AC444" s="6"/>
    </row>
    <row r="445" spans="1:29">
      <c r="A445" s="6"/>
      <c r="AC445" s="6"/>
    </row>
    <row r="446" spans="1:29">
      <c r="A446" s="6"/>
      <c r="AC446" s="6"/>
    </row>
    <row r="447" spans="1:29">
      <c r="A447" s="6"/>
      <c r="C447" t="s">
        <v>52</v>
      </c>
      <c r="AC447" s="6"/>
    </row>
    <row r="448" spans="1:29">
      <c r="A448" s="6"/>
      <c r="C448" s="1"/>
      <c r="D448" s="1" t="s">
        <v>13</v>
      </c>
      <c r="E448" s="1" t="s">
        <v>14</v>
      </c>
      <c r="F448" s="1" t="s">
        <v>15</v>
      </c>
      <c r="G448" s="1" t="s">
        <v>16</v>
      </c>
      <c r="H448" s="1" t="s">
        <v>17</v>
      </c>
      <c r="I448" s="1" t="s">
        <v>18</v>
      </c>
      <c r="J448" s="1" t="s">
        <v>19</v>
      </c>
      <c r="K448" s="1" t="s">
        <v>20</v>
      </c>
      <c r="L448" s="6"/>
      <c r="AC448" s="6"/>
    </row>
    <row r="449" spans="1:29">
      <c r="A449" s="6"/>
      <c r="C449" s="1" t="s">
        <v>13</v>
      </c>
      <c r="D449" s="7">
        <v>9.360511554354499</v>
      </c>
      <c r="E449" s="7">
        <v>0.58230245931666258</v>
      </c>
      <c r="F449" s="7">
        <v>0.88930242438873752</v>
      </c>
      <c r="G449" s="7">
        <v>3.2818555127387744E-3</v>
      </c>
      <c r="H449" s="7">
        <v>4.9173661016613093E-2</v>
      </c>
      <c r="I449" s="7">
        <v>0.38988277333943899</v>
      </c>
      <c r="J449" s="7">
        <v>3.1283484798165206</v>
      </c>
      <c r="K449" s="7">
        <v>2.7508781322290319</v>
      </c>
      <c r="L449" s="13">
        <v>17.153681339974245</v>
      </c>
      <c r="AC449" s="6"/>
    </row>
    <row r="450" spans="1:29">
      <c r="A450" s="6"/>
      <c r="C450" s="1" t="s">
        <v>14</v>
      </c>
      <c r="D450" s="7">
        <v>0.58230245931666258</v>
      </c>
      <c r="E450" s="7">
        <v>2.5036268816072292E-4</v>
      </c>
      <c r="F450" s="7">
        <v>3.2818555127387744E-3</v>
      </c>
      <c r="G450" s="7">
        <v>2.3586035080408001</v>
      </c>
      <c r="H450" s="7">
        <v>1.8490705157995508</v>
      </c>
      <c r="I450" s="7">
        <v>0.14799122821984528</v>
      </c>
      <c r="J450" s="7">
        <v>2.7508781322290319</v>
      </c>
      <c r="K450" s="7">
        <v>0.21334920977650687</v>
      </c>
      <c r="L450" s="13">
        <v>7.9057272715832978</v>
      </c>
      <c r="AC450" s="6"/>
    </row>
    <row r="451" spans="1:29">
      <c r="A451" s="6"/>
      <c r="C451" s="1" t="s">
        <v>15</v>
      </c>
      <c r="D451" s="7">
        <v>2.1101762615662589</v>
      </c>
      <c r="E451" s="7">
        <v>1.058951905384049</v>
      </c>
      <c r="F451" s="7">
        <v>1.5837582587251222</v>
      </c>
      <c r="G451" s="7">
        <v>2.4680538951162984E-2</v>
      </c>
      <c r="H451" s="7">
        <v>0.24261127544646474</v>
      </c>
      <c r="I451" s="7">
        <v>2.7508781322290319</v>
      </c>
      <c r="J451" s="7">
        <v>0.83281802714005815</v>
      </c>
      <c r="K451" s="7">
        <v>3.1443009369663122E-4</v>
      </c>
      <c r="L451" s="13">
        <v>8.6041888295358451</v>
      </c>
      <c r="AC451" s="6"/>
    </row>
    <row r="452" spans="1:29">
      <c r="A452" s="6"/>
      <c r="C452" s="1" t="s">
        <v>16</v>
      </c>
      <c r="D452" s="7">
        <v>1.058951905384049</v>
      </c>
      <c r="E452" s="7">
        <v>9.5583684557233131</v>
      </c>
      <c r="F452" s="7">
        <v>1.6820365487212572</v>
      </c>
      <c r="G452" s="7">
        <v>5.7337174601925577E-2</v>
      </c>
      <c r="H452" s="7">
        <v>0.22074401650238959</v>
      </c>
      <c r="I452" s="7">
        <v>0.21334920977650668</v>
      </c>
      <c r="J452" s="7">
        <v>1.0178900887639757</v>
      </c>
      <c r="K452" s="7">
        <v>2.8062472040697886</v>
      </c>
      <c r="L452" s="13">
        <v>16.614924603543205</v>
      </c>
      <c r="AC452" s="6"/>
    </row>
    <row r="453" spans="1:29">
      <c r="A453" s="6"/>
      <c r="C453" s="1" t="s">
        <v>17</v>
      </c>
      <c r="D453" s="7">
        <v>4.9173661016613093E-2</v>
      </c>
      <c r="E453" s="7">
        <v>0.38988277333943899</v>
      </c>
      <c r="F453" s="7">
        <v>0.24261127544646474</v>
      </c>
      <c r="G453" s="7">
        <v>0.22074401650238959</v>
      </c>
      <c r="H453" s="7">
        <v>5.2789866346633499E-4</v>
      </c>
      <c r="I453" s="7">
        <v>0.49669260606073745</v>
      </c>
      <c r="J453" s="7">
        <v>3.9185407019834183E-3</v>
      </c>
      <c r="K453" s="7">
        <v>4.5112220613079479E-3</v>
      </c>
      <c r="L453" s="13">
        <v>1.4080619937924017</v>
      </c>
      <c r="AC453" s="6"/>
    </row>
    <row r="454" spans="1:29">
      <c r="A454" s="6"/>
      <c r="C454" s="1" t="s">
        <v>18</v>
      </c>
      <c r="D454" s="7">
        <v>0.38988277333943877</v>
      </c>
      <c r="E454" s="7">
        <v>0.32304695582021314</v>
      </c>
      <c r="F454" s="7">
        <v>0.22074401650238959</v>
      </c>
      <c r="G454" s="7">
        <v>0.21334920977650687</v>
      </c>
      <c r="H454" s="7">
        <v>0.49669260606073745</v>
      </c>
      <c r="I454" s="7">
        <v>2.7625560378657394E-2</v>
      </c>
      <c r="J454" s="7">
        <v>1.0694591067911392</v>
      </c>
      <c r="K454" s="7">
        <v>0.73610001109434753</v>
      </c>
      <c r="L454" s="13">
        <v>3.4769002397634305</v>
      </c>
      <c r="AC454" s="6"/>
    </row>
    <row r="455" spans="1:29">
      <c r="A455" s="6"/>
      <c r="C455" s="1" t="s">
        <v>19</v>
      </c>
      <c r="D455" s="7">
        <v>3.1283484798165206</v>
      </c>
      <c r="E455" s="7">
        <v>0.22074401650238959</v>
      </c>
      <c r="F455" s="7">
        <v>0.83281802714005815</v>
      </c>
      <c r="G455" s="7">
        <v>1.0178900887639759</v>
      </c>
      <c r="H455" s="7">
        <v>1.9134103000335729</v>
      </c>
      <c r="I455" s="7">
        <v>4.5112220613079757E-3</v>
      </c>
      <c r="J455" s="7">
        <v>0.17277082980827702</v>
      </c>
      <c r="K455" s="7">
        <v>0.83257176847291692</v>
      </c>
      <c r="L455" s="13">
        <v>8.1230647325990191</v>
      </c>
      <c r="AC455" s="6"/>
    </row>
    <row r="456" spans="1:29">
      <c r="A456" s="6"/>
      <c r="C456" s="1" t="s">
        <v>20</v>
      </c>
      <c r="D456" s="7">
        <v>14.341280479408962</v>
      </c>
      <c r="E456" s="7">
        <v>0.13693736007300475</v>
      </c>
      <c r="F456" s="7">
        <v>0.94758745408285883</v>
      </c>
      <c r="G456" s="7">
        <v>1.7708041421213625</v>
      </c>
      <c r="H456" s="7">
        <v>0.80966756787181371</v>
      </c>
      <c r="I456" s="7">
        <v>2.3836032981230026</v>
      </c>
      <c r="J456" s="7">
        <v>0.83257176847291747</v>
      </c>
      <c r="K456" s="7">
        <v>3.7230128578024009</v>
      </c>
      <c r="L456" s="13">
        <v>24.945464927956323</v>
      </c>
      <c r="N456">
        <v>0.9982981033989331</v>
      </c>
      <c r="AC456" s="6"/>
    </row>
    <row r="457" spans="1:29">
      <c r="A457" s="6"/>
      <c r="B457" s="6"/>
      <c r="C457" s="6"/>
      <c r="D457" s="13">
        <v>31.020627574203004</v>
      </c>
      <c r="E457" s="13">
        <v>12.270484288847232</v>
      </c>
      <c r="F457" s="13">
        <v>6.4021398605196262</v>
      </c>
      <c r="G457" s="13">
        <v>5.6666905342708622</v>
      </c>
      <c r="H457" s="13">
        <v>5.5818978413946088</v>
      </c>
      <c r="I457" s="13">
        <v>6.4145340301885287</v>
      </c>
      <c r="J457" s="13">
        <v>9.8086549737239039</v>
      </c>
      <c r="K457" s="13">
        <v>11.066984835599998</v>
      </c>
      <c r="L457" s="14">
        <v>88.23201393874777</v>
      </c>
      <c r="M457" t="s">
        <v>11</v>
      </c>
      <c r="N457" s="6">
        <v>1.701896601066899E-3</v>
      </c>
      <c r="O457" s="6" t="s">
        <v>61</v>
      </c>
      <c r="P457" s="6"/>
      <c r="Q457" s="6"/>
      <c r="R457" s="6"/>
      <c r="S457" s="6"/>
      <c r="T457" s="6"/>
      <c r="U457" s="6"/>
      <c r="V457" s="6"/>
      <c r="W457" s="6"/>
      <c r="X457" s="6"/>
      <c r="Y457" s="6"/>
      <c r="Z457" s="6"/>
      <c r="AA457" s="6"/>
      <c r="AB457" s="6"/>
      <c r="AC457" s="6"/>
    </row>
    <row r="461" spans="1:29">
      <c r="A461" t="s">
        <v>121</v>
      </c>
      <c r="C461" t="s">
        <v>116</v>
      </c>
      <c r="E461" t="s">
        <v>115</v>
      </c>
    </row>
    <row r="463" spans="1:29">
      <c r="A463" s="15" t="s">
        <v>0</v>
      </c>
      <c r="B463" s="15" t="s">
        <v>1</v>
      </c>
      <c r="C463" s="15" t="s">
        <v>2</v>
      </c>
      <c r="D463" s="15" t="s">
        <v>3</v>
      </c>
      <c r="E463" s="15" t="s">
        <v>4</v>
      </c>
      <c r="F463" s="15" t="s">
        <v>5</v>
      </c>
      <c r="G463" s="15" t="s">
        <v>6</v>
      </c>
      <c r="H463" s="21" t="s">
        <v>7</v>
      </c>
      <c r="I463" s="21" t="s">
        <v>8</v>
      </c>
      <c r="J463" s="21" t="s">
        <v>9</v>
      </c>
      <c r="K463" s="15" t="s">
        <v>10</v>
      </c>
      <c r="L463" s="6"/>
      <c r="M463" s="6"/>
      <c r="N463" s="6"/>
      <c r="O463" s="6"/>
      <c r="P463" s="6"/>
      <c r="Q463" s="6"/>
      <c r="R463" s="6"/>
      <c r="S463" s="6"/>
      <c r="T463" s="6"/>
      <c r="U463" s="6"/>
      <c r="V463" s="6"/>
      <c r="W463" s="6"/>
      <c r="X463" s="6"/>
      <c r="Y463" s="6"/>
      <c r="Z463" s="6"/>
      <c r="AA463" s="6"/>
      <c r="AB463" s="6"/>
      <c r="AC463" s="6"/>
    </row>
    <row r="464" spans="1:29">
      <c r="A464" s="28">
        <v>9.4386684196866549E-2</v>
      </c>
      <c r="B464" s="28">
        <v>6.6577776384354193E-2</v>
      </c>
      <c r="C464" s="28">
        <v>0.11214640749403616</v>
      </c>
      <c r="D464" s="28">
        <v>1.0150623173814035E-2</v>
      </c>
      <c r="E464" s="28">
        <v>0.22174784125697716</v>
      </c>
      <c r="F464" s="28">
        <v>0.18821314518576118</v>
      </c>
      <c r="G464" s="28">
        <v>5.1170779734747575E-2</v>
      </c>
      <c r="H464" s="28">
        <v>4.324543377045606E-2</v>
      </c>
      <c r="I464" s="28">
        <v>0.43039555518837769</v>
      </c>
      <c r="J464" s="28">
        <v>4.6220338657669835E-2</v>
      </c>
      <c r="K464" s="28">
        <v>8.8572776061981596E-3</v>
      </c>
      <c r="L464" s="1">
        <v>1.0000009945740018</v>
      </c>
      <c r="N464" t="s">
        <v>36</v>
      </c>
      <c r="O464" s="4">
        <v>0.52500000000000002</v>
      </c>
      <c r="P464" s="4">
        <v>0.52500000000000002</v>
      </c>
      <c r="S464" s="4">
        <v>0.52500000000000002</v>
      </c>
      <c r="Y464" t="s">
        <v>84</v>
      </c>
      <c r="AC464" s="6"/>
    </row>
    <row r="465" spans="1:29">
      <c r="A465" t="s">
        <v>94</v>
      </c>
      <c r="B465" s="18">
        <v>70.725570506997656</v>
      </c>
      <c r="C465" s="16" t="s">
        <v>12</v>
      </c>
      <c r="D465" s="1" t="s">
        <v>13</v>
      </c>
      <c r="E465" s="1" t="s">
        <v>14</v>
      </c>
      <c r="F465" s="1" t="s">
        <v>15</v>
      </c>
      <c r="G465" s="1" t="s">
        <v>16</v>
      </c>
      <c r="H465" s="1" t="s">
        <v>17</v>
      </c>
      <c r="I465" s="1" t="s">
        <v>18</v>
      </c>
      <c r="J465" s="1" t="s">
        <v>19</v>
      </c>
      <c r="K465" s="1" t="s">
        <v>20</v>
      </c>
      <c r="L465" s="1"/>
      <c r="N465" t="s">
        <v>37</v>
      </c>
      <c r="O465" s="4">
        <v>0.32954545454545453</v>
      </c>
      <c r="P465" s="4">
        <v>0.31590909090909092</v>
      </c>
      <c r="Q465" t="s">
        <v>55</v>
      </c>
      <c r="S465" s="4">
        <v>0.32272727272727275</v>
      </c>
      <c r="Y465" s="1" t="s">
        <v>12</v>
      </c>
      <c r="Z465" t="s">
        <v>47</v>
      </c>
      <c r="AA465" t="s">
        <v>48</v>
      </c>
      <c r="AB465" t="s">
        <v>49</v>
      </c>
      <c r="AC465" s="6"/>
    </row>
    <row r="466" spans="1:29">
      <c r="A466" t="s">
        <v>21</v>
      </c>
      <c r="B466">
        <v>5.2253352080207698E-2</v>
      </c>
      <c r="C466" s="1" t="s">
        <v>13</v>
      </c>
      <c r="D466">
        <v>4</v>
      </c>
      <c r="E466">
        <v>4</v>
      </c>
      <c r="F466">
        <v>2</v>
      </c>
      <c r="G466">
        <v>1</v>
      </c>
      <c r="H466">
        <v>1</v>
      </c>
      <c r="I466">
        <v>1</v>
      </c>
      <c r="J466">
        <v>2</v>
      </c>
      <c r="K466">
        <v>1</v>
      </c>
      <c r="L466" s="1">
        <v>16</v>
      </c>
      <c r="N466" t="s">
        <v>38</v>
      </c>
      <c r="O466" s="4">
        <v>0.68181818181818177</v>
      </c>
      <c r="P466" s="4">
        <v>0.6886363636363636</v>
      </c>
      <c r="Q466" t="s">
        <v>56</v>
      </c>
      <c r="S466" s="4">
        <v>0.68522727272727268</v>
      </c>
      <c r="T466" t="s">
        <v>44</v>
      </c>
      <c r="V466" t="s">
        <v>57</v>
      </c>
      <c r="Y466" s="1" t="s">
        <v>13</v>
      </c>
      <c r="Z466">
        <v>16</v>
      </c>
      <c r="AA466">
        <v>4</v>
      </c>
      <c r="AB466">
        <v>12</v>
      </c>
      <c r="AC466" s="6"/>
    </row>
    <row r="467" spans="1:29">
      <c r="C467" s="1" t="s">
        <v>14</v>
      </c>
      <c r="D467">
        <v>4</v>
      </c>
      <c r="E467">
        <v>60</v>
      </c>
      <c r="F467">
        <v>1</v>
      </c>
      <c r="G467">
        <v>2</v>
      </c>
      <c r="I467">
        <v>16</v>
      </c>
      <c r="J467">
        <v>1</v>
      </c>
      <c r="K467">
        <v>2</v>
      </c>
      <c r="L467" s="1">
        <v>86</v>
      </c>
      <c r="M467" s="9" t="s">
        <v>39</v>
      </c>
      <c r="N467" s="9">
        <v>1</v>
      </c>
      <c r="O467" s="9">
        <v>2</v>
      </c>
      <c r="P467" s="9" t="s">
        <v>39</v>
      </c>
      <c r="Q467" s="9">
        <v>1</v>
      </c>
      <c r="R467" s="9">
        <v>2</v>
      </c>
      <c r="S467" s="9" t="s">
        <v>39</v>
      </c>
      <c r="T467" s="9">
        <v>1</v>
      </c>
      <c r="U467" s="9">
        <v>2</v>
      </c>
      <c r="V467" s="9" t="s">
        <v>11</v>
      </c>
      <c r="W467" t="s">
        <v>42</v>
      </c>
      <c r="X467" t="s">
        <v>43</v>
      </c>
      <c r="Y467" s="1" t="s">
        <v>14</v>
      </c>
      <c r="Z467">
        <v>86</v>
      </c>
      <c r="AA467">
        <v>60</v>
      </c>
      <c r="AB467">
        <v>26</v>
      </c>
      <c r="AC467" s="6"/>
    </row>
    <row r="468" spans="1:29">
      <c r="A468" t="s">
        <v>22</v>
      </c>
      <c r="B468" s="17">
        <v>9.1164030231039722E-2</v>
      </c>
      <c r="C468" s="1" t="s">
        <v>15</v>
      </c>
      <c r="D468">
        <v>1</v>
      </c>
      <c r="F468">
        <v>54</v>
      </c>
      <c r="G468">
        <v>8</v>
      </c>
      <c r="H468">
        <v>1</v>
      </c>
      <c r="I468">
        <v>1</v>
      </c>
      <c r="J468">
        <v>4</v>
      </c>
      <c r="K468">
        <v>1</v>
      </c>
      <c r="L468" s="1">
        <v>70</v>
      </c>
      <c r="M468" s="9">
        <v>1</v>
      </c>
      <c r="N468">
        <v>172</v>
      </c>
      <c r="O468">
        <v>37</v>
      </c>
      <c r="P468" s="9">
        <v>1</v>
      </c>
      <c r="Q468">
        <v>99.275000000000006</v>
      </c>
      <c r="R468">
        <v>109.72499999999999</v>
      </c>
      <c r="S468" s="9">
        <v>1</v>
      </c>
      <c r="T468">
        <v>53.275503651473166</v>
      </c>
      <c r="U468">
        <v>48.201646160856683</v>
      </c>
      <c r="V468" s="20">
        <v>193.28980916634259</v>
      </c>
      <c r="W468">
        <v>1</v>
      </c>
      <c r="X468" s="20">
        <v>0</v>
      </c>
      <c r="Y468" s="1" t="s">
        <v>15</v>
      </c>
      <c r="Z468">
        <v>70</v>
      </c>
      <c r="AA468">
        <v>54</v>
      </c>
      <c r="AB468">
        <v>16</v>
      </c>
      <c r="AC468" s="6"/>
    </row>
    <row r="469" spans="1:29">
      <c r="A469" t="s">
        <v>23</v>
      </c>
      <c r="B469" s="17">
        <v>6.3524092105084515E-2</v>
      </c>
      <c r="C469" s="1" t="s">
        <v>16</v>
      </c>
      <c r="E469">
        <v>13</v>
      </c>
      <c r="F469">
        <v>4</v>
      </c>
      <c r="G469">
        <v>14</v>
      </c>
      <c r="I469">
        <v>2</v>
      </c>
      <c r="K469">
        <v>4</v>
      </c>
      <c r="L469" s="1">
        <v>37</v>
      </c>
      <c r="M469" s="9">
        <v>2</v>
      </c>
      <c r="N469">
        <v>37</v>
      </c>
      <c r="O469">
        <v>194</v>
      </c>
      <c r="P469" s="9">
        <v>2</v>
      </c>
      <c r="Q469">
        <v>109.72499999999999</v>
      </c>
      <c r="R469">
        <v>121.27500000000001</v>
      </c>
      <c r="S469" s="9">
        <v>2</v>
      </c>
      <c r="T469">
        <v>48.201646160856683</v>
      </c>
      <c r="U469">
        <v>43.61101319315604</v>
      </c>
      <c r="Y469" s="1" t="s">
        <v>16</v>
      </c>
      <c r="Z469">
        <v>37</v>
      </c>
      <c r="AA469">
        <v>14</v>
      </c>
      <c r="AB469">
        <v>23</v>
      </c>
      <c r="AC469" s="6"/>
    </row>
    <row r="470" spans="1:29">
      <c r="A470" t="s">
        <v>24</v>
      </c>
      <c r="B470" s="17">
        <v>8.3158692260454928E-2</v>
      </c>
      <c r="C470" s="1" t="s">
        <v>17</v>
      </c>
      <c r="D470">
        <v>1</v>
      </c>
      <c r="E470">
        <v>1</v>
      </c>
      <c r="F470">
        <v>1</v>
      </c>
      <c r="H470">
        <v>12</v>
      </c>
      <c r="I470">
        <v>15</v>
      </c>
      <c r="J470">
        <v>2</v>
      </c>
      <c r="K470">
        <v>1</v>
      </c>
      <c r="L470" s="1">
        <v>33</v>
      </c>
      <c r="M470" s="9" t="s">
        <v>40</v>
      </c>
      <c r="N470">
        <v>1</v>
      </c>
      <c r="O470">
        <v>2</v>
      </c>
      <c r="P470" s="9" t="s">
        <v>40</v>
      </c>
      <c r="S470" s="9" t="s">
        <v>40</v>
      </c>
      <c r="Y470" s="1" t="s">
        <v>17</v>
      </c>
      <c r="Z470">
        <v>33</v>
      </c>
      <c r="AA470">
        <v>12</v>
      </c>
      <c r="AB470">
        <v>21</v>
      </c>
      <c r="AC470" s="6"/>
    </row>
    <row r="471" spans="1:29">
      <c r="C471" s="1" t="s">
        <v>18</v>
      </c>
      <c r="D471">
        <v>1</v>
      </c>
      <c r="E471">
        <v>20</v>
      </c>
      <c r="G471">
        <v>2</v>
      </c>
      <c r="H471">
        <v>15</v>
      </c>
      <c r="I471">
        <v>116</v>
      </c>
      <c r="K471">
        <v>6</v>
      </c>
      <c r="L471" s="1">
        <v>160</v>
      </c>
      <c r="M471" s="9">
        <v>1</v>
      </c>
      <c r="N471">
        <v>271</v>
      </c>
      <c r="O471">
        <v>24</v>
      </c>
      <c r="P471" s="9">
        <v>1</v>
      </c>
      <c r="Q471">
        <v>201.80681818181819</v>
      </c>
      <c r="R471">
        <v>93.193181818181813</v>
      </c>
      <c r="S471" s="9">
        <v>1</v>
      </c>
      <c r="T471">
        <v>23.724155869751058</v>
      </c>
      <c r="U471">
        <v>51.373891487734312</v>
      </c>
      <c r="V471" s="20">
        <v>227.8837299123694</v>
      </c>
      <c r="W471">
        <v>1</v>
      </c>
      <c r="X471" s="20">
        <v>0</v>
      </c>
      <c r="Y471" s="1" t="s">
        <v>18</v>
      </c>
      <c r="Z471">
        <v>160</v>
      </c>
      <c r="AA471">
        <v>116</v>
      </c>
      <c r="AB471">
        <v>44</v>
      </c>
      <c r="AC471" s="6"/>
    </row>
    <row r="472" spans="1:29">
      <c r="A472" s="6"/>
      <c r="C472" s="1" t="s">
        <v>19</v>
      </c>
      <c r="D472">
        <v>2</v>
      </c>
      <c r="F472">
        <v>4</v>
      </c>
      <c r="I472">
        <v>1</v>
      </c>
      <c r="J472">
        <v>11</v>
      </c>
      <c r="K472">
        <v>3</v>
      </c>
      <c r="L472" s="1">
        <v>21</v>
      </c>
      <c r="M472" s="9">
        <v>2</v>
      </c>
      <c r="N472">
        <v>30</v>
      </c>
      <c r="O472">
        <v>115</v>
      </c>
      <c r="P472" s="9">
        <v>2</v>
      </c>
      <c r="Q472">
        <v>99.193181818181813</v>
      </c>
      <c r="R472">
        <v>45.80681818181818</v>
      </c>
      <c r="S472" s="9">
        <v>2</v>
      </c>
      <c r="T472">
        <v>48.266386079838362</v>
      </c>
      <c r="U472">
        <v>104.51929647504566</v>
      </c>
      <c r="Y472" s="1" t="s">
        <v>19</v>
      </c>
      <c r="Z472">
        <v>21</v>
      </c>
      <c r="AA472">
        <v>11</v>
      </c>
      <c r="AB472">
        <v>10</v>
      </c>
      <c r="AC472" s="6"/>
    </row>
    <row r="473" spans="1:29">
      <c r="A473" s="6">
        <v>0</v>
      </c>
      <c r="B473">
        <v>0</v>
      </c>
      <c r="C473" s="1" t="s">
        <v>20</v>
      </c>
      <c r="D473">
        <v>2</v>
      </c>
      <c r="E473">
        <v>1</v>
      </c>
      <c r="F473">
        <v>2</v>
      </c>
      <c r="H473">
        <v>2</v>
      </c>
      <c r="I473">
        <v>4</v>
      </c>
      <c r="J473">
        <v>3</v>
      </c>
      <c r="K473">
        <v>3</v>
      </c>
      <c r="L473" s="1">
        <v>17</v>
      </c>
      <c r="M473" s="9" t="s">
        <v>41</v>
      </c>
      <c r="N473">
        <v>1</v>
      </c>
      <c r="O473">
        <v>2</v>
      </c>
      <c r="P473" s="9" t="s">
        <v>41</v>
      </c>
      <c r="S473" s="9" t="s">
        <v>41</v>
      </c>
      <c r="Y473" s="1" t="s">
        <v>20</v>
      </c>
      <c r="Z473">
        <v>17</v>
      </c>
      <c r="AA473">
        <v>3</v>
      </c>
      <c r="AB473">
        <v>14</v>
      </c>
      <c r="AC473" s="6"/>
    </row>
    <row r="474" spans="1:29">
      <c r="A474" s="6"/>
      <c r="C474" s="1"/>
      <c r="D474" s="1">
        <v>15</v>
      </c>
      <c r="E474" s="1">
        <v>99</v>
      </c>
      <c r="F474" s="1">
        <v>68</v>
      </c>
      <c r="G474" s="1">
        <v>27</v>
      </c>
      <c r="H474" s="1">
        <v>31</v>
      </c>
      <c r="I474" s="1">
        <v>156</v>
      </c>
      <c r="J474" s="1">
        <v>23</v>
      </c>
      <c r="K474" s="1">
        <v>21</v>
      </c>
      <c r="L474" s="1">
        <v>440</v>
      </c>
      <c r="M474" s="9">
        <v>1</v>
      </c>
      <c r="N474">
        <v>102</v>
      </c>
      <c r="O474">
        <v>38</v>
      </c>
      <c r="P474" s="9">
        <v>1</v>
      </c>
      <c r="Q474">
        <v>43.590909090909093</v>
      </c>
      <c r="R474">
        <v>96.409090909090907</v>
      </c>
      <c r="S474" s="9">
        <v>1</v>
      </c>
      <c r="T474">
        <v>78.264527443359555</v>
      </c>
      <c r="U474">
        <v>35.386931550297888</v>
      </c>
      <c r="V474" s="20">
        <v>166.68880652403092</v>
      </c>
      <c r="W474">
        <v>1</v>
      </c>
      <c r="X474" s="20">
        <v>0</v>
      </c>
      <c r="Y474" s="1" t="s">
        <v>46</v>
      </c>
      <c r="Z474" s="6">
        <v>440</v>
      </c>
      <c r="AA474" s="6">
        <v>274</v>
      </c>
      <c r="AB474" s="6">
        <v>166</v>
      </c>
      <c r="AC474" s="6"/>
    </row>
    <row r="475" spans="1:29">
      <c r="A475" s="6"/>
      <c r="C475" s="1" t="s">
        <v>25</v>
      </c>
      <c r="D475" s="4">
        <v>7.6182461024409476E-3</v>
      </c>
      <c r="E475" s="4">
        <v>9.6227456757005394E-4</v>
      </c>
      <c r="F475" s="4">
        <v>5.4338312568197745E-4</v>
      </c>
      <c r="G475" s="4">
        <v>6.8635714212875442E-5</v>
      </c>
      <c r="H475" s="4">
        <v>7.9400443484801421E-4</v>
      </c>
      <c r="I475" s="4">
        <v>1.0029214912698476E-4</v>
      </c>
      <c r="J475" s="4">
        <v>5.6633588074140367E-5</v>
      </c>
      <c r="K475" s="4">
        <v>7.1534918590412416E-6</v>
      </c>
      <c r="M475" s="9">
        <v>2</v>
      </c>
      <c r="N475">
        <v>35</v>
      </c>
      <c r="O475">
        <v>265</v>
      </c>
      <c r="P475" s="9">
        <v>2</v>
      </c>
      <c r="Q475">
        <v>93.409090909090907</v>
      </c>
      <c r="R475">
        <v>206.59090909090909</v>
      </c>
      <c r="S475" s="9">
        <v>2</v>
      </c>
      <c r="T475">
        <v>36.523446140234462</v>
      </c>
      <c r="U475">
        <v>16.513901390139011</v>
      </c>
      <c r="AC475" s="6"/>
    </row>
    <row r="476" spans="1:29">
      <c r="A476" s="6"/>
      <c r="C476" s="1"/>
      <c r="D476" s="1" t="s">
        <v>13</v>
      </c>
      <c r="E476" s="1" t="s">
        <v>14</v>
      </c>
      <c r="F476" s="1" t="s">
        <v>15</v>
      </c>
      <c r="G476" s="1" t="s">
        <v>16</v>
      </c>
      <c r="H476" s="1" t="s">
        <v>17</v>
      </c>
      <c r="I476" s="1" t="s">
        <v>18</v>
      </c>
      <c r="J476" s="1" t="s">
        <v>19</v>
      </c>
      <c r="K476" s="1" t="s">
        <v>20</v>
      </c>
      <c r="L476" s="1"/>
      <c r="V476" s="6"/>
      <c r="W476" s="6"/>
      <c r="X476" s="6"/>
      <c r="Y476" s="6"/>
      <c r="Z476" s="6"/>
      <c r="AA476" s="6"/>
      <c r="AB476" s="6"/>
      <c r="AC476" s="6"/>
    </row>
    <row r="477" spans="1:29">
      <c r="A477" s="6"/>
      <c r="B477" s="4">
        <v>0.75052003921237442</v>
      </c>
      <c r="C477" s="1" t="s">
        <v>13</v>
      </c>
      <c r="D477" s="4">
        <v>5.7176463635334983E-3</v>
      </c>
      <c r="E477" s="4">
        <v>7.2220634618574747E-4</v>
      </c>
      <c r="F477" s="4">
        <v>4.0781992479418027E-4</v>
      </c>
      <c r="G477" s="4">
        <v>5.1512478922416601E-5</v>
      </c>
      <c r="H477" s="4">
        <v>5.9591623957693082E-4</v>
      </c>
      <c r="I477" s="4">
        <v>7.5271267695477904E-5</v>
      </c>
      <c r="J477" s="4">
        <v>4.2504642742141287E-5</v>
      </c>
      <c r="K477" s="4">
        <v>5.3688389905530341E-6</v>
      </c>
      <c r="AC477" s="6"/>
    </row>
    <row r="478" spans="1:29">
      <c r="A478" s="6"/>
      <c r="B478" s="4">
        <v>9.4799555760524304E-2</v>
      </c>
      <c r="C478" s="1" t="s">
        <v>14</v>
      </c>
      <c r="D478" s="4">
        <v>7.2220634618574758E-4</v>
      </c>
      <c r="E478" s="4">
        <v>9.1223201525291738E-5</v>
      </c>
      <c r="F478" s="4">
        <v>5.1512478922416608E-5</v>
      </c>
      <c r="G478" s="4">
        <v>6.5066352166868958E-6</v>
      </c>
      <c r="H478" s="4">
        <v>7.5271267695477904E-5</v>
      </c>
      <c r="I478" s="4">
        <v>9.5076511835064114E-6</v>
      </c>
      <c r="J478" s="4">
        <v>5.3688389905530341E-6</v>
      </c>
      <c r="K478" s="4">
        <v>6.7814785037363688E-7</v>
      </c>
      <c r="O478" s="7" t="s">
        <v>11</v>
      </c>
      <c r="P478">
        <v>75.7</v>
      </c>
      <c r="Q478">
        <v>71</v>
      </c>
      <c r="R478" t="s">
        <v>104</v>
      </c>
      <c r="AC478" s="6"/>
    </row>
    <row r="479" spans="1:29">
      <c r="A479" s="6"/>
      <c r="B479" s="4">
        <v>5.3531996644675409E-2</v>
      </c>
      <c r="C479" s="1" t="s">
        <v>15</v>
      </c>
      <c r="D479" s="4">
        <v>4.0781992479418033E-4</v>
      </c>
      <c r="E479" s="4">
        <v>5.1512478922416608E-5</v>
      </c>
      <c r="F479" s="4">
        <v>2.9088383660780852E-5</v>
      </c>
      <c r="G479" s="4">
        <v>3.6742068229485485E-6</v>
      </c>
      <c r="H479" s="4">
        <v>4.2504642742141294E-5</v>
      </c>
      <c r="I479" s="4">
        <v>5.3688389905530341E-6</v>
      </c>
      <c r="J479" s="4">
        <v>3.0317090467608115E-6</v>
      </c>
      <c r="K479" s="4">
        <v>3.8294070219590857E-7</v>
      </c>
      <c r="M479" t="s">
        <v>106</v>
      </c>
      <c r="N479" t="s">
        <v>105</v>
      </c>
      <c r="O479" t="s">
        <v>96</v>
      </c>
      <c r="P479">
        <v>4.9392389975987223E-2</v>
      </c>
      <c r="R479" s="28">
        <v>0.2</v>
      </c>
      <c r="S479" s="28">
        <v>0.2</v>
      </c>
      <c r="T479" s="28">
        <v>0.2</v>
      </c>
      <c r="U479" s="28">
        <v>0.125</v>
      </c>
      <c r="V479" s="28">
        <v>0.125</v>
      </c>
      <c r="W479" s="28">
        <v>0.125</v>
      </c>
      <c r="X479" s="28">
        <v>0.125</v>
      </c>
      <c r="Y479" s="28">
        <v>0.125</v>
      </c>
      <c r="Z479" s="28">
        <v>0.125</v>
      </c>
      <c r="AA479" s="28">
        <v>0.125</v>
      </c>
      <c r="AB479" s="28">
        <v>0.125</v>
      </c>
      <c r="AC479" s="6"/>
    </row>
    <row r="480" spans="1:29">
      <c r="A480" s="6"/>
      <c r="B480" s="4">
        <v>6.7617241855591403E-3</v>
      </c>
      <c r="C480" s="1" t="s">
        <v>16</v>
      </c>
      <c r="D480" s="4">
        <v>5.1512478922416615E-5</v>
      </c>
      <c r="E480" s="4">
        <v>6.5066352166868966E-6</v>
      </c>
      <c r="F480" s="4">
        <v>3.6742068229485489E-6</v>
      </c>
      <c r="G480" s="4">
        <v>4.6409576878632512E-7</v>
      </c>
      <c r="H480" s="4">
        <v>5.3688389905530341E-6</v>
      </c>
      <c r="I480" s="4">
        <v>6.7814785037363688E-7</v>
      </c>
      <c r="J480" s="4">
        <v>3.8294070219590863E-7</v>
      </c>
      <c r="K480" s="4">
        <v>4.8369938914479583E-8</v>
      </c>
      <c r="M480" t="s">
        <v>107</v>
      </c>
      <c r="N480" t="s">
        <v>108</v>
      </c>
      <c r="P480">
        <v>2.2019397467757388E-2</v>
      </c>
      <c r="Q480">
        <v>4.9945980821136098E-2</v>
      </c>
      <c r="R480" s="28">
        <v>0.2</v>
      </c>
      <c r="S480" s="28">
        <v>0.2</v>
      </c>
      <c r="T480" s="28">
        <v>0.2</v>
      </c>
      <c r="U480" s="28">
        <v>0.17</v>
      </c>
      <c r="V480" s="28">
        <v>0</v>
      </c>
      <c r="W480" s="28">
        <v>0.16</v>
      </c>
      <c r="X480" s="28">
        <v>0.17</v>
      </c>
      <c r="Y480" s="28">
        <v>0.17</v>
      </c>
      <c r="Z480" s="28">
        <v>0.16</v>
      </c>
      <c r="AA480" s="28">
        <v>0</v>
      </c>
      <c r="AB480" s="28">
        <v>0.17</v>
      </c>
      <c r="AC480" s="6"/>
    </row>
    <row r="481" spans="1:29">
      <c r="A481" s="6"/>
      <c r="B481" s="4">
        <v>7.822223534968166E-2</v>
      </c>
      <c r="C481" s="1" t="s">
        <v>17</v>
      </c>
      <c r="D481" s="4">
        <v>5.9591623957693082E-4</v>
      </c>
      <c r="E481" s="4">
        <v>7.5271267695477904E-5</v>
      </c>
      <c r="F481" s="4">
        <v>4.2504642742141287E-5</v>
      </c>
      <c r="G481" s="4">
        <v>5.3688389905530333E-6</v>
      </c>
      <c r="H481" s="4">
        <v>6.2108801771372339E-5</v>
      </c>
      <c r="I481" s="4">
        <v>7.8450760927363721E-6</v>
      </c>
      <c r="J481" s="4">
        <v>4.4300058550323326E-6</v>
      </c>
      <c r="K481" s="4">
        <v>5.5956212376995574E-7</v>
      </c>
      <c r="AC481" s="6"/>
    </row>
    <row r="482" spans="1:29">
      <c r="A482" s="6"/>
      <c r="B482" s="4">
        <v>9.8803932930652365E-3</v>
      </c>
      <c r="C482" s="1" t="s">
        <v>18</v>
      </c>
      <c r="D482" s="4">
        <v>7.5271267695477918E-5</v>
      </c>
      <c r="E482" s="4">
        <v>9.5076511835064114E-6</v>
      </c>
      <c r="F482" s="4">
        <v>5.3688389905530341E-6</v>
      </c>
      <c r="G482" s="4">
        <v>6.7814785037363688E-7</v>
      </c>
      <c r="H482" s="4">
        <v>7.8450760927363738E-6</v>
      </c>
      <c r="I482" s="4">
        <v>9.9092587758135881E-7</v>
      </c>
      <c r="J482" s="4">
        <v>5.5956212376995585E-7</v>
      </c>
      <c r="K482" s="4">
        <v>7.0679312986067848E-8</v>
      </c>
      <c r="AC482" s="6"/>
    </row>
    <row r="483" spans="1:29">
      <c r="A483" s="6"/>
      <c r="B483" s="4">
        <v>5.5793212992321763E-3</v>
      </c>
      <c r="C483" s="1" t="s">
        <v>19</v>
      </c>
      <c r="D483" s="4">
        <v>4.2504642742141294E-5</v>
      </c>
      <c r="E483" s="4">
        <v>5.3688389905530341E-6</v>
      </c>
      <c r="F483" s="4">
        <v>3.0317090467608115E-6</v>
      </c>
      <c r="G483" s="4">
        <v>3.8294070219590857E-7</v>
      </c>
      <c r="H483" s="4">
        <v>4.4300058550323326E-6</v>
      </c>
      <c r="I483" s="4">
        <v>5.5956212376995585E-7</v>
      </c>
      <c r="J483" s="4">
        <v>3.1597698419399269E-7</v>
      </c>
      <c r="K483" s="4">
        <v>3.9911629493032776E-8</v>
      </c>
      <c r="M483" t="s">
        <v>62</v>
      </c>
      <c r="AC483" s="6"/>
    </row>
    <row r="484" spans="1:29">
      <c r="A484" s="6"/>
      <c r="B484" s="4">
        <v>7.047342548874622E-4</v>
      </c>
      <c r="C484" s="1" t="s">
        <v>20</v>
      </c>
      <c r="D484" s="4">
        <v>5.3688389905530341E-6</v>
      </c>
      <c r="E484" s="4">
        <v>6.7814785037363688E-7</v>
      </c>
      <c r="F484" s="4">
        <v>3.8294070219590863E-7</v>
      </c>
      <c r="G484" s="4">
        <v>4.8369938914479576E-8</v>
      </c>
      <c r="H484" s="4">
        <v>5.5956212376995585E-7</v>
      </c>
      <c r="I484" s="4">
        <v>7.0679312986067848E-8</v>
      </c>
      <c r="J484" s="4">
        <v>3.9911629493032776E-8</v>
      </c>
      <c r="K484" s="4">
        <v>5.0413107551249564E-9</v>
      </c>
      <c r="AC484" s="6"/>
    </row>
    <row r="485" spans="1:29">
      <c r="A485" s="6"/>
      <c r="AC485" s="6"/>
    </row>
    <row r="486" spans="1:29">
      <c r="A486" s="6"/>
      <c r="C486" s="1" t="s">
        <v>26</v>
      </c>
      <c r="D486" s="4">
        <v>1.5587913529031962E-2</v>
      </c>
      <c r="E486" s="4">
        <v>0.17185988182843062</v>
      </c>
      <c r="F486" s="4">
        <v>1.1118319180515642E-3</v>
      </c>
      <c r="G486" s="4">
        <v>1.2258170517403784E-2</v>
      </c>
      <c r="H486" s="4">
        <v>1.6246354220708478E-3</v>
      </c>
      <c r="I486" s="4">
        <v>1.7911932288523405E-2</v>
      </c>
      <c r="J486" s="4">
        <v>1.1587962135479713E-4</v>
      </c>
      <c r="K486" s="4">
        <v>1.2775961321101503E-3</v>
      </c>
      <c r="O486">
        <v>0.10117549070247935</v>
      </c>
      <c r="P486">
        <v>0.22376769111570247</v>
      </c>
      <c r="Q486">
        <v>4.6722236570247939E-2</v>
      </c>
      <c r="R486">
        <v>0.10333458161157025</v>
      </c>
      <c r="S486">
        <v>0.11182554235537191</v>
      </c>
      <c r="T486">
        <v>0.24732218491735536</v>
      </c>
      <c r="U486">
        <v>5.1640366735537201E-2</v>
      </c>
      <c r="V486">
        <v>0.11421190599173554</v>
      </c>
      <c r="AC486" s="6"/>
    </row>
    <row r="487" spans="1:29">
      <c r="A487" s="6"/>
      <c r="C487" s="1"/>
      <c r="D487" s="1" t="s">
        <v>13</v>
      </c>
      <c r="E487" s="1" t="s">
        <v>14</v>
      </c>
      <c r="F487" s="1" t="s">
        <v>15</v>
      </c>
      <c r="G487" s="1" t="s">
        <v>16</v>
      </c>
      <c r="H487" s="1" t="s">
        <v>17</v>
      </c>
      <c r="I487" s="1" t="s">
        <v>18</v>
      </c>
      <c r="J487" s="1" t="s">
        <v>19</v>
      </c>
      <c r="K487" s="1" t="s">
        <v>20</v>
      </c>
      <c r="L487" s="1"/>
      <c r="N487" s="6"/>
      <c r="O487" s="1" t="s">
        <v>13</v>
      </c>
      <c r="P487" s="1" t="s">
        <v>14</v>
      </c>
      <c r="Q487" s="1" t="s">
        <v>15</v>
      </c>
      <c r="R487" s="1" t="s">
        <v>16</v>
      </c>
      <c r="S487" s="1" t="s">
        <v>17</v>
      </c>
      <c r="T487" s="1" t="s">
        <v>18</v>
      </c>
      <c r="U487" s="1" t="s">
        <v>19</v>
      </c>
      <c r="V487" s="1" t="s">
        <v>20</v>
      </c>
      <c r="AC487" s="6"/>
    </row>
    <row r="488" spans="1:29">
      <c r="A488" s="6"/>
      <c r="B488" s="4">
        <v>7.0295672060083692E-2</v>
      </c>
      <c r="C488" s="1" t="s">
        <v>13</v>
      </c>
      <c r="D488" s="4">
        <v>1.0957628575377727E-3</v>
      </c>
      <c r="E488" s="4">
        <v>1.2081005893296096E-2</v>
      </c>
      <c r="F488" s="4">
        <v>7.8156971897286597E-5</v>
      </c>
      <c r="G488" s="4">
        <v>8.6169633474800277E-4</v>
      </c>
      <c r="H488" s="4">
        <v>1.1420483884708798E-4</v>
      </c>
      <c r="I488" s="4">
        <v>1.2591313181164656E-3</v>
      </c>
      <c r="J488" s="4">
        <v>8.1458358612034899E-6</v>
      </c>
      <c r="K488" s="4">
        <v>8.9809478728046483E-5</v>
      </c>
      <c r="M488" s="4">
        <v>0.10133006198347108</v>
      </c>
      <c r="N488" s="1" t="s">
        <v>13</v>
      </c>
      <c r="O488">
        <v>1.0252118744090334E-2</v>
      </c>
      <c r="P488">
        <v>2.2674394010652341E-2</v>
      </c>
      <c r="Q488">
        <v>4.7343671276696229E-3</v>
      </c>
      <c r="R488">
        <v>1.0470899559736464E-2</v>
      </c>
      <c r="S488">
        <v>1.1331289138205107E-2</v>
      </c>
      <c r="T488">
        <v>2.5061172327563115E-2</v>
      </c>
      <c r="U488">
        <v>5.2327215621611623E-3</v>
      </c>
      <c r="V488">
        <v>1.1573099513392934E-2</v>
      </c>
      <c r="AC488" s="6"/>
    </row>
    <row r="489" spans="1:29">
      <c r="A489" s="6"/>
      <c r="B489" s="4">
        <v>0.77502392291281508</v>
      </c>
      <c r="C489" s="1" t="s">
        <v>14</v>
      </c>
      <c r="D489" s="4">
        <v>1.2081005893296096E-2</v>
      </c>
      <c r="E489" s="4">
        <v>0.13319551980600311</v>
      </c>
      <c r="F489" s="4">
        <v>8.6169633474800287E-4</v>
      </c>
      <c r="G489" s="4">
        <v>9.5003754021324924E-3</v>
      </c>
      <c r="H489" s="4">
        <v>1.2591313181164656E-3</v>
      </c>
      <c r="I489" s="4">
        <v>1.3882176029200126E-2</v>
      </c>
      <c r="J489" s="4">
        <v>8.9809478728046497E-5</v>
      </c>
      <c r="K489" s="4">
        <v>9.9016756620624782E-4</v>
      </c>
      <c r="M489" s="4">
        <v>0.21713584710743797</v>
      </c>
      <c r="N489" s="1" t="s">
        <v>14</v>
      </c>
      <c r="O489">
        <v>2.1968825880193568E-2</v>
      </c>
      <c r="P489">
        <v>4.8587987165683577E-2</v>
      </c>
      <c r="Q489">
        <v>1.0145072416434904E-2</v>
      </c>
      <c r="R489">
        <v>2.2437641913720989E-2</v>
      </c>
      <c r="S489">
        <v>2.4281333867582366E-2</v>
      </c>
      <c r="T489">
        <v>5.3702512130492375E-2</v>
      </c>
      <c r="U489">
        <v>1.121297477605963E-2</v>
      </c>
      <c r="V489">
        <v>2.4799498957270568E-2</v>
      </c>
      <c r="AC489" s="6"/>
    </row>
    <row r="490" spans="1:29">
      <c r="A490" s="6"/>
      <c r="B490" s="4">
        <v>5.0139469757592555E-3</v>
      </c>
      <c r="C490" s="1" t="s">
        <v>15</v>
      </c>
      <c r="D490" s="4">
        <v>7.8156971897286597E-5</v>
      </c>
      <c r="E490" s="4">
        <v>8.6169633474800277E-4</v>
      </c>
      <c r="F490" s="4">
        <v>5.5746662830672527E-6</v>
      </c>
      <c r="G490" s="4">
        <v>6.1461816994077967E-5</v>
      </c>
      <c r="H490" s="4">
        <v>8.1458358612034899E-6</v>
      </c>
      <c r="I490" s="4">
        <v>8.9809478728046483E-5</v>
      </c>
      <c r="J490" s="4">
        <v>5.8101427704401272E-7</v>
      </c>
      <c r="K490" s="4">
        <v>6.4057992628354106E-6</v>
      </c>
      <c r="M490" s="4">
        <v>4.9806301652892571E-2</v>
      </c>
      <c r="N490" s="1" t="s">
        <v>15</v>
      </c>
      <c r="O490">
        <v>5.039177009807114E-3</v>
      </c>
      <c r="P490">
        <v>1.1145041123879967E-2</v>
      </c>
      <c r="Q490">
        <v>2.3270618085155775E-3</v>
      </c>
      <c r="R490">
        <v>5.1467133429213135E-3</v>
      </c>
      <c r="S490">
        <v>5.5696166950499684E-3</v>
      </c>
      <c r="T490">
        <v>1.2318203347446278E-2</v>
      </c>
      <c r="U490">
        <v>2.5720156830961651E-3</v>
      </c>
      <c r="V490">
        <v>5.6884726421761889E-3</v>
      </c>
      <c r="AC490" s="6"/>
    </row>
    <row r="491" spans="1:29">
      <c r="A491" s="6"/>
      <c r="B491" s="4">
        <v>5.5279773854475293E-2</v>
      </c>
      <c r="C491" s="1" t="s">
        <v>16</v>
      </c>
      <c r="D491" s="4">
        <v>8.6169633474800277E-4</v>
      </c>
      <c r="E491" s="4">
        <v>9.5003754021324924E-3</v>
      </c>
      <c r="F491" s="4">
        <v>6.1461816994077981E-5</v>
      </c>
      <c r="G491" s="4">
        <v>6.7762889407167758E-4</v>
      </c>
      <c r="H491" s="4">
        <v>8.9809478728046483E-5</v>
      </c>
      <c r="I491" s="4">
        <v>9.9016756620624803E-4</v>
      </c>
      <c r="J491" s="4">
        <v>6.4057992628354115E-6</v>
      </c>
      <c r="K491" s="4">
        <v>7.0625225260401446E-5</v>
      </c>
      <c r="M491" s="4">
        <v>0.10672778925619833</v>
      </c>
      <c r="N491" s="1" t="s">
        <v>16</v>
      </c>
      <c r="O491">
        <v>1.0798236449586669E-2</v>
      </c>
      <c r="P491">
        <v>2.3882230979742777E-2</v>
      </c>
      <c r="Q491">
        <v>4.9865610182476651E-3</v>
      </c>
      <c r="R491">
        <v>1.1028671449117096E-2</v>
      </c>
      <c r="S491">
        <v>1.1934892917964214E-2</v>
      </c>
      <c r="T491">
        <v>2.6396150030242017E-2</v>
      </c>
      <c r="U491">
        <v>5.5114621780632091E-3</v>
      </c>
      <c r="V491">
        <v>1.2189584233234687E-2</v>
      </c>
      <c r="AC491" s="6"/>
    </row>
    <row r="492" spans="1:29">
      <c r="A492" s="6"/>
      <c r="B492" s="4">
        <v>7.326499382639331E-3</v>
      </c>
      <c r="C492" s="1" t="s">
        <v>17</v>
      </c>
      <c r="D492" s="4">
        <v>1.1420483884708795E-4</v>
      </c>
      <c r="E492" s="4">
        <v>1.2591313181164654E-3</v>
      </c>
      <c r="F492" s="4">
        <v>8.1458358612034882E-6</v>
      </c>
      <c r="G492" s="4">
        <v>8.9809478728046469E-5</v>
      </c>
      <c r="H492" s="4">
        <v>1.1902890416816055E-5</v>
      </c>
      <c r="I492" s="4">
        <v>1.3123176085374423E-4</v>
      </c>
      <c r="J492" s="4">
        <v>8.4899197431640063E-7</v>
      </c>
      <c r="K492" s="4">
        <v>9.3603072731674139E-6</v>
      </c>
      <c r="M492" s="4">
        <v>0.11199638429752068</v>
      </c>
      <c r="N492" s="1" t="s">
        <v>17</v>
      </c>
      <c r="O492">
        <v>1.1331289138205107E-2</v>
      </c>
      <c r="P492">
        <v>2.5061172327563119E-2</v>
      </c>
      <c r="Q492">
        <v>5.2327215621611632E-3</v>
      </c>
      <c r="R492">
        <v>1.1573099513392936E-2</v>
      </c>
      <c r="S492">
        <v>1.2524056415910909E-2</v>
      </c>
      <c r="T492">
        <v>2.7699190467306605E-2</v>
      </c>
      <c r="U492">
        <v>5.7835343581781277E-3</v>
      </c>
      <c r="V492">
        <v>1.2791320514802718E-2</v>
      </c>
      <c r="AC492" s="6"/>
    </row>
    <row r="493" spans="1:29">
      <c r="A493" s="6"/>
      <c r="B493" s="4">
        <v>8.0776129260107576E-2</v>
      </c>
      <c r="C493" s="1" t="s">
        <v>18</v>
      </c>
      <c r="D493" s="4">
        <v>1.2591313181164654E-3</v>
      </c>
      <c r="E493" s="4">
        <v>1.3882176029200125E-2</v>
      </c>
      <c r="F493" s="4">
        <v>8.9809478728046483E-5</v>
      </c>
      <c r="G493" s="4">
        <v>9.9016756620624782E-4</v>
      </c>
      <c r="H493" s="4">
        <v>1.3123176085374423E-4</v>
      </c>
      <c r="I493" s="4">
        <v>1.446856557836061E-3</v>
      </c>
      <c r="J493" s="4">
        <v>9.3603072731674156E-6</v>
      </c>
      <c r="K493" s="4">
        <v>1.0319927030954298E-4</v>
      </c>
      <c r="M493" s="4">
        <v>0.23999225206611569</v>
      </c>
      <c r="N493" s="1" t="s">
        <v>18</v>
      </c>
      <c r="O493">
        <v>2.4281333867582366E-2</v>
      </c>
      <c r="P493">
        <v>5.3702512130492382E-2</v>
      </c>
      <c r="Q493">
        <v>1.1212974776059632E-2</v>
      </c>
      <c r="R493">
        <v>2.4799498957270568E-2</v>
      </c>
      <c r="S493">
        <v>2.683726374838051E-2</v>
      </c>
      <c r="T493">
        <v>5.9355408144228419E-2</v>
      </c>
      <c r="U493">
        <v>1.23932879103817E-2</v>
      </c>
      <c r="V493">
        <v>2.7409972531720103E-2</v>
      </c>
      <c r="AC493" s="6"/>
    </row>
    <row r="494" spans="1:29">
      <c r="A494" s="6"/>
      <c r="B494" s="4">
        <v>5.2257384197263758E-4</v>
      </c>
      <c r="C494" s="1" t="s">
        <v>19</v>
      </c>
      <c r="D494" s="4">
        <v>8.1458358612034882E-6</v>
      </c>
      <c r="E494" s="4">
        <v>8.9809478728046469E-5</v>
      </c>
      <c r="F494" s="4">
        <v>5.8101427704401262E-7</v>
      </c>
      <c r="G494" s="4">
        <v>6.4057992628354098E-6</v>
      </c>
      <c r="H494" s="4">
        <v>8.4899197431640063E-7</v>
      </c>
      <c r="I494" s="4">
        <v>9.3603072731674139E-6</v>
      </c>
      <c r="J494" s="4">
        <v>6.0555658937710835E-8</v>
      </c>
      <c r="K494" s="4">
        <v>6.6763831924618267E-7</v>
      </c>
      <c r="M494" s="4">
        <v>5.5049070247933894E-2</v>
      </c>
      <c r="N494" s="1" t="s">
        <v>19</v>
      </c>
      <c r="O494">
        <v>5.5696166950499684E-3</v>
      </c>
      <c r="P494">
        <v>1.2318203347446278E-2</v>
      </c>
      <c r="Q494">
        <v>2.5720156830961647E-3</v>
      </c>
      <c r="R494">
        <v>5.6884726421761889E-3</v>
      </c>
      <c r="S494">
        <v>6.1558921366341758E-3</v>
      </c>
      <c r="T494">
        <v>1.3614856331387992E-2</v>
      </c>
      <c r="U494">
        <v>2.8427541760536559E-3</v>
      </c>
      <c r="V494">
        <v>6.2872592360894717E-3</v>
      </c>
      <c r="AC494" s="6"/>
    </row>
    <row r="495" spans="1:29">
      <c r="A495" s="6"/>
      <c r="B495" s="4">
        <v>5.7614817121470008E-3</v>
      </c>
      <c r="C495" s="1" t="s">
        <v>20</v>
      </c>
      <c r="D495" s="4">
        <v>8.9809478728046469E-5</v>
      </c>
      <c r="E495" s="4">
        <v>9.901675662062476E-4</v>
      </c>
      <c r="F495" s="4">
        <v>6.4057992628354098E-6</v>
      </c>
      <c r="G495" s="4">
        <v>7.0625225260401433E-5</v>
      </c>
      <c r="H495" s="4">
        <v>9.3603072731674139E-6</v>
      </c>
      <c r="I495" s="4">
        <v>1.0319927030954298E-4</v>
      </c>
      <c r="J495" s="4">
        <v>6.6763831924618277E-7</v>
      </c>
      <c r="K495" s="4">
        <v>7.3608467506623741E-6</v>
      </c>
      <c r="M495" s="4">
        <v>0.11796229338842974</v>
      </c>
      <c r="N495" s="1" t="s">
        <v>20</v>
      </c>
      <c r="O495">
        <v>1.1934892917964214E-2</v>
      </c>
      <c r="P495">
        <v>2.6396150030242017E-2</v>
      </c>
      <c r="Q495">
        <v>5.5114621780632091E-3</v>
      </c>
      <c r="R495">
        <v>1.2189584233234687E-2</v>
      </c>
      <c r="S495">
        <v>1.3191197435644657E-2</v>
      </c>
      <c r="T495">
        <v>2.9174692138688545E-2</v>
      </c>
      <c r="U495">
        <v>6.0916160915435473E-3</v>
      </c>
      <c r="V495">
        <v>1.3472698363048865E-2</v>
      </c>
      <c r="AC495" s="6"/>
    </row>
    <row r="496" spans="1:29">
      <c r="A496" s="6"/>
      <c r="X496" t="s">
        <v>85</v>
      </c>
      <c r="AC496" s="6"/>
    </row>
    <row r="497" spans="1:29">
      <c r="A497" s="6"/>
      <c r="C497" s="1" t="s">
        <v>27</v>
      </c>
      <c r="D497" s="4">
        <v>9.6133017571212401E-3</v>
      </c>
      <c r="E497" s="4">
        <v>1.2142736880461638E-3</v>
      </c>
      <c r="F497" s="4">
        <v>0.14171986080454857</v>
      </c>
      <c r="G497" s="4">
        <v>1.7900894239697776E-2</v>
      </c>
      <c r="H497" s="4">
        <v>1.0019372078621609E-3</v>
      </c>
      <c r="I497" s="4">
        <v>1.2655651713837262E-4</v>
      </c>
      <c r="J497" s="4">
        <v>1.4770617340492653E-2</v>
      </c>
      <c r="K497" s="4">
        <v>1.8657036308542491E-3</v>
      </c>
      <c r="P497" t="s">
        <v>63</v>
      </c>
      <c r="AA497" t="s">
        <v>44</v>
      </c>
      <c r="AC497" s="6"/>
    </row>
    <row r="498" spans="1:29">
      <c r="A498" s="6"/>
      <c r="C498" s="1"/>
      <c r="D498" s="1" t="s">
        <v>13</v>
      </c>
      <c r="E498" s="1" t="s">
        <v>14</v>
      </c>
      <c r="F498" s="1" t="s">
        <v>15</v>
      </c>
      <c r="G498" s="1" t="s">
        <v>16</v>
      </c>
      <c r="H498" s="1" t="s">
        <v>17</v>
      </c>
      <c r="I498" s="1" t="s">
        <v>18</v>
      </c>
      <c r="J498" s="1" t="s">
        <v>19</v>
      </c>
      <c r="K498" s="1" t="s">
        <v>20</v>
      </c>
      <c r="L498" s="1"/>
      <c r="O498" s="1" t="s">
        <v>13</v>
      </c>
      <c r="P498" s="1" t="s">
        <v>14</v>
      </c>
      <c r="Q498" s="1" t="s">
        <v>15</v>
      </c>
      <c r="R498" s="1" t="s">
        <v>16</v>
      </c>
      <c r="S498" s="1" t="s">
        <v>17</v>
      </c>
      <c r="T498" s="1" t="s">
        <v>18</v>
      </c>
      <c r="U498" s="1" t="s">
        <v>19</v>
      </c>
      <c r="V498" s="1" t="s">
        <v>20</v>
      </c>
      <c r="X498" s="1" t="s">
        <v>47</v>
      </c>
      <c r="Y498" s="1" t="s">
        <v>48</v>
      </c>
      <c r="Z498" s="1" t="s">
        <v>66</v>
      </c>
      <c r="AC498" s="6"/>
    </row>
    <row r="499" spans="1:29">
      <c r="A499" s="6"/>
      <c r="B499" s="4">
        <v>5.107667558306396E-2</v>
      </c>
      <c r="C499" s="1" t="s">
        <v>13</v>
      </c>
      <c r="D499" s="4">
        <v>4.9101549513058034E-4</v>
      </c>
      <c r="E499" s="4">
        <v>6.202106323338452E-5</v>
      </c>
      <c r="F499" s="4">
        <v>7.2385793539909088E-3</v>
      </c>
      <c r="G499" s="4">
        <v>9.1431816772778165E-4</v>
      </c>
      <c r="H499" s="4">
        <v>5.1175621720576514E-5</v>
      </c>
      <c r="I499" s="4">
        <v>6.4640861687991327E-6</v>
      </c>
      <c r="J499" s="4">
        <v>7.5443403006192225E-4</v>
      </c>
      <c r="K499" s="4">
        <v>9.5293939087287002E-5</v>
      </c>
      <c r="N499" s="1" t="s">
        <v>13</v>
      </c>
      <c r="O499" s="5">
        <v>4.5109322473997473</v>
      </c>
      <c r="P499" s="5">
        <v>9.9767333646870302</v>
      </c>
      <c r="Q499" s="5">
        <v>2.0831215361746342</v>
      </c>
      <c r="R499" s="5">
        <v>4.6071958062840439</v>
      </c>
      <c r="S499" s="5">
        <v>4.9857672208102466</v>
      </c>
      <c r="T499" s="5">
        <v>11.026915824127771</v>
      </c>
      <c r="U499" s="5">
        <v>2.3023974873509112</v>
      </c>
      <c r="V499" s="5">
        <v>5.0921637858928905</v>
      </c>
      <c r="X499">
        <v>44.585227272727273</v>
      </c>
      <c r="Y499">
        <v>4.5109322473997473</v>
      </c>
      <c r="Z499">
        <v>40.07429502532753</v>
      </c>
      <c r="AA499">
        <v>5.7870911624406586E-2</v>
      </c>
      <c r="AB499">
        <v>19.667620869462528</v>
      </c>
      <c r="AC499" s="6"/>
    </row>
    <row r="500" spans="1:29">
      <c r="A500" s="6"/>
      <c r="B500" s="4">
        <v>6.4515881016052783E-3</v>
      </c>
      <c r="C500" s="1" t="s">
        <v>14</v>
      </c>
      <c r="D500" s="4">
        <v>6.2021063233384506E-5</v>
      </c>
      <c r="E500" s="4">
        <v>7.8339936778909903E-6</v>
      </c>
      <c r="F500" s="4">
        <v>9.1431816772778176E-4</v>
      </c>
      <c r="G500" s="4">
        <v>1.1548919628492864E-4</v>
      </c>
      <c r="H500" s="4">
        <v>6.4640861687991318E-6</v>
      </c>
      <c r="I500" s="4">
        <v>8.1649052015052936E-7</v>
      </c>
      <c r="J500" s="4">
        <v>9.5293939087287002E-5</v>
      </c>
      <c r="K500" s="4">
        <v>1.203675134594104E-5</v>
      </c>
      <c r="N500" s="1" t="s">
        <v>14</v>
      </c>
      <c r="O500" s="5">
        <v>9.6662833872851692</v>
      </c>
      <c r="P500" s="5">
        <v>21.378714352900772</v>
      </c>
      <c r="Q500" s="5">
        <v>4.4638318632313574</v>
      </c>
      <c r="R500" s="5">
        <v>9.8725624420372355</v>
      </c>
      <c r="S500" s="5">
        <v>10.683786901736241</v>
      </c>
      <c r="T500" s="5">
        <v>23.629105337416647</v>
      </c>
      <c r="U500" s="5">
        <v>4.933708901466237</v>
      </c>
      <c r="V500" s="5">
        <v>10.911779541199049</v>
      </c>
      <c r="X500">
        <v>95.539772727272705</v>
      </c>
      <c r="Y500">
        <v>21.378714352900772</v>
      </c>
      <c r="Z500">
        <v>74.161058374371933</v>
      </c>
      <c r="AA500">
        <v>69.770505392081461</v>
      </c>
      <c r="AB500">
        <v>31.276354391150562</v>
      </c>
      <c r="AC500" s="6"/>
    </row>
    <row r="501" spans="1:29">
      <c r="A501" s="6"/>
      <c r="B501" s="4">
        <v>0.75297536027398604</v>
      </c>
      <c r="C501" s="1" t="s">
        <v>15</v>
      </c>
      <c r="D501" s="4">
        <v>7.2385793539909088E-3</v>
      </c>
      <c r="E501" s="4">
        <v>9.1431816772778187E-4</v>
      </c>
      <c r="F501" s="4">
        <v>0.10671156324728411</v>
      </c>
      <c r="G501" s="4">
        <v>1.3478932289362954E-2</v>
      </c>
      <c r="H501" s="4">
        <v>7.5443403006192225E-4</v>
      </c>
      <c r="I501" s="4">
        <v>9.5293939087287015E-5</v>
      </c>
      <c r="J501" s="4">
        <v>1.112191091342664E-2</v>
      </c>
      <c r="K501" s="4">
        <v>1.4048288636069621E-3</v>
      </c>
      <c r="N501" s="1" t="s">
        <v>15</v>
      </c>
      <c r="O501" s="5">
        <v>2.2172378843151304</v>
      </c>
      <c r="P501" s="5">
        <v>4.9038180945071854</v>
      </c>
      <c r="Q501" s="5">
        <v>1.0239071957468542</v>
      </c>
      <c r="R501" s="5">
        <v>2.2645538708853779</v>
      </c>
      <c r="S501" s="5">
        <v>2.4506313458219862</v>
      </c>
      <c r="T501" s="5">
        <v>5.4200094728763624</v>
      </c>
      <c r="U501" s="5">
        <v>1.1316869005623127</v>
      </c>
      <c r="V501" s="5">
        <v>2.5029279625575231</v>
      </c>
      <c r="X501">
        <v>21.914772727272734</v>
      </c>
      <c r="Y501">
        <v>1.0239071957468542</v>
      </c>
      <c r="Z501">
        <v>20.890865531525879</v>
      </c>
      <c r="AA501">
        <v>2740.9382612627905</v>
      </c>
      <c r="AB501">
        <v>1.1450251121175423</v>
      </c>
      <c r="AC501" s="6"/>
    </row>
    <row r="502" spans="1:29">
      <c r="A502" s="6"/>
      <c r="B502" s="4">
        <v>9.5109691844478178E-2</v>
      </c>
      <c r="C502" s="1" t="s">
        <v>16</v>
      </c>
      <c r="D502" s="4">
        <v>9.1431816772778176E-4</v>
      </c>
      <c r="E502" s="4">
        <v>1.1548919628492866E-4</v>
      </c>
      <c r="F502" s="4">
        <v>1.3478932289362956E-2</v>
      </c>
      <c r="G502" s="4">
        <v>1.7025485348782499E-3</v>
      </c>
      <c r="H502" s="4">
        <v>9.5293939087287002E-5</v>
      </c>
      <c r="I502" s="4">
        <v>1.2036751345941041E-5</v>
      </c>
      <c r="J502" s="4">
        <v>1.4048288636069621E-3</v>
      </c>
      <c r="K502" s="4">
        <v>1.7744649740367169E-4</v>
      </c>
      <c r="N502" s="1" t="s">
        <v>16</v>
      </c>
      <c r="O502" s="5">
        <v>4.7512240378181341</v>
      </c>
      <c r="P502" s="5">
        <v>10.508181631086822</v>
      </c>
      <c r="Q502" s="5">
        <v>2.1940868480289728</v>
      </c>
      <c r="R502" s="5">
        <v>4.8526154376115223</v>
      </c>
      <c r="S502" s="5">
        <v>5.2513528839042545</v>
      </c>
      <c r="T502" s="5">
        <v>11.614306013306487</v>
      </c>
      <c r="U502" s="5">
        <v>2.4250433583478119</v>
      </c>
      <c r="V502" s="5">
        <v>5.3634170626232622</v>
      </c>
      <c r="X502">
        <v>46.960227272727273</v>
      </c>
      <c r="Y502">
        <v>4.8526154376115223</v>
      </c>
      <c r="Z502">
        <v>42.107611835115748</v>
      </c>
      <c r="AA502">
        <v>17.243205320512281</v>
      </c>
      <c r="AB502">
        <v>8.6706610546119514</v>
      </c>
      <c r="AC502" s="6"/>
    </row>
    <row r="503" spans="1:29">
      <c r="A503" s="6"/>
      <c r="B503" s="4">
        <v>5.323417803115061E-3</v>
      </c>
      <c r="C503" s="1" t="s">
        <v>17</v>
      </c>
      <c r="D503" s="4">
        <v>5.1175621720576508E-5</v>
      </c>
      <c r="E503" s="4">
        <v>6.4640861687991318E-6</v>
      </c>
      <c r="F503" s="4">
        <v>7.5443403006192214E-4</v>
      </c>
      <c r="G503" s="4">
        <v>9.5293939087286988E-5</v>
      </c>
      <c r="H503" s="4">
        <v>5.3337303699368225E-6</v>
      </c>
      <c r="I503" s="4">
        <v>6.7371321643464912E-7</v>
      </c>
      <c r="J503" s="4">
        <v>7.8630167313378617E-5</v>
      </c>
      <c r="K503" s="4">
        <v>9.9319199238259191E-6</v>
      </c>
      <c r="N503" s="1" t="s">
        <v>17</v>
      </c>
      <c r="O503" s="5">
        <v>4.9857672208102466</v>
      </c>
      <c r="P503" s="5">
        <v>11.026915824127773</v>
      </c>
      <c r="Q503" s="5">
        <v>2.3023974873509117</v>
      </c>
      <c r="R503" s="5">
        <v>5.0921637858928914</v>
      </c>
      <c r="S503" s="5">
        <v>5.5105848230007997</v>
      </c>
      <c r="T503" s="5">
        <v>12.187643805614906</v>
      </c>
      <c r="U503" s="5">
        <v>2.5447551175983762</v>
      </c>
      <c r="V503" s="5">
        <v>5.6281810265131957</v>
      </c>
      <c r="X503">
        <v>49.278409090909101</v>
      </c>
      <c r="Y503">
        <v>5.5105848230007997</v>
      </c>
      <c r="Z503">
        <v>43.767824267908303</v>
      </c>
      <c r="AA503">
        <v>7.642112532900839</v>
      </c>
      <c r="AB503">
        <v>11.843719229023666</v>
      </c>
      <c r="AC503" s="6"/>
    </row>
    <row r="504" spans="1:29">
      <c r="A504" s="6"/>
      <c r="B504" s="4">
        <v>6.7241061730021466E-4</v>
      </c>
      <c r="C504" s="1" t="s">
        <v>18</v>
      </c>
      <c r="D504" s="4">
        <v>6.464086168799131E-6</v>
      </c>
      <c r="E504" s="4">
        <v>8.1649052015052925E-7</v>
      </c>
      <c r="F504" s="4">
        <v>9.5293939087287002E-5</v>
      </c>
      <c r="G504" s="4">
        <v>1.2036751345941038E-5</v>
      </c>
      <c r="H504" s="4">
        <v>6.7371321643464912E-7</v>
      </c>
      <c r="I504" s="4">
        <v>8.5097945812378326E-8</v>
      </c>
      <c r="J504" s="4">
        <v>9.9319199238259191E-6</v>
      </c>
      <c r="K504" s="4">
        <v>1.2545189301219574E-6</v>
      </c>
      <c r="N504" s="1" t="s">
        <v>18</v>
      </c>
      <c r="O504" s="5">
        <v>10.683786901736241</v>
      </c>
      <c r="P504" s="5">
        <v>23.629105337416647</v>
      </c>
      <c r="Q504" s="5">
        <v>4.9337089014662379</v>
      </c>
      <c r="R504" s="5">
        <v>10.911779541199049</v>
      </c>
      <c r="S504" s="5">
        <v>11.808396049287424</v>
      </c>
      <c r="T504" s="5">
        <v>26.116379583460503</v>
      </c>
      <c r="U504" s="5">
        <v>5.4530466805679483</v>
      </c>
      <c r="V504" s="5">
        <v>12.060387913956845</v>
      </c>
      <c r="X504">
        <v>105.59659090909089</v>
      </c>
      <c r="Y504">
        <v>26.116379583460503</v>
      </c>
      <c r="Z504">
        <v>79.480211325630393</v>
      </c>
      <c r="AA504">
        <v>309.34859073273032</v>
      </c>
      <c r="AB504">
        <v>15.838475699994078</v>
      </c>
      <c r="AC504" s="6"/>
    </row>
    <row r="505" spans="1:29">
      <c r="A505" s="6"/>
      <c r="B505" s="4">
        <v>7.8478138845798795E-2</v>
      </c>
      <c r="C505" s="1" t="s">
        <v>19</v>
      </c>
      <c r="D505" s="4">
        <v>7.5443403006192225E-4</v>
      </c>
      <c r="E505" s="4">
        <v>9.5293939087287015E-5</v>
      </c>
      <c r="F505" s="4">
        <v>1.112191091342664E-2</v>
      </c>
      <c r="G505" s="4">
        <v>1.4048288636069619E-3</v>
      </c>
      <c r="H505" s="4">
        <v>7.8630167313378631E-5</v>
      </c>
      <c r="I505" s="4">
        <v>9.9319199238259208E-6</v>
      </c>
      <c r="J505" s="4">
        <v>1.1591705584853458E-3</v>
      </c>
      <c r="K505" s="4">
        <v>1.4641694858729071E-4</v>
      </c>
      <c r="N505" s="1" t="s">
        <v>19</v>
      </c>
      <c r="O505" s="5">
        <v>2.4506313458219862</v>
      </c>
      <c r="P505" s="5">
        <v>5.4200094728763624</v>
      </c>
      <c r="Q505" s="5">
        <v>1.1316869005623125</v>
      </c>
      <c r="R505" s="5">
        <v>2.5029279625575231</v>
      </c>
      <c r="S505" s="5">
        <v>2.7085925401190374</v>
      </c>
      <c r="T505" s="5">
        <v>5.9905367858107166</v>
      </c>
      <c r="U505" s="5">
        <v>1.2508118374636086</v>
      </c>
      <c r="V505" s="5">
        <v>2.7663940638793676</v>
      </c>
      <c r="X505">
        <v>24.221590909090914</v>
      </c>
      <c r="Y505">
        <v>1.2508118374636086</v>
      </c>
      <c r="Z505">
        <v>22.970779071627305</v>
      </c>
      <c r="AA505">
        <v>75.987983949108582</v>
      </c>
      <c r="AB505">
        <v>7.3241359903535175</v>
      </c>
      <c r="AC505" s="6"/>
    </row>
    <row r="506" spans="1:29">
      <c r="A506" s="6"/>
      <c r="B506" s="4">
        <v>9.9127169306524859E-3</v>
      </c>
      <c r="C506" s="1" t="s">
        <v>20</v>
      </c>
      <c r="D506" s="4">
        <v>9.5293939087287015E-5</v>
      </c>
      <c r="E506" s="4">
        <v>1.2036751345941043E-5</v>
      </c>
      <c r="F506" s="4">
        <v>1.4048288636069623E-3</v>
      </c>
      <c r="G506" s="4">
        <v>1.7744649740367171E-4</v>
      </c>
      <c r="H506" s="4">
        <v>9.9319199238259208E-6</v>
      </c>
      <c r="I506" s="4">
        <v>1.2545189301219578E-6</v>
      </c>
      <c r="J506" s="4">
        <v>1.4641694858729071E-4</v>
      </c>
      <c r="K506" s="4">
        <v>1.849419196914873E-5</v>
      </c>
      <c r="N506" s="1" t="s">
        <v>20</v>
      </c>
      <c r="O506" s="5">
        <v>5.2513528839042545</v>
      </c>
      <c r="P506" s="5">
        <v>11.614306013306487</v>
      </c>
      <c r="Q506" s="5">
        <v>2.4250433583478119</v>
      </c>
      <c r="R506" s="5">
        <v>5.3634170626232622</v>
      </c>
      <c r="S506" s="5">
        <v>5.8041268716836489</v>
      </c>
      <c r="T506" s="5">
        <v>12.83686454102296</v>
      </c>
      <c r="U506" s="5">
        <v>2.6803110802791608</v>
      </c>
      <c r="V506" s="5">
        <v>5.927987279741501</v>
      </c>
      <c r="X506">
        <v>51.903409090909086</v>
      </c>
      <c r="Y506">
        <v>5.927987279741501</v>
      </c>
      <c r="Z506">
        <v>45.975421811167585</v>
      </c>
      <c r="AA506">
        <v>1.4462091610125516</v>
      </c>
      <c r="AB506">
        <v>22.238569212077149</v>
      </c>
      <c r="AC506" s="6"/>
    </row>
    <row r="507" spans="1:29">
      <c r="A507" s="6"/>
      <c r="X507" s="8">
        <v>439.99999999999994</v>
      </c>
      <c r="Y507" s="8">
        <v>70.571932757325314</v>
      </c>
      <c r="Z507" s="8">
        <v>369.42806724267467</v>
      </c>
      <c r="AA507" s="8">
        <v>3222.4347392627606</v>
      </c>
      <c r="AB507" s="8">
        <v>118.00456155879098</v>
      </c>
      <c r="AC507" s="6"/>
    </row>
    <row r="508" spans="1:29">
      <c r="A508" s="6"/>
      <c r="C508" s="1" t="s">
        <v>28</v>
      </c>
      <c r="D508" s="4">
        <v>2.4479973998921907E-4</v>
      </c>
      <c r="E508" s="4">
        <v>2.6989663695414683E-3</v>
      </c>
      <c r="F508" s="4">
        <v>3.6088521876016543E-3</v>
      </c>
      <c r="G508" s="4">
        <v>3.9788321210684201E-2</v>
      </c>
      <c r="H508" s="4">
        <v>2.5514019445867253E-5</v>
      </c>
      <c r="I508" s="4">
        <v>2.8129719598254233E-4</v>
      </c>
      <c r="J508" s="4">
        <v>3.761291776526568E-4</v>
      </c>
      <c r="K508" s="4">
        <v>4.1468998338499725E-3</v>
      </c>
      <c r="P508" t="s">
        <v>70</v>
      </c>
      <c r="AB508" s="19">
        <v>3340.4393008215516</v>
      </c>
      <c r="AC508" s="6"/>
    </row>
    <row r="509" spans="1:29">
      <c r="A509" s="6"/>
      <c r="C509" s="1"/>
      <c r="D509" s="1" t="s">
        <v>13</v>
      </c>
      <c r="E509" s="1" t="s">
        <v>14</v>
      </c>
      <c r="F509" s="1" t="s">
        <v>15</v>
      </c>
      <c r="G509" s="1" t="s">
        <v>16</v>
      </c>
      <c r="H509" s="1" t="s">
        <v>17</v>
      </c>
      <c r="I509" s="1" t="s">
        <v>18</v>
      </c>
      <c r="J509" s="1" t="s">
        <v>19</v>
      </c>
      <c r="K509" s="1" t="s">
        <v>20</v>
      </c>
      <c r="L509" s="1"/>
      <c r="O509" s="1" t="s">
        <v>13</v>
      </c>
      <c r="P509" s="1" t="s">
        <v>14</v>
      </c>
      <c r="Q509" s="1" t="s">
        <v>15</v>
      </c>
      <c r="R509" s="1" t="s">
        <v>16</v>
      </c>
      <c r="S509" s="1" t="s">
        <v>17</v>
      </c>
      <c r="T509" s="1" t="s">
        <v>18</v>
      </c>
      <c r="U509" s="1" t="s">
        <v>19</v>
      </c>
      <c r="V509" s="1" t="s">
        <v>20</v>
      </c>
      <c r="Z509" t="s">
        <v>68</v>
      </c>
      <c r="AC509" s="6"/>
    </row>
    <row r="510" spans="1:29">
      <c r="A510" s="6"/>
      <c r="B510" s="4">
        <v>4.7839751760317137E-3</v>
      </c>
      <c r="C510" s="1" t="s">
        <v>13</v>
      </c>
      <c r="D510" s="4">
        <v>1.171115879207442E-6</v>
      </c>
      <c r="E510" s="4">
        <v>1.2911788112830821E-5</v>
      </c>
      <c r="F510" s="4">
        <v>1.7264659279454061E-5</v>
      </c>
      <c r="G510" s="4">
        <v>1.9034634096788932E-4</v>
      </c>
      <c r="H510" s="4">
        <v>1.2205843566981934E-7</v>
      </c>
      <c r="I510" s="4">
        <v>1.3457188026678104E-6</v>
      </c>
      <c r="J510" s="4">
        <v>1.7993926488715326E-6</v>
      </c>
      <c r="K510" s="4">
        <v>1.9838665862628306E-5</v>
      </c>
      <c r="N510" s="1" t="s">
        <v>13</v>
      </c>
      <c r="O510">
        <v>5.7870911624406586E-2</v>
      </c>
      <c r="P510">
        <v>3.5804647079173222</v>
      </c>
      <c r="Q510">
        <v>3.3167482818687597E-3</v>
      </c>
      <c r="R510">
        <v>2.8242475753093665</v>
      </c>
      <c r="S510">
        <v>3.1863381571800935</v>
      </c>
      <c r="T510">
        <v>9.117603013179485</v>
      </c>
      <c r="U510">
        <v>3.971696497174268E-2</v>
      </c>
      <c r="V510">
        <v>3.2885439578681828</v>
      </c>
      <c r="W510" s="6">
        <v>22.098102036332467</v>
      </c>
      <c r="Z510" t="s">
        <v>67</v>
      </c>
      <c r="AC510" s="6"/>
    </row>
    <row r="511" spans="1:29">
      <c r="A511" s="6"/>
      <c r="B511" s="4">
        <v>5.2744288508637521E-2</v>
      </c>
      <c r="C511" s="1" t="s">
        <v>14</v>
      </c>
      <c r="D511" s="4">
        <v>1.2911788112830821E-5</v>
      </c>
      <c r="E511" s="4">
        <v>1.4235506087020519E-4</v>
      </c>
      <c r="F511" s="4">
        <v>1.9034634096788932E-4</v>
      </c>
      <c r="G511" s="4">
        <v>2.0986066932106692E-3</v>
      </c>
      <c r="H511" s="4">
        <v>1.3457188026678104E-6</v>
      </c>
      <c r="I511" s="4">
        <v>1.4836820461573963E-5</v>
      </c>
      <c r="J511" s="4">
        <v>1.9838665862628306E-5</v>
      </c>
      <c r="K511" s="4">
        <v>2.1872528125300395E-4</v>
      </c>
      <c r="N511" s="1" t="s">
        <v>14</v>
      </c>
      <c r="O511">
        <v>3.3215214305900105</v>
      </c>
      <c r="P511">
        <v>69.770505392081461</v>
      </c>
      <c r="Q511">
        <v>2.6878546379772015</v>
      </c>
      <c r="R511">
        <v>6.2777257442178378</v>
      </c>
      <c r="S511">
        <v>10.683786901736241</v>
      </c>
      <c r="T511">
        <v>2.4632015227946198</v>
      </c>
      <c r="U511">
        <v>3.1363961738553341</v>
      </c>
      <c r="V511">
        <v>7.2783558622195947</v>
      </c>
      <c r="W511" s="6">
        <v>105.61934766547229</v>
      </c>
      <c r="Z511" t="s">
        <v>69</v>
      </c>
      <c r="AB511">
        <v>12</v>
      </c>
      <c r="AC511" s="6"/>
    </row>
    <row r="512" spans="1:29">
      <c r="A512" s="6"/>
      <c r="B512" s="4">
        <v>7.0525643859811235E-2</v>
      </c>
      <c r="C512" s="1" t="s">
        <v>15</v>
      </c>
      <c r="D512" s="4">
        <v>1.7264659279454054E-5</v>
      </c>
      <c r="E512" s="4">
        <v>1.9034634096788927E-4</v>
      </c>
      <c r="F512" s="4">
        <v>2.5451662412549498E-4</v>
      </c>
      <c r="G512" s="4">
        <v>2.8060969714844872E-3</v>
      </c>
      <c r="H512" s="4">
        <v>1.7993926488715322E-6</v>
      </c>
      <c r="I512" s="4">
        <v>1.9838665862628306E-5</v>
      </c>
      <c r="J512" s="4">
        <v>2.6526752428414943E-5</v>
      </c>
      <c r="K512" s="4">
        <v>2.9246278080441354E-4</v>
      </c>
      <c r="N512" s="1" t="s">
        <v>15</v>
      </c>
      <c r="O512">
        <v>0.66824948170576581</v>
      </c>
      <c r="P512">
        <v>4.9038180945071854</v>
      </c>
      <c r="Q512">
        <v>2740.9382612627905</v>
      </c>
      <c r="R512">
        <v>14.526191106734299</v>
      </c>
      <c r="S512">
        <v>0.8586894577468468</v>
      </c>
      <c r="T512">
        <v>3.6045109954298473</v>
      </c>
      <c r="U512">
        <v>7.2698729943042446</v>
      </c>
      <c r="V512">
        <v>0.90246003657622054</v>
      </c>
      <c r="W512" s="6">
        <v>2773.6720534297947</v>
      </c>
      <c r="AC512" s="6"/>
    </row>
    <row r="513" spans="1:29">
      <c r="A513" s="6"/>
      <c r="B513" s="4">
        <v>0.777559408258653</v>
      </c>
      <c r="C513" s="1" t="s">
        <v>16</v>
      </c>
      <c r="D513" s="4">
        <v>1.903463409678893E-4</v>
      </c>
      <c r="E513" s="4">
        <v>2.0986066932106692E-3</v>
      </c>
      <c r="F513" s="4">
        <v>2.8060969714844876E-3</v>
      </c>
      <c r="G513" s="4">
        <v>3.0937783496184819E-2</v>
      </c>
      <c r="H513" s="4">
        <v>1.9838665862628306E-5</v>
      </c>
      <c r="I513" s="4">
        <v>2.1872528125300395E-4</v>
      </c>
      <c r="J513" s="4">
        <v>2.9246278080441359E-4</v>
      </c>
      <c r="K513" s="4">
        <v>3.2244609809162911E-3</v>
      </c>
      <c r="N513" s="1" t="s">
        <v>16</v>
      </c>
      <c r="O513">
        <v>4.7512240378181341</v>
      </c>
      <c r="P513">
        <v>0.59088803388060007</v>
      </c>
      <c r="Q513">
        <v>1.4864144121695517</v>
      </c>
      <c r="R513">
        <v>17.243205320512281</v>
      </c>
      <c r="S513">
        <v>5.2513528839042545</v>
      </c>
      <c r="T513">
        <v>7.9587088554063259</v>
      </c>
      <c r="U513">
        <v>2.4250433583478119</v>
      </c>
      <c r="V513">
        <v>0.34658988196287099</v>
      </c>
      <c r="W513" s="6">
        <v>40.053426784001836</v>
      </c>
      <c r="AC513" s="6"/>
    </row>
    <row r="514" spans="1:29">
      <c r="A514" s="6"/>
      <c r="B514" s="4">
        <v>4.9860525045980345E-4</v>
      </c>
      <c r="C514" s="1" t="s">
        <v>17</v>
      </c>
      <c r="D514" s="4">
        <v>1.2205843566981934E-7</v>
      </c>
      <c r="E514" s="4">
        <v>1.3457188026678102E-6</v>
      </c>
      <c r="F514" s="4">
        <v>1.7993926488715324E-6</v>
      </c>
      <c r="G514" s="4">
        <v>1.9838665862628306E-5</v>
      </c>
      <c r="H514" s="4">
        <v>1.2721424056042937E-8</v>
      </c>
      <c r="I514" s="4">
        <v>1.4025625885651592E-7</v>
      </c>
      <c r="J514" s="4">
        <v>1.8753998282874284E-7</v>
      </c>
      <c r="K514" s="4">
        <v>2.0676660302884828E-6</v>
      </c>
      <c r="N514" s="1" t="s">
        <v>17</v>
      </c>
      <c r="O514">
        <v>3.1863381571800935</v>
      </c>
      <c r="P514">
        <v>9.117603013179485</v>
      </c>
      <c r="Q514">
        <v>0.73672735675611944</v>
      </c>
      <c r="R514">
        <v>5.0921637858928914</v>
      </c>
      <c r="S514">
        <v>7.642112532900839</v>
      </c>
      <c r="T514">
        <v>0.64896443399932113</v>
      </c>
      <c r="U514">
        <v>0.11661559735055665</v>
      </c>
      <c r="V514">
        <v>3.8058583249670317</v>
      </c>
      <c r="W514" s="6">
        <v>30.346383202226342</v>
      </c>
      <c r="AC514" s="6"/>
    </row>
    <row r="515" spans="1:29">
      <c r="A515" s="6"/>
      <c r="B515" s="4">
        <v>5.4972231699554723E-3</v>
      </c>
      <c r="C515" s="1" t="s">
        <v>18</v>
      </c>
      <c r="D515" s="4">
        <v>1.3457188026678102E-6</v>
      </c>
      <c r="E515" s="4">
        <v>1.4836820461573963E-5</v>
      </c>
      <c r="F515" s="4">
        <v>1.9838665862628306E-5</v>
      </c>
      <c r="G515" s="4">
        <v>2.1872528125300395E-4</v>
      </c>
      <c r="H515" s="4">
        <v>1.4025625885651595E-7</v>
      </c>
      <c r="I515" s="4">
        <v>1.5463534633987371E-6</v>
      </c>
      <c r="J515" s="4">
        <v>2.0676660302884828E-6</v>
      </c>
      <c r="K515" s="4">
        <v>2.2796433850124568E-5</v>
      </c>
      <c r="N515" s="1" t="s">
        <v>18</v>
      </c>
      <c r="O515">
        <v>8.7773866720421694</v>
      </c>
      <c r="P515">
        <v>0.55738062706972991</v>
      </c>
      <c r="Q515">
        <v>4.9337089014662379</v>
      </c>
      <c r="R515">
        <v>7.2783558622195947</v>
      </c>
      <c r="S515">
        <v>0.86263500442287555</v>
      </c>
      <c r="T515">
        <v>309.34859073273032</v>
      </c>
      <c r="U515">
        <v>5.4530466805679483</v>
      </c>
      <c r="V515">
        <v>3.045366527981284</v>
      </c>
      <c r="W515" s="6">
        <v>340.25647100850011</v>
      </c>
      <c r="AC515" s="6"/>
    </row>
    <row r="516" spans="1:29">
      <c r="A516" s="6"/>
      <c r="B516" s="4">
        <v>7.3504679741521672E-3</v>
      </c>
      <c r="C516" s="1" t="s">
        <v>19</v>
      </c>
      <c r="D516" s="4">
        <v>1.7993926488715324E-6</v>
      </c>
      <c r="E516" s="4">
        <v>1.9838665862628306E-5</v>
      </c>
      <c r="F516" s="4">
        <v>2.652675242841495E-5</v>
      </c>
      <c r="G516" s="4">
        <v>2.9246278080441359E-4</v>
      </c>
      <c r="H516" s="4">
        <v>1.8753998282874287E-7</v>
      </c>
      <c r="I516" s="4">
        <v>2.0676660302884833E-6</v>
      </c>
      <c r="J516" s="4">
        <v>2.7647254744800448E-6</v>
      </c>
      <c r="K516" s="4">
        <v>3.0481654420731166E-5</v>
      </c>
      <c r="N516" s="1" t="s">
        <v>19</v>
      </c>
      <c r="O516">
        <v>8.2863793521428905E-2</v>
      </c>
      <c r="P516">
        <v>5.4200094728763624</v>
      </c>
      <c r="Q516">
        <v>7.269872994304249</v>
      </c>
      <c r="R516">
        <v>2.5029279625575231</v>
      </c>
      <c r="S516">
        <v>2.7085925401190374</v>
      </c>
      <c r="T516">
        <v>4.157466734787679</v>
      </c>
      <c r="U516">
        <v>75.987983949108582</v>
      </c>
      <c r="V516">
        <v>1.9726666603047144E-2</v>
      </c>
      <c r="W516" s="6">
        <v>98.149444113877905</v>
      </c>
      <c r="AC516" s="6"/>
    </row>
    <row r="517" spans="1:29">
      <c r="A517" s="6"/>
      <c r="B517" s="4">
        <v>8.1040387802299121E-2</v>
      </c>
      <c r="C517" s="1" t="s">
        <v>20</v>
      </c>
      <c r="D517" s="4">
        <v>1.9838665862628306E-5</v>
      </c>
      <c r="E517" s="4">
        <v>2.1872528125300395E-4</v>
      </c>
      <c r="F517" s="4">
        <v>2.9246278080441359E-4</v>
      </c>
      <c r="G517" s="4">
        <v>3.2244609809162915E-3</v>
      </c>
      <c r="H517" s="4">
        <v>2.0676660302884833E-6</v>
      </c>
      <c r="I517" s="4">
        <v>2.2796433850124568E-5</v>
      </c>
      <c r="J517" s="4">
        <v>3.0481654420731169E-5</v>
      </c>
      <c r="K517" s="4">
        <v>3.3606637071249156E-4</v>
      </c>
      <c r="N517" s="1" t="s">
        <v>20</v>
      </c>
      <c r="O517">
        <v>2.0130613594973283</v>
      </c>
      <c r="P517">
        <v>9.7004067238314473</v>
      </c>
      <c r="Q517">
        <v>7.4498402617704879E-2</v>
      </c>
      <c r="R517">
        <v>5.3634170626232622</v>
      </c>
      <c r="S517">
        <v>2.4932916829345251</v>
      </c>
      <c r="T517">
        <v>6.0832748267176138</v>
      </c>
      <c r="U517">
        <v>3.8130277542871148E-2</v>
      </c>
      <c r="V517">
        <v>1.4462091610125516</v>
      </c>
      <c r="W517" s="6">
        <v>27.212289496777306</v>
      </c>
      <c r="AC517" s="6"/>
    </row>
    <row r="518" spans="1:29">
      <c r="A518" s="6"/>
      <c r="O518" s="6">
        <v>22.858515843979337</v>
      </c>
      <c r="P518" s="6">
        <v>103.64107606534361</v>
      </c>
      <c r="Q518" s="6">
        <v>2758.1306547163631</v>
      </c>
      <c r="R518" s="6">
        <v>61.108234420067056</v>
      </c>
      <c r="S518" s="6">
        <v>33.686799160944716</v>
      </c>
      <c r="T518" s="6">
        <v>343.38232111504527</v>
      </c>
      <c r="U518" s="6">
        <v>94.466805996049089</v>
      </c>
      <c r="V518" s="6">
        <v>20.133110419190782</v>
      </c>
      <c r="W518" s="19">
        <v>3437.4075177369832</v>
      </c>
      <c r="X518" t="s">
        <v>64</v>
      </c>
      <c r="AC518" s="6"/>
    </row>
    <row r="519" spans="1:29">
      <c r="A519" s="6"/>
      <c r="C519" s="1" t="s">
        <v>29</v>
      </c>
      <c r="D519" s="4">
        <v>3.2672567742089431E-3</v>
      </c>
      <c r="E519" s="4">
        <v>4.1269316549577962E-4</v>
      </c>
      <c r="F519" s="4">
        <v>2.3304211684713446E-4</v>
      </c>
      <c r="G519" s="4">
        <v>2.9435975052425077E-5</v>
      </c>
      <c r="H519" s="4">
        <v>3.2572062373141572E-2</v>
      </c>
      <c r="I519" s="4">
        <v>4.1142366383959423E-3</v>
      </c>
      <c r="J519" s="4">
        <v>2.3232524683804924E-3</v>
      </c>
      <c r="K519" s="4">
        <v>2.9345425893377114E-4</v>
      </c>
      <c r="X519">
        <v>1</v>
      </c>
      <c r="AC519" s="6"/>
    </row>
    <row r="520" spans="1:29">
      <c r="A520" s="6"/>
      <c r="C520" s="1"/>
      <c r="D520" s="1" t="s">
        <v>13</v>
      </c>
      <c r="E520" s="1" t="s">
        <v>14</v>
      </c>
      <c r="F520" s="1" t="s">
        <v>15</v>
      </c>
      <c r="G520" s="1" t="s">
        <v>16</v>
      </c>
      <c r="H520" s="1" t="s">
        <v>17</v>
      </c>
      <c r="I520" s="1" t="s">
        <v>18</v>
      </c>
      <c r="J520" s="1" t="s">
        <v>19</v>
      </c>
      <c r="K520" s="1" t="s">
        <v>20</v>
      </c>
      <c r="L520" s="1"/>
      <c r="X520">
        <v>0</v>
      </c>
      <c r="Y520" t="s">
        <v>65</v>
      </c>
      <c r="AC520" s="6"/>
    </row>
    <row r="521" spans="1:29">
      <c r="A521" s="6"/>
      <c r="B521" s="4">
        <v>7.5551485771915908E-2</v>
      </c>
      <c r="C521" s="1" t="s">
        <v>13</v>
      </c>
      <c r="D521" s="4">
        <v>2.4684610368984285E-4</v>
      </c>
      <c r="E521" s="4">
        <v>3.1179581821121332E-5</v>
      </c>
      <c r="F521" s="4">
        <v>1.7606678175233443E-5</v>
      </c>
      <c r="G521" s="4">
        <v>2.2239316503557647E-6</v>
      </c>
      <c r="H521" s="4">
        <v>2.4608677069463628E-3</v>
      </c>
      <c r="I521" s="4">
        <v>3.1083669084806619E-4</v>
      </c>
      <c r="J521" s="4">
        <v>1.7552517580941729E-4</v>
      </c>
      <c r="K521" s="4">
        <v>2.2170905268542938E-5</v>
      </c>
      <c r="N521" t="s">
        <v>100</v>
      </c>
      <c r="AC521" s="6"/>
    </row>
    <row r="522" spans="1:29">
      <c r="A522" s="6"/>
      <c r="B522" s="4">
        <v>9.5430460401051357E-3</v>
      </c>
      <c r="C522" s="1" t="s">
        <v>14</v>
      </c>
      <c r="D522" s="4">
        <v>3.1179581821121332E-5</v>
      </c>
      <c r="E522" s="4">
        <v>3.938349878762953E-6</v>
      </c>
      <c r="F522" s="4">
        <v>2.2239316503557647E-6</v>
      </c>
      <c r="G522" s="4">
        <v>2.8090886516067871E-7</v>
      </c>
      <c r="H522" s="4">
        <v>3.1083669084806619E-4</v>
      </c>
      <c r="I522" s="4">
        <v>3.9262349660099863E-5</v>
      </c>
      <c r="J522" s="4">
        <v>2.2170905268542941E-5</v>
      </c>
      <c r="K522" s="4">
        <v>2.800447503669912E-6</v>
      </c>
      <c r="P522" s="1" t="s">
        <v>13</v>
      </c>
      <c r="Q522" s="1" t="s">
        <v>14</v>
      </c>
      <c r="R522" s="1" t="s">
        <v>15</v>
      </c>
      <c r="S522" s="1" t="s">
        <v>16</v>
      </c>
      <c r="T522" s="1" t="s">
        <v>17</v>
      </c>
      <c r="U522" s="1" t="s">
        <v>18</v>
      </c>
      <c r="V522" s="1" t="s">
        <v>19</v>
      </c>
      <c r="W522" s="1" t="s">
        <v>20</v>
      </c>
      <c r="AC522" s="6"/>
    </row>
    <row r="523" spans="1:29">
      <c r="A523" s="6"/>
      <c r="B523" s="4">
        <v>5.3888259760349923E-3</v>
      </c>
      <c r="C523" s="1" t="s">
        <v>15</v>
      </c>
      <c r="D523" s="4">
        <v>1.760667817523345E-5</v>
      </c>
      <c r="E523" s="4">
        <v>2.2239316503557651E-6</v>
      </c>
      <c r="F523" s="4">
        <v>1.2558234127760202E-6</v>
      </c>
      <c r="G523" s="4">
        <v>1.5862534699242625E-7</v>
      </c>
      <c r="H523" s="4">
        <v>1.7552517580941729E-4</v>
      </c>
      <c r="I523" s="4">
        <v>2.2170905268542938E-5</v>
      </c>
      <c r="J523" s="4">
        <v>1.2519603250496212E-5</v>
      </c>
      <c r="K523" s="4">
        <v>1.5813739333204046E-6</v>
      </c>
      <c r="P523">
        <v>15</v>
      </c>
      <c r="Q523">
        <v>99</v>
      </c>
      <c r="R523">
        <v>68</v>
      </c>
      <c r="S523">
        <v>27</v>
      </c>
      <c r="T523">
        <v>31</v>
      </c>
      <c r="U523">
        <v>156</v>
      </c>
      <c r="V523">
        <v>23</v>
      </c>
      <c r="W523">
        <v>21</v>
      </c>
      <c r="AC523" s="6"/>
    </row>
    <row r="524" spans="1:29">
      <c r="A524" s="6"/>
      <c r="B524" s="4">
        <v>6.8067244298367579E-4</v>
      </c>
      <c r="C524" s="1" t="s">
        <v>16</v>
      </c>
      <c r="D524" s="4">
        <v>2.2239316503557651E-6</v>
      </c>
      <c r="E524" s="4">
        <v>2.8090886516067871E-7</v>
      </c>
      <c r="F524" s="4">
        <v>1.5862534699242625E-7</v>
      </c>
      <c r="G524" s="4">
        <v>2.003625705054071E-8</v>
      </c>
      <c r="H524" s="4">
        <v>2.2170905268542938E-5</v>
      </c>
      <c r="I524" s="4">
        <v>2.800447503669912E-6</v>
      </c>
      <c r="J524" s="4">
        <v>1.5813739333204048E-6</v>
      </c>
      <c r="K524" s="4">
        <v>1.9974622733241416E-7</v>
      </c>
      <c r="N524" s="1" t="s">
        <v>13</v>
      </c>
      <c r="O524" s="25">
        <v>16</v>
      </c>
      <c r="P524" s="7">
        <v>0.54545454545454541</v>
      </c>
      <c r="Q524" s="7">
        <v>3.6</v>
      </c>
      <c r="R524" s="7">
        <v>2.4727272727272727</v>
      </c>
      <c r="S524" s="7">
        <v>0.98181818181818181</v>
      </c>
      <c r="T524" s="7">
        <v>1.1272727272727272</v>
      </c>
      <c r="U524" s="7">
        <v>5.6727272727272728</v>
      </c>
      <c r="V524" s="7">
        <v>0.83636363636363631</v>
      </c>
      <c r="W524" s="7">
        <v>0.76363636363636367</v>
      </c>
      <c r="AC524" s="6"/>
    </row>
    <row r="525" spans="1:29">
      <c r="A525" s="6"/>
      <c r="B525" s="4">
        <v>0.75319078879014034</v>
      </c>
      <c r="C525" s="1" t="s">
        <v>17</v>
      </c>
      <c r="D525" s="4">
        <v>2.4608677069463633E-3</v>
      </c>
      <c r="E525" s="4">
        <v>3.1083669084806619E-4</v>
      </c>
      <c r="F525" s="4">
        <v>1.7552517580941726E-4</v>
      </c>
      <c r="G525" s="4">
        <v>2.2170905268542938E-5</v>
      </c>
      <c r="H525" s="4">
        <v>2.4532977351348153E-2</v>
      </c>
      <c r="I525" s="4">
        <v>3.098805138942735E-3</v>
      </c>
      <c r="J525" s="4">
        <v>1.7498523592181436E-3</v>
      </c>
      <c r="K525" s="4">
        <v>2.2102704476015318E-4</v>
      </c>
      <c r="N525" s="1" t="s">
        <v>14</v>
      </c>
      <c r="O525" s="25">
        <v>86</v>
      </c>
      <c r="P525" s="7">
        <v>2.9318181818181817</v>
      </c>
      <c r="Q525" s="7">
        <v>19.350000000000001</v>
      </c>
      <c r="R525" s="7">
        <v>13.290909090909091</v>
      </c>
      <c r="S525" s="7">
        <v>5.2772727272727273</v>
      </c>
      <c r="T525" s="7">
        <v>6.0590909090909095</v>
      </c>
      <c r="U525" s="7">
        <v>30.490909090909092</v>
      </c>
      <c r="V525" s="7">
        <v>4.4954545454545451</v>
      </c>
      <c r="W525" s="7">
        <v>4.1045454545454545</v>
      </c>
      <c r="AC525" s="6"/>
    </row>
    <row r="526" spans="1:29">
      <c r="A526" s="6"/>
      <c r="B526" s="4">
        <v>9.5136903013484431E-2</v>
      </c>
      <c r="C526" s="1" t="s">
        <v>18</v>
      </c>
      <c r="D526" s="4">
        <v>3.1083669084806624E-4</v>
      </c>
      <c r="E526" s="4">
        <v>3.9262349660099863E-5</v>
      </c>
      <c r="F526" s="4">
        <v>2.2170905268542938E-5</v>
      </c>
      <c r="G526" s="4">
        <v>2.800447503669912E-6</v>
      </c>
      <c r="H526" s="4">
        <v>3.0988051389427354E-3</v>
      </c>
      <c r="I526" s="4">
        <v>3.9141573204159899E-4</v>
      </c>
      <c r="J526" s="4">
        <v>2.2102704476015321E-4</v>
      </c>
      <c r="K526" s="4">
        <v>2.7918329371076131E-5</v>
      </c>
      <c r="N526" s="1" t="s">
        <v>15</v>
      </c>
      <c r="O526" s="25">
        <v>70</v>
      </c>
      <c r="P526" s="7">
        <v>2.3863636363636362</v>
      </c>
      <c r="Q526" s="7">
        <v>15.75</v>
      </c>
      <c r="R526" s="7">
        <v>10.818181818181818</v>
      </c>
      <c r="S526" s="7">
        <v>4.2954545454545459</v>
      </c>
      <c r="T526" s="7">
        <v>4.9318181818181817</v>
      </c>
      <c r="U526" s="7">
        <v>24.818181818181817</v>
      </c>
      <c r="V526" s="7">
        <v>3.6590909090909092</v>
      </c>
      <c r="W526" s="7">
        <v>3.3409090909090908</v>
      </c>
      <c r="AC526" s="6"/>
    </row>
    <row r="527" spans="1:29">
      <c r="A527" s="6"/>
      <c r="B527" s="4">
        <v>5.3722491967872599E-2</v>
      </c>
      <c r="C527" s="1" t="s">
        <v>19</v>
      </c>
      <c r="D527" s="4">
        <v>1.7552517580941729E-4</v>
      </c>
      <c r="E527" s="4">
        <v>2.2170905268542938E-5</v>
      </c>
      <c r="F527" s="4">
        <v>1.2519603250496209E-5</v>
      </c>
      <c r="G527" s="4">
        <v>1.5813739333204044E-6</v>
      </c>
      <c r="H527" s="4">
        <v>1.7498523592181434E-3</v>
      </c>
      <c r="I527" s="4">
        <v>2.2102704476015318E-4</v>
      </c>
      <c r="J527" s="4">
        <v>1.2481091207191118E-4</v>
      </c>
      <c r="K527" s="4">
        <v>1.5765094068507526E-5</v>
      </c>
      <c r="N527" s="1" t="s">
        <v>16</v>
      </c>
      <c r="O527" s="25">
        <v>37</v>
      </c>
      <c r="P527" s="7">
        <v>1.2613636363636365</v>
      </c>
      <c r="Q527" s="7">
        <v>8.3249999999999993</v>
      </c>
      <c r="R527" s="7">
        <v>5.7181818181818178</v>
      </c>
      <c r="S527" s="7">
        <v>2.2704545454545455</v>
      </c>
      <c r="T527" s="7">
        <v>2.6068181818181819</v>
      </c>
      <c r="U527" s="7">
        <v>13.118181818181819</v>
      </c>
      <c r="V527" s="7">
        <v>1.9340909090909091</v>
      </c>
      <c r="W527" s="7">
        <v>1.7659090909090909</v>
      </c>
      <c r="AC527" s="6"/>
    </row>
    <row r="528" spans="1:29">
      <c r="A528" s="6"/>
      <c r="B528" s="4">
        <v>6.7857859974629273E-3</v>
      </c>
      <c r="C528" s="1" t="s">
        <v>20</v>
      </c>
      <c r="D528" s="4">
        <v>2.2170905268542938E-5</v>
      </c>
      <c r="E528" s="4">
        <v>2.800447503669912E-6</v>
      </c>
      <c r="F528" s="4">
        <v>1.5813739333204044E-6</v>
      </c>
      <c r="G528" s="4">
        <v>1.9974622733241413E-7</v>
      </c>
      <c r="H528" s="4">
        <v>2.2102704476015315E-4</v>
      </c>
      <c r="I528" s="4">
        <v>2.7918329371076131E-5</v>
      </c>
      <c r="J528" s="4">
        <v>1.5765094068507526E-5</v>
      </c>
      <c r="K528" s="4">
        <v>1.9913178011686442E-6</v>
      </c>
      <c r="N528" s="1" t="s">
        <v>17</v>
      </c>
      <c r="O528" s="25">
        <v>33</v>
      </c>
      <c r="P528" s="7">
        <v>1.125</v>
      </c>
      <c r="Q528" s="7">
        <v>7.4249999999999998</v>
      </c>
      <c r="R528" s="7">
        <v>5.0999999999999996</v>
      </c>
      <c r="S528" s="7">
        <v>2.0249999999999999</v>
      </c>
      <c r="T528" s="7">
        <v>2.3250000000000002</v>
      </c>
      <c r="U528" s="7">
        <v>11.7</v>
      </c>
      <c r="V528" s="7">
        <v>1.7250000000000001</v>
      </c>
      <c r="W528" s="7">
        <v>1.575</v>
      </c>
      <c r="AC528" s="6"/>
    </row>
    <row r="529" spans="1:29">
      <c r="A529" s="6"/>
      <c r="N529" s="1" t="s">
        <v>18</v>
      </c>
      <c r="O529" s="25">
        <v>160</v>
      </c>
      <c r="P529" s="7">
        <v>5.4545454545454541</v>
      </c>
      <c r="Q529" s="7">
        <v>36</v>
      </c>
      <c r="R529" s="7">
        <v>24.727272727272727</v>
      </c>
      <c r="S529" s="7">
        <v>9.8181818181818183</v>
      </c>
      <c r="T529" s="7">
        <v>11.272727272727273</v>
      </c>
      <c r="U529" s="7">
        <v>56.727272727272727</v>
      </c>
      <c r="V529" s="7">
        <v>8.3636363636363633</v>
      </c>
      <c r="W529" s="7">
        <v>7.6363636363636367</v>
      </c>
      <c r="AC529" s="6"/>
    </row>
    <row r="530" spans="1:29">
      <c r="A530" s="6"/>
      <c r="C530" s="1" t="s">
        <v>30</v>
      </c>
      <c r="D530" s="4">
        <v>3.0456295800723896E-3</v>
      </c>
      <c r="E530" s="4">
        <v>3.357867868265748E-2</v>
      </c>
      <c r="F530" s="4">
        <v>2.1723421620088726E-4</v>
      </c>
      <c r="G530" s="4">
        <v>2.3950509255676331E-3</v>
      </c>
      <c r="H530" s="4">
        <v>3.0362607992945823E-2</v>
      </c>
      <c r="I530" s="4">
        <v>0.33475385990255019</v>
      </c>
      <c r="J530" s="4">
        <v>2.1656597349588424E-3</v>
      </c>
      <c r="K530" s="4">
        <v>2.3876834153424425E-2</v>
      </c>
      <c r="N530" s="1" t="s">
        <v>19</v>
      </c>
      <c r="O530" s="25">
        <v>21</v>
      </c>
      <c r="P530" s="7">
        <v>0.71590909090909094</v>
      </c>
      <c r="Q530" s="7">
        <v>4.7249999999999996</v>
      </c>
      <c r="R530" s="7">
        <v>3.2454545454545456</v>
      </c>
      <c r="S530" s="7">
        <v>1.2886363636363636</v>
      </c>
      <c r="T530" s="7">
        <v>1.4795454545454545</v>
      </c>
      <c r="U530" s="7">
        <v>7.4454545454545453</v>
      </c>
      <c r="V530" s="7">
        <v>1.0977272727272727</v>
      </c>
      <c r="W530" s="7">
        <v>1.0022727272727272</v>
      </c>
      <c r="AC530" s="6"/>
    </row>
    <row r="531" spans="1:29">
      <c r="A531" s="6"/>
      <c r="C531" s="1"/>
      <c r="D531" s="1" t="s">
        <v>13</v>
      </c>
      <c r="E531" s="1" t="s">
        <v>14</v>
      </c>
      <c r="F531" s="1" t="s">
        <v>15</v>
      </c>
      <c r="G531" s="1" t="s">
        <v>16</v>
      </c>
      <c r="H531" s="1" t="s">
        <v>17</v>
      </c>
      <c r="I531" s="1" t="s">
        <v>18</v>
      </c>
      <c r="J531" s="1" t="s">
        <v>19</v>
      </c>
      <c r="K531" s="1" t="s">
        <v>20</v>
      </c>
      <c r="L531" s="1"/>
      <c r="N531" s="1" t="s">
        <v>20</v>
      </c>
      <c r="O531" s="26">
        <v>17</v>
      </c>
      <c r="P531" s="7">
        <v>0.57954545454545459</v>
      </c>
      <c r="Q531" s="7">
        <v>3.8250000000000002</v>
      </c>
      <c r="R531" s="7">
        <v>2.6272727272727274</v>
      </c>
      <c r="S531" s="7">
        <v>1.0431818181818182</v>
      </c>
      <c r="T531" s="7">
        <v>1.1977272727272728</v>
      </c>
      <c r="U531" s="7">
        <v>6.0272727272727273</v>
      </c>
      <c r="V531" s="7">
        <v>0.88863636363636367</v>
      </c>
      <c r="W531" s="7">
        <v>0.8113636363636364</v>
      </c>
      <c r="AC531" s="6"/>
    </row>
    <row r="532" spans="1:29">
      <c r="A532" s="6"/>
      <c r="B532" s="4">
        <v>7.0763499840033502E-3</v>
      </c>
      <c r="C532" s="1" t="s">
        <v>13</v>
      </c>
      <c r="D532" s="4">
        <v>2.1551940830225383E-5</v>
      </c>
      <c r="E532" s="4">
        <v>2.3761448235887689E-4</v>
      </c>
      <c r="F532" s="4">
        <v>1.5372253423381289E-6</v>
      </c>
      <c r="G532" s="4">
        <v>1.6948218578827731E-5</v>
      </c>
      <c r="H532" s="4">
        <v>2.1485644058518217E-4</v>
      </c>
      <c r="I532" s="4">
        <v>2.3688354711664705E-3</v>
      </c>
      <c r="J532" s="4">
        <v>1.5324966230832704E-5</v>
      </c>
      <c r="K532" s="4">
        <v>1.6896083497963557E-4</v>
      </c>
      <c r="O532" s="25">
        <v>440</v>
      </c>
      <c r="AC532" s="6"/>
    </row>
    <row r="533" spans="1:29">
      <c r="A533" s="6"/>
      <c r="B533" s="4">
        <v>7.8018181828017702E-2</v>
      </c>
      <c r="C533" s="1" t="s">
        <v>14</v>
      </c>
      <c r="D533" s="4">
        <v>2.3761448235887689E-4</v>
      </c>
      <c r="E533" s="4">
        <v>2.6197474590081531E-3</v>
      </c>
      <c r="F533" s="4">
        <v>1.6948218578827731E-5</v>
      </c>
      <c r="G533" s="4">
        <v>1.8685751859829768E-4</v>
      </c>
      <c r="H533" s="4">
        <v>2.368835471166471E-3</v>
      </c>
      <c r="I533" s="4">
        <v>2.6116887509507924E-2</v>
      </c>
      <c r="J533" s="4">
        <v>1.689608349796356E-4</v>
      </c>
      <c r="K533" s="4">
        <v>1.8628271884592899E-3</v>
      </c>
      <c r="N533" s="1" t="s">
        <v>101</v>
      </c>
      <c r="AC533" s="6"/>
    </row>
    <row r="534" spans="1:29">
      <c r="A534" s="6"/>
      <c r="B534" s="4">
        <v>5.0473155120249111E-4</v>
      </c>
      <c r="C534" s="1" t="s">
        <v>15</v>
      </c>
      <c r="D534" s="4">
        <v>1.5372253423381289E-6</v>
      </c>
      <c r="E534" s="4">
        <v>1.6948218578827731E-5</v>
      </c>
      <c r="F534" s="4">
        <v>1.0964496291733116E-7</v>
      </c>
      <c r="G534" s="4">
        <v>1.2088577688707135E-6</v>
      </c>
      <c r="H534" s="4">
        <v>1.5324966230832701E-5</v>
      </c>
      <c r="I534" s="4">
        <v>1.6896083497963555E-4</v>
      </c>
      <c r="J534" s="4">
        <v>1.0930767974025524E-6</v>
      </c>
      <c r="K534" s="4">
        <v>1.2051391540062529E-5</v>
      </c>
      <c r="P534" s="1" t="s">
        <v>13</v>
      </c>
      <c r="Q534" s="1" t="s">
        <v>14</v>
      </c>
      <c r="R534" s="1" t="s">
        <v>15</v>
      </c>
      <c r="S534" s="1" t="s">
        <v>16</v>
      </c>
      <c r="T534" s="1" t="s">
        <v>17</v>
      </c>
      <c r="U534" s="1" t="s">
        <v>18</v>
      </c>
      <c r="V534" s="1" t="s">
        <v>19</v>
      </c>
      <c r="W534" s="1" t="s">
        <v>20</v>
      </c>
      <c r="X534" s="1" t="s">
        <v>95</v>
      </c>
      <c r="AC534" s="6"/>
    </row>
    <row r="535" spans="1:29">
      <c r="A535" s="6"/>
      <c r="B535" s="4">
        <v>5.5647668678161771E-3</v>
      </c>
      <c r="C535" s="1" t="s">
        <v>16</v>
      </c>
      <c r="D535" s="4">
        <v>1.6948218578827731E-5</v>
      </c>
      <c r="E535" s="4">
        <v>1.868575185982977E-4</v>
      </c>
      <c r="F535" s="4">
        <v>1.2088577688707135E-6</v>
      </c>
      <c r="G535" s="4">
        <v>1.3327900037331234E-5</v>
      </c>
      <c r="H535" s="4">
        <v>1.6896083497963555E-4</v>
      </c>
      <c r="I535" s="4">
        <v>1.8628271884592895E-3</v>
      </c>
      <c r="J535" s="4">
        <v>1.205139154006253E-5</v>
      </c>
      <c r="K535" s="4">
        <v>1.3286901560531796E-4</v>
      </c>
      <c r="O535" s="1" t="s">
        <v>13</v>
      </c>
      <c r="P535" s="7">
        <v>21.878787878787882</v>
      </c>
      <c r="Q535" s="7">
        <v>4.4444444444444418E-2</v>
      </c>
      <c r="R535" s="7">
        <v>9.0374331550802114E-2</v>
      </c>
      <c r="S535" s="7">
        <v>3.3670033670033693E-4</v>
      </c>
      <c r="T535" s="7">
        <v>1.4369501466275645E-2</v>
      </c>
      <c r="U535" s="7">
        <v>3.8490093240093239</v>
      </c>
      <c r="V535" s="7">
        <v>1.6189723320158103</v>
      </c>
      <c r="W535" s="7">
        <v>7.3160173160173134E-2</v>
      </c>
      <c r="X535" s="6">
        <v>27.569454685771412</v>
      </c>
      <c r="AC535" s="6"/>
    </row>
    <row r="536" spans="1:29">
      <c r="A536" s="6"/>
      <c r="B536" s="4">
        <v>7.0545821458719682E-2</v>
      </c>
      <c r="C536" s="1" t="s">
        <v>17</v>
      </c>
      <c r="D536" s="4">
        <v>2.1485644058518219E-4</v>
      </c>
      <c r="E536" s="4">
        <v>2.368835471166471E-3</v>
      </c>
      <c r="F536" s="4">
        <v>1.5324966230832704E-5</v>
      </c>
      <c r="G536" s="4">
        <v>1.6896083497963557E-4</v>
      </c>
      <c r="H536" s="4">
        <v>2.1419551224914511E-3</v>
      </c>
      <c r="I536" s="4">
        <v>2.3615486033302567E-2</v>
      </c>
      <c r="J536" s="4">
        <v>1.5277824500274469E-4</v>
      </c>
      <c r="K536" s="4">
        <v>1.6844108791869397E-3</v>
      </c>
      <c r="O536" s="1" t="s">
        <v>14</v>
      </c>
      <c r="P536" s="7">
        <v>0.38918252290345323</v>
      </c>
      <c r="Q536" s="7">
        <v>85.39651162790696</v>
      </c>
      <c r="R536" s="7">
        <v>11.366148488993906</v>
      </c>
      <c r="S536" s="7">
        <v>2.035239996867904</v>
      </c>
      <c r="T536" s="7">
        <v>6.0590909090909095</v>
      </c>
      <c r="U536" s="7">
        <v>6.8868542310402781</v>
      </c>
      <c r="V536" s="7">
        <v>2.7179014615313903</v>
      </c>
      <c r="W536" s="7">
        <v>1.0790748011678244</v>
      </c>
      <c r="X536" s="6">
        <v>115.93000403950262</v>
      </c>
      <c r="AC536" s="6"/>
    </row>
    <row r="537" spans="1:29">
      <c r="A537" s="6"/>
      <c r="B537" s="4">
        <v>0.77778187034490509</v>
      </c>
      <c r="C537" s="1" t="s">
        <v>18</v>
      </c>
      <c r="D537" s="4">
        <v>2.368835471166471E-3</v>
      </c>
      <c r="E537" s="4">
        <v>2.6116887509507927E-2</v>
      </c>
      <c r="F537" s="4">
        <v>1.6896083497963557E-4</v>
      </c>
      <c r="G537" s="4">
        <v>1.8628271884592897E-3</v>
      </c>
      <c r="H537" s="4">
        <v>2.3615486033302567E-2</v>
      </c>
      <c r="I537" s="4">
        <v>0.26036548326018183</v>
      </c>
      <c r="J537" s="4">
        <v>1.6844108791869399E-3</v>
      </c>
      <c r="K537" s="4">
        <v>1.8570968725765559E-2</v>
      </c>
      <c r="O537" s="1" t="s">
        <v>15</v>
      </c>
      <c r="P537" s="7">
        <v>0.80541125541125524</v>
      </c>
      <c r="Q537" s="7">
        <v>15.75</v>
      </c>
      <c r="R537" s="7">
        <v>172.36440030557677</v>
      </c>
      <c r="S537" s="7">
        <v>3.1949254449254441</v>
      </c>
      <c r="T537" s="7">
        <v>3.134583158776707</v>
      </c>
      <c r="U537" s="7">
        <v>22.858474858474857</v>
      </c>
      <c r="V537" s="7">
        <v>3.1761716544325226E-2</v>
      </c>
      <c r="W537" s="7">
        <v>1.6402288188002474</v>
      </c>
      <c r="X537" s="6">
        <v>219.77978555850962</v>
      </c>
      <c r="AC537" s="6"/>
    </row>
    <row r="538" spans="1:29">
      <c r="A538" s="6"/>
      <c r="B538" s="4">
        <v>5.0317892665294028E-3</v>
      </c>
      <c r="C538" s="1" t="s">
        <v>19</v>
      </c>
      <c r="D538" s="4">
        <v>1.5324966230832704E-5</v>
      </c>
      <c r="E538" s="4">
        <v>1.6896083497963557E-4</v>
      </c>
      <c r="F538" s="4">
        <v>1.0930767974025522E-6</v>
      </c>
      <c r="G538" s="4">
        <v>1.2051391540062527E-5</v>
      </c>
      <c r="H538" s="4">
        <v>1.5277824500274463E-4</v>
      </c>
      <c r="I538" s="4">
        <v>1.6844108791869395E-3</v>
      </c>
      <c r="J538" s="4">
        <v>1.0897143409320815E-5</v>
      </c>
      <c r="K538" s="4">
        <v>1.2014319781190369E-4</v>
      </c>
      <c r="O538" s="1" t="s">
        <v>16</v>
      </c>
      <c r="P538" s="7">
        <v>1.2613636363636365</v>
      </c>
      <c r="Q538" s="7">
        <v>2.6253003003003013</v>
      </c>
      <c r="R538" s="7">
        <v>0.51627402803873379</v>
      </c>
      <c r="S538" s="7">
        <v>60.596780871780872</v>
      </c>
      <c r="T538" s="7">
        <v>2.6068181818181819</v>
      </c>
      <c r="U538" s="7">
        <v>9.4231021231021241</v>
      </c>
      <c r="V538" s="7">
        <v>1.9340909090909091</v>
      </c>
      <c r="W538" s="7">
        <v>2.826398151398152</v>
      </c>
      <c r="X538" s="6">
        <v>81.790128201892912</v>
      </c>
      <c r="AC538" s="6"/>
    </row>
    <row r="539" spans="1:29">
      <c r="A539" s="6"/>
      <c r="B539" s="4">
        <v>5.5476488698806121E-2</v>
      </c>
      <c r="C539" s="1" t="s">
        <v>20</v>
      </c>
      <c r="D539" s="4">
        <v>1.6896083497963555E-4</v>
      </c>
      <c r="E539" s="4">
        <v>1.8628271884592897E-3</v>
      </c>
      <c r="F539" s="4">
        <v>1.2051391540062527E-5</v>
      </c>
      <c r="G539" s="4">
        <v>1.3286901560531793E-4</v>
      </c>
      <c r="H539" s="4">
        <v>1.6844108791869393E-3</v>
      </c>
      <c r="I539" s="4">
        <v>1.8570968725765552E-2</v>
      </c>
      <c r="J539" s="4">
        <v>1.2014319781190368E-4</v>
      </c>
      <c r="K539" s="4">
        <v>1.3246029200757181E-3</v>
      </c>
      <c r="O539" s="1" t="s">
        <v>17</v>
      </c>
      <c r="P539" s="7">
        <v>1.3888888888888888E-2</v>
      </c>
      <c r="Q539" s="7">
        <v>5.5596801346801348</v>
      </c>
      <c r="R539" s="7">
        <v>3.2960784313725489</v>
      </c>
      <c r="S539" s="7">
        <v>2.0249999999999999</v>
      </c>
      <c r="T539" s="7">
        <v>40.260483870967747</v>
      </c>
      <c r="U539" s="7">
        <v>0.93076923076923113</v>
      </c>
      <c r="V539" s="7">
        <v>4.3840579710144899E-2</v>
      </c>
      <c r="W539" s="7">
        <v>0.2099206349206349</v>
      </c>
      <c r="X539" s="6">
        <v>52.339661771309331</v>
      </c>
      <c r="AC539" s="6"/>
    </row>
    <row r="540" spans="1:29">
      <c r="A540" s="6"/>
      <c r="O540" s="1" t="s">
        <v>18</v>
      </c>
      <c r="P540" s="7">
        <v>3.6378787878787873</v>
      </c>
      <c r="Q540" s="7">
        <v>7.1111111111111107</v>
      </c>
      <c r="R540" s="7">
        <v>24.727272727272727</v>
      </c>
      <c r="S540" s="7">
        <v>6.2255892255892258</v>
      </c>
      <c r="T540" s="7">
        <v>1.2324046920821108</v>
      </c>
      <c r="U540" s="7">
        <v>61.932400932400931</v>
      </c>
      <c r="V540" s="7">
        <v>8.3636363636363633</v>
      </c>
      <c r="W540" s="7">
        <v>0.35064935064935077</v>
      </c>
      <c r="X540" s="6">
        <v>113.5809431906206</v>
      </c>
      <c r="AC540" s="6"/>
    </row>
    <row r="541" spans="1:29">
      <c r="A541" s="6"/>
      <c r="C541" s="1" t="s">
        <v>31</v>
      </c>
      <c r="D541" s="4">
        <v>2.3764925807319128E-4</v>
      </c>
      <c r="E541" s="4">
        <v>3.0017911468159599E-5</v>
      </c>
      <c r="F541" s="4">
        <v>3.5034393619744722E-3</v>
      </c>
      <c r="G541" s="4">
        <v>4.4252581916088386E-4</v>
      </c>
      <c r="H541" s="4">
        <v>2.3691821585602076E-3</v>
      </c>
      <c r="I541" s="4">
        <v>2.9925572191645837E-4</v>
      </c>
      <c r="J541" s="4">
        <v>3.4926622945446573E-2</v>
      </c>
      <c r="K541" s="4">
        <v>4.4116454810698919E-3</v>
      </c>
      <c r="O541" s="1" t="s">
        <v>19</v>
      </c>
      <c r="P541" s="7">
        <v>2.3032106782106783</v>
      </c>
      <c r="Q541" s="7">
        <v>4.7249999999999996</v>
      </c>
      <c r="R541" s="7">
        <v>0.1754265342500636</v>
      </c>
      <c r="S541" s="7">
        <v>1.2886363636363636</v>
      </c>
      <c r="T541" s="7">
        <v>1.4795454545454545</v>
      </c>
      <c r="U541" s="7">
        <v>5.57976467976468</v>
      </c>
      <c r="V541" s="7">
        <v>89.325470543948811</v>
      </c>
      <c r="W541" s="7">
        <v>3.9818645640074219</v>
      </c>
      <c r="X541" s="6">
        <v>108.85891881836348</v>
      </c>
      <c r="AC541" s="6"/>
    </row>
    <row r="542" spans="1:29">
      <c r="A542" s="6"/>
      <c r="C542" s="1"/>
      <c r="D542" s="1" t="s">
        <v>13</v>
      </c>
      <c r="E542" s="1" t="s">
        <v>14</v>
      </c>
      <c r="F542" s="1" t="s">
        <v>15</v>
      </c>
      <c r="G542" s="1" t="s">
        <v>16</v>
      </c>
      <c r="H542" s="1" t="s">
        <v>17</v>
      </c>
      <c r="I542" s="1" t="s">
        <v>18</v>
      </c>
      <c r="J542" s="1" t="s">
        <v>19</v>
      </c>
      <c r="K542" s="1" t="s">
        <v>20</v>
      </c>
      <c r="L542" s="1"/>
      <c r="O542" s="1" t="s">
        <v>20</v>
      </c>
      <c r="P542" s="7">
        <v>3.4815062388591795</v>
      </c>
      <c r="Q542" s="7">
        <v>2.0864379084967322</v>
      </c>
      <c r="R542" s="7">
        <v>0.14976407675369618</v>
      </c>
      <c r="S542" s="7">
        <v>1.0431818181818182</v>
      </c>
      <c r="T542" s="7">
        <v>0.5373857167500431</v>
      </c>
      <c r="U542" s="7">
        <v>0.68187302893185253</v>
      </c>
      <c r="V542" s="7">
        <v>5.0165136014880263</v>
      </c>
      <c r="W542" s="7">
        <v>5.9038006111535504</v>
      </c>
      <c r="X542" s="6">
        <v>18.900463000614899</v>
      </c>
      <c r="AC542" s="6"/>
    </row>
    <row r="543" spans="1:29">
      <c r="A543" s="6"/>
      <c r="B543" s="4">
        <v>5.1416598184910881E-3</v>
      </c>
      <c r="C543" s="1" t="s">
        <v>13</v>
      </c>
      <c r="D543" s="4">
        <v>1.2219116411291464E-6</v>
      </c>
      <c r="E543" s="4">
        <v>1.5434188923085903E-7</v>
      </c>
      <c r="F543" s="4">
        <v>1.8013493393984199E-5</v>
      </c>
      <c r="G543" s="4">
        <v>2.2753172230243704E-6</v>
      </c>
      <c r="H543" s="4">
        <v>1.2181528707355002E-5</v>
      </c>
      <c r="I543" s="4">
        <v>1.538671120831397E-6</v>
      </c>
      <c r="J543" s="4">
        <v>1.795808137941915E-4</v>
      </c>
      <c r="K543" s="4">
        <v>2.2683180303444849E-5</v>
      </c>
      <c r="X543" s="27">
        <v>738.74935926658486</v>
      </c>
      <c r="Y543" t="s">
        <v>51</v>
      </c>
      <c r="AC543" s="6"/>
    </row>
    <row r="544" spans="1:29">
      <c r="A544" s="6"/>
      <c r="B544" s="4">
        <v>6.4945243457618864E-4</v>
      </c>
      <c r="C544" s="1" t="s">
        <v>14</v>
      </c>
      <c r="D544" s="4">
        <v>1.5434188923085903E-7</v>
      </c>
      <c r="E544" s="4">
        <v>1.9495205683888743E-8</v>
      </c>
      <c r="F544" s="4">
        <v>2.2753172230243699E-6</v>
      </c>
      <c r="G544" s="4">
        <v>2.8739947061685823E-7</v>
      </c>
      <c r="H544" s="4">
        <v>1.5386711208313965E-6</v>
      </c>
      <c r="I544" s="4">
        <v>1.9435235715949878E-7</v>
      </c>
      <c r="J544" s="4">
        <v>2.2683180303444849E-5</v>
      </c>
      <c r="K544" s="4">
        <v>2.8651538981678823E-6</v>
      </c>
      <c r="Y544" t="s">
        <v>102</v>
      </c>
      <c r="AC544" s="6"/>
    </row>
    <row r="545" spans="1:29">
      <c r="A545" s="6"/>
      <c r="B545" s="4">
        <v>7.5798651929459823E-2</v>
      </c>
      <c r="C545" s="1" t="s">
        <v>15</v>
      </c>
      <c r="D545" s="4">
        <v>1.8013493393984196E-5</v>
      </c>
      <c r="E545" s="4">
        <v>2.2753172230243695E-6</v>
      </c>
      <c r="F545" s="4">
        <v>2.655559807542718E-4</v>
      </c>
      <c r="G545" s="4">
        <v>3.3542860536374917E-5</v>
      </c>
      <c r="H545" s="4">
        <v>1.7958081379419147E-4</v>
      </c>
      <c r="I545" s="4">
        <v>2.2683180303444849E-5</v>
      </c>
      <c r="J545" s="4">
        <v>2.6473909357133895E-3</v>
      </c>
      <c r="K545" s="4">
        <v>3.3439678025579106E-4</v>
      </c>
      <c r="U545" t="s">
        <v>103</v>
      </c>
      <c r="W545">
        <v>66.33864886296881</v>
      </c>
      <c r="AC545" s="6"/>
    </row>
    <row r="546" spans="1:29">
      <c r="A546" s="6"/>
      <c r="B546" s="4">
        <v>9.5742660485126242E-3</v>
      </c>
      <c r="C546" s="1" t="s">
        <v>16</v>
      </c>
      <c r="D546" s="4">
        <v>2.2753172230243699E-6</v>
      </c>
      <c r="E546" s="4">
        <v>2.8739947061685818E-7</v>
      </c>
      <c r="F546" s="4">
        <v>3.3542860536374917E-5</v>
      </c>
      <c r="G546" s="4">
        <v>4.2368599259822874E-6</v>
      </c>
      <c r="H546" s="4">
        <v>2.2683180303444849E-5</v>
      </c>
      <c r="I546" s="4">
        <v>2.8651538981678827E-6</v>
      </c>
      <c r="J546" s="4">
        <v>3.3439678025579112E-4</v>
      </c>
      <c r="K546" s="4">
        <v>4.223826754748161E-5</v>
      </c>
      <c r="AC546" s="6"/>
    </row>
    <row r="547" spans="1:29">
      <c r="A547" s="6"/>
      <c r="B547" s="4">
        <v>5.1258433567687937E-2</v>
      </c>
      <c r="C547" s="1" t="s">
        <v>17</v>
      </c>
      <c r="D547" s="4">
        <v>1.2181528707355002E-5</v>
      </c>
      <c r="E547" s="4">
        <v>1.5386711208313968E-6</v>
      </c>
      <c r="F547" s="4">
        <v>1.795808137941915E-4</v>
      </c>
      <c r="G547" s="4">
        <v>2.2683180303444849E-5</v>
      </c>
      <c r="H547" s="4">
        <v>1.2144056628430991E-4</v>
      </c>
      <c r="I547" s="4">
        <v>1.5339379541605277E-5</v>
      </c>
      <c r="J547" s="4">
        <v>1.7902839819928583E-3</v>
      </c>
      <c r="K547" s="4">
        <v>2.2613403681561174E-4</v>
      </c>
      <c r="AC547" s="6"/>
    </row>
    <row r="548" spans="1:29">
      <c r="A548" s="6"/>
      <c r="B548" s="4">
        <v>6.4745462843293052E-3</v>
      </c>
      <c r="C548" s="1" t="s">
        <v>18</v>
      </c>
      <c r="D548" s="4">
        <v>1.5386711208313968E-6</v>
      </c>
      <c r="E548" s="4">
        <v>1.9435235715949876E-7</v>
      </c>
      <c r="F548" s="4">
        <v>2.2683180303444849E-5</v>
      </c>
      <c r="G548" s="4">
        <v>2.8651538981678827E-6</v>
      </c>
      <c r="H548" s="4">
        <v>1.5339379541605274E-5</v>
      </c>
      <c r="I548" s="4">
        <v>1.9375450223984893E-6</v>
      </c>
      <c r="J548" s="4">
        <v>2.2613403681561177E-4</v>
      </c>
      <c r="K548" s="4">
        <v>2.8563402857239237E-5</v>
      </c>
      <c r="AC548" s="6"/>
    </row>
    <row r="549" spans="1:29">
      <c r="A549" s="6"/>
      <c r="B549" s="4">
        <v>0.75565484719032505</v>
      </c>
      <c r="C549" s="1" t="s">
        <v>19</v>
      </c>
      <c r="D549" s="4">
        <v>1.7958081379419147E-4</v>
      </c>
      <c r="E549" s="4">
        <v>2.2683180303444846E-5</v>
      </c>
      <c r="F549" s="4">
        <v>2.6473909357133895E-3</v>
      </c>
      <c r="G549" s="4">
        <v>3.3439678025579112E-4</v>
      </c>
      <c r="H549" s="4">
        <v>1.7902839819928581E-3</v>
      </c>
      <c r="I549" s="4">
        <v>2.2613403681561174E-4</v>
      </c>
      <c r="J549" s="4">
        <v>2.6392471924715531E-2</v>
      </c>
      <c r="K549" s="4">
        <v>3.3336812918557572E-3</v>
      </c>
      <c r="AC549" s="6"/>
    </row>
    <row r="550" spans="1:29">
      <c r="A550" s="6"/>
      <c r="B550" s="4">
        <v>9.5448142726618057E-2</v>
      </c>
      <c r="C550" s="1" t="s">
        <v>20</v>
      </c>
      <c r="D550" s="4">
        <v>2.2683180303444849E-5</v>
      </c>
      <c r="E550" s="4">
        <v>2.8651538981678823E-6</v>
      </c>
      <c r="F550" s="4">
        <v>3.3439678025579112E-4</v>
      </c>
      <c r="G550" s="4">
        <v>4.2238267547481617E-5</v>
      </c>
      <c r="H550" s="4">
        <v>2.2613403681561174E-4</v>
      </c>
      <c r="I550" s="4">
        <v>2.8563402857239241E-5</v>
      </c>
      <c r="J550" s="4">
        <v>3.3336812918557577E-3</v>
      </c>
      <c r="K550" s="4">
        <v>4.2108336753639861E-4</v>
      </c>
      <c r="AC550" s="6"/>
    </row>
    <row r="551" spans="1:29">
      <c r="A551" s="6"/>
      <c r="AC551" s="6"/>
    </row>
    <row r="552" spans="1:29">
      <c r="A552" s="6"/>
      <c r="C552" s="1" t="s">
        <v>32</v>
      </c>
      <c r="D552" s="4">
        <v>4.2654994562440681E-6</v>
      </c>
      <c r="E552" s="4">
        <v>4.7027989417828486E-5</v>
      </c>
      <c r="F552" s="4">
        <v>6.2882244256297004E-5</v>
      </c>
      <c r="G552" s="4">
        <v>6.9328939032579061E-4</v>
      </c>
      <c r="H552" s="4">
        <v>4.2523781858259972E-5</v>
      </c>
      <c r="I552" s="4">
        <v>4.688332477241018E-4</v>
      </c>
      <c r="J552" s="4">
        <v>6.2688809714845067E-4</v>
      </c>
      <c r="K552" s="4">
        <v>6.9115673560111871E-3</v>
      </c>
      <c r="AC552" s="6"/>
    </row>
    <row r="553" spans="1:29">
      <c r="A553" s="6"/>
      <c r="C553" s="1"/>
      <c r="D553" s="1" t="s">
        <v>13</v>
      </c>
      <c r="E553" s="1" t="s">
        <v>14</v>
      </c>
      <c r="F553" s="1" t="s">
        <v>15</v>
      </c>
      <c r="G553" s="1" t="s">
        <v>16</v>
      </c>
      <c r="H553" s="1" t="s">
        <v>17</v>
      </c>
      <c r="I553" s="1" t="s">
        <v>18</v>
      </c>
      <c r="J553" s="1" t="s">
        <v>19</v>
      </c>
      <c r="K553" s="1" t="s">
        <v>20</v>
      </c>
      <c r="AC553" s="6"/>
    </row>
    <row r="554" spans="1:29">
      <c r="A554" s="6"/>
      <c r="B554" s="4">
        <v>4.8158132169857145E-4</v>
      </c>
      <c r="C554" s="1" t="s">
        <v>13</v>
      </c>
      <c r="D554" s="4">
        <v>2.0541848658425563E-9</v>
      </c>
      <c r="E554" s="4">
        <v>2.2647801300664272E-8</v>
      </c>
      <c r="F554" s="4">
        <v>3.0282914300319912E-8</v>
      </c>
      <c r="G554" s="4">
        <v>3.3387522091269102E-7</v>
      </c>
      <c r="H554" s="4">
        <v>2.0478659070922573E-8</v>
      </c>
      <c r="I554" s="4">
        <v>2.2578133509520671E-7</v>
      </c>
      <c r="J554" s="4">
        <v>3.0189759838185335E-7</v>
      </c>
      <c r="K554" s="4">
        <v>3.3284817423165684E-6</v>
      </c>
      <c r="AC554" s="6"/>
    </row>
    <row r="555" spans="1:29">
      <c r="A555" s="6"/>
      <c r="B555" s="4">
        <v>5.3095309313687051E-3</v>
      </c>
      <c r="C555" s="1" t="s">
        <v>14</v>
      </c>
      <c r="D555" s="4">
        <v>2.2647801300664272E-8</v>
      </c>
      <c r="E555" s="4">
        <v>2.4969656445404047E-7</v>
      </c>
      <c r="F555" s="4">
        <v>3.3387522091269102E-7</v>
      </c>
      <c r="G555" s="4">
        <v>3.6810414623245367E-6</v>
      </c>
      <c r="H555" s="4">
        <v>2.2578133509520671E-7</v>
      </c>
      <c r="I555" s="4">
        <v>2.4892846304451649E-6</v>
      </c>
      <c r="J555" s="4">
        <v>3.3284817423165684E-6</v>
      </c>
      <c r="K555" s="4">
        <v>3.6697180660979616E-5</v>
      </c>
      <c r="AC555" s="6"/>
    </row>
    <row r="556" spans="1:29">
      <c r="A556" s="6"/>
      <c r="B556" s="4">
        <v>7.0995002135072708E-3</v>
      </c>
      <c r="C556" s="1" t="s">
        <v>15</v>
      </c>
      <c r="D556" s="4">
        <v>3.0282914300319912E-8</v>
      </c>
      <c r="E556" s="4">
        <v>3.3387522091269102E-7</v>
      </c>
      <c r="F556" s="4">
        <v>4.4643250652339695E-7</v>
      </c>
      <c r="G556" s="4">
        <v>4.9220081746402763E-6</v>
      </c>
      <c r="H556" s="4">
        <v>3.018975983818533E-7</v>
      </c>
      <c r="I556" s="4">
        <v>3.328481742316568E-6</v>
      </c>
      <c r="J556" s="4">
        <v>4.4505921795505925E-6</v>
      </c>
      <c r="K556" s="4">
        <v>4.9068673919671307E-5</v>
      </c>
      <c r="AC556" s="6"/>
    </row>
    <row r="557" spans="1:29">
      <c r="A557" s="6"/>
      <c r="B557" s="4">
        <v>7.827341776446517E-2</v>
      </c>
      <c r="C557" s="1" t="s">
        <v>16</v>
      </c>
      <c r="D557" s="4">
        <v>3.3387522091269097E-7</v>
      </c>
      <c r="E557" s="4">
        <v>3.6810414623245363E-6</v>
      </c>
      <c r="F557" s="4">
        <v>4.9220081746402754E-6</v>
      </c>
      <c r="G557" s="4">
        <v>5.4266130080641962E-5</v>
      </c>
      <c r="H557" s="4">
        <v>3.3284817423165676E-6</v>
      </c>
      <c r="I557" s="4">
        <v>3.6697180660979609E-5</v>
      </c>
      <c r="J557" s="4">
        <v>4.9068673919671307E-5</v>
      </c>
      <c r="K557" s="4">
        <v>5.4099199906430361E-4</v>
      </c>
      <c r="AC557" s="6"/>
    </row>
    <row r="558" spans="1:29">
      <c r="A558" s="6"/>
      <c r="B558" s="4">
        <v>4.8009991047929463E-3</v>
      </c>
      <c r="C558" s="1" t="s">
        <v>17</v>
      </c>
      <c r="D558" s="4">
        <v>2.047865907092257E-8</v>
      </c>
      <c r="E558" s="4">
        <v>2.2578133509520671E-7</v>
      </c>
      <c r="F558" s="4">
        <v>3.018975983818533E-7</v>
      </c>
      <c r="G558" s="4">
        <v>3.328481742316568E-6</v>
      </c>
      <c r="H558" s="4">
        <v>2.0415663863391666E-7</v>
      </c>
      <c r="I558" s="4">
        <v>2.2508680026205822E-6</v>
      </c>
      <c r="J558" s="4">
        <v>3.0096891932150653E-6</v>
      </c>
      <c r="K558" s="4">
        <v>3.3182428688925858E-5</v>
      </c>
      <c r="AC558" s="6"/>
    </row>
    <row r="559" spans="1:29">
      <c r="A559" s="6"/>
      <c r="B559" s="4">
        <v>5.2931980747224293E-2</v>
      </c>
      <c r="C559" s="1" t="s">
        <v>18</v>
      </c>
      <c r="D559" s="4">
        <v>2.2578133509520671E-7</v>
      </c>
      <c r="E559" s="4">
        <v>2.4892846304451653E-6</v>
      </c>
      <c r="F559" s="4">
        <v>3.3284817423165684E-6</v>
      </c>
      <c r="G559" s="4">
        <v>3.6697180660979616E-5</v>
      </c>
      <c r="H559" s="4">
        <v>2.2508680026205826E-6</v>
      </c>
      <c r="I559" s="4">
        <v>2.4816272442190794E-5</v>
      </c>
      <c r="J559" s="4">
        <v>3.3182428688925865E-5</v>
      </c>
      <c r="K559" s="4">
        <v>3.6584295022152805E-4</v>
      </c>
      <c r="AC559" s="6"/>
    </row>
    <row r="560" spans="1:29">
      <c r="A560" s="6"/>
      <c r="B560" s="4">
        <v>7.0776611620456148E-2</v>
      </c>
      <c r="C560" s="1" t="s">
        <v>19</v>
      </c>
      <c r="D560" s="4">
        <v>3.018975983818533E-7</v>
      </c>
      <c r="E560" s="4">
        <v>3.3284817423165684E-6</v>
      </c>
      <c r="F560" s="4">
        <v>4.4505921795505925E-6</v>
      </c>
      <c r="G560" s="4">
        <v>4.9068673919671307E-5</v>
      </c>
      <c r="H560" s="4">
        <v>3.0096891932150649E-6</v>
      </c>
      <c r="I560" s="4">
        <v>3.3182428688925858E-5</v>
      </c>
      <c r="J560" s="4">
        <v>4.4369015381362675E-5</v>
      </c>
      <c r="K560" s="4">
        <v>4.8917731844502679E-4</v>
      </c>
      <c r="AC560" s="6"/>
    </row>
    <row r="561" spans="1:29">
      <c r="A561" s="6"/>
      <c r="B561" s="4">
        <v>0.78032637829648699</v>
      </c>
      <c r="C561" s="1" t="s">
        <v>20</v>
      </c>
      <c r="D561" s="4">
        <v>3.3284817423165684E-6</v>
      </c>
      <c r="E561" s="4">
        <v>3.6697180660979616E-5</v>
      </c>
      <c r="F561" s="4">
        <v>4.9068673919671314E-5</v>
      </c>
      <c r="G561" s="4">
        <v>5.4099199906430372E-4</v>
      </c>
      <c r="H561" s="4">
        <v>3.3182428688925858E-5</v>
      </c>
      <c r="I561" s="4">
        <v>3.6584295022152805E-4</v>
      </c>
      <c r="J561" s="4">
        <v>4.8917731844502679E-4</v>
      </c>
      <c r="K561" s="4">
        <v>5.3932783232684359E-3</v>
      </c>
      <c r="AC561" s="6"/>
    </row>
    <row r="562" spans="1:29">
      <c r="A562" s="6"/>
      <c r="AC562" s="6"/>
    </row>
    <row r="563" spans="1:29">
      <c r="A563" s="6"/>
      <c r="C563" s="1" t="s">
        <v>33</v>
      </c>
      <c r="AC563" s="6"/>
    </row>
    <row r="564" spans="1:29">
      <c r="A564" s="6"/>
      <c r="C564" s="1"/>
      <c r="D564" s="1" t="s">
        <v>13</v>
      </c>
      <c r="E564" s="1" t="s">
        <v>14</v>
      </c>
      <c r="F564" s="1" t="s">
        <v>15</v>
      </c>
      <c r="G564" s="1" t="s">
        <v>16</v>
      </c>
      <c r="H564" s="1" t="s">
        <v>17</v>
      </c>
      <c r="I564" s="1" t="s">
        <v>18</v>
      </c>
      <c r="J564" s="1" t="s">
        <v>19</v>
      </c>
      <c r="K564" s="1" t="s">
        <v>20</v>
      </c>
      <c r="AC564" s="6"/>
    </row>
    <row r="565" spans="1:29">
      <c r="A565" s="6"/>
      <c r="C565" s="1" t="s">
        <v>13</v>
      </c>
      <c r="D565" s="4">
        <v>7.5752178424271215E-3</v>
      </c>
      <c r="E565" s="4">
        <v>1.314711614469859E-2</v>
      </c>
      <c r="F565" s="4">
        <v>7.7790085897876862E-3</v>
      </c>
      <c r="G565" s="4">
        <v>2.0396546650392109E-3</v>
      </c>
      <c r="H565" s="4">
        <v>3.4493449134782362E-3</v>
      </c>
      <c r="I565" s="4">
        <v>4.0236490052538735E-3</v>
      </c>
      <c r="J565" s="4">
        <v>1.1776167547469618E-3</v>
      </c>
      <c r="K565" s="4">
        <v>4.2745432496245475E-4</v>
      </c>
      <c r="L565" s="6">
        <v>3.9619062240394125E-2</v>
      </c>
      <c r="AC565" s="6"/>
    </row>
    <row r="566" spans="1:29">
      <c r="A566" s="6"/>
      <c r="C566" s="1" t="s">
        <v>14</v>
      </c>
      <c r="D566" s="4">
        <v>1.314711614469859E-2</v>
      </c>
      <c r="E566" s="4">
        <v>0.13606088706273356</v>
      </c>
      <c r="F566" s="4">
        <v>2.0396546650392113E-3</v>
      </c>
      <c r="G566" s="4">
        <v>1.1912084795241177E-2</v>
      </c>
      <c r="H566" s="4">
        <v>4.0236490052538744E-3</v>
      </c>
      <c r="I566" s="4">
        <v>4.0066170487520987E-2</v>
      </c>
      <c r="J566" s="4">
        <v>4.2745432496245475E-4</v>
      </c>
      <c r="K566" s="4">
        <v>3.1267977171776738E-3</v>
      </c>
      <c r="L566" s="6">
        <v>0.21080381420262753</v>
      </c>
      <c r="AC566" s="6"/>
    </row>
    <row r="567" spans="1:29">
      <c r="A567" s="6"/>
      <c r="C567" s="1" t="s">
        <v>15</v>
      </c>
      <c r="D567" s="4">
        <v>7.7790085897876862E-3</v>
      </c>
      <c r="E567" s="4">
        <v>2.0396546650392113E-3</v>
      </c>
      <c r="F567" s="4">
        <v>0.10726811080298992</v>
      </c>
      <c r="G567" s="4">
        <v>1.6389997636491349E-2</v>
      </c>
      <c r="H567" s="4">
        <v>1.1776167547469618E-3</v>
      </c>
      <c r="I567" s="4">
        <v>4.2745432496245475E-4</v>
      </c>
      <c r="J567" s="4">
        <v>1.3817504597119699E-2</v>
      </c>
      <c r="K567" s="4">
        <v>2.1011786040252521E-3</v>
      </c>
      <c r="L567" s="6">
        <v>0.15100052597516253</v>
      </c>
      <c r="AC567" s="6"/>
    </row>
    <row r="568" spans="1:29">
      <c r="A568" s="6"/>
      <c r="C568" s="1" t="s">
        <v>16</v>
      </c>
      <c r="D568" s="4">
        <v>2.0396546650392109E-3</v>
      </c>
      <c r="E568" s="4">
        <v>1.1912084795241177E-2</v>
      </c>
      <c r="F568" s="4">
        <v>1.6389997636491353E-2</v>
      </c>
      <c r="G568" s="4">
        <v>3.3390275947204541E-2</v>
      </c>
      <c r="H568" s="4">
        <v>4.2745432496245475E-4</v>
      </c>
      <c r="I568" s="4">
        <v>3.1267977171776738E-3</v>
      </c>
      <c r="J568" s="4">
        <v>2.1011786040252521E-3</v>
      </c>
      <c r="K568" s="4">
        <v>4.1888801019637142E-3</v>
      </c>
      <c r="L568" s="6">
        <v>7.357632379210538E-2</v>
      </c>
      <c r="AC568" s="6"/>
    </row>
    <row r="569" spans="1:29">
      <c r="A569" s="6"/>
      <c r="C569" s="1" t="s">
        <v>17</v>
      </c>
      <c r="D569" s="4">
        <v>3.4493449134782362E-3</v>
      </c>
      <c r="E569" s="4">
        <v>4.0236490052538744E-3</v>
      </c>
      <c r="F569" s="4">
        <v>1.1776167547469616E-3</v>
      </c>
      <c r="G569" s="4">
        <v>4.2745432496245475E-4</v>
      </c>
      <c r="H569" s="4">
        <v>2.6875935340744731E-2</v>
      </c>
      <c r="I569" s="4">
        <v>2.6871772226211302E-2</v>
      </c>
      <c r="J569" s="4">
        <v>3.7800209805325178E-3</v>
      </c>
      <c r="K569" s="4">
        <v>2.1866738448026823E-3</v>
      </c>
      <c r="L569" s="6">
        <v>6.8792467390732762E-2</v>
      </c>
      <c r="AC569" s="6"/>
    </row>
    <row r="570" spans="1:29">
      <c r="A570" s="6"/>
      <c r="C570" s="1" t="s">
        <v>18</v>
      </c>
      <c r="D570" s="4">
        <v>4.0236490052538744E-3</v>
      </c>
      <c r="E570" s="4">
        <v>4.0066170487520987E-2</v>
      </c>
      <c r="F570" s="4">
        <v>4.2745432496245475E-4</v>
      </c>
      <c r="G570" s="4">
        <v>3.1267977171776738E-3</v>
      </c>
      <c r="H570" s="4">
        <v>2.6871772226211302E-2</v>
      </c>
      <c r="I570" s="4">
        <v>0.26223313174481094</v>
      </c>
      <c r="J570" s="4">
        <v>2.1866738448026828E-3</v>
      </c>
      <c r="K570" s="4">
        <v>1.9120614310618178E-2</v>
      </c>
      <c r="L570" s="6">
        <v>0.35805626366135812</v>
      </c>
      <c r="AC570" s="6"/>
    </row>
    <row r="571" spans="1:29">
      <c r="A571" s="6"/>
      <c r="C571" s="1" t="s">
        <v>19</v>
      </c>
      <c r="D571" s="4">
        <v>1.1776167547469618E-3</v>
      </c>
      <c r="E571" s="4">
        <v>4.2745432496245475E-4</v>
      </c>
      <c r="F571" s="4">
        <v>1.3817504597119699E-2</v>
      </c>
      <c r="G571" s="4">
        <v>2.1011786040252517E-3</v>
      </c>
      <c r="H571" s="4">
        <v>3.780020980532517E-3</v>
      </c>
      <c r="I571" s="4">
        <v>2.1866738448026823E-3</v>
      </c>
      <c r="J571" s="4">
        <v>2.7734860812181083E-2</v>
      </c>
      <c r="K571" s="4">
        <v>4.1363730551379563E-3</v>
      </c>
      <c r="L571" s="6">
        <v>5.5361682973508609E-2</v>
      </c>
      <c r="AC571" s="6"/>
    </row>
    <row r="572" spans="1:29">
      <c r="A572" s="6"/>
      <c r="C572" s="1" t="s">
        <v>20</v>
      </c>
      <c r="D572" s="4">
        <v>4.2745432496245475E-4</v>
      </c>
      <c r="E572" s="4">
        <v>3.1267977171776733E-3</v>
      </c>
      <c r="F572" s="4">
        <v>2.1011786040252521E-3</v>
      </c>
      <c r="G572" s="4">
        <v>4.1888801019637142E-3</v>
      </c>
      <c r="H572" s="4">
        <v>2.1866738448026819E-3</v>
      </c>
      <c r="I572" s="4">
        <v>1.9120614310618171E-2</v>
      </c>
      <c r="J572" s="4">
        <v>4.1363730551379572E-3</v>
      </c>
      <c r="K572" s="4">
        <v>7.5028823794247787E-3</v>
      </c>
      <c r="L572" s="6">
        <v>4.2790854338112687E-2</v>
      </c>
      <c r="AC572" s="6"/>
    </row>
    <row r="573" spans="1:29">
      <c r="A573" s="6"/>
      <c r="D573" s="3">
        <v>3.9619062240394125E-2</v>
      </c>
      <c r="E573" s="3">
        <v>0.21080381420262753</v>
      </c>
      <c r="F573" s="3">
        <v>0.15100052597516256</v>
      </c>
      <c r="G573" s="3">
        <v>7.357632379210538E-2</v>
      </c>
      <c r="H573" s="3">
        <v>6.8792467390732762E-2</v>
      </c>
      <c r="I573" s="3">
        <v>0.35805626366135812</v>
      </c>
      <c r="J573" s="3">
        <v>5.5361682973508609E-2</v>
      </c>
      <c r="K573" s="3">
        <v>4.2790854338112694E-2</v>
      </c>
      <c r="L573" s="6">
        <v>1.0000009945740018</v>
      </c>
      <c r="AC573" s="6"/>
    </row>
    <row r="574" spans="1:29">
      <c r="A574" s="6"/>
      <c r="L574" s="6"/>
      <c r="M574" s="6"/>
      <c r="N574" s="6"/>
      <c r="O574" s="6"/>
      <c r="P574" s="6"/>
      <c r="Q574" s="6"/>
      <c r="R574" s="6"/>
      <c r="S574" s="6"/>
      <c r="T574" s="6"/>
      <c r="U574" s="6"/>
      <c r="V574" s="6"/>
      <c r="W574" s="6"/>
      <c r="X574" s="6"/>
      <c r="Y574" s="6"/>
      <c r="Z574" s="6"/>
      <c r="AA574" s="6"/>
      <c r="AB574" s="6"/>
      <c r="AC574" s="6"/>
    </row>
    <row r="575" spans="1:29">
      <c r="A575" s="6"/>
      <c r="C575" s="1" t="s">
        <v>34</v>
      </c>
      <c r="N575" t="s">
        <v>36</v>
      </c>
      <c r="O575" s="7">
        <v>0.52500126836371219</v>
      </c>
      <c r="W575" t="s">
        <v>54</v>
      </c>
      <c r="Y575" t="s">
        <v>60</v>
      </c>
      <c r="AC575" s="6"/>
    </row>
    <row r="576" spans="1:29">
      <c r="A576" s="6"/>
      <c r="C576" s="1"/>
      <c r="D576" s="1" t="s">
        <v>13</v>
      </c>
      <c r="E576" s="1" t="s">
        <v>14</v>
      </c>
      <c r="F576" s="1" t="s">
        <v>15</v>
      </c>
      <c r="G576" s="1" t="s">
        <v>16</v>
      </c>
      <c r="H576" s="1" t="s">
        <v>17</v>
      </c>
      <c r="I576" s="1" t="s">
        <v>18</v>
      </c>
      <c r="J576" s="1" t="s">
        <v>19</v>
      </c>
      <c r="K576" s="1" t="s">
        <v>20</v>
      </c>
      <c r="N576" t="s">
        <v>37</v>
      </c>
      <c r="O576" s="7">
        <v>0.32272938707888921</v>
      </c>
      <c r="R576" t="s">
        <v>58</v>
      </c>
      <c r="W576" s="1" t="s">
        <v>45</v>
      </c>
      <c r="X576" s="6" t="s">
        <v>47</v>
      </c>
      <c r="Y576" s="6" t="s">
        <v>48</v>
      </c>
      <c r="Z576" s="6" t="s">
        <v>49</v>
      </c>
      <c r="AA576" s="6" t="s">
        <v>50</v>
      </c>
      <c r="AB576" s="6"/>
      <c r="AC576" s="6"/>
    </row>
    <row r="577" spans="1:29">
      <c r="A577" s="6"/>
      <c r="C577" s="1" t="s">
        <v>13</v>
      </c>
      <c r="D577" s="5">
        <v>3.3330958506679336</v>
      </c>
      <c r="E577" s="5">
        <v>5.7847311036673794</v>
      </c>
      <c r="F577" s="5">
        <v>3.4227637795065817</v>
      </c>
      <c r="G577" s="5">
        <v>0.8974480526172528</v>
      </c>
      <c r="H577" s="5">
        <v>1.5177117619304239</v>
      </c>
      <c r="I577" s="5">
        <v>1.7704055623117043</v>
      </c>
      <c r="J577" s="5">
        <v>0.51815137208866324</v>
      </c>
      <c r="K577" s="5">
        <v>0.1880799029834801</v>
      </c>
      <c r="L577" s="11">
        <v>17.432387385773424</v>
      </c>
      <c r="N577" t="s">
        <v>38</v>
      </c>
      <c r="O577" s="7">
        <v>0.68522725599420364</v>
      </c>
      <c r="W577" s="1" t="s">
        <v>13</v>
      </c>
      <c r="X577" s="5">
        <v>17.432387385773424</v>
      </c>
      <c r="Y577" s="5">
        <v>3.3330958506679336</v>
      </c>
      <c r="Z577" s="5">
        <v>14.09929153510549</v>
      </c>
      <c r="AA577" s="7">
        <v>0.13343785007178824</v>
      </c>
      <c r="AB577" s="7">
        <v>0.31257066629146701</v>
      </c>
      <c r="AC577" s="6"/>
    </row>
    <row r="578" spans="1:29">
      <c r="A578" s="6"/>
      <c r="C578" s="1" t="s">
        <v>14</v>
      </c>
      <c r="D578" s="5">
        <v>5.7847311036673794</v>
      </c>
      <c r="E578" s="5">
        <v>59.86679030760277</v>
      </c>
      <c r="F578" s="5">
        <v>0.89744805261725302</v>
      </c>
      <c r="G578" s="5">
        <v>5.2413173099061181</v>
      </c>
      <c r="H578" s="5">
        <v>1.7704055623117048</v>
      </c>
      <c r="I578" s="5">
        <v>17.629115014509235</v>
      </c>
      <c r="J578" s="5">
        <v>0.1880799029834801</v>
      </c>
      <c r="K578" s="5">
        <v>1.3757909955581764</v>
      </c>
      <c r="L578" s="11">
        <v>92.753678249156124</v>
      </c>
      <c r="M578" s="9" t="s">
        <v>39</v>
      </c>
      <c r="N578" s="9">
        <v>1</v>
      </c>
      <c r="O578" s="9">
        <v>2</v>
      </c>
      <c r="P578" s="9" t="s">
        <v>39</v>
      </c>
      <c r="Q578" s="9">
        <v>1</v>
      </c>
      <c r="R578" s="9">
        <v>2</v>
      </c>
      <c r="S578" s="9" t="s">
        <v>11</v>
      </c>
      <c r="T578" s="9" t="s">
        <v>42</v>
      </c>
      <c r="U578" s="9" t="s">
        <v>43</v>
      </c>
      <c r="V578" s="9"/>
      <c r="W578" s="1" t="s">
        <v>14</v>
      </c>
      <c r="X578" s="5">
        <v>92.753678249156124</v>
      </c>
      <c r="Y578" s="5">
        <v>59.86679030760277</v>
      </c>
      <c r="Z578" s="5">
        <v>32.886887941553354</v>
      </c>
      <c r="AA578" s="7">
        <v>2.9640510301938086E-4</v>
      </c>
      <c r="AB578" s="7">
        <v>1.4421925724259563</v>
      </c>
      <c r="AC578" s="6"/>
    </row>
    <row r="579" spans="1:29">
      <c r="A579" s="6"/>
      <c r="C579" s="1" t="s">
        <v>15</v>
      </c>
      <c r="D579" s="5">
        <v>3.4227637795065817</v>
      </c>
      <c r="E579" s="5">
        <v>0.89744805261725302</v>
      </c>
      <c r="F579" s="5">
        <v>47.197968753315564</v>
      </c>
      <c r="G579" s="5">
        <v>7.2115989600561932</v>
      </c>
      <c r="H579" s="5">
        <v>0.51815137208866324</v>
      </c>
      <c r="I579" s="5">
        <v>0.1880799029834801</v>
      </c>
      <c r="J579" s="5">
        <v>6.0797020227326675</v>
      </c>
      <c r="K579" s="5">
        <v>0.9245185857711109</v>
      </c>
      <c r="L579" s="11">
        <v>66.440231429071503</v>
      </c>
      <c r="M579" s="9">
        <v>1</v>
      </c>
      <c r="N579" s="5">
        <v>172.00019084509785</v>
      </c>
      <c r="O579" s="5">
        <v>36.999688687429597</v>
      </c>
      <c r="P579" s="9">
        <v>1</v>
      </c>
      <c r="Q579">
        <v>2.1175471488439567E-10</v>
      </c>
      <c r="R579">
        <v>2.6193603224566773E-9</v>
      </c>
      <c r="S579" s="20">
        <v>9.3465584128786173E-9</v>
      </c>
      <c r="T579">
        <v>7.7137564588785869E-5</v>
      </c>
      <c r="U579" s="20">
        <v>0.99992286243541117</v>
      </c>
      <c r="W579" s="1" t="s">
        <v>15</v>
      </c>
      <c r="X579" s="5">
        <v>66.440231429071503</v>
      </c>
      <c r="Y579" s="5">
        <v>47.197968753315564</v>
      </c>
      <c r="Z579" s="5">
        <v>19.242262675755939</v>
      </c>
      <c r="AA579" s="7">
        <v>0.9802885654400374</v>
      </c>
      <c r="AB579" s="7">
        <v>0.54631138945238833</v>
      </c>
      <c r="AC579" s="6"/>
    </row>
    <row r="580" spans="1:29">
      <c r="A580" s="6"/>
      <c r="C580" s="1" t="s">
        <v>16</v>
      </c>
      <c r="D580" s="5">
        <v>0.8974480526172528</v>
      </c>
      <c r="E580" s="5">
        <v>5.2413173099061181</v>
      </c>
      <c r="F580" s="5">
        <v>7.2115989600561949</v>
      </c>
      <c r="G580" s="5">
        <v>14.691721416769997</v>
      </c>
      <c r="H580" s="5">
        <v>0.1880799029834801</v>
      </c>
      <c r="I580" s="5">
        <v>1.3757909955581764</v>
      </c>
      <c r="J580" s="5">
        <v>0.9245185857711109</v>
      </c>
      <c r="K580" s="5">
        <v>1.8431072448640342</v>
      </c>
      <c r="L580" s="11">
        <v>32.373582468526365</v>
      </c>
      <c r="M580" s="9">
        <v>2</v>
      </c>
      <c r="N580" s="5">
        <v>36.999688687429597</v>
      </c>
      <c r="O580" s="5">
        <v>194.00086939260379</v>
      </c>
      <c r="P580" s="9">
        <v>2</v>
      </c>
      <c r="Q580">
        <v>2.6193603224566773E-9</v>
      </c>
      <c r="R580">
        <v>3.8960830530808671E-9</v>
      </c>
      <c r="W580" s="1" t="s">
        <v>16</v>
      </c>
      <c r="X580" s="5">
        <v>32.373582468526365</v>
      </c>
      <c r="Y580" s="5">
        <v>14.691721416769997</v>
      </c>
      <c r="Z580" s="5">
        <v>17.681861051756368</v>
      </c>
      <c r="AA580" s="7">
        <v>3.2567900305550915E-2</v>
      </c>
      <c r="AB580" s="7">
        <v>1.5995263049539987</v>
      </c>
      <c r="AC580" s="6"/>
    </row>
    <row r="581" spans="1:29">
      <c r="A581" s="6"/>
      <c r="C581" s="1" t="s">
        <v>17</v>
      </c>
      <c r="D581" s="5">
        <v>1.5177117619304239</v>
      </c>
      <c r="E581" s="5">
        <v>1.7704055623117048</v>
      </c>
      <c r="F581" s="5">
        <v>0.51815137208866313</v>
      </c>
      <c r="G581" s="5">
        <v>0.1880799029834801</v>
      </c>
      <c r="H581" s="5">
        <v>11.825411549927681</v>
      </c>
      <c r="I581" s="5">
        <v>11.823579779532972</v>
      </c>
      <c r="J581" s="5">
        <v>1.6632092314343079</v>
      </c>
      <c r="K581" s="5">
        <v>0.96213649171318028</v>
      </c>
      <c r="L581" s="11">
        <v>30.268685651922414</v>
      </c>
      <c r="M581" s="9" t="s">
        <v>40</v>
      </c>
      <c r="N581" s="9">
        <v>1</v>
      </c>
      <c r="O581" s="9">
        <v>2</v>
      </c>
      <c r="P581" s="9" t="s">
        <v>40</v>
      </c>
      <c r="Q581" s="9">
        <v>1</v>
      </c>
      <c r="R581" s="9">
        <v>2</v>
      </c>
      <c r="S581" s="9" t="s">
        <v>11</v>
      </c>
      <c r="T581" s="9" t="s">
        <v>42</v>
      </c>
      <c r="U581" s="9" t="s">
        <v>43</v>
      </c>
      <c r="W581" s="1" t="s">
        <v>17</v>
      </c>
      <c r="X581" s="5">
        <v>30.268685651922414</v>
      </c>
      <c r="Y581" s="5">
        <v>11.825411549927681</v>
      </c>
      <c r="Z581" s="5">
        <v>18.443274101994731</v>
      </c>
      <c r="AA581" s="7">
        <v>2.5775954409672122E-3</v>
      </c>
      <c r="AB581" s="7">
        <v>0.35442987407663451</v>
      </c>
      <c r="AC581" s="6"/>
    </row>
    <row r="582" spans="1:29">
      <c r="A582" s="6"/>
      <c r="C582" s="1" t="s">
        <v>18</v>
      </c>
      <c r="D582" s="5">
        <v>1.7704055623117048</v>
      </c>
      <c r="E582" s="5">
        <v>17.629115014509235</v>
      </c>
      <c r="F582" s="5">
        <v>0.1880799029834801</v>
      </c>
      <c r="G582" s="5">
        <v>1.3757909955581764</v>
      </c>
      <c r="H582" s="5">
        <v>11.823579779532972</v>
      </c>
      <c r="I582" s="5">
        <v>115.38257796771681</v>
      </c>
      <c r="J582" s="5">
        <v>0.96213649171318039</v>
      </c>
      <c r="K582" s="5">
        <v>8.4130702966719983</v>
      </c>
      <c r="L582" s="11">
        <v>157.54475601099756</v>
      </c>
      <c r="M582" s="9">
        <v>1</v>
      </c>
      <c r="N582" s="5">
        <v>270.99977324444205</v>
      </c>
      <c r="O582" s="5">
        <v>26.999734053407472</v>
      </c>
      <c r="P582" s="9">
        <v>1</v>
      </c>
      <c r="Q582">
        <v>1.897347825942448E-10</v>
      </c>
      <c r="R582">
        <v>0.33327751945159589</v>
      </c>
      <c r="S582" s="20">
        <v>0.66667325118645238</v>
      </c>
      <c r="T582">
        <v>0.5857861269817688</v>
      </c>
      <c r="U582" s="20">
        <v>0.4142138730182312</v>
      </c>
      <c r="W582" s="1" t="s">
        <v>18</v>
      </c>
      <c r="X582" s="5">
        <v>157.54475601099756</v>
      </c>
      <c r="Y582" s="5">
        <v>115.38257796771681</v>
      </c>
      <c r="Z582" s="5">
        <v>42.162178043280747</v>
      </c>
      <c r="AA582" s="7">
        <v>3.3038780434890328E-3</v>
      </c>
      <c r="AB582" s="7">
        <v>8.0109465434451382E-2</v>
      </c>
      <c r="AC582" s="6"/>
    </row>
    <row r="583" spans="1:29">
      <c r="A583" s="6"/>
      <c r="C583" s="1" t="s">
        <v>19</v>
      </c>
      <c r="D583" s="5">
        <v>0.51815137208866324</v>
      </c>
      <c r="E583" s="5">
        <v>0.1880799029834801</v>
      </c>
      <c r="F583" s="5">
        <v>6.0797020227326675</v>
      </c>
      <c r="G583" s="5">
        <v>0.92451858577111079</v>
      </c>
      <c r="H583" s="5">
        <v>1.6632092314343074</v>
      </c>
      <c r="I583" s="5">
        <v>0.96213649171318028</v>
      </c>
      <c r="J583" s="5">
        <v>12.203338757359676</v>
      </c>
      <c r="K583" s="5">
        <v>1.8200041442607007</v>
      </c>
      <c r="L583" s="11">
        <v>24.359140508343785</v>
      </c>
      <c r="M583" s="9">
        <v>2</v>
      </c>
      <c r="N583" s="5">
        <v>26.999734053407472</v>
      </c>
      <c r="O583" s="5">
        <v>115.00119626130378</v>
      </c>
      <c r="P583" s="9">
        <v>2</v>
      </c>
      <c r="Q583">
        <v>0.33339571910141536</v>
      </c>
      <c r="R583">
        <v>1.2443706269441711E-8</v>
      </c>
      <c r="W583" s="1" t="s">
        <v>19</v>
      </c>
      <c r="X583" s="5">
        <v>24.359140508343785</v>
      </c>
      <c r="Y583" s="5">
        <v>12.203338757359676</v>
      </c>
      <c r="Z583" s="5">
        <v>12.155801750984109</v>
      </c>
      <c r="AA583" s="7">
        <v>0.11865803234304581</v>
      </c>
      <c r="AB583" s="7">
        <v>0.38232617516733519</v>
      </c>
      <c r="AC583" s="6"/>
    </row>
    <row r="584" spans="1:29">
      <c r="A584" s="6"/>
      <c r="C584" s="1" t="s">
        <v>20</v>
      </c>
      <c r="D584" s="5">
        <v>0.1880799029834801</v>
      </c>
      <c r="E584" s="5">
        <v>1.3757909955581762</v>
      </c>
      <c r="F584" s="5">
        <v>0.9245185857711109</v>
      </c>
      <c r="G584" s="5">
        <v>1.8431072448640342</v>
      </c>
      <c r="H584" s="5">
        <v>0.96213649171318005</v>
      </c>
      <c r="I584" s="5">
        <v>8.4130702966719948</v>
      </c>
      <c r="J584" s="5">
        <v>1.8200041442607011</v>
      </c>
      <c r="K584" s="5">
        <v>3.3012682469469028</v>
      </c>
      <c r="L584" s="11">
        <v>18.827975908769581</v>
      </c>
      <c r="M584" s="9" t="s">
        <v>41</v>
      </c>
      <c r="N584" s="9">
        <v>1</v>
      </c>
      <c r="O584" s="9">
        <v>2</v>
      </c>
      <c r="P584" s="9" t="s">
        <v>41</v>
      </c>
      <c r="Q584" s="9">
        <v>1</v>
      </c>
      <c r="R584" s="9">
        <v>2</v>
      </c>
      <c r="S584" s="9" t="s">
        <v>11</v>
      </c>
      <c r="T584" s="9" t="s">
        <v>42</v>
      </c>
      <c r="U584" s="9" t="s">
        <v>43</v>
      </c>
      <c r="W584" s="1" t="s">
        <v>20</v>
      </c>
      <c r="X584" s="5">
        <v>18.827975908769581</v>
      </c>
      <c r="Y584" s="5">
        <v>3.3012682469469028</v>
      </c>
      <c r="Z584" s="5">
        <v>15.526707661822678</v>
      </c>
      <c r="AA584" s="7">
        <v>2.7493238909743107E-2</v>
      </c>
      <c r="AB584" s="7">
        <v>0.15011787015216163</v>
      </c>
      <c r="AC584" s="6"/>
    </row>
    <row r="585" spans="1:29">
      <c r="A585" s="6"/>
      <c r="D585" s="11">
        <v>17.432387385773424</v>
      </c>
      <c r="E585" s="11">
        <v>92.753678249156124</v>
      </c>
      <c r="F585" s="11">
        <v>66.440231429071503</v>
      </c>
      <c r="G585" s="11">
        <v>32.373582468526365</v>
      </c>
      <c r="H585" s="11">
        <v>30.268685651922418</v>
      </c>
      <c r="I585" s="11">
        <v>157.54475601099756</v>
      </c>
      <c r="J585" s="11">
        <v>24.359140508343785</v>
      </c>
      <c r="K585" s="11">
        <v>18.827975908769584</v>
      </c>
      <c r="L585" s="1">
        <v>440.0004376125608</v>
      </c>
      <c r="M585" s="9">
        <v>1</v>
      </c>
      <c r="N585" s="5">
        <v>101.99919399083346</v>
      </c>
      <c r="O585" s="5">
        <v>36.501250984277661</v>
      </c>
      <c r="P585" s="9">
        <v>1</v>
      </c>
      <c r="Q585">
        <v>6.3691755897843016E-9</v>
      </c>
      <c r="R585">
        <v>6.1538948708804976E-2</v>
      </c>
      <c r="S585" s="20">
        <v>0.12328354396535733</v>
      </c>
      <c r="T585">
        <v>0.27449984860537191</v>
      </c>
      <c r="U585" s="20">
        <v>0.72550015139462809</v>
      </c>
      <c r="W585" s="1" t="s">
        <v>59</v>
      </c>
      <c r="X585" s="6">
        <v>440.0004376125608</v>
      </c>
      <c r="Y585" s="6">
        <v>267.80217285030733</v>
      </c>
      <c r="Z585" s="6">
        <v>172.19826476225342</v>
      </c>
      <c r="AA585" s="6">
        <v>1.2986234656576412</v>
      </c>
      <c r="AB585" s="6">
        <v>4.8675843179543925</v>
      </c>
      <c r="AC585" s="10">
        <v>6.1662077836120339</v>
      </c>
    </row>
    <row r="586" spans="1:29">
      <c r="A586" s="6"/>
      <c r="M586" s="9">
        <v>2</v>
      </c>
      <c r="N586" s="5">
        <v>36.501250984277668</v>
      </c>
      <c r="O586" s="5">
        <v>264.99874165317192</v>
      </c>
      <c r="P586" s="9">
        <v>2</v>
      </c>
      <c r="Q586">
        <v>6.1744582912115417E-2</v>
      </c>
      <c r="R586">
        <v>5.9752613535563798E-9</v>
      </c>
      <c r="AC586" s="6" t="s">
        <v>51</v>
      </c>
    </row>
    <row r="587" spans="1:29">
      <c r="A587" s="6"/>
      <c r="C587" s="1" t="s">
        <v>35</v>
      </c>
      <c r="L587" s="6"/>
      <c r="M587" s="6"/>
      <c r="N587" s="6"/>
      <c r="O587" s="6"/>
      <c r="P587" s="6"/>
      <c r="Q587" s="6"/>
      <c r="R587" s="6"/>
      <c r="S587" s="6"/>
      <c r="T587" s="6"/>
      <c r="U587" s="6"/>
      <c r="V587" s="6"/>
      <c r="W587" s="6"/>
      <c r="X587" s="6"/>
      <c r="Y587" s="6"/>
      <c r="Z587" s="6"/>
      <c r="AA587" s="6"/>
      <c r="AB587" s="6"/>
      <c r="AC587" s="6"/>
    </row>
    <row r="588" spans="1:29">
      <c r="A588" s="6"/>
      <c r="C588" s="1"/>
      <c r="D588" s="1" t="s">
        <v>13</v>
      </c>
      <c r="E588" s="1" t="s">
        <v>14</v>
      </c>
      <c r="F588" s="1" t="s">
        <v>15</v>
      </c>
      <c r="G588" s="1" t="s">
        <v>16</v>
      </c>
      <c r="H588" s="1" t="s">
        <v>17</v>
      </c>
      <c r="I588" s="1" t="s">
        <v>18</v>
      </c>
      <c r="J588" s="1" t="s">
        <v>19</v>
      </c>
      <c r="K588" s="1" t="s">
        <v>20</v>
      </c>
      <c r="AC588" s="6"/>
    </row>
    <row r="589" spans="1:29">
      <c r="A589" s="6"/>
      <c r="C589" s="1" t="s">
        <v>13</v>
      </c>
      <c r="D589" s="7">
        <v>0.72957121652642309</v>
      </c>
      <c r="E589" s="7">
        <v>-1.4757100671905083</v>
      </c>
      <c r="F589" s="7">
        <v>-1.0746023336440085</v>
      </c>
      <c r="G589" s="7">
        <v>0.10820004038701779</v>
      </c>
      <c r="H589" s="7">
        <v>-0.41720378079268405</v>
      </c>
      <c r="I589" s="7">
        <v>-0.57120865158873269</v>
      </c>
      <c r="J589" s="7">
        <v>2.7012700717247191</v>
      </c>
      <c r="K589" s="7">
        <v>1.6708883905762741</v>
      </c>
      <c r="L589" s="12">
        <v>1.6712048859985007</v>
      </c>
      <c r="AC589" s="6"/>
    </row>
    <row r="590" spans="1:29">
      <c r="A590" s="6"/>
      <c r="C590" s="1" t="s">
        <v>14</v>
      </c>
      <c r="D590" s="7">
        <v>-1.4757100671905083</v>
      </c>
      <c r="E590" s="7">
        <v>0.13335778514895494</v>
      </c>
      <c r="F590" s="7">
        <v>0.10820004038701739</v>
      </c>
      <c r="G590" s="7">
        <v>-1.9268513623976478</v>
      </c>
      <c r="H590" s="7">
        <v>0</v>
      </c>
      <c r="I590" s="7">
        <v>-1.5514092033247249</v>
      </c>
      <c r="J590" s="7">
        <v>1.6708883905762741</v>
      </c>
      <c r="K590" s="7">
        <v>0.74823669069724097</v>
      </c>
      <c r="L590" s="12">
        <v>-2.2932877261033937</v>
      </c>
      <c r="AC590" s="6"/>
    </row>
    <row r="591" spans="1:29">
      <c r="A591" s="6"/>
      <c r="C591" s="1" t="s">
        <v>15</v>
      </c>
      <c r="D591" s="7">
        <v>-1.2304483473819496</v>
      </c>
      <c r="E591" s="7">
        <v>0</v>
      </c>
      <c r="F591" s="7">
        <v>7.2701922484534007</v>
      </c>
      <c r="G591" s="7">
        <v>0.8300067615859904</v>
      </c>
      <c r="H591" s="7">
        <v>0.65748785530241427</v>
      </c>
      <c r="I591" s="7">
        <v>1.6708883905762741</v>
      </c>
      <c r="J591" s="7">
        <v>-1.6746452969528605</v>
      </c>
      <c r="K591" s="7">
        <v>7.8482124764699984E-2</v>
      </c>
      <c r="L591" s="12">
        <v>7.6019637363479697</v>
      </c>
      <c r="AC591" s="6"/>
    </row>
    <row r="592" spans="1:29">
      <c r="A592" s="6"/>
      <c r="C592" s="1" t="s">
        <v>16</v>
      </c>
      <c r="D592" s="7">
        <v>0</v>
      </c>
      <c r="E592" s="7">
        <v>11.808894444135976</v>
      </c>
      <c r="F592" s="7">
        <v>-2.3575853414467867</v>
      </c>
      <c r="G592" s="7">
        <v>-0.67517571244252328</v>
      </c>
      <c r="H592" s="7">
        <v>0</v>
      </c>
      <c r="I592" s="7">
        <v>0.74823669069724097</v>
      </c>
      <c r="J592" s="7">
        <v>0</v>
      </c>
      <c r="K592" s="7">
        <v>3.0993659749944809</v>
      </c>
      <c r="L592" s="12">
        <v>12.623736055938387</v>
      </c>
      <c r="AC592" s="6"/>
    </row>
    <row r="593" spans="1:29">
      <c r="A593" s="6"/>
      <c r="C593" s="1" t="s">
        <v>17</v>
      </c>
      <c r="D593" s="7">
        <v>-0.41720378079268405</v>
      </c>
      <c r="E593" s="7">
        <v>-0.57120865158873291</v>
      </c>
      <c r="F593" s="7">
        <v>0.65748785530241449</v>
      </c>
      <c r="G593" s="7">
        <v>0</v>
      </c>
      <c r="H593" s="7">
        <v>0.17587095166894828</v>
      </c>
      <c r="I593" s="7">
        <v>3.5693156572188585</v>
      </c>
      <c r="J593" s="7">
        <v>0.36879634521650928</v>
      </c>
      <c r="K593" s="7">
        <v>3.8598955103176666E-2</v>
      </c>
      <c r="L593" s="12">
        <v>3.8216573321284901</v>
      </c>
      <c r="AC593" s="6"/>
    </row>
    <row r="594" spans="1:29">
      <c r="A594" s="6"/>
      <c r="C594" s="1" t="s">
        <v>18</v>
      </c>
      <c r="D594" s="7">
        <v>-0.57120865158873291</v>
      </c>
      <c r="E594" s="7">
        <v>2.5236095221282904</v>
      </c>
      <c r="F594" s="7">
        <v>0</v>
      </c>
      <c r="G594" s="7">
        <v>0.74823669069724097</v>
      </c>
      <c r="H594" s="7">
        <v>3.5693156572188585</v>
      </c>
      <c r="I594" s="7">
        <v>0.61907103260774576</v>
      </c>
      <c r="J594" s="7">
        <v>0</v>
      </c>
      <c r="K594" s="7">
        <v>-2.028162090154018</v>
      </c>
      <c r="L594" s="12">
        <v>4.8608621609093845</v>
      </c>
      <c r="AC594" s="6"/>
    </row>
    <row r="595" spans="1:29">
      <c r="A595" s="6"/>
      <c r="C595" s="1" t="s">
        <v>19</v>
      </c>
      <c r="D595" s="7">
        <v>2.7012700717247191</v>
      </c>
      <c r="E595" s="7">
        <v>0</v>
      </c>
      <c r="F595" s="7">
        <v>-1.6746452969528605</v>
      </c>
      <c r="G595" s="7">
        <v>0</v>
      </c>
      <c r="H595" s="7">
        <v>0</v>
      </c>
      <c r="I595" s="7">
        <v>3.8598955103176666E-2</v>
      </c>
      <c r="J595" s="7">
        <v>-1.1419574115009368</v>
      </c>
      <c r="K595" s="7">
        <v>1.4993205315470377</v>
      </c>
      <c r="L595" s="12">
        <v>1.4225868499211363</v>
      </c>
      <c r="AC595" s="6"/>
    </row>
    <row r="596" spans="1:29">
      <c r="A596" s="6"/>
      <c r="C596" s="1" t="s">
        <v>20</v>
      </c>
      <c r="D596" s="7">
        <v>4.7280711422724391</v>
      </c>
      <c r="E596" s="7">
        <v>-0.31902883521132452</v>
      </c>
      <c r="F596" s="7">
        <v>1.5432586106492907</v>
      </c>
      <c r="G596" s="7">
        <v>0</v>
      </c>
      <c r="H596" s="7">
        <v>1.4634922713262444</v>
      </c>
      <c r="I596" s="7">
        <v>-2.9739684925353345</v>
      </c>
      <c r="J596" s="7">
        <v>1.499320531547037</v>
      </c>
      <c r="K596" s="7">
        <v>-0.2870832696900027</v>
      </c>
      <c r="L596" s="12">
        <v>5.6540619583583496</v>
      </c>
      <c r="AC596" s="6"/>
    </row>
    <row r="597" spans="1:29">
      <c r="A597" s="6"/>
      <c r="D597" s="12">
        <v>4.4643415835697056</v>
      </c>
      <c r="E597" s="12">
        <v>12.099914197422654</v>
      </c>
      <c r="F597" s="12">
        <v>4.4723057827484674</v>
      </c>
      <c r="G597" s="12">
        <v>-0.91558358216992197</v>
      </c>
      <c r="H597" s="12">
        <v>5.4489629547237817</v>
      </c>
      <c r="I597" s="12">
        <v>1.5495243787545041</v>
      </c>
      <c r="J597" s="12">
        <v>3.4236726306107421</v>
      </c>
      <c r="K597" s="12">
        <v>4.8196473078388902</v>
      </c>
      <c r="L597" s="2">
        <v>70.725570506997656</v>
      </c>
      <c r="M597" t="s">
        <v>53</v>
      </c>
      <c r="AC597" s="6"/>
    </row>
    <row r="598" spans="1:29">
      <c r="A598" s="6"/>
      <c r="AC598" s="6"/>
    </row>
    <row r="599" spans="1:29">
      <c r="A599" s="6"/>
      <c r="AC599" s="6"/>
    </row>
    <row r="600" spans="1:29">
      <c r="A600" s="6"/>
      <c r="C600" t="s">
        <v>52</v>
      </c>
      <c r="AC600" s="6"/>
    </row>
    <row r="601" spans="1:29">
      <c r="A601" s="6"/>
      <c r="C601" s="1"/>
      <c r="D601" s="1" t="s">
        <v>13</v>
      </c>
      <c r="E601" s="1" t="s">
        <v>14</v>
      </c>
      <c r="F601" s="1" t="s">
        <v>15</v>
      </c>
      <c r="G601" s="1" t="s">
        <v>16</v>
      </c>
      <c r="H601" s="1" t="s">
        <v>17</v>
      </c>
      <c r="I601" s="1" t="s">
        <v>18</v>
      </c>
      <c r="J601" s="1" t="s">
        <v>19</v>
      </c>
      <c r="K601" s="1" t="s">
        <v>20</v>
      </c>
      <c r="L601" s="6"/>
      <c r="AC601" s="6"/>
    </row>
    <row r="602" spans="1:29">
      <c r="A602" s="6"/>
      <c r="C602" s="1" t="s">
        <v>13</v>
      </c>
      <c r="D602" s="7">
        <v>0.13343785007178824</v>
      </c>
      <c r="E602" s="7">
        <v>0.55063321964583656</v>
      </c>
      <c r="F602" s="7">
        <v>0.59141001327519771</v>
      </c>
      <c r="G602" s="7">
        <v>1.1718674837304528E-2</v>
      </c>
      <c r="H602" s="7">
        <v>0.17659839975160643</v>
      </c>
      <c r="I602" s="7">
        <v>0.3352478906956321</v>
      </c>
      <c r="J602" s="7">
        <v>4.2379031964947975</v>
      </c>
      <c r="K602" s="7">
        <v>3.504969076878016</v>
      </c>
      <c r="L602" s="13">
        <v>9.5419183216501793</v>
      </c>
      <c r="AC602" s="6"/>
    </row>
    <row r="603" spans="1:29">
      <c r="A603" s="6"/>
      <c r="C603" s="1" t="s">
        <v>14</v>
      </c>
      <c r="D603" s="7">
        <v>0.55063321964583656</v>
      </c>
      <c r="E603" s="7">
        <v>2.9640510301938086E-4</v>
      </c>
      <c r="F603" s="7">
        <v>1.1718674837304474E-2</v>
      </c>
      <c r="G603" s="7">
        <v>2.004484232168195</v>
      </c>
      <c r="H603" s="7">
        <v>1.7704055623117048</v>
      </c>
      <c r="I603" s="7">
        <v>0.15054730361195667</v>
      </c>
      <c r="J603" s="7">
        <v>3.504969076878016</v>
      </c>
      <c r="K603" s="7">
        <v>0.28320935555198323</v>
      </c>
      <c r="L603" s="13">
        <v>8.2762638301080163</v>
      </c>
      <c r="AC603" s="6"/>
    </row>
    <row r="604" spans="1:29">
      <c r="A604" s="6"/>
      <c r="C604" s="1" t="s">
        <v>15</v>
      </c>
      <c r="D604" s="7">
        <v>1.7149253379487357</v>
      </c>
      <c r="E604" s="7">
        <v>0.89744805261725302</v>
      </c>
      <c r="F604" s="7">
        <v>0.9802885654400374</v>
      </c>
      <c r="G604" s="7">
        <v>8.6191176634652006E-2</v>
      </c>
      <c r="H604" s="7">
        <v>0.44808932819019687</v>
      </c>
      <c r="I604" s="7">
        <v>3.504969076878016</v>
      </c>
      <c r="J604" s="7">
        <v>0.71140994857743067</v>
      </c>
      <c r="K604" s="7">
        <v>6.1626061192064504E-3</v>
      </c>
      <c r="L604" s="13">
        <v>8.3494840924055289</v>
      </c>
      <c r="AC604" s="6"/>
    </row>
    <row r="605" spans="1:29">
      <c r="A605" s="6"/>
      <c r="C605" s="1" t="s">
        <v>16</v>
      </c>
      <c r="D605" s="7">
        <v>0.8974480526172528</v>
      </c>
      <c r="E605" s="7">
        <v>11.485119775478864</v>
      </c>
      <c r="F605" s="7">
        <v>1.430247014200809</v>
      </c>
      <c r="G605" s="7">
        <v>3.2567900305550915E-2</v>
      </c>
      <c r="H605" s="7">
        <v>0.18807990298348012</v>
      </c>
      <c r="I605" s="7">
        <v>0.28320935555198323</v>
      </c>
      <c r="J605" s="7">
        <v>0.9245185857711109</v>
      </c>
      <c r="K605" s="7">
        <v>2.5240996529755426</v>
      </c>
      <c r="L605" s="13">
        <v>17.765290239884596</v>
      </c>
      <c r="AC605" s="6"/>
    </row>
    <row r="606" spans="1:29">
      <c r="A606" s="6"/>
      <c r="C606" s="1" t="s">
        <v>17</v>
      </c>
      <c r="D606" s="7">
        <v>0.17659839975160643</v>
      </c>
      <c r="E606" s="7">
        <v>0.33524789069563238</v>
      </c>
      <c r="F606" s="7">
        <v>0.4480893281901972</v>
      </c>
      <c r="G606" s="7">
        <v>0.18807990298348012</v>
      </c>
      <c r="H606" s="7">
        <v>2.5775954409672122E-3</v>
      </c>
      <c r="I606" s="7">
        <v>0.85334945973446463</v>
      </c>
      <c r="J606" s="7">
        <v>6.8198287772400251E-2</v>
      </c>
      <c r="K606" s="7">
        <v>1.4900643226132264E-3</v>
      </c>
      <c r="L606" s="13">
        <v>2.0736309288913612</v>
      </c>
      <c r="AC606" s="6"/>
    </row>
    <row r="607" spans="1:29">
      <c r="A607" s="6"/>
      <c r="C607" s="1" t="s">
        <v>18</v>
      </c>
      <c r="D607" s="7">
        <v>0.33524789069563238</v>
      </c>
      <c r="E607" s="7">
        <v>0.31885296623223747</v>
      </c>
      <c r="F607" s="7">
        <v>0.18807990298348012</v>
      </c>
      <c r="G607" s="7">
        <v>0.28320935555198323</v>
      </c>
      <c r="H607" s="7">
        <v>0.85334945973446463</v>
      </c>
      <c r="I607" s="7">
        <v>3.3038780434890328E-3</v>
      </c>
      <c r="J607" s="7">
        <v>0.96213649171318039</v>
      </c>
      <c r="K607" s="7">
        <v>0.69212642368911192</v>
      </c>
      <c r="L607" s="13">
        <v>3.636306368643579</v>
      </c>
      <c r="AC607" s="6"/>
    </row>
    <row r="608" spans="1:29">
      <c r="A608" s="6"/>
      <c r="C608" s="1" t="s">
        <v>19</v>
      </c>
      <c r="D608" s="7">
        <v>4.2379031964947975</v>
      </c>
      <c r="E608" s="7">
        <v>0.18807990298348012</v>
      </c>
      <c r="F608" s="7">
        <v>0.71140994857743067</v>
      </c>
      <c r="G608" s="7">
        <v>0.92451858577111079</v>
      </c>
      <c r="H608" s="7">
        <v>1.6632092314343072</v>
      </c>
      <c r="I608" s="7">
        <v>1.4900643226132264E-3</v>
      </c>
      <c r="J608" s="7">
        <v>0.11865803234304581</v>
      </c>
      <c r="K608" s="7">
        <v>0.76504782912322467</v>
      </c>
      <c r="L608" s="13">
        <v>8.6103167910500105</v>
      </c>
      <c r="AC608" s="6"/>
    </row>
    <row r="609" spans="1:29">
      <c r="A609" s="6"/>
      <c r="C609" s="1" t="s">
        <v>20</v>
      </c>
      <c r="D609" s="7">
        <v>17.455636598561625</v>
      </c>
      <c r="E609" s="7">
        <v>0.10264558555662801</v>
      </c>
      <c r="F609" s="7">
        <v>1.251094667163493</v>
      </c>
      <c r="G609" s="7">
        <v>1.8431072448640342</v>
      </c>
      <c r="H609" s="7">
        <v>1.1195507821509127</v>
      </c>
      <c r="I609" s="7">
        <v>2.314873019790713</v>
      </c>
      <c r="J609" s="7">
        <v>0.76504782912322389</v>
      </c>
      <c r="K609" s="7">
        <v>2.7493238909743107E-2</v>
      </c>
      <c r="L609" s="13">
        <v>24.879448966120371</v>
      </c>
      <c r="N609">
        <v>0.99487335905625196</v>
      </c>
      <c r="AC609" s="6"/>
    </row>
    <row r="610" spans="1:29">
      <c r="A610" s="6"/>
      <c r="B610" s="6"/>
      <c r="C610" s="6"/>
      <c r="D610" s="13">
        <v>25.501830545787275</v>
      </c>
      <c r="E610" s="13">
        <v>13.87832379831295</v>
      </c>
      <c r="F610" s="13">
        <v>5.6123381146679492</v>
      </c>
      <c r="G610" s="13">
        <v>5.3738770731163106</v>
      </c>
      <c r="H610" s="13">
        <v>6.2218602619976409</v>
      </c>
      <c r="I610" s="13">
        <v>7.4469900486288676</v>
      </c>
      <c r="J610" s="13">
        <v>11.292841448673204</v>
      </c>
      <c r="K610" s="13">
        <v>7.8045982475694418</v>
      </c>
      <c r="L610" s="14">
        <v>83.132659538753643</v>
      </c>
      <c r="M610" t="s">
        <v>11</v>
      </c>
      <c r="N610" s="6">
        <v>5.1266409437480398E-3</v>
      </c>
      <c r="O610" s="6" t="s">
        <v>61</v>
      </c>
      <c r="P610" s="6"/>
      <c r="Q610" s="6"/>
      <c r="R610" s="6"/>
      <c r="S610" s="6"/>
      <c r="T610" s="6"/>
      <c r="U610" s="6"/>
      <c r="V610" s="6"/>
      <c r="W610" s="6"/>
      <c r="X610" s="6"/>
      <c r="Y610" s="6"/>
      <c r="Z610" s="6"/>
      <c r="AA610" s="6"/>
      <c r="AB610" s="6"/>
      <c r="AC610" s="6"/>
    </row>
  </sheetData>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08"/>
  <sheetViews>
    <sheetView workbookViewId="0">
      <selection activeCell="N410" sqref="N410"/>
    </sheetView>
  </sheetViews>
  <sheetFormatPr baseColWidth="10" defaultRowHeight="14" x14ac:dyDescent="0"/>
  <sheetData>
    <row r="1" spans="1:29">
      <c r="A1" t="s">
        <v>119</v>
      </c>
      <c r="C1" t="s">
        <v>116</v>
      </c>
      <c r="E1" t="s">
        <v>120</v>
      </c>
    </row>
    <row r="3" spans="1:29">
      <c r="A3" s="15" t="s">
        <v>0</v>
      </c>
      <c r="B3" s="15" t="s">
        <v>1</v>
      </c>
      <c r="C3" s="15" t="s">
        <v>2</v>
      </c>
      <c r="D3" s="15" t="s">
        <v>3</v>
      </c>
      <c r="E3" s="15" t="s">
        <v>4</v>
      </c>
      <c r="F3" s="15" t="s">
        <v>5</v>
      </c>
      <c r="G3" s="15" t="s">
        <v>6</v>
      </c>
      <c r="H3" s="21" t="s">
        <v>7</v>
      </c>
      <c r="I3" s="21" t="s">
        <v>8</v>
      </c>
      <c r="J3" s="21" t="s">
        <v>9</v>
      </c>
      <c r="K3" s="15" t="s">
        <v>10</v>
      </c>
      <c r="L3" s="6"/>
      <c r="M3" s="6"/>
      <c r="N3" s="6"/>
      <c r="O3" s="6"/>
      <c r="P3" s="6"/>
      <c r="Q3" s="6"/>
      <c r="R3" s="6"/>
      <c r="S3" s="6"/>
      <c r="T3" s="6"/>
      <c r="U3" s="6"/>
      <c r="V3" s="6"/>
      <c r="W3" s="6"/>
      <c r="X3" s="6"/>
      <c r="Y3" s="6"/>
      <c r="Z3" s="6"/>
      <c r="AA3" s="6"/>
      <c r="AB3" s="6"/>
      <c r="AC3" s="6"/>
    </row>
    <row r="4" spans="1:29">
      <c r="A4" s="28">
        <v>5.6777873187925758E-2</v>
      </c>
      <c r="B4" s="28">
        <v>0.11076059055036669</v>
      </c>
      <c r="C4" s="28">
        <v>0.13946451854433245</v>
      </c>
      <c r="D4" s="28">
        <v>9.8789143822391266E-3</v>
      </c>
      <c r="E4" s="28">
        <v>0.17476840009630776</v>
      </c>
      <c r="F4" s="28">
        <v>0.28116007200339266</v>
      </c>
      <c r="G4" s="28">
        <v>0.12483872205621349</v>
      </c>
      <c r="H4" s="28">
        <v>4.9687790149982973E-2</v>
      </c>
      <c r="I4" s="28">
        <v>0.30245992646677344</v>
      </c>
      <c r="J4" s="28">
        <v>3.3715272765190395E-2</v>
      </c>
      <c r="K4" s="28">
        <v>2.3490905068481414E-2</v>
      </c>
      <c r="L4" s="1">
        <v>1.0000000029885812</v>
      </c>
      <c r="N4" t="s">
        <v>36</v>
      </c>
      <c r="O4" s="4">
        <v>0.38636363636363635</v>
      </c>
      <c r="P4" s="4">
        <v>0.36590909090909091</v>
      </c>
      <c r="S4" s="4">
        <v>0.3761363636363636</v>
      </c>
      <c r="Y4" t="s">
        <v>84</v>
      </c>
      <c r="AC4" s="6"/>
    </row>
    <row r="5" spans="1:29">
      <c r="A5" t="s">
        <v>94</v>
      </c>
      <c r="B5" s="18">
        <v>73.260688935090442</v>
      </c>
      <c r="C5" s="16" t="s">
        <v>12</v>
      </c>
      <c r="D5" s="1" t="s">
        <v>13</v>
      </c>
      <c r="E5" s="1" t="s">
        <v>14</v>
      </c>
      <c r="F5" s="1" t="s">
        <v>15</v>
      </c>
      <c r="G5" s="1" t="s">
        <v>16</v>
      </c>
      <c r="H5" s="1" t="s">
        <v>17</v>
      </c>
      <c r="I5" s="1" t="s">
        <v>18</v>
      </c>
      <c r="J5" s="1" t="s">
        <v>19</v>
      </c>
      <c r="K5" s="1" t="s">
        <v>20</v>
      </c>
      <c r="L5" s="1"/>
      <c r="N5" t="s">
        <v>37</v>
      </c>
      <c r="O5" s="4">
        <v>0.5</v>
      </c>
      <c r="P5" s="4">
        <v>0.51363636363636367</v>
      </c>
      <c r="Q5" t="s">
        <v>55</v>
      </c>
      <c r="S5" s="4">
        <v>0.50681818181818183</v>
      </c>
      <c r="Y5" s="1" t="s">
        <v>12</v>
      </c>
      <c r="Z5" t="s">
        <v>47</v>
      </c>
      <c r="AA5" t="s">
        <v>48</v>
      </c>
      <c r="AB5" t="s">
        <v>49</v>
      </c>
      <c r="AC5" s="6"/>
    </row>
    <row r="6" spans="1:29">
      <c r="A6" t="s">
        <v>21</v>
      </c>
      <c r="B6">
        <v>3.4041029083685392E-2</v>
      </c>
      <c r="C6" s="1" t="s">
        <v>13</v>
      </c>
      <c r="D6">
        <v>3</v>
      </c>
      <c r="E6">
        <v>12</v>
      </c>
      <c r="F6">
        <v>3</v>
      </c>
      <c r="G6">
        <v>2</v>
      </c>
      <c r="I6">
        <v>2</v>
      </c>
      <c r="L6" s="1">
        <v>22</v>
      </c>
      <c r="N6" t="s">
        <v>38</v>
      </c>
      <c r="O6" s="4">
        <v>0.61136363636363633</v>
      </c>
      <c r="P6" s="4">
        <v>0.61363636363636365</v>
      </c>
      <c r="Q6" t="s">
        <v>56</v>
      </c>
      <c r="S6" s="4">
        <v>0.61250000000000004</v>
      </c>
      <c r="T6" t="s">
        <v>44</v>
      </c>
      <c r="V6" t="s">
        <v>57</v>
      </c>
      <c r="Y6" s="1" t="s">
        <v>13</v>
      </c>
      <c r="Z6">
        <v>22</v>
      </c>
      <c r="AA6">
        <v>3</v>
      </c>
      <c r="AB6">
        <v>19</v>
      </c>
      <c r="AC6" s="6"/>
    </row>
    <row r="7" spans="1:29">
      <c r="C7" s="1" t="s">
        <v>14</v>
      </c>
      <c r="D7">
        <v>4</v>
      </c>
      <c r="E7">
        <v>39</v>
      </c>
      <c r="F7">
        <v>1</v>
      </c>
      <c r="G7">
        <v>8</v>
      </c>
      <c r="I7">
        <v>10</v>
      </c>
      <c r="K7">
        <v>4</v>
      </c>
      <c r="L7" s="1">
        <v>66</v>
      </c>
      <c r="M7" s="9" t="s">
        <v>39</v>
      </c>
      <c r="N7" s="9">
        <v>1</v>
      </c>
      <c r="O7" s="9">
        <v>2</v>
      </c>
      <c r="P7" s="9" t="s">
        <v>39</v>
      </c>
      <c r="Q7" s="9">
        <v>1</v>
      </c>
      <c r="R7" s="9">
        <v>2</v>
      </c>
      <c r="S7" s="9" t="s">
        <v>39</v>
      </c>
      <c r="T7" s="9">
        <v>1</v>
      </c>
      <c r="U7" s="9">
        <v>2</v>
      </c>
      <c r="V7" s="9" t="s">
        <v>11</v>
      </c>
      <c r="W7" t="s">
        <v>42</v>
      </c>
      <c r="X7" t="s">
        <v>43</v>
      </c>
      <c r="Y7" s="1" t="s">
        <v>14</v>
      </c>
      <c r="Z7">
        <v>66</v>
      </c>
      <c r="AA7">
        <v>39</v>
      </c>
      <c r="AB7">
        <v>27</v>
      </c>
      <c r="AC7" s="6"/>
    </row>
    <row r="8" spans="1:29">
      <c r="A8" t="s">
        <v>22</v>
      </c>
      <c r="B8" s="17">
        <v>0.16308680183494453</v>
      </c>
      <c r="C8" s="1" t="s">
        <v>15</v>
      </c>
      <c r="D8">
        <v>2</v>
      </c>
      <c r="F8">
        <v>78</v>
      </c>
      <c r="G8">
        <v>16</v>
      </c>
      <c r="I8">
        <v>1</v>
      </c>
      <c r="J8">
        <v>6</v>
      </c>
      <c r="K8">
        <v>1</v>
      </c>
      <c r="L8" s="1">
        <v>104</v>
      </c>
      <c r="M8" s="9">
        <v>1</v>
      </c>
      <c r="N8">
        <v>236</v>
      </c>
      <c r="O8">
        <v>34</v>
      </c>
      <c r="P8" s="9">
        <v>1</v>
      </c>
      <c r="Q8">
        <v>171.20454545454547</v>
      </c>
      <c r="R8">
        <v>98.795454545454547</v>
      </c>
      <c r="S8" s="9">
        <v>1</v>
      </c>
      <c r="T8">
        <v>24.523010873369284</v>
      </c>
      <c r="U8">
        <v>42.496397724658593</v>
      </c>
      <c r="V8" s="20">
        <v>173.46199872430748</v>
      </c>
      <c r="W8">
        <v>1</v>
      </c>
      <c r="X8" s="20">
        <v>0</v>
      </c>
      <c r="Y8" s="1" t="s">
        <v>15</v>
      </c>
      <c r="Z8">
        <v>104</v>
      </c>
      <c r="AA8">
        <v>78</v>
      </c>
      <c r="AB8">
        <v>26</v>
      </c>
      <c r="AC8" s="6"/>
    </row>
    <row r="9" spans="1:29">
      <c r="A9" t="s">
        <v>23</v>
      </c>
      <c r="B9" s="17">
        <v>3.4216803262053098E-2</v>
      </c>
      <c r="C9" s="1" t="s">
        <v>16</v>
      </c>
      <c r="D9">
        <v>3</v>
      </c>
      <c r="E9">
        <v>9</v>
      </c>
      <c r="F9">
        <v>15</v>
      </c>
      <c r="G9">
        <v>41</v>
      </c>
      <c r="H9">
        <v>1</v>
      </c>
      <c r="I9">
        <v>3</v>
      </c>
      <c r="J9">
        <v>2</v>
      </c>
      <c r="K9">
        <v>4</v>
      </c>
      <c r="L9" s="1">
        <v>78</v>
      </c>
      <c r="M9" s="9">
        <v>2</v>
      </c>
      <c r="N9">
        <v>43</v>
      </c>
      <c r="O9">
        <v>127</v>
      </c>
      <c r="P9" s="9">
        <v>2</v>
      </c>
      <c r="Q9">
        <v>107.79545454545455</v>
      </c>
      <c r="R9">
        <v>62.204545454545453</v>
      </c>
      <c r="S9" s="9">
        <v>2</v>
      </c>
      <c r="T9">
        <v>38.948311387115943</v>
      </c>
      <c r="U9">
        <v>67.494278739163647</v>
      </c>
      <c r="Y9" s="1" t="s">
        <v>16</v>
      </c>
      <c r="Z9">
        <v>78</v>
      </c>
      <c r="AA9">
        <v>41</v>
      </c>
      <c r="AB9">
        <v>37</v>
      </c>
      <c r="AC9" s="6"/>
    </row>
    <row r="10" spans="1:29">
      <c r="A10" t="s">
        <v>24</v>
      </c>
      <c r="B10" s="17">
        <v>0.10435241249334389</v>
      </c>
      <c r="C10" s="1" t="s">
        <v>17</v>
      </c>
      <c r="D10">
        <v>5</v>
      </c>
      <c r="F10">
        <v>2</v>
      </c>
      <c r="H10">
        <v>10</v>
      </c>
      <c r="I10">
        <v>6</v>
      </c>
      <c r="J10">
        <v>1</v>
      </c>
      <c r="L10" s="1">
        <v>24</v>
      </c>
      <c r="M10" s="9" t="s">
        <v>40</v>
      </c>
      <c r="N10">
        <v>1</v>
      </c>
      <c r="O10">
        <v>2</v>
      </c>
      <c r="P10" s="9" t="s">
        <v>40</v>
      </c>
      <c r="S10" s="9" t="s">
        <v>40</v>
      </c>
      <c r="Y10" s="1" t="s">
        <v>17</v>
      </c>
      <c r="Z10">
        <v>24</v>
      </c>
      <c r="AA10">
        <v>10</v>
      </c>
      <c r="AB10">
        <v>14</v>
      </c>
      <c r="AC10" s="6"/>
    </row>
    <row r="11" spans="1:29">
      <c r="C11" s="1" t="s">
        <v>18</v>
      </c>
      <c r="D11">
        <v>3</v>
      </c>
      <c r="E11">
        <v>14</v>
      </c>
      <c r="G11">
        <v>5</v>
      </c>
      <c r="H11">
        <v>9</v>
      </c>
      <c r="I11">
        <v>70</v>
      </c>
      <c r="J11">
        <v>2</v>
      </c>
      <c r="K11">
        <v>5</v>
      </c>
      <c r="L11" s="1">
        <v>108</v>
      </c>
      <c r="M11" s="9">
        <v>1</v>
      </c>
      <c r="N11">
        <v>187</v>
      </c>
      <c r="O11">
        <v>33</v>
      </c>
      <c r="P11" s="9">
        <v>1</v>
      </c>
      <c r="Q11">
        <v>107</v>
      </c>
      <c r="R11">
        <v>113</v>
      </c>
      <c r="S11" s="9">
        <v>1</v>
      </c>
      <c r="T11">
        <v>59.813084112149532</v>
      </c>
      <c r="U11">
        <v>56.637168141592923</v>
      </c>
      <c r="V11" s="20">
        <v>232.90050450748492</v>
      </c>
      <c r="W11">
        <v>1</v>
      </c>
      <c r="X11" s="20">
        <v>0</v>
      </c>
      <c r="Y11" s="1" t="s">
        <v>18</v>
      </c>
      <c r="Z11">
        <v>108</v>
      </c>
      <c r="AA11">
        <v>70</v>
      </c>
      <c r="AB11">
        <v>38</v>
      </c>
      <c r="AC11" s="6"/>
    </row>
    <row r="12" spans="1:29">
      <c r="A12" s="6"/>
      <c r="C12" s="1" t="s">
        <v>19</v>
      </c>
      <c r="F12">
        <v>7</v>
      </c>
      <c r="G12">
        <v>3</v>
      </c>
      <c r="H12">
        <v>2</v>
      </c>
      <c r="I12">
        <v>1</v>
      </c>
      <c r="J12">
        <v>6</v>
      </c>
      <c r="K12">
        <v>2</v>
      </c>
      <c r="L12" s="1">
        <v>21</v>
      </c>
      <c r="M12" s="9">
        <v>2</v>
      </c>
      <c r="N12">
        <v>27</v>
      </c>
      <c r="O12">
        <v>193</v>
      </c>
      <c r="P12" s="9">
        <v>2</v>
      </c>
      <c r="Q12">
        <v>107</v>
      </c>
      <c r="R12">
        <v>113</v>
      </c>
      <c r="S12" s="9">
        <v>2</v>
      </c>
      <c r="T12">
        <v>59.813084112149532</v>
      </c>
      <c r="U12">
        <v>56.637168141592923</v>
      </c>
      <c r="Y12" s="1" t="s">
        <v>19</v>
      </c>
      <c r="Z12">
        <v>21</v>
      </c>
      <c r="AA12">
        <v>6</v>
      </c>
      <c r="AB12">
        <v>15</v>
      </c>
      <c r="AC12" s="6"/>
    </row>
    <row r="13" spans="1:29">
      <c r="A13" s="6">
        <v>0</v>
      </c>
      <c r="B13">
        <v>0</v>
      </c>
      <c r="C13" s="1" t="s">
        <v>20</v>
      </c>
      <c r="E13">
        <v>3</v>
      </c>
      <c r="F13">
        <v>1</v>
      </c>
      <c r="I13">
        <v>2</v>
      </c>
      <c r="J13">
        <v>4</v>
      </c>
      <c r="K13">
        <v>7</v>
      </c>
      <c r="L13" s="1">
        <v>17</v>
      </c>
      <c r="M13" s="9" t="s">
        <v>41</v>
      </c>
      <c r="N13">
        <v>1</v>
      </c>
      <c r="O13">
        <v>2</v>
      </c>
      <c r="P13" s="9" t="s">
        <v>41</v>
      </c>
      <c r="S13" s="9" t="s">
        <v>41</v>
      </c>
      <c r="Y13" s="1" t="s">
        <v>20</v>
      </c>
      <c r="Z13">
        <v>17</v>
      </c>
      <c r="AA13">
        <v>7</v>
      </c>
      <c r="AB13">
        <v>10</v>
      </c>
      <c r="AC13" s="6"/>
    </row>
    <row r="14" spans="1:29">
      <c r="A14" s="6"/>
      <c r="C14" s="1"/>
      <c r="D14" s="1">
        <v>20</v>
      </c>
      <c r="E14" s="1">
        <v>77</v>
      </c>
      <c r="F14" s="1">
        <v>107</v>
      </c>
      <c r="G14" s="1">
        <v>75</v>
      </c>
      <c r="H14" s="1">
        <v>22</v>
      </c>
      <c r="I14" s="1">
        <v>95</v>
      </c>
      <c r="J14" s="1">
        <v>21</v>
      </c>
      <c r="K14" s="1">
        <v>23</v>
      </c>
      <c r="L14" s="1">
        <v>440</v>
      </c>
      <c r="M14" s="9">
        <v>1</v>
      </c>
      <c r="N14">
        <v>125</v>
      </c>
      <c r="O14">
        <v>46</v>
      </c>
      <c r="P14" s="9">
        <v>1</v>
      </c>
      <c r="Q14">
        <v>66.068181818181813</v>
      </c>
      <c r="R14">
        <v>104.93181818181819</v>
      </c>
      <c r="S14" s="9">
        <v>1</v>
      </c>
      <c r="T14">
        <v>52.566289833317711</v>
      </c>
      <c r="U14">
        <v>33.097293598755591</v>
      </c>
      <c r="V14" s="20">
        <v>140.11887252829831</v>
      </c>
      <c r="W14">
        <v>1</v>
      </c>
      <c r="X14" s="20">
        <v>0</v>
      </c>
      <c r="Y14" s="1" t="s">
        <v>46</v>
      </c>
      <c r="Z14" s="6">
        <v>440</v>
      </c>
      <c r="AA14" s="6">
        <v>254</v>
      </c>
      <c r="AB14" s="6">
        <v>186</v>
      </c>
      <c r="AC14" s="6"/>
    </row>
    <row r="15" spans="1:29">
      <c r="A15" s="6"/>
      <c r="C15" s="1" t="s">
        <v>25</v>
      </c>
      <c r="D15" s="4">
        <v>7.1303473237350938E-3</v>
      </c>
      <c r="E15" s="4">
        <v>1.1555949498751896E-3</v>
      </c>
      <c r="F15" s="4">
        <v>8.8813144358381921E-4</v>
      </c>
      <c r="G15" s="4">
        <v>1.439369170158748E-4</v>
      </c>
      <c r="H15" s="4">
        <v>4.2921592340205744E-4</v>
      </c>
      <c r="I15" s="4">
        <v>6.9561794253468977E-5</v>
      </c>
      <c r="J15" s="4">
        <v>5.3461653458494775E-5</v>
      </c>
      <c r="K15" s="4">
        <v>8.6643769151278543E-6</v>
      </c>
      <c r="M15" s="9">
        <v>2</v>
      </c>
      <c r="N15">
        <v>45</v>
      </c>
      <c r="O15">
        <v>224</v>
      </c>
      <c r="P15" s="9">
        <v>2</v>
      </c>
      <c r="Q15">
        <v>103.93181818181819</v>
      </c>
      <c r="R15">
        <v>165.06818181818181</v>
      </c>
      <c r="S15" s="9">
        <v>2</v>
      </c>
      <c r="T15">
        <v>33.415745581774452</v>
      </c>
      <c r="U15">
        <v>21.039543514450582</v>
      </c>
      <c r="AC15" s="6"/>
    </row>
    <row r="16" spans="1:29">
      <c r="A16" s="6"/>
      <c r="C16" s="1"/>
      <c r="D16" s="1" t="s">
        <v>13</v>
      </c>
      <c r="E16" s="1" t="s">
        <v>14</v>
      </c>
      <c r="F16" s="1" t="s">
        <v>15</v>
      </c>
      <c r="G16" s="1" t="s">
        <v>16</v>
      </c>
      <c r="H16" s="1" t="s">
        <v>17</v>
      </c>
      <c r="I16" s="1" t="s">
        <v>18</v>
      </c>
      <c r="J16" s="1" t="s">
        <v>19</v>
      </c>
      <c r="K16" s="1" t="s">
        <v>20</v>
      </c>
      <c r="L16" s="1"/>
      <c r="V16" s="6"/>
      <c r="W16" s="6"/>
      <c r="X16" s="6"/>
      <c r="Y16" s="6"/>
      <c r="Z16" s="6"/>
      <c r="AA16" s="6"/>
      <c r="AB16" s="6"/>
      <c r="AC16" s="6"/>
    </row>
    <row r="17" spans="1:29">
      <c r="A17" s="6"/>
      <c r="B17" s="4">
        <v>0.72177438206716704</v>
      </c>
      <c r="C17" s="1" t="s">
        <v>13</v>
      </c>
      <c r="D17" s="4">
        <v>5.1465020335131756E-3</v>
      </c>
      <c r="E17" s="4">
        <v>8.3407883086610382E-4</v>
      </c>
      <c r="F17" s="4">
        <v>6.4103052388713214E-4</v>
      </c>
      <c r="G17" s="4">
        <v>1.0388997933578614E-4</v>
      </c>
      <c r="H17" s="4">
        <v>3.0979705788690854E-4</v>
      </c>
      <c r="I17" s="4">
        <v>5.0207921062780979E-5</v>
      </c>
      <c r="J17" s="4">
        <v>3.8587251889294093E-5</v>
      </c>
      <c r="K17" s="4">
        <v>6.2537252939134345E-6</v>
      </c>
      <c r="AC17" s="6"/>
    </row>
    <row r="18" spans="1:29">
      <c r="A18" s="6"/>
      <c r="B18" s="4">
        <v>0.1169759049590291</v>
      </c>
      <c r="C18" s="1" t="s">
        <v>14</v>
      </c>
      <c r="D18" s="4">
        <v>8.3407883086610382E-4</v>
      </c>
      <c r="E18" s="4">
        <v>1.3517676502773418E-4</v>
      </c>
      <c r="F18" s="4">
        <v>1.0388997933578615E-4</v>
      </c>
      <c r="G18" s="4">
        <v>1.6837151124944629E-5</v>
      </c>
      <c r="H18" s="4">
        <v>5.0207921062780986E-5</v>
      </c>
      <c r="I18" s="4">
        <v>8.1370538333733231E-6</v>
      </c>
      <c r="J18" s="4">
        <v>6.2537252939134345E-6</v>
      </c>
      <c r="K18" s="4">
        <v>1.0135233305532017E-6</v>
      </c>
      <c r="O18" s="7" t="s">
        <v>11</v>
      </c>
      <c r="P18">
        <v>75.7</v>
      </c>
      <c r="Q18">
        <v>71</v>
      </c>
      <c r="R18" t="s">
        <v>104</v>
      </c>
      <c r="AC18" s="6"/>
    </row>
    <row r="19" spans="1:29">
      <c r="A19" s="6"/>
      <c r="B19" s="4">
        <v>8.9901724948700079E-2</v>
      </c>
      <c r="C19" s="1" t="s">
        <v>15</v>
      </c>
      <c r="D19" s="4">
        <v>6.4103052388713214E-4</v>
      </c>
      <c r="E19" s="4">
        <v>1.0388997933578615E-4</v>
      </c>
      <c r="F19" s="4">
        <v>7.984454875936445E-5</v>
      </c>
      <c r="G19" s="4">
        <v>1.2940177123525045E-5</v>
      </c>
      <c r="H19" s="4">
        <v>3.8587251889294093E-5</v>
      </c>
      <c r="I19" s="4">
        <v>6.2537252939134337E-6</v>
      </c>
      <c r="J19" s="4">
        <v>4.8062948645283174E-6</v>
      </c>
      <c r="K19" s="4">
        <v>7.7894243027569084E-7</v>
      </c>
      <c r="M19" t="s">
        <v>106</v>
      </c>
      <c r="N19" t="s">
        <v>105</v>
      </c>
      <c r="O19" t="s">
        <v>96</v>
      </c>
      <c r="P19">
        <v>4.9392389975987223E-2</v>
      </c>
      <c r="R19" s="28">
        <v>0.2</v>
      </c>
      <c r="S19" s="28">
        <v>0.2</v>
      </c>
      <c r="T19" s="28">
        <v>0.2</v>
      </c>
      <c r="U19" s="28">
        <v>0.125</v>
      </c>
      <c r="V19" s="28">
        <v>0.125</v>
      </c>
      <c r="W19" s="28">
        <v>0.125</v>
      </c>
      <c r="X19" s="28">
        <v>0.125</v>
      </c>
      <c r="Y19" s="28">
        <v>0.125</v>
      </c>
      <c r="Z19" s="28">
        <v>0.125</v>
      </c>
      <c r="AA19" s="28">
        <v>0.125</v>
      </c>
      <c r="AB19" s="28">
        <v>0.125</v>
      </c>
      <c r="AC19" s="6"/>
    </row>
    <row r="20" spans="1:29">
      <c r="A20" s="6"/>
      <c r="B20" s="4">
        <v>1.457011483717814E-2</v>
      </c>
      <c r="C20" s="1" t="s">
        <v>16</v>
      </c>
      <c r="D20" s="4">
        <v>1.0388997933578613E-4</v>
      </c>
      <c r="E20" s="4">
        <v>1.6837151124944629E-5</v>
      </c>
      <c r="F20" s="4">
        <v>1.2940177123525045E-5</v>
      </c>
      <c r="G20" s="4">
        <v>2.0971774102306759E-6</v>
      </c>
      <c r="H20" s="4">
        <v>6.2537252939134328E-6</v>
      </c>
      <c r="I20" s="4">
        <v>1.0135233305532015E-6</v>
      </c>
      <c r="J20" s="4">
        <v>7.7894243027569073E-7</v>
      </c>
      <c r="K20" s="4">
        <v>1.2624096664600811E-7</v>
      </c>
      <c r="M20" t="s">
        <v>107</v>
      </c>
      <c r="N20" t="s">
        <v>108</v>
      </c>
      <c r="P20">
        <v>2.2019397467757388E-2</v>
      </c>
      <c r="Q20">
        <v>4.9945980821136098E-2</v>
      </c>
      <c r="R20" s="28">
        <v>0.2</v>
      </c>
      <c r="S20" s="28">
        <v>0.2</v>
      </c>
      <c r="T20" s="28">
        <v>0.2</v>
      </c>
      <c r="U20" s="28">
        <v>0.17</v>
      </c>
      <c r="V20" s="28">
        <v>0</v>
      </c>
      <c r="W20" s="28">
        <v>0.16</v>
      </c>
      <c r="X20" s="28">
        <v>0.17</v>
      </c>
      <c r="Y20" s="28">
        <v>0.17</v>
      </c>
      <c r="Z20" s="28">
        <v>0.16</v>
      </c>
      <c r="AA20" s="28">
        <v>0</v>
      </c>
      <c r="AB20" s="28">
        <v>0.17</v>
      </c>
      <c r="AC20" s="6"/>
    </row>
    <row r="21" spans="1:29">
      <c r="A21" s="6"/>
      <c r="B21" s="4">
        <v>4.3447681272926732E-2</v>
      </c>
      <c r="C21" s="1" t="s">
        <v>17</v>
      </c>
      <c r="D21" s="4">
        <v>3.0979705788690848E-4</v>
      </c>
      <c r="E21" s="4">
        <v>5.0207921062780979E-5</v>
      </c>
      <c r="F21" s="4">
        <v>3.8587251889294086E-5</v>
      </c>
      <c r="G21" s="4">
        <v>6.2537252939134328E-6</v>
      </c>
      <c r="H21" s="4">
        <v>1.8648436637237527E-5</v>
      </c>
      <c r="I21" s="4">
        <v>3.0222986654976263E-6</v>
      </c>
      <c r="J21" s="4">
        <v>2.3227848797883419E-6</v>
      </c>
      <c r="K21" s="4">
        <v>3.7644708663697918E-7</v>
      </c>
      <c r="AC21" s="6"/>
    </row>
    <row r="22" spans="1:29">
      <c r="A22" s="6"/>
      <c r="B22" s="4">
        <v>7.0414411505105379E-3</v>
      </c>
      <c r="C22" s="1" t="s">
        <v>18</v>
      </c>
      <c r="D22" s="4">
        <v>5.0207921062780972E-5</v>
      </c>
      <c r="E22" s="4">
        <v>8.1370538333733231E-6</v>
      </c>
      <c r="F22" s="4">
        <v>6.2537252939134328E-6</v>
      </c>
      <c r="G22" s="4">
        <v>1.0135233305532013E-6</v>
      </c>
      <c r="H22" s="4">
        <v>3.0222986654976263E-6</v>
      </c>
      <c r="I22" s="4">
        <v>4.8981528055972393E-7</v>
      </c>
      <c r="J22" s="4">
        <v>3.7644708663697913E-7</v>
      </c>
      <c r="K22" s="4">
        <v>6.1009700153714826E-8</v>
      </c>
      <c r="AC22" s="6"/>
    </row>
    <row r="23" spans="1:29">
      <c r="A23" s="6"/>
      <c r="B23" s="4">
        <v>5.411693166873799E-3</v>
      </c>
      <c r="C23" s="1" t="s">
        <v>19</v>
      </c>
      <c r="D23" s="4">
        <v>3.8587251889294086E-5</v>
      </c>
      <c r="E23" s="4">
        <v>6.2537252939134337E-6</v>
      </c>
      <c r="F23" s="4">
        <v>4.8062948645283174E-6</v>
      </c>
      <c r="G23" s="4">
        <v>7.7894243027569073E-7</v>
      </c>
      <c r="H23" s="4">
        <v>2.3227848797883424E-6</v>
      </c>
      <c r="I23" s="4">
        <v>3.7644708663697918E-7</v>
      </c>
      <c r="J23" s="4">
        <v>2.8931806471111118E-7</v>
      </c>
      <c r="K23" s="4">
        <v>4.6888949346816493E-8</v>
      </c>
      <c r="M23" t="s">
        <v>62</v>
      </c>
      <c r="AC23" s="6"/>
    </row>
    <row r="24" spans="1:29">
      <c r="A24" s="6"/>
      <c r="B24" s="4">
        <v>8.770575976146896E-4</v>
      </c>
      <c r="C24" s="1" t="s">
        <v>20</v>
      </c>
      <c r="D24" s="4">
        <v>6.2537252939134328E-6</v>
      </c>
      <c r="E24" s="4">
        <v>1.0135233305532015E-6</v>
      </c>
      <c r="F24" s="4">
        <v>7.7894243027569073E-7</v>
      </c>
      <c r="G24" s="4">
        <v>1.2624096664600808E-7</v>
      </c>
      <c r="H24" s="4">
        <v>3.7644708663697913E-7</v>
      </c>
      <c r="I24" s="4">
        <v>6.1009700153714826E-8</v>
      </c>
      <c r="J24" s="4">
        <v>4.6888949346816486E-8</v>
      </c>
      <c r="K24" s="4">
        <v>7.5991576020102107E-9</v>
      </c>
      <c r="AC24" s="6"/>
    </row>
    <row r="25" spans="1:29">
      <c r="A25" s="6"/>
      <c r="AC25" s="6"/>
    </row>
    <row r="26" spans="1:29">
      <c r="A26" s="6"/>
      <c r="C26" s="1" t="s">
        <v>26</v>
      </c>
      <c r="D26" s="4">
        <v>1.5296711863646787E-2</v>
      </c>
      <c r="E26" s="4">
        <v>0.13129033388024042</v>
      </c>
      <c r="F26" s="4">
        <v>1.9053056145419097E-3</v>
      </c>
      <c r="G26" s="4">
        <v>1.6353070679953816E-2</v>
      </c>
      <c r="H26" s="4">
        <v>9.2079558112340371E-4</v>
      </c>
      <c r="I26" s="4">
        <v>7.9031075670873436E-3</v>
      </c>
      <c r="J26" s="4">
        <v>1.1469111833956891E-4</v>
      </c>
      <c r="K26" s="4">
        <v>9.843837913745164E-4</v>
      </c>
      <c r="O26">
        <v>0.11915406649135986</v>
      </c>
      <c r="P26">
        <v>0.1892446938392186</v>
      </c>
      <c r="Q26">
        <v>0.12583560293012772</v>
      </c>
      <c r="R26">
        <v>0.19985654583020288</v>
      </c>
      <c r="S26">
        <v>6.8759156649135983E-2</v>
      </c>
      <c r="T26">
        <v>0.10920571938392185</v>
      </c>
      <c r="U26">
        <v>7.2614810293012783E-2</v>
      </c>
      <c r="V26">
        <v>0.1153294045830203</v>
      </c>
      <c r="AC26" s="6"/>
    </row>
    <row r="27" spans="1:29">
      <c r="A27" s="6"/>
      <c r="C27" s="1"/>
      <c r="D27" s="1" t="s">
        <v>13</v>
      </c>
      <c r="E27" s="1" t="s">
        <v>14</v>
      </c>
      <c r="F27" s="1" t="s">
        <v>15</v>
      </c>
      <c r="G27" s="1" t="s">
        <v>16</v>
      </c>
      <c r="H27" s="1" t="s">
        <v>17</v>
      </c>
      <c r="I27" s="1" t="s">
        <v>18</v>
      </c>
      <c r="J27" s="1" t="s">
        <v>19</v>
      </c>
      <c r="K27" s="1" t="s">
        <v>20</v>
      </c>
      <c r="L27" s="1"/>
      <c r="N27" s="6"/>
      <c r="O27" s="1" t="s">
        <v>13</v>
      </c>
      <c r="P27" s="1" t="s">
        <v>14</v>
      </c>
      <c r="Q27" s="1" t="s">
        <v>15</v>
      </c>
      <c r="R27" s="1" t="s">
        <v>16</v>
      </c>
      <c r="S27" s="1" t="s">
        <v>17</v>
      </c>
      <c r="T27" s="1" t="s">
        <v>18</v>
      </c>
      <c r="U27" s="1" t="s">
        <v>19</v>
      </c>
      <c r="V27" s="1" t="s">
        <v>20</v>
      </c>
      <c r="AC27" s="6"/>
    </row>
    <row r="28" spans="1:29">
      <c r="A28" s="6"/>
      <c r="B28" s="4">
        <v>8.7525615930668196E-2</v>
      </c>
      <c r="C28" s="1" t="s">
        <v>13</v>
      </c>
      <c r="D28" s="4">
        <v>1.3388541275796443E-3</v>
      </c>
      <c r="E28" s="4">
        <v>1.1491267338611118E-2</v>
      </c>
      <c r="F28" s="4">
        <v>1.6676304744894094E-4</v>
      </c>
      <c r="G28" s="4">
        <v>1.4313125836207087E-3</v>
      </c>
      <c r="H28" s="4">
        <v>8.0593200384063461E-5</v>
      </c>
      <c r="I28" s="4">
        <v>6.9172435757564434E-4</v>
      </c>
      <c r="J28" s="4">
        <v>1.0038410774447924E-5</v>
      </c>
      <c r="K28" s="4">
        <v>8.6158797652220937E-5</v>
      </c>
      <c r="M28" s="4">
        <v>0.11924070247933885</v>
      </c>
      <c r="N28" s="1" t="s">
        <v>13</v>
      </c>
      <c r="O28">
        <v>1.42080145916996E-2</v>
      </c>
      <c r="P28">
        <v>2.2565670233875835E-2</v>
      </c>
      <c r="Q28">
        <v>1.500472569029958E-2</v>
      </c>
      <c r="R28">
        <v>2.383103491988757E-2</v>
      </c>
      <c r="S28">
        <v>8.1988901407298777E-3</v>
      </c>
      <c r="T28">
        <v>1.3021766694100392E-2</v>
      </c>
      <c r="U28">
        <v>8.6586409897427691E-3</v>
      </c>
      <c r="V28">
        <v>1.3751959219003221E-2</v>
      </c>
      <c r="AC28" s="6"/>
    </row>
    <row r="29" spans="1:29">
      <c r="A29" s="6"/>
      <c r="B29" s="4">
        <v>0.75122467109552793</v>
      </c>
      <c r="C29" s="1" t="s">
        <v>14</v>
      </c>
      <c r="D29" s="4">
        <v>1.1491267338611118E-2</v>
      </c>
      <c r="E29" s="4">
        <v>9.8628537887205658E-2</v>
      </c>
      <c r="F29" s="4">
        <v>1.4313125836207087E-3</v>
      </c>
      <c r="G29" s="4">
        <v>1.2284830142950226E-2</v>
      </c>
      <c r="H29" s="4">
        <v>6.9172435757564445E-4</v>
      </c>
      <c r="I29" s="4">
        <v>5.9370093827177672E-3</v>
      </c>
      <c r="J29" s="4">
        <v>8.6158797652220924E-5</v>
      </c>
      <c r="K29" s="4">
        <v>7.3949338990708983E-4</v>
      </c>
      <c r="M29" s="4">
        <v>0.18757747933884297</v>
      </c>
      <c r="N29" s="1" t="s">
        <v>14</v>
      </c>
      <c r="O29">
        <v>2.2350619445422177E-2</v>
      </c>
      <c r="P29">
        <v>3.5498042648611693E-2</v>
      </c>
      <c r="Q29">
        <v>2.3603925208716878E-2</v>
      </c>
      <c r="R29">
        <v>3.7488587096197401E-2</v>
      </c>
      <c r="S29">
        <v>1.2897669285709573E-2</v>
      </c>
      <c r="T29">
        <v>2.0484533571421083E-2</v>
      </c>
      <c r="U29">
        <v>1.3620903077431606E-2</v>
      </c>
      <c r="V29">
        <v>2.1633199005332553E-2</v>
      </c>
      <c r="AC29" s="6"/>
    </row>
    <row r="30" spans="1:29">
      <c r="A30" s="6"/>
      <c r="B30" s="4">
        <v>1.0901888519274497E-2</v>
      </c>
      <c r="C30" s="1" t="s">
        <v>15</v>
      </c>
      <c r="D30" s="4">
        <v>1.6676304744894091E-4</v>
      </c>
      <c r="E30" s="4">
        <v>1.4313125836207085E-3</v>
      </c>
      <c r="F30" s="4">
        <v>2.0771429404883685E-5</v>
      </c>
      <c r="G30" s="4">
        <v>1.782793535006729E-4</v>
      </c>
      <c r="H30" s="4">
        <v>1.0038410774447924E-5</v>
      </c>
      <c r="I30" s="4">
        <v>8.615879765222091E-5</v>
      </c>
      <c r="J30" s="4">
        <v>1.2503497862888991E-6</v>
      </c>
      <c r="K30" s="4">
        <v>1.0731642353745742E-5</v>
      </c>
      <c r="M30" s="4">
        <v>0.11924070247933885</v>
      </c>
      <c r="N30" s="1" t="s">
        <v>15</v>
      </c>
      <c r="O30">
        <v>1.42080145916996E-2</v>
      </c>
      <c r="P30">
        <v>2.2565670233875835E-2</v>
      </c>
      <c r="Q30">
        <v>1.500472569029958E-2</v>
      </c>
      <c r="R30">
        <v>2.383103491988757E-2</v>
      </c>
      <c r="S30">
        <v>8.1988901407298777E-3</v>
      </c>
      <c r="T30">
        <v>1.3021766694100392E-2</v>
      </c>
      <c r="U30">
        <v>8.6586409897427691E-3</v>
      </c>
      <c r="V30">
        <v>1.3751959219003221E-2</v>
      </c>
      <c r="AC30" s="6"/>
    </row>
    <row r="31" spans="1:29">
      <c r="A31" s="6"/>
      <c r="B31" s="4">
        <v>9.356995126660371E-2</v>
      </c>
      <c r="C31" s="1" t="s">
        <v>16</v>
      </c>
      <c r="D31" s="4">
        <v>1.4313125836207087E-3</v>
      </c>
      <c r="E31" s="4">
        <v>1.2284830142950226E-2</v>
      </c>
      <c r="F31" s="4">
        <v>1.7827935350067293E-4</v>
      </c>
      <c r="G31" s="4">
        <v>1.5301560265826046E-3</v>
      </c>
      <c r="H31" s="4">
        <v>8.6158797652220924E-5</v>
      </c>
      <c r="I31" s="4">
        <v>7.3949338990708972E-4</v>
      </c>
      <c r="J31" s="4">
        <v>1.0731642353745742E-5</v>
      </c>
      <c r="K31" s="4">
        <v>9.2108743386548099E-5</v>
      </c>
      <c r="M31" s="4">
        <v>0.18757747933884297</v>
      </c>
      <c r="N31" s="1" t="s">
        <v>16</v>
      </c>
      <c r="O31">
        <v>2.2350619445422177E-2</v>
      </c>
      <c r="P31">
        <v>3.5498042648611693E-2</v>
      </c>
      <c r="Q31">
        <v>2.3603925208716878E-2</v>
      </c>
      <c r="R31">
        <v>3.7488587096197401E-2</v>
      </c>
      <c r="S31">
        <v>1.2897669285709573E-2</v>
      </c>
      <c r="T31">
        <v>2.0484533571421083E-2</v>
      </c>
      <c r="U31">
        <v>1.3620903077431606E-2</v>
      </c>
      <c r="V31">
        <v>2.1633199005332553E-2</v>
      </c>
      <c r="AC31" s="6"/>
    </row>
    <row r="32" spans="1:29">
      <c r="A32" s="6"/>
      <c r="B32" s="4">
        <v>5.2686617295574639E-3</v>
      </c>
      <c r="C32" s="1" t="s">
        <v>17</v>
      </c>
      <c r="D32" s="4">
        <v>8.0593200384063461E-5</v>
      </c>
      <c r="E32" s="4">
        <v>6.9172435757564434E-4</v>
      </c>
      <c r="F32" s="4">
        <v>1.0038410774447925E-5</v>
      </c>
      <c r="G32" s="4">
        <v>8.6158797652220924E-5</v>
      </c>
      <c r="H32" s="4">
        <v>4.8513604390105024E-6</v>
      </c>
      <c r="I32" s="4">
        <v>4.1638800383289082E-5</v>
      </c>
      <c r="J32" s="4">
        <v>6.0426870591583294E-7</v>
      </c>
      <c r="K32" s="4">
        <v>5.1863852088115937E-6</v>
      </c>
      <c r="M32" s="4">
        <v>7.5077479338842984E-2</v>
      </c>
      <c r="N32" s="1" t="s">
        <v>17</v>
      </c>
      <c r="O32">
        <v>8.9457869651441927E-3</v>
      </c>
      <c r="P32">
        <v>1.42080145916996E-2</v>
      </c>
      <c r="Q32">
        <v>9.4474198790775125E-3</v>
      </c>
      <c r="R32">
        <v>1.5004725690299583E-2</v>
      </c>
      <c r="S32">
        <v>5.1622641626817749E-3</v>
      </c>
      <c r="T32">
        <v>8.1988901407298777E-3</v>
      </c>
      <c r="U32">
        <v>5.45173691946767E-3</v>
      </c>
      <c r="V32">
        <v>8.6586409897427691E-3</v>
      </c>
      <c r="AC32" s="6"/>
    </row>
    <row r="33" spans="1:29">
      <c r="A33" s="6"/>
      <c r="B33" s="4">
        <v>4.5220460693879805E-2</v>
      </c>
      <c r="C33" s="1" t="s">
        <v>18</v>
      </c>
      <c r="D33" s="4">
        <v>6.9172435757564445E-4</v>
      </c>
      <c r="E33" s="4">
        <v>5.9370093827177681E-3</v>
      </c>
      <c r="F33" s="4">
        <v>8.6158797652220937E-5</v>
      </c>
      <c r="G33" s="4">
        <v>7.3949338990708983E-4</v>
      </c>
      <c r="H33" s="4">
        <v>4.1638800383289089E-5</v>
      </c>
      <c r="I33" s="4">
        <v>3.5738216509697727E-4</v>
      </c>
      <c r="J33" s="4">
        <v>5.1863852088115937E-6</v>
      </c>
      <c r="K33" s="4">
        <v>4.4514288545543695E-5</v>
      </c>
      <c r="M33" s="4">
        <v>0.11810433884297519</v>
      </c>
      <c r="N33" s="1" t="s">
        <v>18</v>
      </c>
      <c r="O33">
        <v>1.4072612243413961E-2</v>
      </c>
      <c r="P33">
        <v>2.2350619445422173E-2</v>
      </c>
      <c r="Q33">
        <v>1.4861730686969886E-2</v>
      </c>
      <c r="R33">
        <v>2.3603925208716882E-2</v>
      </c>
      <c r="S33">
        <v>8.1207547354467668E-3</v>
      </c>
      <c r="T33">
        <v>1.2897669285709569E-2</v>
      </c>
      <c r="U33">
        <v>8.5761241598643449E-3</v>
      </c>
      <c r="V33">
        <v>1.3620903077431605E-2</v>
      </c>
      <c r="AC33" s="6"/>
    </row>
    <row r="34" spans="1:29">
      <c r="A34" s="6"/>
      <c r="B34" s="4">
        <v>6.562463138437344E-4</v>
      </c>
      <c r="C34" s="1" t="s">
        <v>19</v>
      </c>
      <c r="D34" s="4">
        <v>1.0038410774447925E-5</v>
      </c>
      <c r="E34" s="4">
        <v>8.6158797652220924E-5</v>
      </c>
      <c r="F34" s="4">
        <v>1.2503497862888993E-6</v>
      </c>
      <c r="G34" s="4">
        <v>1.0731642353745744E-5</v>
      </c>
      <c r="H34" s="4">
        <v>6.0426870591583294E-7</v>
      </c>
      <c r="I34" s="4">
        <v>5.1863852088115928E-6</v>
      </c>
      <c r="J34" s="4">
        <v>7.5265623640957629E-8</v>
      </c>
      <c r="K34" s="4">
        <v>6.4599823449704601E-7</v>
      </c>
      <c r="M34" s="4">
        <v>7.5077479338842984E-2</v>
      </c>
      <c r="N34" s="1" t="s">
        <v>19</v>
      </c>
      <c r="O34">
        <v>8.9457869651441927E-3</v>
      </c>
      <c r="P34">
        <v>1.42080145916996E-2</v>
      </c>
      <c r="Q34">
        <v>9.4474198790775125E-3</v>
      </c>
      <c r="R34">
        <v>1.5004725690299583E-2</v>
      </c>
      <c r="S34">
        <v>5.1622641626817749E-3</v>
      </c>
      <c r="T34">
        <v>8.1988901407298777E-3</v>
      </c>
      <c r="U34">
        <v>5.45173691946767E-3</v>
      </c>
      <c r="V34">
        <v>8.6586409897427691E-3</v>
      </c>
      <c r="AC34" s="6"/>
    </row>
    <row r="35" spans="1:29">
      <c r="A35" s="6"/>
      <c r="B35" s="4">
        <v>5.6325044506447533E-3</v>
      </c>
      <c r="C35" s="1" t="s">
        <v>20</v>
      </c>
      <c r="D35" s="4">
        <v>8.6158797652220924E-5</v>
      </c>
      <c r="E35" s="4">
        <v>7.3949338990708983E-4</v>
      </c>
      <c r="F35" s="4">
        <v>1.0731642353745744E-5</v>
      </c>
      <c r="G35" s="4">
        <v>9.2108743386548085E-5</v>
      </c>
      <c r="H35" s="4">
        <v>5.1863852088115937E-6</v>
      </c>
      <c r="I35" s="4">
        <v>4.4514288545543688E-5</v>
      </c>
      <c r="J35" s="4">
        <v>6.4599823449704601E-7</v>
      </c>
      <c r="K35" s="4">
        <v>5.5445460860595199E-6</v>
      </c>
      <c r="M35" s="4">
        <v>0.11810433884297519</v>
      </c>
      <c r="N35" s="1" t="s">
        <v>20</v>
      </c>
      <c r="O35">
        <v>1.4072612243413961E-2</v>
      </c>
      <c r="P35">
        <v>2.2350619445422173E-2</v>
      </c>
      <c r="Q35">
        <v>1.4861730686969886E-2</v>
      </c>
      <c r="R35">
        <v>2.3603925208716882E-2</v>
      </c>
      <c r="S35">
        <v>8.1207547354467668E-3</v>
      </c>
      <c r="T35">
        <v>1.2897669285709569E-2</v>
      </c>
      <c r="U35">
        <v>8.5761241598643449E-3</v>
      </c>
      <c r="V35">
        <v>1.3620903077431605E-2</v>
      </c>
      <c r="AC35" s="6"/>
    </row>
    <row r="36" spans="1:29">
      <c r="A36" s="6"/>
      <c r="X36" t="s">
        <v>85</v>
      </c>
      <c r="AC36" s="6"/>
    </row>
    <row r="37" spans="1:29">
      <c r="A37" s="6"/>
      <c r="C37" s="1" t="s">
        <v>27</v>
      </c>
      <c r="D37" s="4">
        <v>7.8086479018362413E-3</v>
      </c>
      <c r="E37" s="4">
        <v>1.2655251800537256E-3</v>
      </c>
      <c r="F37" s="4">
        <v>0.22040226479017841</v>
      </c>
      <c r="G37" s="4">
        <v>3.5719963217607613E-2</v>
      </c>
      <c r="H37" s="4">
        <v>4.7004667059507448E-4</v>
      </c>
      <c r="I37" s="4">
        <v>7.6179116399729404E-5</v>
      </c>
      <c r="J37" s="4">
        <v>1.3267258564939965E-2</v>
      </c>
      <c r="K37" s="4">
        <v>2.150186561781934E-3</v>
      </c>
      <c r="P37" t="s">
        <v>63</v>
      </c>
      <c r="AA37" t="s">
        <v>44</v>
      </c>
      <c r="AC37" s="6"/>
    </row>
    <row r="38" spans="1:29">
      <c r="A38" s="6"/>
      <c r="C38" s="1"/>
      <c r="D38" s="1" t="s">
        <v>13</v>
      </c>
      <c r="E38" s="1" t="s">
        <v>14</v>
      </c>
      <c r="F38" s="1" t="s">
        <v>15</v>
      </c>
      <c r="G38" s="1" t="s">
        <v>16</v>
      </c>
      <c r="H38" s="1" t="s">
        <v>17</v>
      </c>
      <c r="I38" s="1" t="s">
        <v>18</v>
      </c>
      <c r="J38" s="1" t="s">
        <v>19</v>
      </c>
      <c r="K38" s="1" t="s">
        <v>20</v>
      </c>
      <c r="L38" s="1"/>
      <c r="O38" s="1" t="s">
        <v>13</v>
      </c>
      <c r="P38" s="1" t="s">
        <v>14</v>
      </c>
      <c r="Q38" s="1" t="s">
        <v>15</v>
      </c>
      <c r="R38" s="1" t="s">
        <v>16</v>
      </c>
      <c r="S38" s="1" t="s">
        <v>17</v>
      </c>
      <c r="T38" s="1" t="s">
        <v>18</v>
      </c>
      <c r="U38" s="1" t="s">
        <v>19</v>
      </c>
      <c r="V38" s="1" t="s">
        <v>20</v>
      </c>
      <c r="X38" s="1" t="s">
        <v>47</v>
      </c>
      <c r="Y38" s="1" t="s">
        <v>48</v>
      </c>
      <c r="Z38" s="1" t="s">
        <v>66</v>
      </c>
      <c r="AC38" s="6"/>
    </row>
    <row r="39" spans="1:29">
      <c r="A39" s="6"/>
      <c r="B39" s="4">
        <v>2.7772961666271082E-2</v>
      </c>
      <c r="C39" s="1" t="s">
        <v>13</v>
      </c>
      <c r="D39" s="4">
        <v>2.1686927884310604E-4</v>
      </c>
      <c r="E39" s="4">
        <v>3.5147382313332929E-5</v>
      </c>
      <c r="F39" s="4">
        <v>6.1212236511769538E-3</v>
      </c>
      <c r="G39" s="4">
        <v>9.9204916916322927E-4</v>
      </c>
      <c r="H39" s="4">
        <v>1.3054588163795354E-5</v>
      </c>
      <c r="I39" s="4">
        <v>2.1157196795400875E-6</v>
      </c>
      <c r="J39" s="4">
        <v>3.6847106354058435E-4</v>
      </c>
      <c r="K39" s="4">
        <v>5.9717048955700873E-5</v>
      </c>
      <c r="N39" s="1" t="s">
        <v>13</v>
      </c>
      <c r="O39" s="5">
        <v>6.2515264203478242</v>
      </c>
      <c r="P39" s="5">
        <v>9.9288949029053679</v>
      </c>
      <c r="Q39" s="5">
        <v>6.6020793037318146</v>
      </c>
      <c r="R39" s="5">
        <v>10.485655364750532</v>
      </c>
      <c r="S39" s="5">
        <v>3.607511661921146</v>
      </c>
      <c r="T39" s="5">
        <v>5.7295773454041727</v>
      </c>
      <c r="U39" s="5">
        <v>3.8098020354868183</v>
      </c>
      <c r="V39" s="5">
        <v>6.0508620563614173</v>
      </c>
      <c r="X39">
        <v>52.465909090909093</v>
      </c>
      <c r="Y39">
        <v>6.2515264203478242</v>
      </c>
      <c r="Z39">
        <v>46.214382670561271</v>
      </c>
      <c r="AA39">
        <v>1.6911748189703251</v>
      </c>
      <c r="AB39">
        <v>16.025803685819326</v>
      </c>
      <c r="AC39" s="6"/>
    </row>
    <row r="40" spans="1:29">
      <c r="A40" s="6"/>
      <c r="B40" s="4">
        <v>4.5010842792729657E-3</v>
      </c>
      <c r="C40" s="1" t="s">
        <v>14</v>
      </c>
      <c r="D40" s="4">
        <v>3.5147382313332936E-5</v>
      </c>
      <c r="E40" s="4">
        <v>5.6962354929639135E-6</v>
      </c>
      <c r="F40" s="4">
        <v>9.9204916916322949E-4</v>
      </c>
      <c r="G40" s="4">
        <v>1.607785648949822E-4</v>
      </c>
      <c r="H40" s="4">
        <v>2.1157196795400879E-6</v>
      </c>
      <c r="I40" s="4">
        <v>3.4288862323572737E-7</v>
      </c>
      <c r="J40" s="4">
        <v>5.9717048955700887E-5</v>
      </c>
      <c r="K40" s="4">
        <v>9.6781709307406525E-6</v>
      </c>
      <c r="N40" s="1" t="s">
        <v>14</v>
      </c>
      <c r="O40" s="5">
        <v>9.8342725559857573</v>
      </c>
      <c r="P40" s="5">
        <v>15.619138765389145</v>
      </c>
      <c r="Q40" s="5">
        <v>10.385727091835426</v>
      </c>
      <c r="R40" s="5">
        <v>16.494978322326858</v>
      </c>
      <c r="S40" s="5">
        <v>5.6749744857122124</v>
      </c>
      <c r="T40" s="5">
        <v>9.013194771425276</v>
      </c>
      <c r="U40" s="5">
        <v>5.9931973540699071</v>
      </c>
      <c r="V40" s="5">
        <v>9.5186075623463235</v>
      </c>
      <c r="X40">
        <v>82.534090909090907</v>
      </c>
      <c r="Y40">
        <v>15.619138765389145</v>
      </c>
      <c r="Z40">
        <v>66.914952143701754</v>
      </c>
      <c r="AA40">
        <v>34.99966805362515</v>
      </c>
      <c r="AB40">
        <v>23.80937822704486</v>
      </c>
      <c r="AC40" s="6"/>
    </row>
    <row r="41" spans="1:29">
      <c r="A41" s="6"/>
      <c r="B41" s="4">
        <v>0.78390314534959604</v>
      </c>
      <c r="C41" s="1" t="s">
        <v>15</v>
      </c>
      <c r="D41" s="4">
        <v>6.1212236511769529E-3</v>
      </c>
      <c r="E41" s="4">
        <v>9.9204916916322927E-4</v>
      </c>
      <c r="F41" s="4">
        <v>0.17277402861119537</v>
      </c>
      <c r="G41" s="4">
        <v>2.8000991518054484E-2</v>
      </c>
      <c r="H41" s="4">
        <v>3.6847106354058435E-4</v>
      </c>
      <c r="I41" s="4">
        <v>5.9717048955700873E-5</v>
      </c>
      <c r="J41" s="4">
        <v>1.0400245719222807E-2</v>
      </c>
      <c r="K41" s="4">
        <v>1.6855380088692917E-3</v>
      </c>
      <c r="N41" s="1" t="s">
        <v>15</v>
      </c>
      <c r="O41" s="5">
        <v>6.2515264203478242</v>
      </c>
      <c r="P41" s="5">
        <v>9.9288949029053679</v>
      </c>
      <c r="Q41" s="5">
        <v>6.6020793037318146</v>
      </c>
      <c r="R41" s="5">
        <v>10.485655364750532</v>
      </c>
      <c r="S41" s="5">
        <v>3.607511661921146</v>
      </c>
      <c r="T41" s="5">
        <v>5.7295773454041727</v>
      </c>
      <c r="U41" s="5">
        <v>3.8098020354868183</v>
      </c>
      <c r="V41" s="5">
        <v>6.0508620563614173</v>
      </c>
      <c r="X41">
        <v>52.465909090909093</v>
      </c>
      <c r="Y41">
        <v>6.6020793037318146</v>
      </c>
      <c r="Z41">
        <v>45.863829787177281</v>
      </c>
      <c r="AA41">
        <v>772.12993743791526</v>
      </c>
      <c r="AB41">
        <v>8.6031135133042618</v>
      </c>
      <c r="AC41" s="6"/>
    </row>
    <row r="42" spans="1:29">
      <c r="A42" s="6"/>
      <c r="B42" s="4">
        <v>0.12704493551693427</v>
      </c>
      <c r="C42" s="1" t="s">
        <v>16</v>
      </c>
      <c r="D42" s="4">
        <v>9.9204916916322927E-4</v>
      </c>
      <c r="E42" s="4">
        <v>1.607785648949822E-4</v>
      </c>
      <c r="F42" s="4">
        <v>2.8000991518054488E-2</v>
      </c>
      <c r="G42" s="4">
        <v>4.5380404236482234E-3</v>
      </c>
      <c r="H42" s="4">
        <v>5.971704895570088E-5</v>
      </c>
      <c r="I42" s="4">
        <v>9.6781709307406525E-6</v>
      </c>
      <c r="J42" s="4">
        <v>1.6855380088692917E-3</v>
      </c>
      <c r="K42" s="4">
        <v>2.7317031309096444E-4</v>
      </c>
      <c r="N42" s="1" t="s">
        <v>16</v>
      </c>
      <c r="O42" s="5">
        <v>9.8342725559857573</v>
      </c>
      <c r="P42" s="5">
        <v>15.619138765389145</v>
      </c>
      <c r="Q42" s="5">
        <v>10.385727091835426</v>
      </c>
      <c r="R42" s="5">
        <v>16.494978322326858</v>
      </c>
      <c r="S42" s="5">
        <v>5.6749744857122124</v>
      </c>
      <c r="T42" s="5">
        <v>9.013194771425276</v>
      </c>
      <c r="U42" s="5">
        <v>5.9931973540699071</v>
      </c>
      <c r="V42" s="5">
        <v>9.5186075623463235</v>
      </c>
      <c r="X42">
        <v>82.534090909090907</v>
      </c>
      <c r="Y42">
        <v>16.494978322326858</v>
      </c>
      <c r="Z42">
        <v>66.039112586764048</v>
      </c>
      <c r="AA42">
        <v>36.404781848693077</v>
      </c>
      <c r="AB42">
        <v>12.769251838731876</v>
      </c>
      <c r="AC42" s="6"/>
    </row>
    <row r="43" spans="1:29">
      <c r="A43" s="6"/>
      <c r="B43" s="4">
        <v>1.6718116027136408E-3</v>
      </c>
      <c r="C43" s="1" t="s">
        <v>17</v>
      </c>
      <c r="D43" s="4">
        <v>1.3054588163795354E-5</v>
      </c>
      <c r="E43" s="4">
        <v>2.1157196795400879E-6</v>
      </c>
      <c r="F43" s="4">
        <v>3.684710635405844E-4</v>
      </c>
      <c r="G43" s="4">
        <v>5.971704895570088E-5</v>
      </c>
      <c r="H43" s="4">
        <v>7.8582947771776222E-7</v>
      </c>
      <c r="I43" s="4">
        <v>1.2735713068154062E-7</v>
      </c>
      <c r="J43" s="4">
        <v>2.2180356805068562E-5</v>
      </c>
      <c r="K43" s="4">
        <v>3.5947068419859877E-6</v>
      </c>
      <c r="N43" s="1" t="s">
        <v>17</v>
      </c>
      <c r="O43" s="5">
        <v>3.9361462646634449</v>
      </c>
      <c r="P43" s="5">
        <v>6.2515264203478242</v>
      </c>
      <c r="Q43" s="5">
        <v>4.1568647467941053</v>
      </c>
      <c r="R43" s="5">
        <v>6.6020793037318164</v>
      </c>
      <c r="S43" s="5">
        <v>2.2713962315799812</v>
      </c>
      <c r="T43" s="5">
        <v>3.607511661921146</v>
      </c>
      <c r="U43" s="5">
        <v>2.3987642445657746</v>
      </c>
      <c r="V43" s="5">
        <v>3.8098020354868183</v>
      </c>
      <c r="X43">
        <v>33.034090909090914</v>
      </c>
      <c r="Y43">
        <v>2.2713962315799812</v>
      </c>
      <c r="Z43">
        <v>30.762694677510932</v>
      </c>
      <c r="AA43">
        <v>26.297180288833651</v>
      </c>
      <c r="AB43">
        <v>9.1340480993971447</v>
      </c>
      <c r="AC43" s="6"/>
    </row>
    <row r="44" spans="1:29">
      <c r="A44" s="6"/>
      <c r="B44" s="4">
        <v>2.7094571379541468E-4</v>
      </c>
      <c r="C44" s="1" t="s">
        <v>18</v>
      </c>
      <c r="D44" s="4">
        <v>2.1157196795400875E-6</v>
      </c>
      <c r="E44" s="4">
        <v>3.4288862323572737E-7</v>
      </c>
      <c r="F44" s="4">
        <v>5.971704895570088E-5</v>
      </c>
      <c r="G44" s="4">
        <v>9.6781709307406525E-6</v>
      </c>
      <c r="H44" s="4">
        <v>1.2735713068154062E-7</v>
      </c>
      <c r="I44" s="4">
        <v>2.0640405069228663E-8</v>
      </c>
      <c r="J44" s="4">
        <v>3.5947068419859877E-6</v>
      </c>
      <c r="K44" s="4">
        <v>5.8258383277531461E-7</v>
      </c>
      <c r="N44" s="1" t="s">
        <v>18</v>
      </c>
      <c r="O44" s="5">
        <v>6.1919493871021425</v>
      </c>
      <c r="P44" s="5">
        <v>9.8342725559857556</v>
      </c>
      <c r="Q44" s="5">
        <v>6.53916150226675</v>
      </c>
      <c r="R44" s="5">
        <v>10.385727091835427</v>
      </c>
      <c r="S44" s="5">
        <v>3.5731320835965774</v>
      </c>
      <c r="T44" s="5">
        <v>5.6749744857122106</v>
      </c>
      <c r="U44" s="5">
        <v>3.7734946303403119</v>
      </c>
      <c r="V44" s="5">
        <v>5.9931973540699062</v>
      </c>
      <c r="X44">
        <v>51.965909090909079</v>
      </c>
      <c r="Y44">
        <v>5.6749744857122106</v>
      </c>
      <c r="Z44">
        <v>46.290934605196867</v>
      </c>
      <c r="AA44">
        <v>729.11497978206171</v>
      </c>
      <c r="AB44">
        <v>1.4849472626533198</v>
      </c>
      <c r="AC44" s="6"/>
    </row>
    <row r="45" spans="1:29">
      <c r="A45" s="6"/>
      <c r="B45" s="4">
        <v>4.7187562837086888E-2</v>
      </c>
      <c r="C45" s="1" t="s">
        <v>19</v>
      </c>
      <c r="D45" s="4">
        <v>3.684710635405843E-4</v>
      </c>
      <c r="E45" s="4">
        <v>5.9717048955700873E-5</v>
      </c>
      <c r="F45" s="4">
        <v>1.0400245719222807E-2</v>
      </c>
      <c r="G45" s="4">
        <v>1.6855380088692917E-3</v>
      </c>
      <c r="H45" s="4">
        <v>2.2180356805068558E-5</v>
      </c>
      <c r="I45" s="4">
        <v>3.5947068419859877E-6</v>
      </c>
      <c r="J45" s="4">
        <v>6.2604959720898381E-4</v>
      </c>
      <c r="K45" s="4">
        <v>1.0146206349554483E-4</v>
      </c>
      <c r="N45" s="1" t="s">
        <v>19</v>
      </c>
      <c r="O45" s="5">
        <v>3.9361462646634449</v>
      </c>
      <c r="P45" s="5">
        <v>6.2515264203478242</v>
      </c>
      <c r="Q45" s="5">
        <v>4.1568647467941053</v>
      </c>
      <c r="R45" s="5">
        <v>6.6020793037318164</v>
      </c>
      <c r="S45" s="5">
        <v>2.2713962315799812</v>
      </c>
      <c r="T45" s="5">
        <v>3.607511661921146</v>
      </c>
      <c r="U45" s="5">
        <v>2.3987642445657746</v>
      </c>
      <c r="V45" s="5">
        <v>3.8098020354868183</v>
      </c>
      <c r="X45">
        <v>33.034090909090914</v>
      </c>
      <c r="Y45">
        <v>2.3987642445657746</v>
      </c>
      <c r="Z45">
        <v>30.635326664525138</v>
      </c>
      <c r="AA45">
        <v>5.4064916948791488</v>
      </c>
      <c r="AB45">
        <v>7.9797889078653981</v>
      </c>
      <c r="AC45" s="6"/>
    </row>
    <row r="46" spans="1:29">
      <c r="A46" s="6"/>
      <c r="B46" s="4">
        <v>7.6475530343298129E-3</v>
      </c>
      <c r="C46" s="1" t="s">
        <v>20</v>
      </c>
      <c r="D46" s="4">
        <v>5.9717048955700873E-5</v>
      </c>
      <c r="E46" s="4">
        <v>9.6781709307406525E-6</v>
      </c>
      <c r="F46" s="4">
        <v>1.6855380088692917E-3</v>
      </c>
      <c r="G46" s="4">
        <v>2.7317031309096438E-4</v>
      </c>
      <c r="H46" s="4">
        <v>3.5947068419859881E-6</v>
      </c>
      <c r="I46" s="4">
        <v>5.8258383277531461E-7</v>
      </c>
      <c r="J46" s="4">
        <v>1.0146206349554483E-4</v>
      </c>
      <c r="K46" s="4">
        <v>1.6443665764930617E-5</v>
      </c>
      <c r="N46" s="1" t="s">
        <v>20</v>
      </c>
      <c r="O46" s="5">
        <v>6.1919493871021425</v>
      </c>
      <c r="P46" s="5">
        <v>9.8342725559857556</v>
      </c>
      <c r="Q46" s="5">
        <v>6.53916150226675</v>
      </c>
      <c r="R46" s="5">
        <v>10.385727091835427</v>
      </c>
      <c r="S46" s="5">
        <v>3.5731320835965774</v>
      </c>
      <c r="T46" s="5">
        <v>5.6749744857122106</v>
      </c>
      <c r="U46" s="5">
        <v>3.7734946303403119</v>
      </c>
      <c r="V46" s="5">
        <v>5.9931973540699062</v>
      </c>
      <c r="X46">
        <v>51.965909090909079</v>
      </c>
      <c r="Y46">
        <v>5.9931973540699062</v>
      </c>
      <c r="Z46">
        <v>45.972711736839173</v>
      </c>
      <c r="AA46">
        <v>0.16913368740701984</v>
      </c>
      <c r="AB46">
        <v>28.147915161262521</v>
      </c>
      <c r="AC46" s="6"/>
    </row>
    <row r="47" spans="1:29">
      <c r="A47" s="6"/>
      <c r="X47" s="8">
        <v>440</v>
      </c>
      <c r="Y47" s="8">
        <v>61.306055127723518</v>
      </c>
      <c r="Z47" s="8">
        <v>378.69394487227646</v>
      </c>
      <c r="AA47" s="8">
        <v>1606.2133476123854</v>
      </c>
      <c r="AB47" s="8">
        <v>107.95424669607871</v>
      </c>
      <c r="AC47" s="6"/>
    </row>
    <row r="48" spans="1:29">
      <c r="A48" s="6"/>
      <c r="C48" s="1" t="s">
        <v>28</v>
      </c>
      <c r="D48" s="4">
        <v>4.2044115553410222E-4</v>
      </c>
      <c r="E48" s="4">
        <v>3.6086094958911346E-3</v>
      </c>
      <c r="F48" s="4">
        <v>1.1867122715179011E-2</v>
      </c>
      <c r="G48" s="4">
        <v>0.10185447155975884</v>
      </c>
      <c r="H48" s="4">
        <v>2.5308730502943755E-5</v>
      </c>
      <c r="I48" s="4">
        <v>2.1722261015540538E-4</v>
      </c>
      <c r="J48" s="4">
        <v>7.143492179358422E-4</v>
      </c>
      <c r="K48" s="4">
        <v>6.1311965712562084E-3</v>
      </c>
      <c r="P48" t="s">
        <v>70</v>
      </c>
      <c r="AB48" s="19">
        <v>1714.1675943084642</v>
      </c>
      <c r="AC48" s="6"/>
    </row>
    <row r="49" spans="1:29">
      <c r="A49" s="6"/>
      <c r="C49" s="1"/>
      <c r="D49" s="1" t="s">
        <v>13</v>
      </c>
      <c r="E49" s="1" t="s">
        <v>14</v>
      </c>
      <c r="F49" s="1" t="s">
        <v>15</v>
      </c>
      <c r="G49" s="1" t="s">
        <v>16</v>
      </c>
      <c r="H49" s="1" t="s">
        <v>17</v>
      </c>
      <c r="I49" s="1" t="s">
        <v>18</v>
      </c>
      <c r="J49" s="1" t="s">
        <v>19</v>
      </c>
      <c r="K49" s="1" t="s">
        <v>20</v>
      </c>
      <c r="L49" s="1"/>
      <c r="O49" s="1" t="s">
        <v>13</v>
      </c>
      <c r="P49" s="1" t="s">
        <v>14</v>
      </c>
      <c r="Q49" s="1" t="s">
        <v>15</v>
      </c>
      <c r="R49" s="1" t="s">
        <v>16</v>
      </c>
      <c r="S49" s="1" t="s">
        <v>17</v>
      </c>
      <c r="T49" s="1" t="s">
        <v>18</v>
      </c>
      <c r="U49" s="1" t="s">
        <v>19</v>
      </c>
      <c r="V49" s="1" t="s">
        <v>20</v>
      </c>
      <c r="Z49" t="s">
        <v>68</v>
      </c>
      <c r="AC49" s="6"/>
    </row>
    <row r="50" spans="1:29">
      <c r="A50" s="6"/>
      <c r="B50" s="4">
        <v>3.367874555338545E-3</v>
      </c>
      <c r="C50" s="1" t="s">
        <v>13</v>
      </c>
      <c r="D50" s="4">
        <v>1.4159930697404385E-6</v>
      </c>
      <c r="E50" s="4">
        <v>1.2153344101364805E-5</v>
      </c>
      <c r="F50" s="4">
        <v>3.9966980637531454E-5</v>
      </c>
      <c r="G50" s="4">
        <v>3.4303308311356526E-4</v>
      </c>
      <c r="H50" s="4">
        <v>8.5236629488784771E-8</v>
      </c>
      <c r="I50" s="4">
        <v>7.31578501586614E-7</v>
      </c>
      <c r="J50" s="4">
        <v>2.4058385547121118E-6</v>
      </c>
      <c r="K50" s="4">
        <v>2.0649100926112714E-5</v>
      </c>
      <c r="N50" s="1" t="s">
        <v>13</v>
      </c>
      <c r="O50">
        <v>1.6911748189703251</v>
      </c>
      <c r="P50">
        <v>0.43201951125056126</v>
      </c>
      <c r="Q50">
        <v>1.965286194462855</v>
      </c>
      <c r="R50">
        <v>6.8671288979592182</v>
      </c>
      <c r="S50">
        <v>3.607511661921146</v>
      </c>
      <c r="T50">
        <v>2.4277091200294847</v>
      </c>
      <c r="U50">
        <v>3.8098020354868183</v>
      </c>
      <c r="V50">
        <v>6.0508620563614173</v>
      </c>
      <c r="W50" s="6">
        <v>26.851494296441825</v>
      </c>
      <c r="Z50" t="s">
        <v>67</v>
      </c>
      <c r="AC50" s="6"/>
    </row>
    <row r="51" spans="1:29">
      <c r="A51" s="6"/>
      <c r="B51" s="4">
        <v>2.8906171390205501E-2</v>
      </c>
      <c r="C51" s="1" t="s">
        <v>14</v>
      </c>
      <c r="D51" s="4">
        <v>1.2153344101364807E-5</v>
      </c>
      <c r="E51" s="4">
        <v>1.0431108456855221E-4</v>
      </c>
      <c r="F51" s="4">
        <v>3.4303308311356537E-4</v>
      </c>
      <c r="G51" s="4">
        <v>2.9442228117652009E-3</v>
      </c>
      <c r="H51" s="4">
        <v>7.315785015866141E-7</v>
      </c>
      <c r="I51" s="4">
        <v>6.2790739989799422E-6</v>
      </c>
      <c r="J51" s="4">
        <v>2.0649100926112718E-5</v>
      </c>
      <c r="K51" s="4">
        <v>1.7722941891577226E-4</v>
      </c>
      <c r="N51" s="1" t="s">
        <v>14</v>
      </c>
      <c r="O51">
        <v>3.461235802012673</v>
      </c>
      <c r="P51">
        <v>34.99966805362515</v>
      </c>
      <c r="Q51">
        <v>8.4820130804000726</v>
      </c>
      <c r="R51">
        <v>4.3749470467096296</v>
      </c>
      <c r="S51">
        <v>5.6749744857122124</v>
      </c>
      <c r="T51">
        <v>0.10803988861192962</v>
      </c>
      <c r="U51">
        <v>5.9931973540699079</v>
      </c>
      <c r="V51">
        <v>3.1995256898351325</v>
      </c>
      <c r="W51" s="6">
        <v>66.293601400976698</v>
      </c>
      <c r="Z51" t="s">
        <v>69</v>
      </c>
      <c r="AB51">
        <v>12</v>
      </c>
      <c r="AC51" s="6"/>
    </row>
    <row r="52" spans="1:29">
      <c r="A52" s="6"/>
      <c r="B52" s="4">
        <v>9.5059629894604147E-2</v>
      </c>
      <c r="C52" s="1" t="s">
        <v>15</v>
      </c>
      <c r="D52" s="4">
        <v>3.9966980637531454E-5</v>
      </c>
      <c r="E52" s="4">
        <v>3.4303308311356531E-4</v>
      </c>
      <c r="F52" s="4">
        <v>1.1280842932187667E-3</v>
      </c>
      <c r="G52" s="4">
        <v>9.68224836958116E-3</v>
      </c>
      <c r="H52" s="4">
        <v>2.4058385547121122E-6</v>
      </c>
      <c r="I52" s="4">
        <v>2.0649100926112718E-5</v>
      </c>
      <c r="J52" s="4">
        <v>6.790577227248108E-5</v>
      </c>
      <c r="K52" s="4">
        <v>5.8282927687468115E-4</v>
      </c>
      <c r="N52" s="1" t="s">
        <v>15</v>
      </c>
      <c r="O52">
        <v>2.891370153068936</v>
      </c>
      <c r="P52">
        <v>9.9288949029053679</v>
      </c>
      <c r="Q52">
        <v>772.12993743791526</v>
      </c>
      <c r="R52">
        <v>2.8999614901064454</v>
      </c>
      <c r="S52">
        <v>3.607511661921146</v>
      </c>
      <c r="T52">
        <v>3.9041102890605006</v>
      </c>
      <c r="U52">
        <v>1.2591119116100544</v>
      </c>
      <c r="V52">
        <v>4.2161277640713921</v>
      </c>
      <c r="W52" s="6">
        <v>800.83702561065923</v>
      </c>
      <c r="AC52" s="6"/>
    </row>
    <row r="53" spans="1:29">
      <c r="A53" s="6"/>
      <c r="B53" s="4">
        <v>0.81588845097192608</v>
      </c>
      <c r="C53" s="1" t="s">
        <v>16</v>
      </c>
      <c r="D53" s="4">
        <v>3.4303308311356531E-4</v>
      </c>
      <c r="E53" s="4">
        <v>2.9442228117652009E-3</v>
      </c>
      <c r="F53" s="4">
        <v>9.68224836958116E-3</v>
      </c>
      <c r="G53" s="4">
        <v>8.3101887025455734E-2</v>
      </c>
      <c r="H53" s="4">
        <v>2.0649100926112718E-5</v>
      </c>
      <c r="I53" s="4">
        <v>1.7722941891577229E-4</v>
      </c>
      <c r="J53" s="4">
        <v>5.8282927687468115E-4</v>
      </c>
      <c r="K53" s="4">
        <v>5.0023724731266123E-3</v>
      </c>
      <c r="N53" s="1" t="s">
        <v>16</v>
      </c>
      <c r="O53">
        <v>4.7494393818758969</v>
      </c>
      <c r="P53">
        <v>2.8050841120999386</v>
      </c>
      <c r="Q53">
        <v>2.0500745188807765</v>
      </c>
      <c r="R53">
        <v>36.404781848693077</v>
      </c>
      <c r="S53">
        <v>3.8511867316910595</v>
      </c>
      <c r="T53">
        <v>4.0117308319720753</v>
      </c>
      <c r="U53">
        <v>2.6606207282198753</v>
      </c>
      <c r="V53">
        <v>3.1995256898351325</v>
      </c>
      <c r="W53" s="6">
        <v>59.732443843267831</v>
      </c>
      <c r="AC53" s="6"/>
    </row>
    <row r="54" spans="1:29">
      <c r="A54" s="6"/>
      <c r="B54" s="4">
        <v>2.0273141286681479E-4</v>
      </c>
      <c r="C54" s="1" t="s">
        <v>17</v>
      </c>
      <c r="D54" s="4">
        <v>8.5236629488784771E-8</v>
      </c>
      <c r="E54" s="4">
        <v>7.31578501586614E-7</v>
      </c>
      <c r="F54" s="4">
        <v>2.4058385547121122E-6</v>
      </c>
      <c r="G54" s="4">
        <v>2.0649100926112714E-5</v>
      </c>
      <c r="H54" s="4">
        <v>5.1308746927272398E-9</v>
      </c>
      <c r="I54" s="4">
        <v>4.4037846663422645E-8</v>
      </c>
      <c r="J54" s="4">
        <v>1.4482102623243747E-7</v>
      </c>
      <c r="K54" s="4">
        <v>1.2429861434549416E-6</v>
      </c>
      <c r="N54" s="1" t="s">
        <v>17</v>
      </c>
      <c r="O54">
        <v>0.2875362585862426</v>
      </c>
      <c r="P54">
        <v>6.2515264203478242</v>
      </c>
      <c r="Q54">
        <v>1.1191284343689576</v>
      </c>
      <c r="R54">
        <v>6.6020793037318164</v>
      </c>
      <c r="S54">
        <v>26.297180288833651</v>
      </c>
      <c r="T54">
        <v>1.5866893815653127</v>
      </c>
      <c r="U54">
        <v>0.81564556263003496</v>
      </c>
      <c r="V54">
        <v>3.8098020354868183</v>
      </c>
      <c r="W54" s="6">
        <v>46.769587685550654</v>
      </c>
      <c r="AC54" s="6"/>
    </row>
    <row r="55" spans="1:29">
      <c r="A55" s="6"/>
      <c r="B55" s="4">
        <v>1.7400259036422405E-3</v>
      </c>
      <c r="C55" s="1" t="s">
        <v>18</v>
      </c>
      <c r="D55" s="4">
        <v>7.31578501586614E-7</v>
      </c>
      <c r="E55" s="4">
        <v>6.2790739989799414E-6</v>
      </c>
      <c r="F55" s="4">
        <v>2.0649100926112718E-5</v>
      </c>
      <c r="G55" s="4">
        <v>1.7722941891577226E-4</v>
      </c>
      <c r="H55" s="4">
        <v>4.4037846663422645E-8</v>
      </c>
      <c r="I55" s="4">
        <v>3.7797296852718537E-7</v>
      </c>
      <c r="J55" s="4">
        <v>1.2429861434549416E-6</v>
      </c>
      <c r="K55" s="4">
        <v>1.0668440854308292E-5</v>
      </c>
      <c r="N55" s="1" t="s">
        <v>18</v>
      </c>
      <c r="O55">
        <v>1.6454496399864829</v>
      </c>
      <c r="P55">
        <v>1.7645723198154755</v>
      </c>
      <c r="Q55">
        <v>6.53916150226675</v>
      </c>
      <c r="R55">
        <v>2.7928768059515772</v>
      </c>
      <c r="S55">
        <v>8.2423192574635191</v>
      </c>
      <c r="T55">
        <v>729.11497978206171</v>
      </c>
      <c r="U55">
        <v>0.8335199892843792</v>
      </c>
      <c r="V55">
        <v>0.16459344250720906</v>
      </c>
      <c r="W55" s="6">
        <v>751.09747273933704</v>
      </c>
      <c r="AC55" s="6"/>
    </row>
    <row r="56" spans="1:29">
      <c r="A56" s="6"/>
      <c r="B56" s="4">
        <v>5.7221766305343832E-3</v>
      </c>
      <c r="C56" s="1" t="s">
        <v>19</v>
      </c>
      <c r="D56" s="4">
        <v>2.4058385547121114E-6</v>
      </c>
      <c r="E56" s="4">
        <v>2.0649100926112711E-5</v>
      </c>
      <c r="F56" s="4">
        <v>6.7905772272481066E-5</v>
      </c>
      <c r="G56" s="4">
        <v>5.8282927687468105E-4</v>
      </c>
      <c r="H56" s="4">
        <v>1.4482102623243747E-7</v>
      </c>
      <c r="I56" s="4">
        <v>1.2429861434549414E-6</v>
      </c>
      <c r="J56" s="4">
        <v>4.0876324009129891E-6</v>
      </c>
      <c r="K56" s="4">
        <v>3.5083789737254815E-5</v>
      </c>
      <c r="N56" s="1" t="s">
        <v>19</v>
      </c>
      <c r="O56">
        <v>3.9361462646634449</v>
      </c>
      <c r="P56">
        <v>6.2515264203478242</v>
      </c>
      <c r="Q56">
        <v>1.9445949195860444</v>
      </c>
      <c r="R56">
        <v>1.9652861944628566</v>
      </c>
      <c r="S56">
        <v>3.2427593870127967E-2</v>
      </c>
      <c r="T56">
        <v>1.8847110430223728</v>
      </c>
      <c r="U56">
        <v>5.4064916948791488</v>
      </c>
      <c r="V56">
        <v>0.85972535505606673</v>
      </c>
      <c r="W56" s="6">
        <v>22.280909485887886</v>
      </c>
      <c r="AC56" s="6"/>
    </row>
    <row r="57" spans="1:29">
      <c r="A57" s="6"/>
      <c r="B57" s="4">
        <v>4.9112939240882315E-2</v>
      </c>
      <c r="C57" s="1" t="s">
        <v>20</v>
      </c>
      <c r="D57" s="4">
        <v>2.0649100926112714E-5</v>
      </c>
      <c r="E57" s="4">
        <v>1.7722941891577226E-4</v>
      </c>
      <c r="F57" s="4">
        <v>5.8282927687468115E-4</v>
      </c>
      <c r="G57" s="4">
        <v>5.0023724731266114E-3</v>
      </c>
      <c r="H57" s="4">
        <v>1.2429861434549416E-6</v>
      </c>
      <c r="I57" s="4">
        <v>1.066844085430829E-5</v>
      </c>
      <c r="J57" s="4">
        <v>3.5083789737254815E-5</v>
      </c>
      <c r="K57" s="4">
        <v>3.0112108467801217E-4</v>
      </c>
      <c r="N57" s="1" t="s">
        <v>20</v>
      </c>
      <c r="O57">
        <v>6.1919493871021416</v>
      </c>
      <c r="P57">
        <v>4.749439381875896</v>
      </c>
      <c r="Q57">
        <v>4.6920863076341286</v>
      </c>
      <c r="R57">
        <v>10.385727091835427</v>
      </c>
      <c r="S57">
        <v>3.5731320835965774</v>
      </c>
      <c r="T57">
        <v>2.3798234696275982</v>
      </c>
      <c r="U57">
        <v>1.3596066116581455E-2</v>
      </c>
      <c r="V57">
        <v>0.16913368740701984</v>
      </c>
      <c r="W57" s="6">
        <v>32.154887475195366</v>
      </c>
      <c r="AC57" s="6"/>
    </row>
    <row r="58" spans="1:29">
      <c r="A58" s="6"/>
      <c r="O58" s="6">
        <v>24.854301706266142</v>
      </c>
      <c r="P58" s="6">
        <v>67.182731122268038</v>
      </c>
      <c r="Q58" s="6">
        <v>798.9222823955148</v>
      </c>
      <c r="R58" s="6">
        <v>72.292788679450041</v>
      </c>
      <c r="S58" s="6">
        <v>54.886243765009439</v>
      </c>
      <c r="T58" s="6">
        <v>745.41779380595096</v>
      </c>
      <c r="U58" s="6">
        <v>20.791985342296801</v>
      </c>
      <c r="V58" s="6">
        <v>21.669295720560186</v>
      </c>
      <c r="W58" s="19">
        <v>1806.0174225373164</v>
      </c>
      <c r="X58" t="s">
        <v>64</v>
      </c>
      <c r="AC58" s="6"/>
    </row>
    <row r="59" spans="1:29">
      <c r="A59" s="6"/>
      <c r="C59" s="1" t="s">
        <v>29</v>
      </c>
      <c r="D59" s="4">
        <v>6.2009179042720438E-3</v>
      </c>
      <c r="E59" s="4">
        <v>1.0049649882993047E-3</v>
      </c>
      <c r="F59" s="4">
        <v>7.7236492415085111E-4</v>
      </c>
      <c r="G59" s="4">
        <v>1.2517496908438355E-4</v>
      </c>
      <c r="H59" s="4">
        <v>3.1821275397107517E-2</v>
      </c>
      <c r="I59" s="4">
        <v>5.1571828801493073E-3</v>
      </c>
      <c r="J59" s="4">
        <v>3.9635481936533693E-3</v>
      </c>
      <c r="K59" s="4">
        <v>6.4236089326620419E-4</v>
      </c>
      <c r="X59">
        <v>1</v>
      </c>
      <c r="AC59" s="6"/>
    </row>
    <row r="60" spans="1:29">
      <c r="A60" s="6"/>
      <c r="C60" s="1"/>
      <c r="D60" s="1" t="s">
        <v>13</v>
      </c>
      <c r="E60" s="1" t="s">
        <v>14</v>
      </c>
      <c r="F60" s="1" t="s">
        <v>15</v>
      </c>
      <c r="G60" s="1" t="s">
        <v>16</v>
      </c>
      <c r="H60" s="1" t="s">
        <v>17</v>
      </c>
      <c r="I60" s="1" t="s">
        <v>18</v>
      </c>
      <c r="J60" s="1" t="s">
        <v>19</v>
      </c>
      <c r="K60" s="1" t="s">
        <v>20</v>
      </c>
      <c r="L60" s="1"/>
      <c r="X60">
        <v>0</v>
      </c>
      <c r="Y60" t="s">
        <v>65</v>
      </c>
      <c r="AC60" s="6"/>
    </row>
    <row r="61" spans="1:29">
      <c r="A61" s="6"/>
      <c r="B61" s="4">
        <v>0.12479761900367325</v>
      </c>
      <c r="C61" s="1" t="s">
        <v>13</v>
      </c>
      <c r="D61" s="4">
        <v>7.7385979009039849E-4</v>
      </c>
      <c r="E61" s="4">
        <v>1.2541723772180758E-4</v>
      </c>
      <c r="F61" s="4">
        <v>9.6389303535978905E-5</v>
      </c>
      <c r="G61" s="4">
        <v>1.5621538100589476E-5</v>
      </c>
      <c r="H61" s="4">
        <v>3.9712194032191853E-3</v>
      </c>
      <c r="I61" s="4">
        <v>6.4360414420913952E-4</v>
      </c>
      <c r="J61" s="4">
        <v>4.9464137737425054E-4</v>
      </c>
      <c r="K61" s="4">
        <v>8.0165110020694977E-5</v>
      </c>
      <c r="N61" t="s">
        <v>100</v>
      </c>
      <c r="AC61" s="6"/>
    </row>
    <row r="62" spans="1:29">
      <c r="A62" s="6"/>
      <c r="B62" s="4">
        <v>2.0225592349062221E-2</v>
      </c>
      <c r="C62" s="1" t="s">
        <v>14</v>
      </c>
      <c r="D62" s="4">
        <v>1.2541723772180758E-4</v>
      </c>
      <c r="E62" s="4">
        <v>2.0326012178421823E-5</v>
      </c>
      <c r="F62" s="4">
        <v>1.5621538100589476E-5</v>
      </c>
      <c r="G62" s="4">
        <v>2.5317378970072078E-6</v>
      </c>
      <c r="H62" s="4">
        <v>6.4360414420913962E-4</v>
      </c>
      <c r="I62" s="4">
        <v>1.043070786034625E-4</v>
      </c>
      <c r="J62" s="4">
        <v>8.0165110020694977E-5</v>
      </c>
      <c r="K62" s="4">
        <v>1.2992129568181713E-5</v>
      </c>
      <c r="P62" s="1" t="s">
        <v>13</v>
      </c>
      <c r="Q62" s="1" t="s">
        <v>14</v>
      </c>
      <c r="R62" s="1" t="s">
        <v>15</v>
      </c>
      <c r="S62" s="1" t="s">
        <v>16</v>
      </c>
      <c r="T62" s="1" t="s">
        <v>17</v>
      </c>
      <c r="U62" s="1" t="s">
        <v>18</v>
      </c>
      <c r="V62" s="1" t="s">
        <v>19</v>
      </c>
      <c r="W62" s="1" t="s">
        <v>20</v>
      </c>
      <c r="AC62" s="6"/>
    </row>
    <row r="63" spans="1:29">
      <c r="A63" s="6"/>
      <c r="B63" s="4">
        <v>1.5544360532425808E-2</v>
      </c>
      <c r="C63" s="1" t="s">
        <v>15</v>
      </c>
      <c r="D63" s="4">
        <v>9.6389303535978919E-5</v>
      </c>
      <c r="E63" s="4">
        <v>1.5621538100589476E-5</v>
      </c>
      <c r="F63" s="4">
        <v>1.2005918843600543E-5</v>
      </c>
      <c r="G63" s="4">
        <v>1.9457648490829122E-6</v>
      </c>
      <c r="H63" s="4">
        <v>4.9464137737425043E-4</v>
      </c>
      <c r="I63" s="4">
        <v>8.0165110020694949E-5</v>
      </c>
      <c r="J63" s="4">
        <v>6.1610822109793044E-5</v>
      </c>
      <c r="K63" s="4">
        <v>9.9850893168609718E-6</v>
      </c>
      <c r="P63">
        <v>20</v>
      </c>
      <c r="Q63">
        <v>77</v>
      </c>
      <c r="R63">
        <v>107</v>
      </c>
      <c r="S63">
        <v>75</v>
      </c>
      <c r="T63">
        <v>22</v>
      </c>
      <c r="U63">
        <v>95</v>
      </c>
      <c r="V63">
        <v>21</v>
      </c>
      <c r="W63">
        <v>23</v>
      </c>
      <c r="AC63" s="6"/>
    </row>
    <row r="64" spans="1:29">
      <c r="A64" s="6"/>
      <c r="B64" s="4">
        <v>2.5192299497832759E-3</v>
      </c>
      <c r="C64" s="1" t="s">
        <v>16</v>
      </c>
      <c r="D64" s="4">
        <v>1.5621538100589476E-5</v>
      </c>
      <c r="E64" s="4">
        <v>2.5317378970072078E-6</v>
      </c>
      <c r="F64" s="4">
        <v>1.9457648490829122E-6</v>
      </c>
      <c r="G64" s="4">
        <v>3.1534453108057469E-7</v>
      </c>
      <c r="H64" s="4">
        <v>8.0165110020694963E-5</v>
      </c>
      <c r="I64" s="4">
        <v>1.299212956818171E-5</v>
      </c>
      <c r="J64" s="4">
        <v>9.9850893168609718E-6</v>
      </c>
      <c r="K64" s="4">
        <v>1.6182548008857599E-6</v>
      </c>
      <c r="N64" s="1" t="s">
        <v>13</v>
      </c>
      <c r="O64" s="25">
        <v>22</v>
      </c>
      <c r="P64" s="7">
        <v>1</v>
      </c>
      <c r="Q64" s="7">
        <v>3.85</v>
      </c>
      <c r="R64" s="7">
        <v>5.35</v>
      </c>
      <c r="S64" s="7">
        <v>3.75</v>
      </c>
      <c r="T64" s="7">
        <v>1.1000000000000001</v>
      </c>
      <c r="U64" s="7">
        <v>4.75</v>
      </c>
      <c r="V64" s="7">
        <v>1.05</v>
      </c>
      <c r="W64" s="7">
        <v>1.1499999999999999</v>
      </c>
      <c r="AC64" s="6"/>
    </row>
    <row r="65" spans="1:29">
      <c r="A65" s="6"/>
      <c r="B65" s="4">
        <v>0.64042444433642054</v>
      </c>
      <c r="C65" s="1" t="s">
        <v>17</v>
      </c>
      <c r="D65" s="4">
        <v>3.9712194032191853E-3</v>
      </c>
      <c r="E65" s="4">
        <v>6.4360414420913962E-4</v>
      </c>
      <c r="F65" s="4">
        <v>4.9464137737425043E-4</v>
      </c>
      <c r="G65" s="4">
        <v>8.0165110020694949E-5</v>
      </c>
      <c r="H65" s="4">
        <v>2.0379122614268792E-2</v>
      </c>
      <c r="I65" s="4">
        <v>3.3027859803609208E-3</v>
      </c>
      <c r="J65" s="4">
        <v>2.5383531495210823E-3</v>
      </c>
      <c r="K65" s="4">
        <v>4.1138361813345558E-4</v>
      </c>
      <c r="N65" s="1" t="s">
        <v>14</v>
      </c>
      <c r="O65" s="25">
        <v>66</v>
      </c>
      <c r="P65" s="7">
        <v>3</v>
      </c>
      <c r="Q65" s="7">
        <v>11.55</v>
      </c>
      <c r="R65" s="7">
        <v>16.05</v>
      </c>
      <c r="S65" s="7">
        <v>11.25</v>
      </c>
      <c r="T65" s="7">
        <v>3.3</v>
      </c>
      <c r="U65" s="7">
        <v>14.25</v>
      </c>
      <c r="V65" s="7">
        <v>3.15</v>
      </c>
      <c r="W65" s="7">
        <v>3.45</v>
      </c>
      <c r="AC65" s="6"/>
    </row>
    <row r="66" spans="1:29">
      <c r="A66" s="6"/>
      <c r="B66" s="4">
        <v>0.1037917537604774</v>
      </c>
      <c r="C66" s="1" t="s">
        <v>18</v>
      </c>
      <c r="D66" s="4">
        <v>6.4360414420913952E-4</v>
      </c>
      <c r="E66" s="4">
        <v>1.0430707860346249E-4</v>
      </c>
      <c r="F66" s="4">
        <v>8.0165110020694949E-5</v>
      </c>
      <c r="G66" s="4">
        <v>1.2992129568181708E-5</v>
      </c>
      <c r="H66" s="4">
        <v>3.3027859803609213E-3</v>
      </c>
      <c r="I66" s="4">
        <v>5.352730555942066E-4</v>
      </c>
      <c r="J66" s="4">
        <v>4.1138361813345553E-4</v>
      </c>
      <c r="K66" s="4">
        <v>6.6671763659246176E-5</v>
      </c>
      <c r="N66" s="1" t="s">
        <v>15</v>
      </c>
      <c r="O66" s="25">
        <v>104</v>
      </c>
      <c r="P66" s="7">
        <v>4.7272727272727275</v>
      </c>
      <c r="Q66" s="7">
        <v>18.2</v>
      </c>
      <c r="R66" s="7">
        <v>25.290909090909089</v>
      </c>
      <c r="S66" s="7">
        <v>17.727272727272727</v>
      </c>
      <c r="T66" s="7">
        <v>5.2</v>
      </c>
      <c r="U66" s="7">
        <v>22.454545454545453</v>
      </c>
      <c r="V66" s="7">
        <v>4.9636363636363638</v>
      </c>
      <c r="W66" s="7">
        <v>5.4363636363636365</v>
      </c>
      <c r="AC66" s="6"/>
    </row>
    <row r="67" spans="1:29">
      <c r="A67" s="6"/>
      <c r="B67" s="4">
        <v>7.9769057583148062E-2</v>
      </c>
      <c r="C67" s="1" t="s">
        <v>19</v>
      </c>
      <c r="D67" s="4">
        <v>4.9464137737425043E-4</v>
      </c>
      <c r="E67" s="4">
        <v>8.0165110020694949E-5</v>
      </c>
      <c r="F67" s="4">
        <v>6.1610822109793031E-5</v>
      </c>
      <c r="G67" s="4">
        <v>9.9850893168609701E-6</v>
      </c>
      <c r="H67" s="4">
        <v>2.5383531495210823E-3</v>
      </c>
      <c r="I67" s="4">
        <v>4.1138361813345547E-4</v>
      </c>
      <c r="J67" s="4">
        <v>3.1616850409311808E-4</v>
      </c>
      <c r="K67" s="4">
        <v>5.1240523084114269E-5</v>
      </c>
      <c r="N67" s="1" t="s">
        <v>16</v>
      </c>
      <c r="O67" s="25">
        <v>78</v>
      </c>
      <c r="P67" s="7">
        <v>3.5454545454545454</v>
      </c>
      <c r="Q67" s="7">
        <v>13.65</v>
      </c>
      <c r="R67" s="7">
        <v>18.968181818181819</v>
      </c>
      <c r="S67" s="7">
        <v>13.295454545454545</v>
      </c>
      <c r="T67" s="7">
        <v>3.9</v>
      </c>
      <c r="U67" s="7">
        <v>16.84090909090909</v>
      </c>
      <c r="V67" s="7">
        <v>3.7227272727272727</v>
      </c>
      <c r="W67" s="7">
        <v>4.0772727272727272</v>
      </c>
      <c r="AC67" s="6"/>
    </row>
    <row r="68" spans="1:29">
      <c r="A68" s="6"/>
      <c r="B68" s="4">
        <v>1.2927942485009553E-2</v>
      </c>
      <c r="C68" s="1" t="s">
        <v>20</v>
      </c>
      <c r="D68" s="4">
        <v>8.0165110020694949E-5</v>
      </c>
      <c r="E68" s="4">
        <v>1.299212956818171E-5</v>
      </c>
      <c r="F68" s="4">
        <v>9.9850893168609685E-6</v>
      </c>
      <c r="G68" s="4">
        <v>1.6182548008857593E-6</v>
      </c>
      <c r="H68" s="4">
        <v>4.1138361813345547E-4</v>
      </c>
      <c r="I68" s="4">
        <v>6.6671763659246163E-5</v>
      </c>
      <c r="J68" s="4">
        <v>5.1240523084114263E-5</v>
      </c>
      <c r="K68" s="4">
        <v>8.3044046827648482E-6</v>
      </c>
      <c r="N68" s="1" t="s">
        <v>17</v>
      </c>
      <c r="O68" s="25">
        <v>24</v>
      </c>
      <c r="P68" s="7">
        <v>1.0909090909090908</v>
      </c>
      <c r="Q68" s="7">
        <v>4.2</v>
      </c>
      <c r="R68" s="7">
        <v>5.836363636363636</v>
      </c>
      <c r="S68" s="7">
        <v>4.0909090909090908</v>
      </c>
      <c r="T68" s="7">
        <v>1.2</v>
      </c>
      <c r="U68" s="7">
        <v>5.1818181818181817</v>
      </c>
      <c r="V68" s="7">
        <v>1.1454545454545455</v>
      </c>
      <c r="W68" s="7">
        <v>1.2545454545454546</v>
      </c>
      <c r="AC68" s="6"/>
    </row>
    <row r="69" spans="1:29">
      <c r="A69" s="6"/>
      <c r="N69" s="1" t="s">
        <v>18</v>
      </c>
      <c r="O69" s="25">
        <v>108</v>
      </c>
      <c r="P69" s="7">
        <v>4.9090909090909092</v>
      </c>
      <c r="Q69" s="7">
        <v>18.899999999999999</v>
      </c>
      <c r="R69" s="7">
        <v>26.263636363636362</v>
      </c>
      <c r="S69" s="7">
        <v>18.40909090909091</v>
      </c>
      <c r="T69" s="7">
        <v>5.4</v>
      </c>
      <c r="U69" s="7">
        <v>23.318181818181817</v>
      </c>
      <c r="V69" s="7">
        <v>5.1545454545454543</v>
      </c>
      <c r="W69" s="7">
        <v>5.6454545454545455</v>
      </c>
      <c r="AC69" s="6"/>
    </row>
    <row r="70" spans="1:29">
      <c r="A70" s="6"/>
      <c r="C70" s="1" t="s">
        <v>30</v>
      </c>
      <c r="D70" s="4">
        <v>4.5772839428919005E-3</v>
      </c>
      <c r="E70" s="4">
        <v>3.9286425898831807E-2</v>
      </c>
      <c r="F70" s="4">
        <v>5.701306838674623E-4</v>
      </c>
      <c r="G70" s="4">
        <v>4.8933815651074049E-3</v>
      </c>
      <c r="H70" s="4">
        <v>2.348926645475731E-2</v>
      </c>
      <c r="I70" s="4">
        <v>0.2016063100970121</v>
      </c>
      <c r="J70" s="4">
        <v>2.9257419278505311E-3</v>
      </c>
      <c r="K70" s="4">
        <v>2.5111385896454914E-2</v>
      </c>
      <c r="N70" s="1" t="s">
        <v>19</v>
      </c>
      <c r="O70" s="25">
        <v>21</v>
      </c>
      <c r="P70" s="7">
        <v>0.95454545454545459</v>
      </c>
      <c r="Q70" s="7">
        <v>3.6749999999999998</v>
      </c>
      <c r="R70" s="7">
        <v>5.1068181818181815</v>
      </c>
      <c r="S70" s="7">
        <v>3.5795454545454546</v>
      </c>
      <c r="T70" s="7">
        <v>1.05</v>
      </c>
      <c r="U70" s="7">
        <v>4.5340909090909092</v>
      </c>
      <c r="V70" s="7">
        <v>1.0022727272727272</v>
      </c>
      <c r="W70" s="7">
        <v>1.0977272727272727</v>
      </c>
      <c r="AC70" s="6"/>
    </row>
    <row r="71" spans="1:29">
      <c r="A71" s="6"/>
      <c r="C71" s="1"/>
      <c r="D71" s="1" t="s">
        <v>13</v>
      </c>
      <c r="E71" s="1" t="s">
        <v>14</v>
      </c>
      <c r="F71" s="1" t="s">
        <v>15</v>
      </c>
      <c r="G71" s="1" t="s">
        <v>16</v>
      </c>
      <c r="H71" s="1" t="s">
        <v>17</v>
      </c>
      <c r="I71" s="1" t="s">
        <v>18</v>
      </c>
      <c r="J71" s="1" t="s">
        <v>19</v>
      </c>
      <c r="K71" s="1" t="s">
        <v>20</v>
      </c>
      <c r="L71" s="1"/>
      <c r="N71" s="1" t="s">
        <v>20</v>
      </c>
      <c r="O71" s="26">
        <v>17</v>
      </c>
      <c r="P71" s="7">
        <v>0.77272727272727271</v>
      </c>
      <c r="Q71" s="7">
        <v>2.9750000000000001</v>
      </c>
      <c r="R71" s="7">
        <v>4.1340909090909088</v>
      </c>
      <c r="S71" s="7">
        <v>2.8977272727272729</v>
      </c>
      <c r="T71" s="7">
        <v>0.85</v>
      </c>
      <c r="U71" s="7">
        <v>3.6704545454545454</v>
      </c>
      <c r="V71" s="7">
        <v>0.8113636363636364</v>
      </c>
      <c r="W71" s="7">
        <v>0.88863636363636367</v>
      </c>
      <c r="AC71" s="6"/>
    </row>
    <row r="72" spans="1:29">
      <c r="A72" s="6"/>
      <c r="B72" s="4">
        <v>1.5133521972190042E-2</v>
      </c>
      <c r="C72" s="1" t="s">
        <v>13</v>
      </c>
      <c r="D72" s="4">
        <v>6.9270427122707245E-5</v>
      </c>
      <c r="E72" s="4">
        <v>5.9454198954878707E-4</v>
      </c>
      <c r="F72" s="4">
        <v>8.6280852313279762E-6</v>
      </c>
      <c r="G72" s="4">
        <v>7.4054097433862606E-5</v>
      </c>
      <c r="H72" s="4">
        <v>3.5547533000369625E-4</v>
      </c>
      <c r="I72" s="4">
        <v>3.0510135235852919E-3</v>
      </c>
      <c r="J72" s="4">
        <v>4.4276779750083669E-5</v>
      </c>
      <c r="K72" s="4">
        <v>3.800237102161436E-4</v>
      </c>
      <c r="O72" s="25">
        <v>440</v>
      </c>
      <c r="AC72" s="6"/>
    </row>
    <row r="73" spans="1:29">
      <c r="A73" s="6"/>
      <c r="B73" s="4">
        <v>0.1298896893805454</v>
      </c>
      <c r="C73" s="1" t="s">
        <v>14</v>
      </c>
      <c r="D73" s="4">
        <v>5.9454198954878707E-4</v>
      </c>
      <c r="E73" s="4">
        <v>5.1029016568710775E-3</v>
      </c>
      <c r="F73" s="4">
        <v>7.4054097433862606E-5</v>
      </c>
      <c r="G73" s="4">
        <v>6.3559981151228796E-4</v>
      </c>
      <c r="H73" s="4">
        <v>3.0510135235852919E-3</v>
      </c>
      <c r="I73" s="4">
        <v>2.6186580995658817E-2</v>
      </c>
      <c r="J73" s="4">
        <v>3.8002371021614355E-4</v>
      </c>
      <c r="K73" s="4">
        <v>3.2617101140055373E-3</v>
      </c>
      <c r="N73" s="1" t="s">
        <v>101</v>
      </c>
      <c r="AC73" s="6"/>
    </row>
    <row r="74" spans="1:29">
      <c r="A74" s="6"/>
      <c r="B74" s="4">
        <v>1.8849792451103228E-3</v>
      </c>
      <c r="C74" s="1" t="s">
        <v>15</v>
      </c>
      <c r="D74" s="4">
        <v>8.6280852313279762E-6</v>
      </c>
      <c r="E74" s="4">
        <v>7.405409743386262E-5</v>
      </c>
      <c r="F74" s="4">
        <v>1.0746845060907212E-6</v>
      </c>
      <c r="G74" s="4">
        <v>9.2239226886329259E-6</v>
      </c>
      <c r="H74" s="4">
        <v>4.4276779750083662E-5</v>
      </c>
      <c r="I74" s="4">
        <v>3.8002371021614355E-4</v>
      </c>
      <c r="J74" s="4">
        <v>5.5149628105473147E-6</v>
      </c>
      <c r="K74" s="4">
        <v>4.7334441230773589E-5</v>
      </c>
      <c r="P74" s="1" t="s">
        <v>13</v>
      </c>
      <c r="Q74" s="1" t="s">
        <v>14</v>
      </c>
      <c r="R74" s="1" t="s">
        <v>15</v>
      </c>
      <c r="S74" s="1" t="s">
        <v>16</v>
      </c>
      <c r="T74" s="1" t="s">
        <v>17</v>
      </c>
      <c r="U74" s="1" t="s">
        <v>18</v>
      </c>
      <c r="V74" s="1" t="s">
        <v>19</v>
      </c>
      <c r="W74" s="1" t="s">
        <v>20</v>
      </c>
      <c r="X74" s="1" t="s">
        <v>95</v>
      </c>
      <c r="AC74" s="6"/>
    </row>
    <row r="75" spans="1:29">
      <c r="A75" s="6"/>
      <c r="B75" s="4">
        <v>1.617861123709876E-2</v>
      </c>
      <c r="C75" s="1" t="s">
        <v>16</v>
      </c>
      <c r="D75" s="4">
        <v>7.405409743386262E-5</v>
      </c>
      <c r="E75" s="4">
        <v>6.3559981151228807E-4</v>
      </c>
      <c r="F75" s="4">
        <v>9.2239226886329259E-6</v>
      </c>
      <c r="G75" s="4">
        <v>7.9168117976658578E-5</v>
      </c>
      <c r="H75" s="4">
        <v>3.8002371021614355E-4</v>
      </c>
      <c r="I75" s="4">
        <v>3.2617101140055373E-3</v>
      </c>
      <c r="J75" s="4">
        <v>4.7334441230773595E-5</v>
      </c>
      <c r="K75" s="4">
        <v>4.0626735004350881E-4</v>
      </c>
      <c r="O75" s="1" t="s">
        <v>13</v>
      </c>
      <c r="P75" s="7">
        <v>4</v>
      </c>
      <c r="Q75" s="7">
        <v>17.252597402597402</v>
      </c>
      <c r="R75" s="7">
        <v>1.0322429906542054</v>
      </c>
      <c r="S75" s="7">
        <v>0.81666666666666665</v>
      </c>
      <c r="T75" s="7">
        <v>1.1000000000000001</v>
      </c>
      <c r="U75" s="7">
        <v>1.5921052631578947</v>
      </c>
      <c r="V75" s="7">
        <v>1.05</v>
      </c>
      <c r="W75" s="7">
        <v>1.1499999999999999</v>
      </c>
      <c r="X75" s="6">
        <v>27.993612323076167</v>
      </c>
      <c r="AC75" s="6"/>
    </row>
    <row r="76" spans="1:29">
      <c r="A76" s="6"/>
      <c r="B76" s="4">
        <v>7.7660755688035613E-2</v>
      </c>
      <c r="C76" s="1" t="s">
        <v>17</v>
      </c>
      <c r="D76" s="4">
        <v>3.5547533000369625E-4</v>
      </c>
      <c r="E76" s="4">
        <v>3.0510135235852919E-3</v>
      </c>
      <c r="F76" s="4">
        <v>4.4276779750083655E-5</v>
      </c>
      <c r="G76" s="4">
        <v>3.8002371021614349E-4</v>
      </c>
      <c r="H76" s="4">
        <v>1.8241941834340779E-3</v>
      </c>
      <c r="I76" s="4">
        <v>1.5656898393610404E-2</v>
      </c>
      <c r="J76" s="4">
        <v>2.2721532906504243E-4</v>
      </c>
      <c r="K76" s="4">
        <v>1.9501692050925682E-3</v>
      </c>
      <c r="O76" s="1" t="s">
        <v>14</v>
      </c>
      <c r="P76" s="7">
        <v>0.33333333333333331</v>
      </c>
      <c r="Q76" s="7">
        <v>65.238311688311683</v>
      </c>
      <c r="R76" s="7">
        <v>14.112305295950156</v>
      </c>
      <c r="S76" s="7">
        <v>0.93888888888888888</v>
      </c>
      <c r="T76" s="7">
        <v>3.3</v>
      </c>
      <c r="U76" s="7">
        <v>1.2675438596491229</v>
      </c>
      <c r="V76" s="7">
        <v>3.15</v>
      </c>
      <c r="W76" s="7">
        <v>8.7681159420289798E-2</v>
      </c>
      <c r="X76" s="6">
        <v>88.428064225553456</v>
      </c>
      <c r="AC76" s="6"/>
    </row>
    <row r="77" spans="1:29">
      <c r="A77" s="6"/>
      <c r="B77" s="4">
        <v>0.66655544240886222</v>
      </c>
      <c r="C77" s="1" t="s">
        <v>18</v>
      </c>
      <c r="D77" s="4">
        <v>3.0510135235852919E-3</v>
      </c>
      <c r="E77" s="4">
        <v>2.6186580995658817E-2</v>
      </c>
      <c r="F77" s="4">
        <v>3.8002371021614349E-4</v>
      </c>
      <c r="G77" s="4">
        <v>3.2617101140055369E-3</v>
      </c>
      <c r="H77" s="4">
        <v>1.5656898393610404E-2</v>
      </c>
      <c r="I77" s="4">
        <v>0.13438178321913216</v>
      </c>
      <c r="J77" s="4">
        <v>1.9501692050925682E-3</v>
      </c>
      <c r="K77" s="4">
        <v>1.6738130935711169E-2</v>
      </c>
      <c r="O77" s="1" t="s">
        <v>15</v>
      </c>
      <c r="P77" s="7">
        <v>1.5734265734265735</v>
      </c>
      <c r="Q77" s="7">
        <v>18.2</v>
      </c>
      <c r="R77" s="7">
        <v>109.85165675446052</v>
      </c>
      <c r="S77" s="7">
        <v>0.1682983682983682</v>
      </c>
      <c r="T77" s="7">
        <v>5.2</v>
      </c>
      <c r="U77" s="7">
        <v>20.499079867500917</v>
      </c>
      <c r="V77" s="7">
        <v>0.21638361638361631</v>
      </c>
      <c r="W77" s="7">
        <v>3.620310124657951</v>
      </c>
      <c r="X77" s="6">
        <v>159.32915530472792</v>
      </c>
      <c r="AC77" s="6"/>
    </row>
    <row r="78" spans="1:29">
      <c r="A78" s="6"/>
      <c r="B78" s="4">
        <v>9.673155588007909E-3</v>
      </c>
      <c r="C78" s="1" t="s">
        <v>19</v>
      </c>
      <c r="D78" s="4">
        <v>4.4276779750083662E-5</v>
      </c>
      <c r="E78" s="4">
        <v>3.8002371021614355E-4</v>
      </c>
      <c r="F78" s="4">
        <v>5.5149628105473138E-6</v>
      </c>
      <c r="G78" s="4">
        <v>4.7334441230773582E-5</v>
      </c>
      <c r="H78" s="4">
        <v>2.272153290650424E-4</v>
      </c>
      <c r="I78" s="4">
        <v>1.950169205092568E-3</v>
      </c>
      <c r="J78" s="4">
        <v>2.8301156878456398E-5</v>
      </c>
      <c r="K78" s="4">
        <v>2.4290634280691584E-4</v>
      </c>
      <c r="O78" s="1" t="s">
        <v>16</v>
      </c>
      <c r="P78" s="7">
        <v>8.3916083916083906E-2</v>
      </c>
      <c r="Q78" s="7">
        <v>1.5840659340659342</v>
      </c>
      <c r="R78" s="7">
        <v>0.83015162407685794</v>
      </c>
      <c r="S78" s="7">
        <v>57.729642579642579</v>
      </c>
      <c r="T78" s="7">
        <v>2.1564102564102563</v>
      </c>
      <c r="U78" s="7">
        <v>11.375322046374677</v>
      </c>
      <c r="V78" s="7">
        <v>0.7972083472083471</v>
      </c>
      <c r="W78" s="7">
        <v>1.4644775514340688E-3</v>
      </c>
      <c r="X78" s="6">
        <v>74.558181349246183</v>
      </c>
      <c r="AC78" s="6"/>
    </row>
    <row r="79" spans="1:29">
      <c r="A79" s="6"/>
      <c r="B79" s="4">
        <v>8.3023844480149697E-2</v>
      </c>
      <c r="C79" s="1" t="s">
        <v>20</v>
      </c>
      <c r="D79" s="4">
        <v>3.8002371021614355E-4</v>
      </c>
      <c r="E79" s="4">
        <v>3.2617101140055373E-3</v>
      </c>
      <c r="F79" s="4">
        <v>4.7334441230773582E-5</v>
      </c>
      <c r="G79" s="4">
        <v>4.062673500435087E-4</v>
      </c>
      <c r="H79" s="4">
        <v>1.9501692050925682E-3</v>
      </c>
      <c r="I79" s="4">
        <v>1.6738130935711165E-2</v>
      </c>
      <c r="J79" s="4">
        <v>2.4290634280691586E-4</v>
      </c>
      <c r="K79" s="4">
        <v>2.084843797348297E-3</v>
      </c>
      <c r="O79" s="1" t="s">
        <v>17</v>
      </c>
      <c r="P79" s="7">
        <v>14.00757575757576</v>
      </c>
      <c r="Q79" s="7">
        <v>4.2</v>
      </c>
      <c r="R79" s="7">
        <v>2.5217218918153494</v>
      </c>
      <c r="S79" s="7">
        <v>4.0909090909090908</v>
      </c>
      <c r="T79" s="7">
        <v>64.533333333333346</v>
      </c>
      <c r="U79" s="7">
        <v>0.12918660287081343</v>
      </c>
      <c r="V79" s="7">
        <v>1.8470418470418484E-2</v>
      </c>
      <c r="W79" s="7">
        <v>1.2545454545454546</v>
      </c>
      <c r="X79" s="6">
        <v>90.755742549520235</v>
      </c>
      <c r="AC79" s="6"/>
    </row>
    <row r="80" spans="1:29">
      <c r="A80" s="6"/>
      <c r="O80" s="1" t="s">
        <v>18</v>
      </c>
      <c r="P80" s="7">
        <v>0.74242424242424254</v>
      </c>
      <c r="Q80" s="7">
        <v>1.2703703703703697</v>
      </c>
      <c r="R80" s="7">
        <v>26.263636363636362</v>
      </c>
      <c r="S80" s="7">
        <v>9.7671156004489355</v>
      </c>
      <c r="T80" s="7">
        <v>2.3999999999999995</v>
      </c>
      <c r="U80" s="7">
        <v>93.454634059897231</v>
      </c>
      <c r="V80" s="7">
        <v>1.930559563892897</v>
      </c>
      <c r="W80" s="7">
        <v>7.3795930317669456E-2</v>
      </c>
      <c r="X80" s="6">
        <v>135.9025361309877</v>
      </c>
      <c r="AC80" s="6"/>
    </row>
    <row r="81" spans="1:29">
      <c r="A81" s="6"/>
      <c r="C81" s="1" t="s">
        <v>31</v>
      </c>
      <c r="D81" s="4">
        <v>1.6190255717932561E-4</v>
      </c>
      <c r="E81" s="4">
        <v>2.6239083308820126E-5</v>
      </c>
      <c r="F81" s="4">
        <v>4.569765563287022E-3</v>
      </c>
      <c r="G81" s="4">
        <v>7.4060880449254053E-4</v>
      </c>
      <c r="H81" s="4">
        <v>8.3083600509368117E-4</v>
      </c>
      <c r="I81" s="4">
        <v>1.3465120955114991E-4</v>
      </c>
      <c r="J81" s="4">
        <v>2.3450684355842244E-2</v>
      </c>
      <c r="K81" s="4">
        <v>3.8005851864356122E-3</v>
      </c>
      <c r="O81" s="1" t="s">
        <v>19</v>
      </c>
      <c r="P81" s="7">
        <v>0.95454545454545459</v>
      </c>
      <c r="Q81" s="7">
        <v>3.6749999999999998</v>
      </c>
      <c r="R81" s="7">
        <v>0.70183375814216964</v>
      </c>
      <c r="S81" s="7">
        <v>9.3831168831168849E-2</v>
      </c>
      <c r="T81" s="7">
        <v>0.85952380952380947</v>
      </c>
      <c r="U81" s="7">
        <v>2.7546422875370244</v>
      </c>
      <c r="V81" s="7">
        <v>24.920640074211509</v>
      </c>
      <c r="W81" s="7">
        <v>0.7416196122717863</v>
      </c>
      <c r="X81" s="6">
        <v>34.701636165062915</v>
      </c>
      <c r="AC81" s="6"/>
    </row>
    <row r="82" spans="1:29">
      <c r="A82" s="6"/>
      <c r="C82" s="1"/>
      <c r="D82" s="1" t="s">
        <v>13</v>
      </c>
      <c r="E82" s="1" t="s">
        <v>14</v>
      </c>
      <c r="F82" s="1" t="s">
        <v>15</v>
      </c>
      <c r="G82" s="1" t="s">
        <v>16</v>
      </c>
      <c r="H82" s="1" t="s">
        <v>17</v>
      </c>
      <c r="I82" s="1" t="s">
        <v>18</v>
      </c>
      <c r="J82" s="1" t="s">
        <v>19</v>
      </c>
      <c r="K82" s="1" t="s">
        <v>20</v>
      </c>
      <c r="L82" s="1"/>
      <c r="O82" s="1" t="s">
        <v>20</v>
      </c>
      <c r="P82" s="7">
        <v>0.77272727272727271</v>
      </c>
      <c r="Q82" s="7">
        <v>2.1008403361344387E-4</v>
      </c>
      <c r="R82" s="7">
        <v>2.3759820580738666</v>
      </c>
      <c r="S82" s="7">
        <v>2.8977272727272729</v>
      </c>
      <c r="T82" s="7">
        <v>0.85</v>
      </c>
      <c r="U82" s="7">
        <v>0.76023782718829147</v>
      </c>
      <c r="V82" s="7">
        <v>12.531251591545708</v>
      </c>
      <c r="W82" s="7">
        <v>42.029301325273188</v>
      </c>
      <c r="X82" s="6">
        <v>62.217437431569209</v>
      </c>
      <c r="AC82" s="6"/>
    </row>
    <row r="83" spans="1:29">
      <c r="A83" s="6"/>
      <c r="B83" s="4">
        <v>4.8020539031937834E-3</v>
      </c>
      <c r="C83" s="1" t="s">
        <v>13</v>
      </c>
      <c r="D83" s="4">
        <v>7.7746480664003524E-7</v>
      </c>
      <c r="E83" s="4">
        <v>1.2600149241934653E-7</v>
      </c>
      <c r="F83" s="4">
        <v>2.1944260559862981E-5</v>
      </c>
      <c r="G83" s="4">
        <v>3.5564434003530859E-6</v>
      </c>
      <c r="H83" s="4">
        <v>3.9897192811740416E-6</v>
      </c>
      <c r="I83" s="4">
        <v>6.4660236639486345E-7</v>
      </c>
      <c r="J83" s="4">
        <v>1.1261145034353764E-4</v>
      </c>
      <c r="K83" s="4">
        <v>1.8250614928943604E-5</v>
      </c>
      <c r="X83" s="27">
        <v>673.88636547974386</v>
      </c>
      <c r="Y83" t="s">
        <v>51</v>
      </c>
      <c r="AC83" s="6"/>
    </row>
    <row r="84" spans="1:29">
      <c r="A84" s="6"/>
      <c r="B84" s="4">
        <v>7.7825510982995453E-4</v>
      </c>
      <c r="C84" s="1" t="s">
        <v>14</v>
      </c>
      <c r="D84" s="4">
        <v>1.2600149241934653E-7</v>
      </c>
      <c r="E84" s="4">
        <v>2.0420700662343136E-8</v>
      </c>
      <c r="F84" s="4">
        <v>3.5564434003530855E-6</v>
      </c>
      <c r="G84" s="4">
        <v>5.7638258648137342E-7</v>
      </c>
      <c r="H84" s="4">
        <v>6.4660236639486345E-7</v>
      </c>
      <c r="I84" s="4">
        <v>1.0479299187796639E-7</v>
      </c>
      <c r="J84" s="4">
        <v>1.8250614928943601E-5</v>
      </c>
      <c r="K84" s="4">
        <v>2.9578248416875456E-6</v>
      </c>
      <c r="Y84" t="s">
        <v>102</v>
      </c>
      <c r="AC84" s="6"/>
    </row>
    <row r="85" spans="1:29">
      <c r="A85" s="6"/>
      <c r="B85" s="4">
        <v>0.13553992563290526</v>
      </c>
      <c r="C85" s="1" t="s">
        <v>15</v>
      </c>
      <c r="D85" s="4">
        <v>2.1944260559862984E-5</v>
      </c>
      <c r="E85" s="4">
        <v>3.5564434003530855E-6</v>
      </c>
      <c r="F85" s="4">
        <v>6.193856846077344E-4</v>
      </c>
      <c r="G85" s="4">
        <v>1.0038206228399381E-4</v>
      </c>
      <c r="H85" s="4">
        <v>1.1261145034353764E-4</v>
      </c>
      <c r="I85" s="4">
        <v>1.8250614928943601E-5</v>
      </c>
      <c r="J85" s="4">
        <v>3.1785040136315928E-3</v>
      </c>
      <c r="K85" s="4">
        <v>5.151310335310042E-4</v>
      </c>
      <c r="U85" t="s">
        <v>103</v>
      </c>
      <c r="W85">
        <v>66.33864886296881</v>
      </c>
      <c r="AC85" s="6"/>
    </row>
    <row r="86" spans="1:29">
      <c r="A86" s="6"/>
      <c r="B86" s="4">
        <v>2.1966567189015535E-2</v>
      </c>
      <c r="C86" s="1" t="s">
        <v>16</v>
      </c>
      <c r="D86" s="4">
        <v>3.5564434003530855E-6</v>
      </c>
      <c r="E86" s="4">
        <v>5.7638258648137342E-7</v>
      </c>
      <c r="F86" s="4">
        <v>1.0038206228399379E-4</v>
      </c>
      <c r="G86" s="4">
        <v>1.6268633064661861E-5</v>
      </c>
      <c r="H86" s="4">
        <v>1.8250614928943601E-5</v>
      </c>
      <c r="I86" s="4">
        <v>2.9578248416875448E-6</v>
      </c>
      <c r="J86" s="4">
        <v>5.151310335310042E-4</v>
      </c>
      <c r="K86" s="4">
        <v>8.3485809855415007E-5</v>
      </c>
      <c r="AC86" s="6"/>
    </row>
    <row r="87" spans="1:29">
      <c r="A87" s="6"/>
      <c r="B87" s="4">
        <v>2.464271936579094E-2</v>
      </c>
      <c r="C87" s="1" t="s">
        <v>17</v>
      </c>
      <c r="D87" s="4">
        <v>3.9897192811740425E-6</v>
      </c>
      <c r="E87" s="4">
        <v>6.4660236639486356E-7</v>
      </c>
      <c r="F87" s="4">
        <v>1.1261145034353764E-4</v>
      </c>
      <c r="G87" s="4">
        <v>1.8250614928943604E-5</v>
      </c>
      <c r="H87" s="4">
        <v>2.0474058512518436E-5</v>
      </c>
      <c r="I87" s="4">
        <v>3.3181719692332959E-6</v>
      </c>
      <c r="J87" s="4">
        <v>5.7788863351676426E-4</v>
      </c>
      <c r="K87" s="4">
        <v>9.3656754175115031E-5</v>
      </c>
      <c r="AC87" s="6"/>
    </row>
    <row r="88" spans="1:29">
      <c r="A88" s="6"/>
      <c r="B88" s="4">
        <v>3.9937748832384245E-3</v>
      </c>
      <c r="C88" s="1" t="s">
        <v>18</v>
      </c>
      <c r="D88" s="4">
        <v>6.4660236639486345E-7</v>
      </c>
      <c r="E88" s="4">
        <v>1.0479299187796639E-7</v>
      </c>
      <c r="F88" s="4">
        <v>1.8250614928943601E-5</v>
      </c>
      <c r="G88" s="4">
        <v>2.9578248416875452E-6</v>
      </c>
      <c r="H88" s="4">
        <v>3.3181719692332954E-6</v>
      </c>
      <c r="I88" s="4">
        <v>5.377666187030564E-7</v>
      </c>
      <c r="J88" s="4">
        <v>9.3656754175115004E-5</v>
      </c>
      <c r="K88" s="4">
        <v>1.5178681659194572E-5</v>
      </c>
      <c r="AC88" s="6"/>
    </row>
    <row r="89" spans="1:29">
      <c r="A89" s="6"/>
      <c r="B89" s="4">
        <v>0.69555078255377767</v>
      </c>
      <c r="C89" s="1" t="s">
        <v>19</v>
      </c>
      <c r="D89" s="4">
        <v>1.1261145034353766E-4</v>
      </c>
      <c r="E89" s="4">
        <v>1.8250614928943604E-5</v>
      </c>
      <c r="F89" s="4">
        <v>3.1785040136315928E-3</v>
      </c>
      <c r="G89" s="4">
        <v>5.1513103353100431E-4</v>
      </c>
      <c r="H89" s="4">
        <v>5.7788863351676436E-4</v>
      </c>
      <c r="I89" s="4">
        <v>9.3656754175115017E-5</v>
      </c>
      <c r="J89" s="4">
        <v>1.6311141855127706E-2</v>
      </c>
      <c r="K89" s="4">
        <v>2.6435000005875851E-3</v>
      </c>
      <c r="AC89" s="6"/>
    </row>
    <row r="90" spans="1:29">
      <c r="A90" s="6"/>
      <c r="B90" s="4">
        <v>0.11272592136224853</v>
      </c>
      <c r="C90" s="1" t="s">
        <v>20</v>
      </c>
      <c r="D90" s="4">
        <v>1.8250614928943604E-5</v>
      </c>
      <c r="E90" s="4">
        <v>2.9578248416875456E-6</v>
      </c>
      <c r="F90" s="4">
        <v>5.151310335310042E-4</v>
      </c>
      <c r="G90" s="4">
        <v>8.348580985541502E-5</v>
      </c>
      <c r="H90" s="4">
        <v>9.3656754175115017E-5</v>
      </c>
      <c r="I90" s="4">
        <v>1.5178681659194572E-5</v>
      </c>
      <c r="J90" s="4">
        <v>2.6435000005875847E-3</v>
      </c>
      <c r="K90" s="4">
        <v>4.2842446685666748E-4</v>
      </c>
      <c r="AC90" s="6"/>
    </row>
    <row r="91" spans="1:29">
      <c r="A91" s="6"/>
      <c r="AC91" s="6"/>
    </row>
    <row r="92" spans="1:29">
      <c r="A92" s="6"/>
      <c r="C92" s="1" t="s">
        <v>32</v>
      </c>
      <c r="D92" s="4">
        <v>1.367919348846242E-5</v>
      </c>
      <c r="E92" s="4">
        <v>1.1740731578926939E-4</v>
      </c>
      <c r="F92" s="4">
        <v>3.8610080301497581E-4</v>
      </c>
      <c r="G92" s="4">
        <v>3.3138692675342145E-3</v>
      </c>
      <c r="H92" s="4">
        <v>7.0197572347602857E-5</v>
      </c>
      <c r="I92" s="4">
        <v>6.0249959555045991E-4</v>
      </c>
      <c r="J92" s="4">
        <v>1.9813550466971142E-3</v>
      </c>
      <c r="K92" s="4">
        <v>1.7005796274059314E-2</v>
      </c>
      <c r="AC92" s="6"/>
    </row>
    <row r="93" spans="1:29">
      <c r="A93" s="6"/>
      <c r="C93" s="1"/>
      <c r="D93" s="1" t="s">
        <v>13</v>
      </c>
      <c r="E93" s="1" t="s">
        <v>14</v>
      </c>
      <c r="F93" s="1" t="s">
        <v>15</v>
      </c>
      <c r="G93" s="1" t="s">
        <v>16</v>
      </c>
      <c r="H93" s="1" t="s">
        <v>17</v>
      </c>
      <c r="I93" s="1" t="s">
        <v>18</v>
      </c>
      <c r="J93" s="1" t="s">
        <v>19</v>
      </c>
      <c r="K93" s="1" t="s">
        <v>20</v>
      </c>
      <c r="AC93" s="6"/>
    </row>
    <row r="94" spans="1:29">
      <c r="A94" s="6"/>
      <c r="B94" s="4">
        <v>5.8231870796737783E-4</v>
      </c>
      <c r="C94" s="1" t="s">
        <v>13</v>
      </c>
      <c r="D94" s="4">
        <v>7.965650278237205E-9</v>
      </c>
      <c r="E94" s="4">
        <v>6.8368476436325266E-8</v>
      </c>
      <c r="F94" s="4">
        <v>2.2483372075684776E-7</v>
      </c>
      <c r="G94" s="4">
        <v>1.9297280702433245E-6</v>
      </c>
      <c r="H94" s="4">
        <v>4.0877359631902627E-8</v>
      </c>
      <c r="I94" s="4">
        <v>3.5084678603181152E-7</v>
      </c>
      <c r="J94" s="4">
        <v>1.1537801108173071E-6</v>
      </c>
      <c r="K94" s="4">
        <v>9.9027933142666675E-6</v>
      </c>
      <c r="AC94" s="6"/>
    </row>
    <row r="95" spans="1:29">
      <c r="A95" s="6"/>
      <c r="B95" s="4">
        <v>4.9979903050563594E-3</v>
      </c>
      <c r="C95" s="1" t="s">
        <v>14</v>
      </c>
      <c r="D95" s="4">
        <v>6.8368476436325253E-8</v>
      </c>
      <c r="E95" s="4">
        <v>5.8680062605745888E-7</v>
      </c>
      <c r="F95" s="4">
        <v>1.9297280702433241E-6</v>
      </c>
      <c r="G95" s="4">
        <v>1.6562686471360223E-5</v>
      </c>
      <c r="H95" s="4">
        <v>3.5084678603181147E-7</v>
      </c>
      <c r="I95" s="4">
        <v>3.0112871373615765E-6</v>
      </c>
      <c r="J95" s="4">
        <v>9.9027933142666675E-6</v>
      </c>
      <c r="K95" s="4">
        <v>8.4994804907512014E-5</v>
      </c>
      <c r="AC95" s="6"/>
    </row>
    <row r="96" spans="1:29">
      <c r="A96" s="6"/>
      <c r="B96" s="4">
        <v>1.6436182509332986E-2</v>
      </c>
      <c r="C96" s="1" t="s">
        <v>15</v>
      </c>
      <c r="D96" s="4">
        <v>2.2483372075684771E-7</v>
      </c>
      <c r="E96" s="4">
        <v>1.9297280702433241E-6</v>
      </c>
      <c r="F96" s="4">
        <v>6.3460232653541664E-6</v>
      </c>
      <c r="G96" s="4">
        <v>5.446736009326197E-5</v>
      </c>
      <c r="H96" s="4">
        <v>1.1537801108173069E-6</v>
      </c>
      <c r="I96" s="4">
        <v>9.9027933142666675E-6</v>
      </c>
      <c r="J96" s="4">
        <v>3.2565913163301754E-5</v>
      </c>
      <c r="K96" s="4">
        <v>2.7951037127697375E-4</v>
      </c>
      <c r="AC96" s="6"/>
    </row>
    <row r="97" spans="1:29">
      <c r="A97" s="6"/>
      <c r="B97" s="4">
        <v>0.14107031031258779</v>
      </c>
      <c r="C97" s="1" t="s">
        <v>16</v>
      </c>
      <c r="D97" s="4">
        <v>1.9297280702433241E-6</v>
      </c>
      <c r="E97" s="4">
        <v>1.656268647136022E-5</v>
      </c>
      <c r="F97" s="4">
        <v>5.446736009326197E-5</v>
      </c>
      <c r="G97" s="4">
        <v>4.6748856590639966E-4</v>
      </c>
      <c r="H97" s="4">
        <v>9.9027933142666675E-6</v>
      </c>
      <c r="I97" s="4">
        <v>8.4994804907512014E-5</v>
      </c>
      <c r="J97" s="4">
        <v>2.795103712769738E-4</v>
      </c>
      <c r="K97" s="4">
        <v>2.3990129574941966E-3</v>
      </c>
      <c r="AC97" s="6"/>
    </row>
    <row r="98" spans="1:29">
      <c r="A98" s="6"/>
      <c r="B98" s="4">
        <v>2.9882872602379818E-3</v>
      </c>
      <c r="C98" s="1" t="s">
        <v>17</v>
      </c>
      <c r="D98" s="4">
        <v>4.0877359631902607E-8</v>
      </c>
      <c r="E98" s="4">
        <v>3.5084678603181136E-7</v>
      </c>
      <c r="F98" s="4">
        <v>1.1537801108173069E-6</v>
      </c>
      <c r="G98" s="4">
        <v>9.9027933142666658E-6</v>
      </c>
      <c r="H98" s="4">
        <v>2.0977051114597565E-7</v>
      </c>
      <c r="I98" s="4">
        <v>1.800441865681976E-6</v>
      </c>
      <c r="J98" s="4">
        <v>5.9208580440532184E-6</v>
      </c>
      <c r="K98" s="4">
        <v>5.0818204355973983E-5</v>
      </c>
      <c r="AC98" s="6"/>
    </row>
    <row r="99" spans="1:29">
      <c r="A99" s="6"/>
      <c r="B99" s="4">
        <v>2.5648206988791378E-2</v>
      </c>
      <c r="C99" s="1" t="s">
        <v>18</v>
      </c>
      <c r="D99" s="4">
        <v>3.5084678603181136E-7</v>
      </c>
      <c r="E99" s="4">
        <v>3.0112871373615756E-6</v>
      </c>
      <c r="F99" s="4">
        <v>9.9027933142666658E-6</v>
      </c>
      <c r="G99" s="4">
        <v>8.4994804907512E-5</v>
      </c>
      <c r="H99" s="4">
        <v>1.800441865681976E-6</v>
      </c>
      <c r="I99" s="4">
        <v>1.5453034337341285E-5</v>
      </c>
      <c r="J99" s="4">
        <v>5.081820435597399E-5</v>
      </c>
      <c r="K99" s="4">
        <v>4.3616818284629048E-4</v>
      </c>
      <c r="AC99" s="6"/>
    </row>
    <row r="100" spans="1:29">
      <c r="A100" s="6"/>
      <c r="B100" s="4">
        <v>8.4345624015805545E-2</v>
      </c>
      <c r="C100" s="1" t="s">
        <v>19</v>
      </c>
      <c r="D100" s="4">
        <v>1.1537801108173067E-6</v>
      </c>
      <c r="E100" s="4">
        <v>9.9027933142666658E-6</v>
      </c>
      <c r="F100" s="4">
        <v>3.2565913163301747E-5</v>
      </c>
      <c r="G100" s="4">
        <v>2.7951037127697375E-4</v>
      </c>
      <c r="H100" s="4">
        <v>5.9208580440532184E-6</v>
      </c>
      <c r="I100" s="4">
        <v>5.0818204355973997E-5</v>
      </c>
      <c r="J100" s="4">
        <v>1.6711862781053363E-4</v>
      </c>
      <c r="K100" s="4">
        <v>1.4343644986211936E-3</v>
      </c>
      <c r="AC100" s="6"/>
    </row>
    <row r="101" spans="1:29">
      <c r="A101" s="6"/>
      <c r="B101" s="4">
        <v>0.72393107990022054</v>
      </c>
      <c r="C101" s="1" t="s">
        <v>20</v>
      </c>
      <c r="D101" s="4">
        <v>9.9027933142666642E-6</v>
      </c>
      <c r="E101" s="4">
        <v>8.4994804907512E-5</v>
      </c>
      <c r="F101" s="4">
        <v>2.7951037127697375E-4</v>
      </c>
      <c r="G101" s="4">
        <v>2.3990129574941966E-3</v>
      </c>
      <c r="H101" s="4">
        <v>5.0818204355973997E-5</v>
      </c>
      <c r="I101" s="4">
        <v>4.3616818284629053E-4</v>
      </c>
      <c r="J101" s="4">
        <v>1.4343644986211939E-3</v>
      </c>
      <c r="K101" s="4">
        <v>1.2311024461242905E-2</v>
      </c>
      <c r="AC101" s="6"/>
    </row>
    <row r="102" spans="1:29">
      <c r="A102" s="6"/>
      <c r="AC102" s="6"/>
    </row>
    <row r="103" spans="1:29">
      <c r="A103" s="6"/>
      <c r="C103" s="1" t="s">
        <v>33</v>
      </c>
      <c r="AC103" s="6"/>
    </row>
    <row r="104" spans="1:29">
      <c r="A104" s="6"/>
      <c r="C104" s="1"/>
      <c r="D104" s="1" t="s">
        <v>13</v>
      </c>
      <c r="E104" s="1" t="s">
        <v>14</v>
      </c>
      <c r="F104" s="1" t="s">
        <v>15</v>
      </c>
      <c r="G104" s="1" t="s">
        <v>16</v>
      </c>
      <c r="H104" s="1" t="s">
        <v>17</v>
      </c>
      <c r="I104" s="1" t="s">
        <v>18</v>
      </c>
      <c r="J104" s="1" t="s">
        <v>19</v>
      </c>
      <c r="K104" s="1" t="s">
        <v>20</v>
      </c>
      <c r="AC104" s="6"/>
    </row>
    <row r="105" spans="1:29">
      <c r="A105" s="6"/>
      <c r="C105" s="1" t="s">
        <v>13</v>
      </c>
      <c r="D105" s="4">
        <v>7.5475570806756908E-3</v>
      </c>
      <c r="E105" s="4">
        <v>1.3092800493131369E-2</v>
      </c>
      <c r="F105" s="4">
        <v>7.0961706861984849E-3</v>
      </c>
      <c r="G105" s="4">
        <v>2.9654466222383382E-3</v>
      </c>
      <c r="H105" s="4">
        <v>4.7342554129279433E-3</v>
      </c>
      <c r="I105" s="4">
        <v>4.4403946937664092E-3</v>
      </c>
      <c r="J105" s="4">
        <v>1.0721859523377278E-3</v>
      </c>
      <c r="K105" s="4">
        <v>6.6112090130799695E-4</v>
      </c>
      <c r="L105" s="6">
        <v>4.1609931842583957E-2</v>
      </c>
      <c r="AC105" s="6"/>
    </row>
    <row r="106" spans="1:29">
      <c r="A106" s="6"/>
      <c r="C106" s="1" t="s">
        <v>14</v>
      </c>
      <c r="D106" s="4">
        <v>1.3092800493131369E-2</v>
      </c>
      <c r="E106" s="4">
        <v>0.10399755686267113</v>
      </c>
      <c r="F106" s="4">
        <v>2.9654466222383386E-3</v>
      </c>
      <c r="G106" s="4">
        <v>1.6061939289202493E-2</v>
      </c>
      <c r="H106" s="4">
        <v>4.4403946937664092E-3</v>
      </c>
      <c r="I106" s="4">
        <v>3.224577255356488E-2</v>
      </c>
      <c r="J106" s="4">
        <v>6.6112090130799684E-4</v>
      </c>
      <c r="K106" s="4">
        <v>4.2900693764070744E-3</v>
      </c>
      <c r="L106" s="6">
        <v>0.17775510079228973</v>
      </c>
      <c r="AC106" s="6"/>
    </row>
    <row r="107" spans="1:29">
      <c r="A107" s="6"/>
      <c r="C107" s="1" t="s">
        <v>15</v>
      </c>
      <c r="D107" s="4">
        <v>7.0961706861984841E-3</v>
      </c>
      <c r="E107" s="4">
        <v>2.9654466222383377E-3</v>
      </c>
      <c r="F107" s="4">
        <v>0.17464154119380113</v>
      </c>
      <c r="G107" s="4">
        <v>3.8040478528174812E-2</v>
      </c>
      <c r="H107" s="4">
        <v>1.0721859523377276E-3</v>
      </c>
      <c r="I107" s="4">
        <v>6.6112090130799673E-4</v>
      </c>
      <c r="J107" s="4">
        <v>1.3752403847861342E-2</v>
      </c>
      <c r="K107" s="4">
        <v>3.1318388058836069E-3</v>
      </c>
      <c r="L107" s="6">
        <v>0.24136118653780345</v>
      </c>
      <c r="AC107" s="6"/>
    </row>
    <row r="108" spans="1:29">
      <c r="A108" s="6"/>
      <c r="C108" s="1" t="s">
        <v>16</v>
      </c>
      <c r="D108" s="4">
        <v>2.9654466222383382E-3</v>
      </c>
      <c r="E108" s="4">
        <v>1.6061939289202493E-2</v>
      </c>
      <c r="F108" s="4">
        <v>3.8040478528174812E-2</v>
      </c>
      <c r="G108" s="4">
        <v>8.9735421314575584E-2</v>
      </c>
      <c r="H108" s="4">
        <v>6.6112090130799684E-4</v>
      </c>
      <c r="I108" s="4">
        <v>4.2900693764070744E-3</v>
      </c>
      <c r="J108" s="4">
        <v>3.1318388058836069E-3</v>
      </c>
      <c r="K108" s="4">
        <v>8.2581621427647769E-3</v>
      </c>
      <c r="L108" s="6">
        <v>0.16314447698055468</v>
      </c>
      <c r="AC108" s="6"/>
    </row>
    <row r="109" spans="1:29">
      <c r="A109" s="6"/>
      <c r="C109" s="1" t="s">
        <v>17</v>
      </c>
      <c r="D109" s="4">
        <v>4.7342554129279433E-3</v>
      </c>
      <c r="E109" s="4">
        <v>4.4403946937664092E-3</v>
      </c>
      <c r="F109" s="4">
        <v>1.0721859523377276E-3</v>
      </c>
      <c r="G109" s="4">
        <v>6.6112090130799673E-4</v>
      </c>
      <c r="H109" s="4">
        <v>2.224829138415519E-2</v>
      </c>
      <c r="I109" s="4">
        <v>1.9009635481832373E-2</v>
      </c>
      <c r="J109" s="4">
        <v>3.3746302015639474E-3</v>
      </c>
      <c r="K109" s="4">
        <v>2.516428307038002E-3</v>
      </c>
      <c r="L109" s="6">
        <v>5.8056942334929591E-2</v>
      </c>
      <c r="AC109" s="6"/>
    </row>
    <row r="110" spans="1:29">
      <c r="A110" s="6"/>
      <c r="C110" s="1" t="s">
        <v>18</v>
      </c>
      <c r="D110" s="4">
        <v>4.4403946937664092E-3</v>
      </c>
      <c r="E110" s="4">
        <v>3.224577255356488E-2</v>
      </c>
      <c r="F110" s="4">
        <v>6.6112090130799673E-4</v>
      </c>
      <c r="G110" s="4">
        <v>4.2900693764070744E-3</v>
      </c>
      <c r="H110" s="4">
        <v>1.9009635481832373E-2</v>
      </c>
      <c r="I110" s="4">
        <v>0.13529131766943356</v>
      </c>
      <c r="J110" s="4">
        <v>2.5164283070380025E-3</v>
      </c>
      <c r="K110" s="4">
        <v>1.7311975886808682E-2</v>
      </c>
      <c r="L110" s="6">
        <v>0.21576671487015897</v>
      </c>
      <c r="AC110" s="6"/>
    </row>
    <row r="111" spans="1:29">
      <c r="A111" s="6"/>
      <c r="C111" s="1" t="s">
        <v>19</v>
      </c>
      <c r="D111" s="4">
        <v>1.0721859523377276E-3</v>
      </c>
      <c r="E111" s="4">
        <v>6.6112090130799673E-4</v>
      </c>
      <c r="F111" s="4">
        <v>1.3752403847861342E-2</v>
      </c>
      <c r="G111" s="4">
        <v>3.1318388058836069E-3</v>
      </c>
      <c r="H111" s="4">
        <v>3.3746302015639474E-3</v>
      </c>
      <c r="I111" s="4">
        <v>2.516428307038002E-3</v>
      </c>
      <c r="J111" s="4">
        <v>1.7453231957208062E-2</v>
      </c>
      <c r="K111" s="4">
        <v>4.5092501055164526E-3</v>
      </c>
      <c r="L111" s="6">
        <v>4.6471090078717137E-2</v>
      </c>
      <c r="AC111" s="6"/>
    </row>
    <row r="112" spans="1:29">
      <c r="A112" s="6"/>
      <c r="C112" s="1" t="s">
        <v>20</v>
      </c>
      <c r="D112" s="4">
        <v>6.6112090130799673E-4</v>
      </c>
      <c r="E112" s="4">
        <v>4.2900693764070744E-3</v>
      </c>
      <c r="F112" s="4">
        <v>3.1318388058836069E-3</v>
      </c>
      <c r="G112" s="4">
        <v>8.2581621427647751E-3</v>
      </c>
      <c r="H112" s="4">
        <v>2.516428307038002E-3</v>
      </c>
      <c r="I112" s="4">
        <v>1.7311975886808679E-2</v>
      </c>
      <c r="J112" s="4">
        <v>4.5092501055164526E-3</v>
      </c>
      <c r="K112" s="4">
        <v>1.515571402581724E-2</v>
      </c>
      <c r="L112" s="6">
        <v>5.5834559551543816E-2</v>
      </c>
      <c r="AC112" s="6"/>
    </row>
    <row r="113" spans="1:29">
      <c r="A113" s="6"/>
      <c r="D113" s="3">
        <v>4.1609931842583957E-2</v>
      </c>
      <c r="E113" s="3">
        <v>0.17775510079228973</v>
      </c>
      <c r="F113" s="3">
        <v>0.24136118653780345</v>
      </c>
      <c r="G113" s="3">
        <v>0.16314447698055468</v>
      </c>
      <c r="H113" s="3">
        <v>5.8056942334929591E-2</v>
      </c>
      <c r="I113" s="3">
        <v>0.21576671487015897</v>
      </c>
      <c r="J113" s="3">
        <v>4.6471090078717137E-2</v>
      </c>
      <c r="K113" s="3">
        <v>5.583455955154383E-2</v>
      </c>
      <c r="L113" s="6">
        <v>1.0000000029885816</v>
      </c>
      <c r="AC113" s="6"/>
    </row>
    <row r="114" spans="1:29">
      <c r="A114" s="6"/>
      <c r="L114" s="6"/>
      <c r="M114" s="6"/>
      <c r="N114" s="6"/>
      <c r="O114" s="6"/>
      <c r="P114" s="6"/>
      <c r="Q114" s="6"/>
      <c r="R114" s="6"/>
      <c r="S114" s="6"/>
      <c r="T114" s="6"/>
      <c r="U114" s="6"/>
      <c r="V114" s="6"/>
      <c r="W114" s="6"/>
      <c r="X114" s="6"/>
      <c r="Y114" s="6"/>
      <c r="Z114" s="6"/>
      <c r="AA114" s="6"/>
      <c r="AB114" s="6"/>
      <c r="AC114" s="6"/>
    </row>
    <row r="115" spans="1:29">
      <c r="A115" s="6"/>
      <c r="C115" s="1" t="s">
        <v>34</v>
      </c>
      <c r="N115" t="s">
        <v>36</v>
      </c>
      <c r="O115" s="7">
        <v>0.37612930683534951</v>
      </c>
      <c r="W115" t="s">
        <v>54</v>
      </c>
      <c r="Y115" t="s">
        <v>60</v>
      </c>
      <c r="AC115" s="6"/>
    </row>
    <row r="116" spans="1:29">
      <c r="A116" s="6"/>
      <c r="C116" s="1"/>
      <c r="D116" s="1" t="s">
        <v>13</v>
      </c>
      <c r="E116" s="1" t="s">
        <v>14</v>
      </c>
      <c r="F116" s="1" t="s">
        <v>15</v>
      </c>
      <c r="G116" s="1" t="s">
        <v>16</v>
      </c>
      <c r="H116" s="1" t="s">
        <v>17</v>
      </c>
      <c r="I116" s="1" t="s">
        <v>18</v>
      </c>
      <c r="J116" s="1" t="s">
        <v>19</v>
      </c>
      <c r="K116" s="1" t="s">
        <v>20</v>
      </c>
      <c r="N116" t="s">
        <v>37</v>
      </c>
      <c r="O116" s="7">
        <v>0.50681131314861916</v>
      </c>
      <c r="R116" t="s">
        <v>58</v>
      </c>
      <c r="W116" s="1" t="s">
        <v>45</v>
      </c>
      <c r="X116" s="6" t="s">
        <v>47</v>
      </c>
      <c r="Y116" s="6" t="s">
        <v>48</v>
      </c>
      <c r="Z116" s="6" t="s">
        <v>49</v>
      </c>
      <c r="AA116" s="6" t="s">
        <v>50</v>
      </c>
      <c r="AB116" s="6"/>
      <c r="AC116" s="6"/>
    </row>
    <row r="117" spans="1:29">
      <c r="A117" s="6"/>
      <c r="C117" s="1" t="s">
        <v>13</v>
      </c>
      <c r="D117" s="5">
        <v>3.3209251154973041</v>
      </c>
      <c r="E117" s="5">
        <v>5.7608322169778026</v>
      </c>
      <c r="F117" s="5">
        <v>3.1223151019273332</v>
      </c>
      <c r="G117" s="5">
        <v>1.3047965137848687</v>
      </c>
      <c r="H117" s="5">
        <v>2.0830723816882952</v>
      </c>
      <c r="I117" s="5">
        <v>1.95377366525722</v>
      </c>
      <c r="J117" s="5">
        <v>0.4717618190286002</v>
      </c>
      <c r="K117" s="5">
        <v>0.29089319657551865</v>
      </c>
      <c r="L117" s="11">
        <v>18.30837001073694</v>
      </c>
      <c r="N117" t="s">
        <v>38</v>
      </c>
      <c r="O117" s="7">
        <v>0.6125008521945472</v>
      </c>
      <c r="W117" s="1" t="s">
        <v>13</v>
      </c>
      <c r="X117" s="5">
        <v>18.30837001073694</v>
      </c>
      <c r="Y117" s="5">
        <v>3.3209251154973041</v>
      </c>
      <c r="Z117" s="5">
        <v>14.987444895239637</v>
      </c>
      <c r="AA117" s="7">
        <v>3.1013324954644421E-2</v>
      </c>
      <c r="AB117" s="7">
        <v>1.0742724047547541</v>
      </c>
      <c r="AC117" s="6"/>
    </row>
    <row r="118" spans="1:29">
      <c r="A118" s="6"/>
      <c r="C118" s="1" t="s">
        <v>14</v>
      </c>
      <c r="D118" s="5">
        <v>5.7608322169778026</v>
      </c>
      <c r="E118" s="5">
        <v>45.758925019575301</v>
      </c>
      <c r="F118" s="5">
        <v>1.3047965137848689</v>
      </c>
      <c r="G118" s="5">
        <v>7.0672532872490965</v>
      </c>
      <c r="H118" s="5">
        <v>1.95377366525722</v>
      </c>
      <c r="I118" s="5">
        <v>14.188139923568547</v>
      </c>
      <c r="J118" s="5">
        <v>0.2908931965755186</v>
      </c>
      <c r="K118" s="5">
        <v>1.8876305256191128</v>
      </c>
      <c r="L118" s="11">
        <v>78.21224434860747</v>
      </c>
      <c r="M118" s="9" t="s">
        <v>39</v>
      </c>
      <c r="N118" s="9">
        <v>1</v>
      </c>
      <c r="O118" s="9">
        <v>2</v>
      </c>
      <c r="P118" s="9" t="s">
        <v>39</v>
      </c>
      <c r="Q118" s="9">
        <v>1</v>
      </c>
      <c r="R118" s="9">
        <v>2</v>
      </c>
      <c r="S118" s="9" t="s">
        <v>11</v>
      </c>
      <c r="T118" s="9" t="s">
        <v>42</v>
      </c>
      <c r="U118" s="9" t="s">
        <v>43</v>
      </c>
      <c r="V118" s="9"/>
      <c r="W118" s="1" t="s">
        <v>14</v>
      </c>
      <c r="X118" s="5">
        <v>78.21224434860747</v>
      </c>
      <c r="Y118" s="5">
        <v>45.758925019575301</v>
      </c>
      <c r="Z118" s="5">
        <v>32.453319329032169</v>
      </c>
      <c r="AA118" s="7">
        <v>0.99834223379806519</v>
      </c>
      <c r="AB118" s="7">
        <v>0.91635285139514699</v>
      </c>
      <c r="AC118" s="6"/>
    </row>
    <row r="119" spans="1:29">
      <c r="A119" s="6"/>
      <c r="C119" s="1" t="s">
        <v>15</v>
      </c>
      <c r="D119" s="5">
        <v>3.1223151019273332</v>
      </c>
      <c r="E119" s="5">
        <v>1.3047965137848685</v>
      </c>
      <c r="F119" s="5">
        <v>76.8422781252725</v>
      </c>
      <c r="G119" s="5">
        <v>16.737810552396919</v>
      </c>
      <c r="H119" s="5">
        <v>0.47176181902860015</v>
      </c>
      <c r="I119" s="5">
        <v>0.29089319657551854</v>
      </c>
      <c r="J119" s="5">
        <v>6.0510576930589908</v>
      </c>
      <c r="K119" s="5">
        <v>1.378009074588787</v>
      </c>
      <c r="L119" s="11">
        <v>106.19892207663354</v>
      </c>
      <c r="M119" s="9">
        <v>1</v>
      </c>
      <c r="N119" s="5">
        <v>236.00132201100013</v>
      </c>
      <c r="O119" s="5">
        <v>38.501784296421846</v>
      </c>
      <c r="P119" s="9">
        <v>1</v>
      </c>
      <c r="Q119">
        <v>7.4055224333681162E-9</v>
      </c>
      <c r="R119">
        <v>0.52636682226163101</v>
      </c>
      <c r="S119" s="20">
        <v>1.0518996623168835</v>
      </c>
      <c r="T119">
        <v>0.69493001707432334</v>
      </c>
      <c r="U119" s="20">
        <v>0.30506998292567666</v>
      </c>
      <c r="W119" s="1" t="s">
        <v>15</v>
      </c>
      <c r="X119" s="5">
        <v>106.19892207663354</v>
      </c>
      <c r="Y119" s="5">
        <v>76.8422781252725</v>
      </c>
      <c r="Z119" s="5">
        <v>29.356643951361036</v>
      </c>
      <c r="AA119" s="7">
        <v>1.7442480518829667E-2</v>
      </c>
      <c r="AB119" s="7">
        <v>0.38379927333915381</v>
      </c>
      <c r="AC119" s="6"/>
    </row>
    <row r="120" spans="1:29">
      <c r="A120" s="6"/>
      <c r="C120" s="1" t="s">
        <v>16</v>
      </c>
      <c r="D120" s="5">
        <v>1.3047965137848687</v>
      </c>
      <c r="E120" s="5">
        <v>7.0672532872490965</v>
      </c>
      <c r="F120" s="5">
        <v>16.737810552396919</v>
      </c>
      <c r="G120" s="5">
        <v>39.48358537841326</v>
      </c>
      <c r="H120" s="5">
        <v>0.2908931965755186</v>
      </c>
      <c r="I120" s="5">
        <v>1.8876305256191128</v>
      </c>
      <c r="J120" s="5">
        <v>1.378009074588787</v>
      </c>
      <c r="K120" s="5">
        <v>3.6335913428165019</v>
      </c>
      <c r="L120" s="11">
        <v>71.783569871444072</v>
      </c>
      <c r="M120" s="9">
        <v>2</v>
      </c>
      <c r="N120" s="5">
        <v>38.501784296421846</v>
      </c>
      <c r="O120" s="5">
        <v>126.99511071113193</v>
      </c>
      <c r="P120" s="9">
        <v>2</v>
      </c>
      <c r="Q120">
        <v>0.52553264441299008</v>
      </c>
      <c r="R120">
        <v>1.8823673999403152E-7</v>
      </c>
      <c r="W120" s="1" t="s">
        <v>16</v>
      </c>
      <c r="X120" s="5">
        <v>71.783569871444072</v>
      </c>
      <c r="Y120" s="5">
        <v>39.48358537841326</v>
      </c>
      <c r="Z120" s="5">
        <v>32.299984493030813</v>
      </c>
      <c r="AA120" s="7">
        <v>5.8239728801814009E-2</v>
      </c>
      <c r="AB120" s="7">
        <v>0.68390577000175012</v>
      </c>
      <c r="AC120" s="6"/>
    </row>
    <row r="121" spans="1:29">
      <c r="A121" s="6"/>
      <c r="C121" s="1" t="s">
        <v>17</v>
      </c>
      <c r="D121" s="5">
        <v>2.0830723816882952</v>
      </c>
      <c r="E121" s="5">
        <v>1.95377366525722</v>
      </c>
      <c r="F121" s="5">
        <v>0.47176181902860015</v>
      </c>
      <c r="G121" s="5">
        <v>0.29089319657551854</v>
      </c>
      <c r="H121" s="5">
        <v>9.7892482090282833</v>
      </c>
      <c r="I121" s="5">
        <v>8.3642396120062443</v>
      </c>
      <c r="J121" s="5">
        <v>1.4848372886881369</v>
      </c>
      <c r="K121" s="5">
        <v>1.1072284550967209</v>
      </c>
      <c r="L121" s="11">
        <v>25.545054627369019</v>
      </c>
      <c r="M121" s="9" t="s">
        <v>40</v>
      </c>
      <c r="N121" s="9">
        <v>1</v>
      </c>
      <c r="O121" s="9">
        <v>2</v>
      </c>
      <c r="P121" s="9" t="s">
        <v>40</v>
      </c>
      <c r="Q121" s="9">
        <v>1</v>
      </c>
      <c r="R121" s="9">
        <v>2</v>
      </c>
      <c r="S121" s="9" t="s">
        <v>11</v>
      </c>
      <c r="T121" s="9" t="s">
        <v>42</v>
      </c>
      <c r="U121" s="9" t="s">
        <v>43</v>
      </c>
      <c r="W121" s="1" t="s">
        <v>17</v>
      </c>
      <c r="X121" s="5">
        <v>25.545054627369019</v>
      </c>
      <c r="Y121" s="5">
        <v>9.7892482090282833</v>
      </c>
      <c r="Z121" s="5">
        <v>15.755806418340736</v>
      </c>
      <c r="AA121" s="7">
        <v>4.5372552058515116E-3</v>
      </c>
      <c r="AB121" s="7">
        <v>0.19566476617140258</v>
      </c>
      <c r="AC121" s="6"/>
    </row>
    <row r="122" spans="1:29">
      <c r="A122" s="6"/>
      <c r="C122" s="1" t="s">
        <v>18</v>
      </c>
      <c r="D122" s="5">
        <v>1.95377366525722</v>
      </c>
      <c r="E122" s="5">
        <v>14.188139923568547</v>
      </c>
      <c r="F122" s="5">
        <v>0.29089319657551854</v>
      </c>
      <c r="G122" s="5">
        <v>1.8876305256191128</v>
      </c>
      <c r="H122" s="5">
        <v>8.3642396120062443</v>
      </c>
      <c r="I122" s="5">
        <v>59.528179774550765</v>
      </c>
      <c r="J122" s="5">
        <v>1.1072284550967211</v>
      </c>
      <c r="K122" s="5">
        <v>7.6172693901958199</v>
      </c>
      <c r="L122" s="11">
        <v>94.93735454286994</v>
      </c>
      <c r="M122" s="9">
        <v>1</v>
      </c>
      <c r="N122" s="5">
        <v>187.00494104816229</v>
      </c>
      <c r="O122" s="5">
        <v>29.998082481421061</v>
      </c>
      <c r="P122" s="9">
        <v>1</v>
      </c>
      <c r="Q122">
        <v>1.3055246992550615E-7</v>
      </c>
      <c r="R122">
        <v>0.30040282721178257</v>
      </c>
      <c r="S122" s="20">
        <v>0.60003873483940218</v>
      </c>
      <c r="T122">
        <v>0.56143675263287685</v>
      </c>
      <c r="U122" s="20">
        <v>0.43856324736712315</v>
      </c>
      <c r="W122" s="1" t="s">
        <v>18</v>
      </c>
      <c r="X122" s="5">
        <v>94.93735454286994</v>
      </c>
      <c r="Y122" s="5">
        <v>59.528179774550765</v>
      </c>
      <c r="Z122" s="5">
        <v>35.409174768319176</v>
      </c>
      <c r="AA122" s="7">
        <v>1.8421362663773004</v>
      </c>
      <c r="AB122" s="7">
        <v>0.18956599313688624</v>
      </c>
      <c r="AC122" s="6"/>
    </row>
    <row r="123" spans="1:29">
      <c r="A123" s="6"/>
      <c r="C123" s="1" t="s">
        <v>19</v>
      </c>
      <c r="D123" s="5">
        <v>0.47176181902860015</v>
      </c>
      <c r="E123" s="5">
        <v>0.29089319657551854</v>
      </c>
      <c r="F123" s="5">
        <v>6.0510576930589908</v>
      </c>
      <c r="G123" s="5">
        <v>1.378009074588787</v>
      </c>
      <c r="H123" s="5">
        <v>1.4848372886881369</v>
      </c>
      <c r="I123" s="5">
        <v>1.1072284550967209</v>
      </c>
      <c r="J123" s="5">
        <v>7.6794220611715476</v>
      </c>
      <c r="K123" s="5">
        <v>1.9840700464272392</v>
      </c>
      <c r="L123" s="11">
        <v>20.447279634635539</v>
      </c>
      <c r="M123" s="9">
        <v>2</v>
      </c>
      <c r="N123" s="5">
        <v>29.998082481421058</v>
      </c>
      <c r="O123" s="5">
        <v>192.99889530397135</v>
      </c>
      <c r="P123" s="9">
        <v>2</v>
      </c>
      <c r="Q123">
        <v>0.29963577075203934</v>
      </c>
      <c r="R123">
        <v>6.3231103669698528E-9</v>
      </c>
      <c r="W123" s="1" t="s">
        <v>19</v>
      </c>
      <c r="X123" s="5">
        <v>20.447279634635539</v>
      </c>
      <c r="Y123" s="5">
        <v>7.6794220611715476</v>
      </c>
      <c r="Z123" s="5">
        <v>12.767857573463992</v>
      </c>
      <c r="AA123" s="7">
        <v>0.36727483358551194</v>
      </c>
      <c r="AB123" s="7">
        <v>0.39023460151195027</v>
      </c>
      <c r="AC123" s="6"/>
    </row>
    <row r="124" spans="1:29">
      <c r="A124" s="6"/>
      <c r="C124" s="1" t="s">
        <v>20</v>
      </c>
      <c r="D124" s="5">
        <v>0.29089319657551854</v>
      </c>
      <c r="E124" s="5">
        <v>1.8876305256191128</v>
      </c>
      <c r="F124" s="5">
        <v>1.378009074588787</v>
      </c>
      <c r="G124" s="5">
        <v>3.633591342816501</v>
      </c>
      <c r="H124" s="5">
        <v>1.1072284550967209</v>
      </c>
      <c r="I124" s="5">
        <v>7.6172693901958191</v>
      </c>
      <c r="J124" s="5">
        <v>1.9840700464272392</v>
      </c>
      <c r="K124" s="5">
        <v>6.6685141713595852</v>
      </c>
      <c r="L124" s="11">
        <v>24.567206202679284</v>
      </c>
      <c r="M124" s="9" t="s">
        <v>41</v>
      </c>
      <c r="N124" s="9">
        <v>1</v>
      </c>
      <c r="O124" s="9">
        <v>2</v>
      </c>
      <c r="P124" s="9" t="s">
        <v>41</v>
      </c>
      <c r="Q124" s="9">
        <v>1</v>
      </c>
      <c r="R124" s="9">
        <v>2</v>
      </c>
      <c r="S124" s="9" t="s">
        <v>11</v>
      </c>
      <c r="T124" s="9" t="s">
        <v>42</v>
      </c>
      <c r="U124" s="9" t="s">
        <v>43</v>
      </c>
      <c r="W124" s="1" t="s">
        <v>20</v>
      </c>
      <c r="X124" s="5">
        <v>24.567206202679284</v>
      </c>
      <c r="Y124" s="5">
        <v>6.6685141713595852</v>
      </c>
      <c r="Z124" s="5">
        <v>17.898692031319698</v>
      </c>
      <c r="AA124" s="7">
        <v>1.6477861749376675E-2</v>
      </c>
      <c r="AB124" s="7">
        <v>3.4856924571059413</v>
      </c>
      <c r="AC124" s="6"/>
    </row>
    <row r="125" spans="1:29">
      <c r="A125" s="6"/>
      <c r="D125" s="11">
        <v>18.30837001073694</v>
      </c>
      <c r="E125" s="11">
        <v>78.21224434860747</v>
      </c>
      <c r="F125" s="11">
        <v>106.19892207663354</v>
      </c>
      <c r="G125" s="11">
        <v>71.783569871444072</v>
      </c>
      <c r="H125" s="11">
        <v>25.545054627369019</v>
      </c>
      <c r="I125" s="11">
        <v>94.93735454286994</v>
      </c>
      <c r="J125" s="11">
        <v>20.447279634635539</v>
      </c>
      <c r="K125" s="11">
        <v>24.567206202679284</v>
      </c>
      <c r="L125" s="1">
        <v>440.00000131497586</v>
      </c>
      <c r="M125" s="9">
        <v>1</v>
      </c>
      <c r="N125" s="5">
        <v>125.00148571780957</v>
      </c>
      <c r="O125" s="5">
        <v>45.498140631565477</v>
      </c>
      <c r="P125" s="9">
        <v>1</v>
      </c>
      <c r="Q125">
        <v>1.7658649391285887E-8</v>
      </c>
      <c r="R125">
        <v>5.535672934967424E-3</v>
      </c>
      <c r="S125" s="20">
        <v>1.0989651994475345E-2</v>
      </c>
      <c r="T125">
        <v>8.3490518186722235E-2</v>
      </c>
      <c r="U125" s="20">
        <v>0.91650948181327774</v>
      </c>
      <c r="W125" s="1" t="s">
        <v>59</v>
      </c>
      <c r="X125" s="6">
        <v>440.00000131497586</v>
      </c>
      <c r="Y125" s="6">
        <v>249.07107785486852</v>
      </c>
      <c r="Z125" s="6">
        <v>190.92892346010728</v>
      </c>
      <c r="AA125" s="6">
        <v>3.3354639849913941</v>
      </c>
      <c r="AB125" s="6">
        <v>7.3194881174169852</v>
      </c>
      <c r="AC125" s="10">
        <v>10.65495210240838</v>
      </c>
    </row>
    <row r="126" spans="1:29">
      <c r="A126" s="6"/>
      <c r="M126" s="9">
        <v>2</v>
      </c>
      <c r="N126" s="5">
        <v>45.498140631565477</v>
      </c>
      <c r="O126" s="5">
        <v>224.00223433403525</v>
      </c>
      <c r="P126" s="9">
        <v>2</v>
      </c>
      <c r="Q126">
        <v>5.4539391142568085E-3</v>
      </c>
      <c r="R126">
        <v>2.2286601720386856E-8</v>
      </c>
      <c r="AC126" s="6" t="s">
        <v>51</v>
      </c>
    </row>
    <row r="127" spans="1:29">
      <c r="A127" s="6"/>
      <c r="C127" s="1" t="s">
        <v>35</v>
      </c>
      <c r="L127" s="6"/>
      <c r="M127" s="6"/>
      <c r="N127" s="6"/>
      <c r="O127" s="6"/>
      <c r="P127" s="6"/>
      <c r="Q127" s="6"/>
      <c r="R127" s="6"/>
      <c r="S127" s="6"/>
      <c r="T127" s="6"/>
      <c r="U127" s="6"/>
      <c r="V127" s="6"/>
      <c r="W127" s="6"/>
      <c r="X127" s="6"/>
      <c r="Y127" s="6"/>
      <c r="Z127" s="6"/>
      <c r="AA127" s="6"/>
      <c r="AB127" s="6"/>
      <c r="AC127" s="6"/>
    </row>
    <row r="128" spans="1:29">
      <c r="A128" s="6"/>
      <c r="C128" s="1"/>
      <c r="D128" s="1" t="s">
        <v>13</v>
      </c>
      <c r="E128" s="1" t="s">
        <v>14</v>
      </c>
      <c r="F128" s="1" t="s">
        <v>15</v>
      </c>
      <c r="G128" s="1" t="s">
        <v>16</v>
      </c>
      <c r="H128" s="1" t="s">
        <v>17</v>
      </c>
      <c r="I128" s="1" t="s">
        <v>18</v>
      </c>
      <c r="J128" s="1" t="s">
        <v>19</v>
      </c>
      <c r="K128" s="1" t="s">
        <v>20</v>
      </c>
      <c r="AC128" s="6"/>
    </row>
    <row r="129" spans="1:29">
      <c r="A129" s="6"/>
      <c r="C129" s="1" t="s">
        <v>13</v>
      </c>
      <c r="D129" s="7">
        <v>-0.30489331407291786</v>
      </c>
      <c r="E129" s="7">
        <v>8.8058964408304092</v>
      </c>
      <c r="F129" s="7">
        <v>-0.11988737352349722</v>
      </c>
      <c r="G129" s="7">
        <v>0.85420016015508848</v>
      </c>
      <c r="H129" s="7">
        <v>0</v>
      </c>
      <c r="I129" s="7">
        <v>4.6768930288266897E-2</v>
      </c>
      <c r="J129" s="7">
        <v>0</v>
      </c>
      <c r="K129" s="7">
        <v>0</v>
      </c>
      <c r="L129" s="12">
        <v>9.2820848436773478</v>
      </c>
      <c r="AC129" s="6"/>
    </row>
    <row r="130" spans="1:29">
      <c r="A130" s="6"/>
      <c r="C130" s="1" t="s">
        <v>14</v>
      </c>
      <c r="D130" s="7">
        <v>-1.4591503410623028</v>
      </c>
      <c r="E130" s="7">
        <v>-6.2331831494741801</v>
      </c>
      <c r="F130" s="7">
        <v>-0.26604710048240121</v>
      </c>
      <c r="G130" s="7">
        <v>0.99175711814994272</v>
      </c>
      <c r="H130" s="7">
        <v>0</v>
      </c>
      <c r="I130" s="7">
        <v>-3.498213059753069</v>
      </c>
      <c r="J130" s="7">
        <v>0</v>
      </c>
      <c r="K130" s="7">
        <v>3.0038880348955774</v>
      </c>
      <c r="L130" s="12">
        <v>-7.4609484977264326</v>
      </c>
      <c r="AC130" s="6"/>
    </row>
    <row r="131" spans="1:29">
      <c r="A131" s="6"/>
      <c r="C131" s="1" t="s">
        <v>15</v>
      </c>
      <c r="D131" s="7">
        <v>-0.89085513189866028</v>
      </c>
      <c r="E131" s="7">
        <v>0</v>
      </c>
      <c r="F131" s="7">
        <v>1.1663996432958748</v>
      </c>
      <c r="G131" s="7">
        <v>-0.72130468629554856</v>
      </c>
      <c r="H131" s="7">
        <v>0</v>
      </c>
      <c r="I131" s="7">
        <v>1.2347991012569874</v>
      </c>
      <c r="J131" s="7">
        <v>-5.0841677001240884E-2</v>
      </c>
      <c r="K131" s="7">
        <v>-0.32063975790272048</v>
      </c>
      <c r="L131" s="12">
        <v>0.41755749145469201</v>
      </c>
      <c r="AC131" s="6"/>
    </row>
    <row r="132" spans="1:29">
      <c r="A132" s="6"/>
      <c r="C132" s="1" t="s">
        <v>16</v>
      </c>
      <c r="D132" s="7">
        <v>2.4976955645571262</v>
      </c>
      <c r="E132" s="7">
        <v>2.1757740788261355</v>
      </c>
      <c r="F132" s="7">
        <v>-1.6443009604656436</v>
      </c>
      <c r="G132" s="7">
        <v>1.5451686894625738</v>
      </c>
      <c r="H132" s="7">
        <v>1.2347991012569872</v>
      </c>
      <c r="I132" s="7">
        <v>1.3898698088163401</v>
      </c>
      <c r="J132" s="7">
        <v>0.74501484531444973</v>
      </c>
      <c r="K132" s="7">
        <v>0.38429140515904581</v>
      </c>
      <c r="L132" s="12">
        <v>8.3283125329270149</v>
      </c>
      <c r="AC132" s="6"/>
    </row>
    <row r="133" spans="1:29">
      <c r="A133" s="6"/>
      <c r="C133" s="1" t="s">
        <v>17</v>
      </c>
      <c r="D133" s="7">
        <v>4.3779700099440246</v>
      </c>
      <c r="E133" s="7">
        <v>0</v>
      </c>
      <c r="F133" s="7">
        <v>2.8888564440450408</v>
      </c>
      <c r="G133" s="7">
        <v>0</v>
      </c>
      <c r="H133" s="7">
        <v>0.21300431123624383</v>
      </c>
      <c r="I133" s="7">
        <v>-1.9932357596642147</v>
      </c>
      <c r="J133" s="7">
        <v>-0.39530519634446371</v>
      </c>
      <c r="K133" s="7">
        <v>0</v>
      </c>
      <c r="L133" s="12">
        <v>5.0912898092166303</v>
      </c>
      <c r="AC133" s="6"/>
    </row>
    <row r="134" spans="1:29">
      <c r="A134" s="6"/>
      <c r="C134" s="1" t="s">
        <v>18</v>
      </c>
      <c r="D134" s="7">
        <v>1.286548719756893</v>
      </c>
      <c r="E134" s="7">
        <v>-0.18688697095731596</v>
      </c>
      <c r="F134" s="7">
        <v>0</v>
      </c>
      <c r="G134" s="7">
        <v>4.8705778001905209</v>
      </c>
      <c r="H134" s="7">
        <v>0.65933233347715625</v>
      </c>
      <c r="I134" s="7">
        <v>11.343180237137993</v>
      </c>
      <c r="J134" s="7">
        <v>1.1825743499153771</v>
      </c>
      <c r="K134" s="7">
        <v>-2.1049002264961412</v>
      </c>
      <c r="L134" s="12">
        <v>17.050426243024482</v>
      </c>
      <c r="AC134" s="6"/>
    </row>
    <row r="135" spans="1:29">
      <c r="A135" s="6"/>
      <c r="C135" s="1" t="s">
        <v>19</v>
      </c>
      <c r="D135" s="7">
        <v>0</v>
      </c>
      <c r="E135" s="7">
        <v>0</v>
      </c>
      <c r="F135" s="7">
        <v>1.0197394689560273</v>
      </c>
      <c r="G135" s="7">
        <v>2.3339175922961672</v>
      </c>
      <c r="H135" s="7">
        <v>0.59568396843096316</v>
      </c>
      <c r="I135" s="7">
        <v>-0.10186000560225647</v>
      </c>
      <c r="J135" s="7">
        <v>-1.4807089358897791</v>
      </c>
      <c r="K135" s="7">
        <v>1.5993733323207499E-2</v>
      </c>
      <c r="L135" s="12">
        <v>2.3827658215143295</v>
      </c>
      <c r="AC135" s="6"/>
    </row>
    <row r="136" spans="1:29">
      <c r="A136" s="6"/>
      <c r="C136" s="1" t="s">
        <v>20</v>
      </c>
      <c r="D136" s="7">
        <v>0</v>
      </c>
      <c r="E136" s="7">
        <v>1.3898698088163401</v>
      </c>
      <c r="F136" s="7">
        <v>-0.32063975790272048</v>
      </c>
      <c r="G136" s="7">
        <v>0</v>
      </c>
      <c r="H136" s="7">
        <v>0</v>
      </c>
      <c r="I136" s="7">
        <v>-2.6745415543467663</v>
      </c>
      <c r="J136" s="7">
        <v>2.8045761888861964</v>
      </c>
      <c r="K136" s="7">
        <v>0.33959153800410558</v>
      </c>
      <c r="L136" s="12">
        <v>1.5388562234571554</v>
      </c>
      <c r="AC136" s="6"/>
    </row>
    <row r="137" spans="1:29">
      <c r="A137" s="6"/>
      <c r="D137" s="12">
        <v>5.5073155072241624</v>
      </c>
      <c r="E137" s="12">
        <v>5.951470208041389</v>
      </c>
      <c r="F137" s="12">
        <v>2.7241203639226805</v>
      </c>
      <c r="G137" s="12">
        <v>9.8743166739587451</v>
      </c>
      <c r="H137" s="12">
        <v>2.7028197144013504</v>
      </c>
      <c r="I137" s="12">
        <v>5.746767698133282</v>
      </c>
      <c r="J137" s="12">
        <v>2.8053095748805399</v>
      </c>
      <c r="K137" s="12">
        <v>1.3182247269830749</v>
      </c>
      <c r="L137" s="2">
        <v>73.260688935090442</v>
      </c>
      <c r="M137" t="s">
        <v>53</v>
      </c>
      <c r="AC137" s="6"/>
    </row>
    <row r="138" spans="1:29">
      <c r="A138" s="6"/>
      <c r="AC138" s="6"/>
    </row>
    <row r="139" spans="1:29">
      <c r="A139" s="6"/>
      <c r="AC139" s="6"/>
    </row>
    <row r="140" spans="1:29">
      <c r="A140" s="6"/>
      <c r="C140" t="s">
        <v>52</v>
      </c>
      <c r="AC140" s="6"/>
    </row>
    <row r="141" spans="1:29">
      <c r="A141" s="6"/>
      <c r="C141" s="1"/>
      <c r="D141" s="1" t="s">
        <v>13</v>
      </c>
      <c r="E141" s="1" t="s">
        <v>14</v>
      </c>
      <c r="F141" s="1" t="s">
        <v>15</v>
      </c>
      <c r="G141" s="1" t="s">
        <v>16</v>
      </c>
      <c r="H141" s="1" t="s">
        <v>17</v>
      </c>
      <c r="I141" s="1" t="s">
        <v>18</v>
      </c>
      <c r="J141" s="1" t="s">
        <v>19</v>
      </c>
      <c r="K141" s="1" t="s">
        <v>20</v>
      </c>
      <c r="L141" s="6"/>
      <c r="AC141" s="6"/>
    </row>
    <row r="142" spans="1:29">
      <c r="A142" s="6"/>
      <c r="C142" s="1" t="s">
        <v>13</v>
      </c>
      <c r="D142" s="7">
        <v>3.1013324954644421E-2</v>
      </c>
      <c r="E142" s="7">
        <v>6.7572206859243993</v>
      </c>
      <c r="F142" s="7">
        <v>4.7916317447456976E-3</v>
      </c>
      <c r="G142" s="7">
        <v>0.37040862857896839</v>
      </c>
      <c r="H142" s="7">
        <v>2.0830723816882952</v>
      </c>
      <c r="I142" s="7">
        <v>1.0937162588227573E-3</v>
      </c>
      <c r="J142" s="7">
        <v>0.4717618190286002</v>
      </c>
      <c r="K142" s="7">
        <v>0.29089319657551865</v>
      </c>
      <c r="L142" s="13">
        <v>10.010255384753995</v>
      </c>
      <c r="AC142" s="6"/>
    </row>
    <row r="143" spans="1:29">
      <c r="A143" s="6"/>
      <c r="C143" s="1" t="s">
        <v>14</v>
      </c>
      <c r="D143" s="7">
        <v>0.53820871352742439</v>
      </c>
      <c r="E143" s="7">
        <v>0.99834223379806519</v>
      </c>
      <c r="F143" s="7">
        <v>7.1199542483393718E-2</v>
      </c>
      <c r="G143" s="7">
        <v>0.12310531330712604</v>
      </c>
      <c r="H143" s="7">
        <v>1.95377366525722</v>
      </c>
      <c r="I143" s="7">
        <v>1.2362801687803648</v>
      </c>
      <c r="J143" s="7">
        <v>0.2908931965755186</v>
      </c>
      <c r="K143" s="7">
        <v>2.3638655635920518</v>
      </c>
      <c r="L143" s="13">
        <v>7.5756683973211647</v>
      </c>
      <c r="AC143" s="6"/>
    </row>
    <row r="144" spans="1:29">
      <c r="A144" s="6"/>
      <c r="C144" s="1" t="s">
        <v>15</v>
      </c>
      <c r="D144" s="7">
        <v>0.40341578184618321</v>
      </c>
      <c r="E144" s="7">
        <v>1.3047965137848685</v>
      </c>
      <c r="F144" s="7">
        <v>1.7442480518829667E-2</v>
      </c>
      <c r="G144" s="7">
        <v>3.2523035765289601E-2</v>
      </c>
      <c r="H144" s="7">
        <v>0.47176181902860015</v>
      </c>
      <c r="I144" s="7">
        <v>1.7285810207401882</v>
      </c>
      <c r="J144" s="7">
        <v>4.3081526449440519E-4</v>
      </c>
      <c r="K144" s="7">
        <v>0.10369370064860516</v>
      </c>
      <c r="L144" s="13">
        <v>4.0626451675970587</v>
      </c>
      <c r="AC144" s="6"/>
    </row>
    <row r="145" spans="1:29">
      <c r="A145" s="6"/>
      <c r="C145" s="1" t="s">
        <v>16</v>
      </c>
      <c r="D145" s="7">
        <v>2.2024237720715929</v>
      </c>
      <c r="E145" s="7">
        <v>0.52856600772879014</v>
      </c>
      <c r="F145" s="7">
        <v>0.18042894598240097</v>
      </c>
      <c r="G145" s="7">
        <v>5.8239728801814009E-2</v>
      </c>
      <c r="H145" s="7">
        <v>1.7285810207401879</v>
      </c>
      <c r="I145" s="7">
        <v>0.65551273447889113</v>
      </c>
      <c r="J145" s="7">
        <v>0.28074757882805979</v>
      </c>
      <c r="K145" s="7">
        <v>3.6948377346955337E-2</v>
      </c>
      <c r="L145" s="13">
        <v>5.6714481659786919</v>
      </c>
      <c r="AC145" s="6"/>
    </row>
    <row r="146" spans="1:29">
      <c r="A146" s="6"/>
      <c r="C146" s="1" t="s">
        <v>17</v>
      </c>
      <c r="D146" s="7">
        <v>4.0845756514584597</v>
      </c>
      <c r="E146" s="7">
        <v>1.95377366525722</v>
      </c>
      <c r="F146" s="7">
        <v>4.9506166959161755</v>
      </c>
      <c r="G146" s="7">
        <v>0.29089319657551854</v>
      </c>
      <c r="H146" s="7">
        <v>4.5372552058515116E-3</v>
      </c>
      <c r="I146" s="7">
        <v>0.66827699853982425</v>
      </c>
      <c r="J146" s="7">
        <v>0.15831175462339525</v>
      </c>
      <c r="K146" s="7">
        <v>1.1072284550967209</v>
      </c>
      <c r="L146" s="13">
        <v>13.218213672673167</v>
      </c>
      <c r="AC146" s="6"/>
    </row>
    <row r="147" spans="1:29">
      <c r="A147" s="6"/>
      <c r="C147" s="1" t="s">
        <v>18</v>
      </c>
      <c r="D147" s="7">
        <v>0.5602437800108262</v>
      </c>
      <c r="E147" s="7">
        <v>2.4948041837098019E-3</v>
      </c>
      <c r="F147" s="7">
        <v>0.29089319657551854</v>
      </c>
      <c r="G147" s="7">
        <v>5.1317477724518303</v>
      </c>
      <c r="H147" s="7">
        <v>4.8323731706799052E-2</v>
      </c>
      <c r="I147" s="7">
        <v>1.8421362663773004</v>
      </c>
      <c r="J147" s="7">
        <v>0.71985237348272679</v>
      </c>
      <c r="K147" s="7">
        <v>0.89928538823541615</v>
      </c>
      <c r="L147" s="13">
        <v>9.494977313024128</v>
      </c>
      <c r="AC147" s="6"/>
    </row>
    <row r="148" spans="1:29">
      <c r="A148" s="6"/>
      <c r="C148" s="1" t="s">
        <v>19</v>
      </c>
      <c r="D148" s="7">
        <v>0.47176181902860015</v>
      </c>
      <c r="E148" s="7">
        <v>0.29089319657551854</v>
      </c>
      <c r="F148" s="7">
        <v>0.14881555383870404</v>
      </c>
      <c r="G148" s="7">
        <v>1.9091707091271506</v>
      </c>
      <c r="H148" s="7">
        <v>0.17873515242917024</v>
      </c>
      <c r="I148" s="7">
        <v>1.0384434693222448E-2</v>
      </c>
      <c r="J148" s="7">
        <v>0.36727483358551194</v>
      </c>
      <c r="K148" s="7">
        <v>1.2790043440617097E-4</v>
      </c>
      <c r="L148" s="13">
        <v>3.3771635997122842</v>
      </c>
      <c r="AC148" s="6"/>
    </row>
    <row r="149" spans="1:29">
      <c r="A149" s="6"/>
      <c r="C149" s="1" t="s">
        <v>20</v>
      </c>
      <c r="D149" s="7">
        <v>0.29089319657551854</v>
      </c>
      <c r="E149" s="7">
        <v>0.65551273447889113</v>
      </c>
      <c r="F149" s="7">
        <v>0.10369370064860516</v>
      </c>
      <c r="G149" s="7">
        <v>3.6335913428165014</v>
      </c>
      <c r="H149" s="7">
        <v>1.1072284550967209</v>
      </c>
      <c r="I149" s="7">
        <v>4.1423919498821551</v>
      </c>
      <c r="J149" s="7">
        <v>2.0483014624559077</v>
      </c>
      <c r="K149" s="7">
        <v>1.6477861749376675E-2</v>
      </c>
      <c r="L149" s="13">
        <v>11.998090703703674</v>
      </c>
      <c r="N149">
        <v>0.88216181448037978</v>
      </c>
      <c r="AC149" s="6"/>
    </row>
    <row r="150" spans="1:29">
      <c r="A150" s="6"/>
      <c r="B150" s="6"/>
      <c r="C150" s="6"/>
      <c r="D150" s="13">
        <v>8.5825360394732506</v>
      </c>
      <c r="E150" s="13">
        <v>12.491599841731464</v>
      </c>
      <c r="F150" s="13">
        <v>5.7678817477083726</v>
      </c>
      <c r="G150" s="13">
        <v>11.549679727424198</v>
      </c>
      <c r="H150" s="13">
        <v>7.5760134811528452</v>
      </c>
      <c r="I150" s="13">
        <v>10.284657289750768</v>
      </c>
      <c r="J150" s="13">
        <v>4.337573833844214</v>
      </c>
      <c r="K150" s="13">
        <v>4.8185204436790503</v>
      </c>
      <c r="L150" s="14">
        <v>65.408462404764165</v>
      </c>
      <c r="M150" t="s">
        <v>11</v>
      </c>
      <c r="N150" s="6">
        <v>0.11783818551962022</v>
      </c>
      <c r="O150" s="6" t="s">
        <v>61</v>
      </c>
      <c r="P150" s="6"/>
      <c r="Q150" s="6"/>
      <c r="R150" s="6"/>
      <c r="S150" s="6"/>
      <c r="T150" s="6"/>
      <c r="U150" s="6"/>
      <c r="V150" s="6"/>
      <c r="W150" s="6"/>
      <c r="X150" s="6"/>
      <c r="Y150" s="6"/>
      <c r="Z150" s="6"/>
      <c r="AA150" s="6"/>
      <c r="AB150" s="6"/>
      <c r="AC150" s="6"/>
    </row>
    <row r="153" spans="1:29">
      <c r="A153" t="s">
        <v>119</v>
      </c>
      <c r="C153" t="s">
        <v>116</v>
      </c>
      <c r="E153" t="s">
        <v>117</v>
      </c>
    </row>
    <row r="155" spans="1:29">
      <c r="A155" s="15" t="s">
        <v>0</v>
      </c>
      <c r="B155" s="15" t="s">
        <v>1</v>
      </c>
      <c r="C155" s="15" t="s">
        <v>2</v>
      </c>
      <c r="D155" s="15" t="s">
        <v>3</v>
      </c>
      <c r="E155" s="15" t="s">
        <v>4</v>
      </c>
      <c r="F155" s="15" t="s">
        <v>5</v>
      </c>
      <c r="G155" s="15" t="s">
        <v>6</v>
      </c>
      <c r="H155" s="21" t="s">
        <v>7</v>
      </c>
      <c r="I155" s="21" t="s">
        <v>8</v>
      </c>
      <c r="J155" s="21" t="s">
        <v>9</v>
      </c>
      <c r="K155" s="15" t="s">
        <v>10</v>
      </c>
      <c r="L155" s="6"/>
      <c r="M155" s="6"/>
      <c r="N155" s="6"/>
      <c r="O155" s="6"/>
      <c r="P155" s="6"/>
      <c r="Q155" s="6"/>
      <c r="R155" s="6"/>
      <c r="S155" s="6"/>
      <c r="T155" s="6"/>
      <c r="U155" s="6"/>
      <c r="V155" s="6"/>
      <c r="W155" s="6"/>
      <c r="X155" s="6"/>
      <c r="Y155" s="6"/>
      <c r="Z155" s="6"/>
      <c r="AA155" s="6"/>
      <c r="AB155" s="6"/>
      <c r="AC155" s="6"/>
    </row>
    <row r="156" spans="1:29">
      <c r="A156" s="28">
        <v>5.9780310776679862E-2</v>
      </c>
      <c r="B156" s="28">
        <v>0.13275316720609981</v>
      </c>
      <c r="C156" s="28">
        <v>0.15075380336654115</v>
      </c>
      <c r="D156" s="28">
        <v>0</v>
      </c>
      <c r="E156" s="28">
        <v>0.18387020128472356</v>
      </c>
      <c r="F156" s="28">
        <v>0.28290297730741548</v>
      </c>
      <c r="G156" s="28">
        <v>0.12420846956921305</v>
      </c>
      <c r="H156" s="28">
        <v>5.3436080929834748E-2</v>
      </c>
      <c r="I156" s="28">
        <v>0.31445268122835529</v>
      </c>
      <c r="J156" s="28">
        <v>4.112959043888656E-2</v>
      </c>
      <c r="K156" s="28">
        <v>0</v>
      </c>
      <c r="L156" s="1">
        <v>1.0000000007584289</v>
      </c>
      <c r="N156" t="s">
        <v>36</v>
      </c>
      <c r="O156" s="4">
        <v>0.38636363636363635</v>
      </c>
      <c r="P156" s="4">
        <v>0.36590909090909091</v>
      </c>
      <c r="S156" s="4">
        <v>0.3761363636363636</v>
      </c>
      <c r="Y156" t="s">
        <v>84</v>
      </c>
      <c r="AC156" s="6"/>
    </row>
    <row r="157" spans="1:29">
      <c r="A157" t="s">
        <v>94</v>
      </c>
      <c r="B157" s="18">
        <v>86.447546793313791</v>
      </c>
      <c r="C157" s="16" t="s">
        <v>12</v>
      </c>
      <c r="D157" s="1" t="s">
        <v>13</v>
      </c>
      <c r="E157" s="1" t="s">
        <v>14</v>
      </c>
      <c r="F157" s="1" t="s">
        <v>15</v>
      </c>
      <c r="G157" s="1" t="s">
        <v>16</v>
      </c>
      <c r="H157" s="1" t="s">
        <v>17</v>
      </c>
      <c r="I157" s="1" t="s">
        <v>18</v>
      </c>
      <c r="J157" s="1" t="s">
        <v>19</v>
      </c>
      <c r="K157" s="1" t="s">
        <v>20</v>
      </c>
      <c r="L157" s="1"/>
      <c r="N157" t="s">
        <v>37</v>
      </c>
      <c r="O157" s="4">
        <v>0.5</v>
      </c>
      <c r="P157" s="4">
        <v>0.51363636363636367</v>
      </c>
      <c r="Q157" t="s">
        <v>55</v>
      </c>
      <c r="S157" s="4">
        <v>0.50681818181818183</v>
      </c>
      <c r="Y157" s="1" t="s">
        <v>12</v>
      </c>
      <c r="Z157" t="s">
        <v>47</v>
      </c>
      <c r="AA157" t="s">
        <v>48</v>
      </c>
      <c r="AB157" t="s">
        <v>49</v>
      </c>
      <c r="AC157" s="6"/>
    </row>
    <row r="158" spans="1:29">
      <c r="A158" t="s">
        <v>21</v>
      </c>
      <c r="B158">
        <v>2.5256223058864402E-3</v>
      </c>
      <c r="C158" s="1" t="s">
        <v>13</v>
      </c>
      <c r="D158">
        <v>3</v>
      </c>
      <c r="E158">
        <v>12</v>
      </c>
      <c r="F158">
        <v>3</v>
      </c>
      <c r="G158">
        <v>2</v>
      </c>
      <c r="I158">
        <v>2</v>
      </c>
      <c r="L158" s="1">
        <v>22</v>
      </c>
      <c r="N158" t="s">
        <v>38</v>
      </c>
      <c r="O158" s="4">
        <v>0.61136363636363633</v>
      </c>
      <c r="P158" s="4">
        <v>0.61363636363636365</v>
      </c>
      <c r="Q158" t="s">
        <v>56</v>
      </c>
      <c r="S158" s="4">
        <v>0.61250000000000004</v>
      </c>
      <c r="T158" t="s">
        <v>44</v>
      </c>
      <c r="V158" t="s">
        <v>57</v>
      </c>
      <c r="Y158" s="1" t="s">
        <v>13</v>
      </c>
      <c r="Z158">
        <v>22</v>
      </c>
      <c r="AA158">
        <v>3</v>
      </c>
      <c r="AB158">
        <v>19</v>
      </c>
      <c r="AC158" s="6"/>
    </row>
    <row r="159" spans="1:29">
      <c r="C159" s="1" t="s">
        <v>14</v>
      </c>
      <c r="D159">
        <v>4</v>
      </c>
      <c r="E159">
        <v>39</v>
      </c>
      <c r="F159">
        <v>1</v>
      </c>
      <c r="G159">
        <v>8</v>
      </c>
      <c r="I159">
        <v>10</v>
      </c>
      <c r="K159">
        <v>4</v>
      </c>
      <c r="L159" s="1">
        <v>66</v>
      </c>
      <c r="M159" s="9" t="s">
        <v>39</v>
      </c>
      <c r="N159" s="9">
        <v>1</v>
      </c>
      <c r="O159" s="9">
        <v>2</v>
      </c>
      <c r="P159" s="9" t="s">
        <v>39</v>
      </c>
      <c r="Q159" s="9">
        <v>1</v>
      </c>
      <c r="R159" s="9">
        <v>2</v>
      </c>
      <c r="S159" s="9" t="s">
        <v>39</v>
      </c>
      <c r="T159" s="9">
        <v>1</v>
      </c>
      <c r="U159" s="9">
        <v>2</v>
      </c>
      <c r="V159" s="9" t="s">
        <v>11</v>
      </c>
      <c r="W159" t="s">
        <v>42</v>
      </c>
      <c r="X159" t="s">
        <v>43</v>
      </c>
      <c r="Y159" s="1" t="s">
        <v>14</v>
      </c>
      <c r="Z159">
        <v>66</v>
      </c>
      <c r="AA159">
        <v>39</v>
      </c>
      <c r="AB159">
        <v>27</v>
      </c>
      <c r="AC159" s="6"/>
    </row>
    <row r="160" spans="1:29">
      <c r="A160" t="s">
        <v>22</v>
      </c>
      <c r="B160" s="17">
        <v>0.16680562403778368</v>
      </c>
      <c r="C160" s="1" t="s">
        <v>15</v>
      </c>
      <c r="D160">
        <v>2</v>
      </c>
      <c r="F160">
        <v>78</v>
      </c>
      <c r="G160">
        <v>16</v>
      </c>
      <c r="I160">
        <v>1</v>
      </c>
      <c r="J160">
        <v>6</v>
      </c>
      <c r="K160">
        <v>1</v>
      </c>
      <c r="L160" s="1">
        <v>104</v>
      </c>
      <c r="M160" s="9">
        <v>1</v>
      </c>
      <c r="N160">
        <v>236</v>
      </c>
      <c r="O160">
        <v>34</v>
      </c>
      <c r="P160" s="9">
        <v>1</v>
      </c>
      <c r="Q160">
        <v>171.20454545454547</v>
      </c>
      <c r="R160">
        <v>98.795454545454547</v>
      </c>
      <c r="S160" s="9">
        <v>1</v>
      </c>
      <c r="T160">
        <v>24.523010873369284</v>
      </c>
      <c r="U160">
        <v>42.496397724658593</v>
      </c>
      <c r="V160" s="20">
        <v>173.46199872430748</v>
      </c>
      <c r="W160">
        <v>1</v>
      </c>
      <c r="X160" s="20">
        <v>0</v>
      </c>
      <c r="Y160" s="1" t="s">
        <v>15</v>
      </c>
      <c r="Z160">
        <v>104</v>
      </c>
      <c r="AA160">
        <v>78</v>
      </c>
      <c r="AB160">
        <v>26</v>
      </c>
      <c r="AC160" s="6"/>
    </row>
    <row r="161" spans="1:29">
      <c r="A161" t="s">
        <v>23</v>
      </c>
      <c r="B161" s="17">
        <v>3.2718319479641364E-2</v>
      </c>
      <c r="C161" s="1" t="s">
        <v>16</v>
      </c>
      <c r="D161">
        <v>3</v>
      </c>
      <c r="E161">
        <v>9</v>
      </c>
      <c r="F161">
        <v>15</v>
      </c>
      <c r="G161">
        <v>41</v>
      </c>
      <c r="H161">
        <v>1</v>
      </c>
      <c r="I161">
        <v>3</v>
      </c>
      <c r="J161">
        <v>2</v>
      </c>
      <c r="K161">
        <v>4</v>
      </c>
      <c r="L161" s="1">
        <v>78</v>
      </c>
      <c r="M161" s="9">
        <v>2</v>
      </c>
      <c r="N161">
        <v>43</v>
      </c>
      <c r="O161">
        <v>127</v>
      </c>
      <c r="P161" s="9">
        <v>2</v>
      </c>
      <c r="Q161">
        <v>107.79545454545455</v>
      </c>
      <c r="R161">
        <v>62.204545454545453</v>
      </c>
      <c r="S161" s="9">
        <v>2</v>
      </c>
      <c r="T161">
        <v>38.948311387115943</v>
      </c>
      <c r="U161">
        <v>67.494278739163647</v>
      </c>
      <c r="Y161" s="1" t="s">
        <v>16</v>
      </c>
      <c r="Z161">
        <v>78</v>
      </c>
      <c r="AA161">
        <v>41</v>
      </c>
      <c r="AB161">
        <v>37</v>
      </c>
      <c r="AC161" s="6"/>
    </row>
    <row r="162" spans="1:29">
      <c r="A162" t="s">
        <v>24</v>
      </c>
      <c r="B162" s="17">
        <v>0.10752083001678717</v>
      </c>
      <c r="C162" s="1" t="s">
        <v>17</v>
      </c>
      <c r="D162">
        <v>5</v>
      </c>
      <c r="F162">
        <v>2</v>
      </c>
      <c r="H162">
        <v>10</v>
      </c>
      <c r="I162">
        <v>6</v>
      </c>
      <c r="J162">
        <v>1</v>
      </c>
      <c r="L162" s="1">
        <v>24</v>
      </c>
      <c r="M162" s="9" t="s">
        <v>40</v>
      </c>
      <c r="N162">
        <v>1</v>
      </c>
      <c r="O162">
        <v>2</v>
      </c>
      <c r="P162" s="9" t="s">
        <v>40</v>
      </c>
      <c r="S162" s="9" t="s">
        <v>40</v>
      </c>
      <c r="Y162" s="1" t="s">
        <v>17</v>
      </c>
      <c r="Z162">
        <v>24</v>
      </c>
      <c r="AA162">
        <v>10</v>
      </c>
      <c r="AB162">
        <v>14</v>
      </c>
      <c r="AC162" s="6"/>
    </row>
    <row r="163" spans="1:29">
      <c r="C163" s="1" t="s">
        <v>18</v>
      </c>
      <c r="D163">
        <v>3</v>
      </c>
      <c r="E163">
        <v>14</v>
      </c>
      <c r="G163">
        <v>5</v>
      </c>
      <c r="H163">
        <v>9</v>
      </c>
      <c r="I163">
        <v>70</v>
      </c>
      <c r="J163">
        <v>2</v>
      </c>
      <c r="K163">
        <v>5</v>
      </c>
      <c r="L163" s="1">
        <v>108</v>
      </c>
      <c r="M163" s="9">
        <v>1</v>
      </c>
      <c r="N163">
        <v>187</v>
      </c>
      <c r="O163">
        <v>33</v>
      </c>
      <c r="P163" s="9">
        <v>1</v>
      </c>
      <c r="Q163">
        <v>107</v>
      </c>
      <c r="R163">
        <v>113</v>
      </c>
      <c r="S163" s="9">
        <v>1</v>
      </c>
      <c r="T163">
        <v>59.813084112149532</v>
      </c>
      <c r="U163">
        <v>56.637168141592923</v>
      </c>
      <c r="V163" s="20">
        <v>232.90050450748492</v>
      </c>
      <c r="W163">
        <v>1</v>
      </c>
      <c r="X163" s="20">
        <v>0</v>
      </c>
      <c r="Y163" s="1" t="s">
        <v>18</v>
      </c>
      <c r="Z163">
        <v>108</v>
      </c>
      <c r="AA163">
        <v>70</v>
      </c>
      <c r="AB163">
        <v>38</v>
      </c>
      <c r="AC163" s="6"/>
    </row>
    <row r="164" spans="1:29">
      <c r="A164" s="6"/>
      <c r="C164" s="1" t="s">
        <v>19</v>
      </c>
      <c r="F164">
        <v>7</v>
      </c>
      <c r="G164">
        <v>3</v>
      </c>
      <c r="H164">
        <v>2</v>
      </c>
      <c r="I164">
        <v>1</v>
      </c>
      <c r="J164">
        <v>6</v>
      </c>
      <c r="K164">
        <v>2</v>
      </c>
      <c r="L164" s="1">
        <v>21</v>
      </c>
      <c r="M164" s="9">
        <v>2</v>
      </c>
      <c r="N164">
        <v>27</v>
      </c>
      <c r="O164">
        <v>193</v>
      </c>
      <c r="P164" s="9">
        <v>2</v>
      </c>
      <c r="Q164">
        <v>107</v>
      </c>
      <c r="R164">
        <v>113</v>
      </c>
      <c r="S164" s="9">
        <v>2</v>
      </c>
      <c r="T164">
        <v>59.813084112149532</v>
      </c>
      <c r="U164">
        <v>56.637168141592923</v>
      </c>
      <c r="Y164" s="1" t="s">
        <v>19</v>
      </c>
      <c r="Z164">
        <v>21</v>
      </c>
      <c r="AA164">
        <v>6</v>
      </c>
      <c r="AB164">
        <v>15</v>
      </c>
      <c r="AC164" s="6"/>
    </row>
    <row r="165" spans="1:29">
      <c r="A165" s="6">
        <v>0</v>
      </c>
      <c r="B165">
        <v>0</v>
      </c>
      <c r="C165" s="1" t="s">
        <v>20</v>
      </c>
      <c r="E165">
        <v>3</v>
      </c>
      <c r="F165">
        <v>1</v>
      </c>
      <c r="I165">
        <v>2</v>
      </c>
      <c r="J165">
        <v>4</v>
      </c>
      <c r="K165">
        <v>7</v>
      </c>
      <c r="L165" s="1">
        <v>17</v>
      </c>
      <c r="M165" s="9" t="s">
        <v>41</v>
      </c>
      <c r="N165">
        <v>1</v>
      </c>
      <c r="O165">
        <v>2</v>
      </c>
      <c r="P165" s="9" t="s">
        <v>41</v>
      </c>
      <c r="S165" s="9" t="s">
        <v>41</v>
      </c>
      <c r="Y165" s="1" t="s">
        <v>20</v>
      </c>
      <c r="Z165">
        <v>17</v>
      </c>
      <c r="AA165">
        <v>7</v>
      </c>
      <c r="AB165">
        <v>10</v>
      </c>
      <c r="AC165" s="6"/>
    </row>
    <row r="166" spans="1:29">
      <c r="A166" s="6"/>
      <c r="C166" s="1"/>
      <c r="D166" s="1">
        <v>20</v>
      </c>
      <c r="E166" s="1">
        <v>77</v>
      </c>
      <c r="F166" s="1">
        <v>107</v>
      </c>
      <c r="G166" s="1">
        <v>75</v>
      </c>
      <c r="H166" s="1">
        <v>22</v>
      </c>
      <c r="I166" s="1">
        <v>95</v>
      </c>
      <c r="J166" s="1">
        <v>21</v>
      </c>
      <c r="K166" s="1">
        <v>23</v>
      </c>
      <c r="L166" s="1">
        <v>440</v>
      </c>
      <c r="M166" s="9">
        <v>1</v>
      </c>
      <c r="N166">
        <v>125</v>
      </c>
      <c r="O166">
        <v>46</v>
      </c>
      <c r="P166" s="9">
        <v>1</v>
      </c>
      <c r="Q166">
        <v>66.068181818181813</v>
      </c>
      <c r="R166">
        <v>104.93181818181819</v>
      </c>
      <c r="S166" s="9">
        <v>1</v>
      </c>
      <c r="T166">
        <v>52.566289833317711</v>
      </c>
      <c r="U166">
        <v>33.097293598755591</v>
      </c>
      <c r="V166" s="20">
        <v>140.11887252829831</v>
      </c>
      <c r="W166">
        <v>1</v>
      </c>
      <c r="X166" s="20">
        <v>0</v>
      </c>
      <c r="Y166" s="1" t="s">
        <v>46</v>
      </c>
      <c r="Z166" s="6">
        <v>440</v>
      </c>
      <c r="AA166" s="6">
        <v>254</v>
      </c>
      <c r="AB166" s="6">
        <v>186</v>
      </c>
      <c r="AC166" s="6"/>
    </row>
    <row r="167" spans="1:29">
      <c r="A167" s="6"/>
      <c r="C167" s="1" t="s">
        <v>25</v>
      </c>
      <c r="D167" s="4">
        <v>0</v>
      </c>
      <c r="E167" s="4">
        <v>0</v>
      </c>
      <c r="F167" s="4">
        <v>0</v>
      </c>
      <c r="G167" s="4">
        <v>0</v>
      </c>
      <c r="H167" s="4">
        <v>0</v>
      </c>
      <c r="I167" s="4">
        <v>0</v>
      </c>
      <c r="J167" s="4">
        <v>0</v>
      </c>
      <c r="K167" s="4">
        <v>0</v>
      </c>
      <c r="M167" s="9">
        <v>2</v>
      </c>
      <c r="N167">
        <v>45</v>
      </c>
      <c r="O167">
        <v>224</v>
      </c>
      <c r="P167" s="9">
        <v>2</v>
      </c>
      <c r="Q167">
        <v>103.93181818181819</v>
      </c>
      <c r="R167">
        <v>165.06818181818181</v>
      </c>
      <c r="S167" s="9">
        <v>2</v>
      </c>
      <c r="T167">
        <v>33.415745581774452</v>
      </c>
      <c r="U167">
        <v>21.039543514450582</v>
      </c>
      <c r="AC167" s="6"/>
    </row>
    <row r="168" spans="1:29">
      <c r="A168" s="6"/>
      <c r="C168" s="1"/>
      <c r="D168" s="1" t="s">
        <v>13</v>
      </c>
      <c r="E168" s="1" t="s">
        <v>14</v>
      </c>
      <c r="F168" s="1" t="s">
        <v>15</v>
      </c>
      <c r="G168" s="1" t="s">
        <v>16</v>
      </c>
      <c r="H168" s="1" t="s">
        <v>17</v>
      </c>
      <c r="I168" s="1" t="s">
        <v>18</v>
      </c>
      <c r="J168" s="1" t="s">
        <v>19</v>
      </c>
      <c r="K168" s="1" t="s">
        <v>20</v>
      </c>
      <c r="L168" s="1"/>
      <c r="V168" s="6"/>
      <c r="W168" s="6"/>
      <c r="X168" s="6"/>
      <c r="Y168" s="6"/>
      <c r="Z168" s="6"/>
      <c r="AA168" s="6"/>
      <c r="AB168" s="6"/>
      <c r="AC168" s="6"/>
    </row>
    <row r="169" spans="1:29">
      <c r="A169" s="6"/>
      <c r="B169" s="4">
        <v>0.69247751228250687</v>
      </c>
      <c r="C169" s="1" t="s">
        <v>13</v>
      </c>
      <c r="D169" s="4">
        <v>0</v>
      </c>
      <c r="E169" s="4">
        <v>0</v>
      </c>
      <c r="F169" s="4">
        <v>0</v>
      </c>
      <c r="G169" s="4">
        <v>0</v>
      </c>
      <c r="H169" s="4">
        <v>0</v>
      </c>
      <c r="I169" s="4">
        <v>0</v>
      </c>
      <c r="J169" s="4">
        <v>0</v>
      </c>
      <c r="K169" s="4">
        <v>0</v>
      </c>
      <c r="AC169" s="6"/>
    </row>
    <row r="170" spans="1:29">
      <c r="A170" s="6"/>
      <c r="B170" s="4">
        <v>0.12292503532688262</v>
      </c>
      <c r="C170" s="1" t="s">
        <v>14</v>
      </c>
      <c r="D170" s="4">
        <v>0</v>
      </c>
      <c r="E170" s="4">
        <v>0</v>
      </c>
      <c r="F170" s="4">
        <v>0</v>
      </c>
      <c r="G170" s="4">
        <v>0</v>
      </c>
      <c r="H170" s="4">
        <v>0</v>
      </c>
      <c r="I170" s="4">
        <v>0</v>
      </c>
      <c r="J170" s="4">
        <v>0</v>
      </c>
      <c r="K170" s="4">
        <v>0</v>
      </c>
      <c r="O170" s="7" t="s">
        <v>11</v>
      </c>
      <c r="P170">
        <v>75.7</v>
      </c>
      <c r="Q170">
        <v>71</v>
      </c>
      <c r="R170" t="s">
        <v>104</v>
      </c>
      <c r="AC170" s="6"/>
    </row>
    <row r="171" spans="1:29">
      <c r="A171" s="6"/>
      <c r="B171" s="4">
        <v>0.10600048279029038</v>
      </c>
      <c r="C171" s="1" t="s">
        <v>15</v>
      </c>
      <c r="D171" s="4">
        <v>0</v>
      </c>
      <c r="E171" s="4">
        <v>0</v>
      </c>
      <c r="F171" s="4">
        <v>0</v>
      </c>
      <c r="G171" s="4">
        <v>0</v>
      </c>
      <c r="H171" s="4">
        <v>0</v>
      </c>
      <c r="I171" s="4">
        <v>0</v>
      </c>
      <c r="J171" s="4">
        <v>0</v>
      </c>
      <c r="K171" s="4">
        <v>0</v>
      </c>
      <c r="M171" t="s">
        <v>106</v>
      </c>
      <c r="N171" t="s">
        <v>105</v>
      </c>
      <c r="O171" t="s">
        <v>96</v>
      </c>
      <c r="P171">
        <v>4.9392389975987223E-2</v>
      </c>
      <c r="R171" s="28">
        <v>0.2</v>
      </c>
      <c r="S171" s="28">
        <v>0.2</v>
      </c>
      <c r="T171" s="28">
        <v>0.2</v>
      </c>
      <c r="U171" s="28">
        <v>0.125</v>
      </c>
      <c r="V171" s="28">
        <v>0.125</v>
      </c>
      <c r="W171" s="28">
        <v>0.125</v>
      </c>
      <c r="X171" s="28">
        <v>0.125</v>
      </c>
      <c r="Y171" s="28">
        <v>0.125</v>
      </c>
      <c r="Z171" s="28">
        <v>0.125</v>
      </c>
      <c r="AA171" s="28">
        <v>0.125</v>
      </c>
      <c r="AB171" s="28">
        <v>0.125</v>
      </c>
      <c r="AC171" s="6"/>
    </row>
    <row r="172" spans="1:29">
      <c r="A172" s="6"/>
      <c r="B172" s="4">
        <v>1.8816658823640215E-2</v>
      </c>
      <c r="C172" s="1" t="s">
        <v>16</v>
      </c>
      <c r="D172" s="4">
        <v>0</v>
      </c>
      <c r="E172" s="4">
        <v>0</v>
      </c>
      <c r="F172" s="4">
        <v>0</v>
      </c>
      <c r="G172" s="4">
        <v>0</v>
      </c>
      <c r="H172" s="4">
        <v>0</v>
      </c>
      <c r="I172" s="4">
        <v>0</v>
      </c>
      <c r="J172" s="4">
        <v>0</v>
      </c>
      <c r="K172" s="4">
        <v>0</v>
      </c>
      <c r="M172" t="s">
        <v>107</v>
      </c>
      <c r="N172" t="s">
        <v>108</v>
      </c>
      <c r="P172">
        <v>2.2019397467757388E-2</v>
      </c>
      <c r="Q172">
        <v>4.9945980821136098E-2</v>
      </c>
      <c r="R172" s="28">
        <v>0.2</v>
      </c>
      <c r="S172" s="28">
        <v>0.2</v>
      </c>
      <c r="T172" s="28">
        <v>0.2</v>
      </c>
      <c r="U172" s="28">
        <v>0.17</v>
      </c>
      <c r="V172" s="28">
        <v>0</v>
      </c>
      <c r="W172" s="28">
        <v>0.16</v>
      </c>
      <c r="X172" s="28">
        <v>0.17</v>
      </c>
      <c r="Y172" s="28">
        <v>0.17</v>
      </c>
      <c r="Z172" s="28">
        <v>0.16</v>
      </c>
      <c r="AA172" s="28">
        <v>0</v>
      </c>
      <c r="AB172" s="28">
        <v>0.17</v>
      </c>
      <c r="AC172" s="6"/>
    </row>
    <row r="173" spans="1:29">
      <c r="A173" s="6"/>
      <c r="B173" s="4">
        <v>4.4028562010126067E-2</v>
      </c>
      <c r="C173" s="1" t="s">
        <v>17</v>
      </c>
      <c r="D173" s="4">
        <v>0</v>
      </c>
      <c r="E173" s="4">
        <v>0</v>
      </c>
      <c r="F173" s="4">
        <v>0</v>
      </c>
      <c r="G173" s="4">
        <v>0</v>
      </c>
      <c r="H173" s="4">
        <v>0</v>
      </c>
      <c r="I173" s="4">
        <v>0</v>
      </c>
      <c r="J173" s="4">
        <v>0</v>
      </c>
      <c r="K173" s="4">
        <v>0</v>
      </c>
      <c r="AC173" s="6"/>
    </row>
    <row r="174" spans="1:29">
      <c r="A174" s="6"/>
      <c r="B174" s="4">
        <v>7.8157231743846041E-3</v>
      </c>
      <c r="C174" s="1" t="s">
        <v>18</v>
      </c>
      <c r="D174" s="4">
        <v>0</v>
      </c>
      <c r="E174" s="4">
        <v>0</v>
      </c>
      <c r="F174" s="4">
        <v>0</v>
      </c>
      <c r="G174" s="4">
        <v>0</v>
      </c>
      <c r="H174" s="4">
        <v>0</v>
      </c>
      <c r="I174" s="4">
        <v>0</v>
      </c>
      <c r="J174" s="4">
        <v>0</v>
      </c>
      <c r="K174" s="4">
        <v>0</v>
      </c>
      <c r="AC174" s="6"/>
    </row>
    <row r="175" spans="1:29">
      <c r="A175" s="6"/>
      <c r="B175" s="4">
        <v>6.7396395505354787E-3</v>
      </c>
      <c r="C175" s="1" t="s">
        <v>19</v>
      </c>
      <c r="D175" s="4">
        <v>0</v>
      </c>
      <c r="E175" s="4">
        <v>0</v>
      </c>
      <c r="F175" s="4">
        <v>0</v>
      </c>
      <c r="G175" s="4">
        <v>0</v>
      </c>
      <c r="H175" s="4">
        <v>0</v>
      </c>
      <c r="I175" s="4">
        <v>0</v>
      </c>
      <c r="J175" s="4">
        <v>0</v>
      </c>
      <c r="K175" s="4">
        <v>0</v>
      </c>
      <c r="M175" t="s">
        <v>62</v>
      </c>
      <c r="AC175" s="6"/>
    </row>
    <row r="176" spans="1:29">
      <c r="A176" s="6"/>
      <c r="B176" s="4">
        <v>1.1963860416337126E-3</v>
      </c>
      <c r="C176" s="1" t="s">
        <v>20</v>
      </c>
      <c r="D176" s="4">
        <v>0</v>
      </c>
      <c r="E176" s="4">
        <v>0</v>
      </c>
      <c r="F176" s="4">
        <v>0</v>
      </c>
      <c r="G176" s="4">
        <v>0</v>
      </c>
      <c r="H176" s="4">
        <v>0</v>
      </c>
      <c r="I176" s="4">
        <v>0</v>
      </c>
      <c r="J176" s="4">
        <v>0</v>
      </c>
      <c r="K176" s="4">
        <v>0</v>
      </c>
      <c r="AC176" s="6"/>
    </row>
    <row r="177" spans="1:29">
      <c r="A177" s="6"/>
      <c r="AC177" s="6"/>
    </row>
    <row r="178" spans="1:29">
      <c r="A178" s="6"/>
      <c r="C178" s="1" t="s">
        <v>26</v>
      </c>
      <c r="D178" s="4">
        <v>1.6120407792438469E-2</v>
      </c>
      <c r="E178" s="4">
        <v>0.1338078227645764</v>
      </c>
      <c r="F178" s="4">
        <v>2.4676194944475219E-3</v>
      </c>
      <c r="G178" s="4">
        <v>2.0482533457889748E-2</v>
      </c>
      <c r="H178" s="4">
        <v>1.0249551234933671E-3</v>
      </c>
      <c r="I178" s="4">
        <v>8.5076640288452212E-3</v>
      </c>
      <c r="J178" s="4">
        <v>1.5689424710784678E-4</v>
      </c>
      <c r="K178" s="4">
        <v>1.3023043759250203E-3</v>
      </c>
      <c r="O178">
        <v>0.11915406649135986</v>
      </c>
      <c r="P178">
        <v>0.1892446938392186</v>
      </c>
      <c r="Q178">
        <v>0.12583560293012772</v>
      </c>
      <c r="R178">
        <v>0.19985654583020288</v>
      </c>
      <c r="S178">
        <v>6.8759156649135983E-2</v>
      </c>
      <c r="T178">
        <v>0.10920571938392185</v>
      </c>
      <c r="U178">
        <v>7.2614810293012783E-2</v>
      </c>
      <c r="V178">
        <v>0.1153294045830203</v>
      </c>
      <c r="AC178" s="6"/>
    </row>
    <row r="179" spans="1:29">
      <c r="A179" s="6"/>
      <c r="C179" s="1"/>
      <c r="D179" s="1" t="s">
        <v>13</v>
      </c>
      <c r="E179" s="1" t="s">
        <v>14</v>
      </c>
      <c r="F179" s="1" t="s">
        <v>15</v>
      </c>
      <c r="G179" s="1" t="s">
        <v>16</v>
      </c>
      <c r="H179" s="1" t="s">
        <v>17</v>
      </c>
      <c r="I179" s="1" t="s">
        <v>18</v>
      </c>
      <c r="J179" s="1" t="s">
        <v>19</v>
      </c>
      <c r="K179" s="1" t="s">
        <v>20</v>
      </c>
      <c r="L179" s="1"/>
      <c r="N179" s="6"/>
      <c r="O179" s="1" t="s">
        <v>13</v>
      </c>
      <c r="P179" s="1" t="s">
        <v>14</v>
      </c>
      <c r="Q179" s="1" t="s">
        <v>15</v>
      </c>
      <c r="R179" s="1" t="s">
        <v>16</v>
      </c>
      <c r="S179" s="1" t="s">
        <v>17</v>
      </c>
      <c r="T179" s="1" t="s">
        <v>18</v>
      </c>
      <c r="U179" s="1" t="s">
        <v>19</v>
      </c>
      <c r="V179" s="1" t="s">
        <v>20</v>
      </c>
      <c r="AC179" s="6"/>
    </row>
    <row r="180" spans="1:29">
      <c r="A180" s="6"/>
      <c r="B180" s="4">
        <v>8.7672758716764387E-2</v>
      </c>
      <c r="C180" s="1" t="s">
        <v>13</v>
      </c>
      <c r="D180" s="4">
        <v>1.4133206228023063E-3</v>
      </c>
      <c r="E180" s="4">
        <v>1.173130095965428E-2</v>
      </c>
      <c r="F180" s="4">
        <v>2.163430085414817E-4</v>
      </c>
      <c r="G180" s="4">
        <v>1.7957602137616217E-3</v>
      </c>
      <c r="H180" s="4">
        <v>8.9860643237545419E-5</v>
      </c>
      <c r="I180" s="4">
        <v>7.4589037564424274E-4</v>
      </c>
      <c r="J180" s="4">
        <v>1.3755351470734659E-5</v>
      </c>
      <c r="K180" s="4">
        <v>1.1417661732626073E-4</v>
      </c>
      <c r="M180" s="4">
        <v>0.11924070247933885</v>
      </c>
      <c r="N180" s="1" t="s">
        <v>13</v>
      </c>
      <c r="O180">
        <v>1.42080145916996E-2</v>
      </c>
      <c r="P180">
        <v>2.2565670233875835E-2</v>
      </c>
      <c r="Q180">
        <v>1.500472569029958E-2</v>
      </c>
      <c r="R180">
        <v>2.383103491988757E-2</v>
      </c>
      <c r="S180">
        <v>8.1988901407298777E-3</v>
      </c>
      <c r="T180">
        <v>1.3021766694100392E-2</v>
      </c>
      <c r="U180">
        <v>8.6586409897427691E-3</v>
      </c>
      <c r="V180">
        <v>1.3751959219003221E-2</v>
      </c>
      <c r="AC180" s="6"/>
    </row>
    <row r="181" spans="1:29">
      <c r="A181" s="6"/>
      <c r="B181" s="4">
        <v>0.72772978889262518</v>
      </c>
      <c r="C181" s="1" t="s">
        <v>14</v>
      </c>
      <c r="D181" s="4">
        <v>1.1731300959654276E-2</v>
      </c>
      <c r="E181" s="4">
        <v>9.7375938612646984E-2</v>
      </c>
      <c r="F181" s="4">
        <v>1.7957602137616217E-3</v>
      </c>
      <c r="G181" s="4">
        <v>1.4905749749296239E-2</v>
      </c>
      <c r="H181" s="4">
        <v>7.4589037564424263E-4</v>
      </c>
      <c r="I181" s="4">
        <v>6.191280547680914E-3</v>
      </c>
      <c r="J181" s="4">
        <v>1.1417661732626071E-4</v>
      </c>
      <c r="K181" s="4">
        <v>9.4772568856585696E-4</v>
      </c>
      <c r="M181" s="4">
        <v>0.18757747933884297</v>
      </c>
      <c r="N181" s="1" t="s">
        <v>14</v>
      </c>
      <c r="O181">
        <v>2.2350619445422177E-2</v>
      </c>
      <c r="P181">
        <v>3.5498042648611693E-2</v>
      </c>
      <c r="Q181">
        <v>2.3603925208716878E-2</v>
      </c>
      <c r="R181">
        <v>3.7488587096197401E-2</v>
      </c>
      <c r="S181">
        <v>1.2897669285709573E-2</v>
      </c>
      <c r="T181">
        <v>2.0484533571421083E-2</v>
      </c>
      <c r="U181">
        <v>1.3620903077431606E-2</v>
      </c>
      <c r="V181">
        <v>2.1633199005332553E-2</v>
      </c>
      <c r="AC181" s="6"/>
    </row>
    <row r="182" spans="1:29">
      <c r="A182" s="6"/>
      <c r="B182" s="4">
        <v>1.3420442666652684E-2</v>
      </c>
      <c r="C182" s="1" t="s">
        <v>15</v>
      </c>
      <c r="D182" s="4">
        <v>2.1634300854148162E-4</v>
      </c>
      <c r="E182" s="4">
        <v>1.7957602137616212E-3</v>
      </c>
      <c r="F182" s="4">
        <v>3.3116545948347449E-5</v>
      </c>
      <c r="G182" s="4">
        <v>2.7488466593940473E-4</v>
      </c>
      <c r="H182" s="4">
        <v>1.3755351470734655E-5</v>
      </c>
      <c r="I182" s="4">
        <v>1.1417661732626068E-4</v>
      </c>
      <c r="J182" s="4">
        <v>2.1055902480384964E-6</v>
      </c>
      <c r="K182" s="4">
        <v>1.7477501211632638E-5</v>
      </c>
      <c r="M182" s="4">
        <v>0.11924070247933885</v>
      </c>
      <c r="N182" s="1" t="s">
        <v>15</v>
      </c>
      <c r="O182">
        <v>1.42080145916996E-2</v>
      </c>
      <c r="P182">
        <v>2.2565670233875835E-2</v>
      </c>
      <c r="Q182">
        <v>1.500472569029958E-2</v>
      </c>
      <c r="R182">
        <v>2.383103491988757E-2</v>
      </c>
      <c r="S182">
        <v>8.1988901407298777E-3</v>
      </c>
      <c r="T182">
        <v>1.3021766694100392E-2</v>
      </c>
      <c r="U182">
        <v>8.6586409897427691E-3</v>
      </c>
      <c r="V182">
        <v>1.3751959219003221E-2</v>
      </c>
      <c r="AC182" s="6"/>
    </row>
    <row r="183" spans="1:29">
      <c r="A183" s="6"/>
      <c r="B183" s="4">
        <v>0.11139669894727793</v>
      </c>
      <c r="C183" s="1" t="s">
        <v>16</v>
      </c>
      <c r="D183" s="4">
        <v>1.7957602137616212E-3</v>
      </c>
      <c r="E183" s="4">
        <v>1.4905749749296239E-2</v>
      </c>
      <c r="F183" s="4">
        <v>2.7488466593940473E-4</v>
      </c>
      <c r="G183" s="4">
        <v>2.2816866132860918E-3</v>
      </c>
      <c r="H183" s="4">
        <v>1.1417661732626069E-4</v>
      </c>
      <c r="I183" s="4">
        <v>9.4772568856585674E-4</v>
      </c>
      <c r="J183" s="4">
        <v>1.7477501211632638E-5</v>
      </c>
      <c r="K183" s="4">
        <v>1.4507240850264214E-4</v>
      </c>
      <c r="M183" s="4">
        <v>0.18757747933884297</v>
      </c>
      <c r="N183" s="1" t="s">
        <v>16</v>
      </c>
      <c r="O183">
        <v>2.2350619445422177E-2</v>
      </c>
      <c r="P183">
        <v>3.5498042648611693E-2</v>
      </c>
      <c r="Q183">
        <v>2.3603925208716878E-2</v>
      </c>
      <c r="R183">
        <v>3.7488587096197401E-2</v>
      </c>
      <c r="S183">
        <v>1.2897669285709573E-2</v>
      </c>
      <c r="T183">
        <v>2.0484533571421083E-2</v>
      </c>
      <c r="U183">
        <v>1.3620903077431606E-2</v>
      </c>
      <c r="V183">
        <v>2.1633199005332553E-2</v>
      </c>
      <c r="AC183" s="6"/>
    </row>
    <row r="184" spans="1:29">
      <c r="A184" s="6"/>
      <c r="B184" s="4">
        <v>5.5743405746656099E-3</v>
      </c>
      <c r="C184" s="1" t="s">
        <v>17</v>
      </c>
      <c r="D184" s="4">
        <v>8.9860643237545432E-5</v>
      </c>
      <c r="E184" s="4">
        <v>7.4589037564424285E-4</v>
      </c>
      <c r="F184" s="4">
        <v>1.375535147073466E-5</v>
      </c>
      <c r="G184" s="4">
        <v>1.1417661732626072E-4</v>
      </c>
      <c r="H184" s="4">
        <v>5.713448932100477E-6</v>
      </c>
      <c r="I184" s="4">
        <v>4.7424616791615007E-5</v>
      </c>
      <c r="J184" s="4">
        <v>8.7458196758488279E-7</v>
      </c>
      <c r="K184" s="4">
        <v>7.2594881232834163E-6</v>
      </c>
      <c r="M184" s="4">
        <v>7.5077479338842984E-2</v>
      </c>
      <c r="N184" s="1" t="s">
        <v>17</v>
      </c>
      <c r="O184">
        <v>8.9457869651441927E-3</v>
      </c>
      <c r="P184">
        <v>1.42080145916996E-2</v>
      </c>
      <c r="Q184">
        <v>9.4474198790775125E-3</v>
      </c>
      <c r="R184">
        <v>1.5004725690299583E-2</v>
      </c>
      <c r="S184">
        <v>5.1622641626817749E-3</v>
      </c>
      <c r="T184">
        <v>8.1988901407298777E-3</v>
      </c>
      <c r="U184">
        <v>5.45173691946767E-3</v>
      </c>
      <c r="V184">
        <v>8.6586409897427691E-3</v>
      </c>
      <c r="AC184" s="6"/>
    </row>
    <row r="185" spans="1:29">
      <c r="A185" s="6"/>
      <c r="B185" s="4">
        <v>4.6269944609845064E-2</v>
      </c>
      <c r="C185" s="1" t="s">
        <v>18</v>
      </c>
      <c r="D185" s="4">
        <v>7.4589037564424274E-4</v>
      </c>
      <c r="E185" s="4">
        <v>6.1912805476809149E-3</v>
      </c>
      <c r="F185" s="4">
        <v>1.1417661732626072E-4</v>
      </c>
      <c r="G185" s="4">
        <v>9.4772568856585685E-4</v>
      </c>
      <c r="H185" s="4">
        <v>4.7424616791615007E-5</v>
      </c>
      <c r="I185" s="4">
        <v>3.9364914337383969E-4</v>
      </c>
      <c r="J185" s="4">
        <v>7.2594881232834146E-6</v>
      </c>
      <c r="K185" s="4">
        <v>6.0257551339209533E-5</v>
      </c>
      <c r="M185" s="4">
        <v>0.11810433884297519</v>
      </c>
      <c r="N185" s="1" t="s">
        <v>18</v>
      </c>
      <c r="O185">
        <v>1.4072612243413961E-2</v>
      </c>
      <c r="P185">
        <v>2.2350619445422173E-2</v>
      </c>
      <c r="Q185">
        <v>1.4861730686969886E-2</v>
      </c>
      <c r="R185">
        <v>2.3603925208716882E-2</v>
      </c>
      <c r="S185">
        <v>8.1207547354467668E-3</v>
      </c>
      <c r="T185">
        <v>1.2897669285709569E-2</v>
      </c>
      <c r="U185">
        <v>8.5761241598643449E-3</v>
      </c>
      <c r="V185">
        <v>1.3620903077431605E-2</v>
      </c>
      <c r="AC185" s="6"/>
    </row>
    <row r="186" spans="1:29">
      <c r="A186" s="6"/>
      <c r="B186" s="4">
        <v>8.5328805870449635E-4</v>
      </c>
      <c r="C186" s="1" t="s">
        <v>19</v>
      </c>
      <c r="D186" s="4">
        <v>1.3755351470734657E-5</v>
      </c>
      <c r="E186" s="4">
        <v>1.1417661732626071E-4</v>
      </c>
      <c r="F186" s="4">
        <v>2.1055902480384968E-6</v>
      </c>
      <c r="G186" s="4">
        <v>1.7477501211632638E-5</v>
      </c>
      <c r="H186" s="4">
        <v>8.7458196758488258E-7</v>
      </c>
      <c r="I186" s="4">
        <v>7.2594881232834129E-6</v>
      </c>
      <c r="J186" s="4">
        <v>1.3387598753655811E-7</v>
      </c>
      <c r="K186" s="4">
        <v>1.1112407727754313E-6</v>
      </c>
      <c r="M186" s="4">
        <v>7.5077479338842984E-2</v>
      </c>
      <c r="N186" s="1" t="s">
        <v>19</v>
      </c>
      <c r="O186">
        <v>8.9457869651441927E-3</v>
      </c>
      <c r="P186">
        <v>1.42080145916996E-2</v>
      </c>
      <c r="Q186">
        <v>9.4474198790775125E-3</v>
      </c>
      <c r="R186">
        <v>1.5004725690299583E-2</v>
      </c>
      <c r="S186">
        <v>5.1622641626817749E-3</v>
      </c>
      <c r="T186">
        <v>8.1988901407298777E-3</v>
      </c>
      <c r="U186">
        <v>5.45173691946767E-3</v>
      </c>
      <c r="V186">
        <v>8.6586409897427691E-3</v>
      </c>
      <c r="AC186" s="6"/>
    </row>
    <row r="187" spans="1:29">
      <c r="A187" s="6"/>
      <c r="B187" s="4">
        <v>7.0827375334646956E-3</v>
      </c>
      <c r="C187" s="1" t="s">
        <v>20</v>
      </c>
      <c r="D187" s="4">
        <v>1.1417661732626069E-4</v>
      </c>
      <c r="E187" s="4">
        <v>9.4772568856585696E-4</v>
      </c>
      <c r="F187" s="4">
        <v>1.7477501211632642E-5</v>
      </c>
      <c r="G187" s="4">
        <v>1.4507240850264214E-4</v>
      </c>
      <c r="H187" s="4">
        <v>7.2594881232834138E-6</v>
      </c>
      <c r="I187" s="4">
        <v>6.0257551339209519E-5</v>
      </c>
      <c r="J187" s="4">
        <v>1.1112407727754311E-6</v>
      </c>
      <c r="K187" s="4">
        <v>9.2238800833594585E-6</v>
      </c>
      <c r="M187" s="4">
        <v>0.11810433884297519</v>
      </c>
      <c r="N187" s="1" t="s">
        <v>20</v>
      </c>
      <c r="O187">
        <v>1.4072612243413961E-2</v>
      </c>
      <c r="P187">
        <v>2.2350619445422173E-2</v>
      </c>
      <c r="Q187">
        <v>1.4861730686969886E-2</v>
      </c>
      <c r="R187">
        <v>2.3603925208716882E-2</v>
      </c>
      <c r="S187">
        <v>8.1207547354467668E-3</v>
      </c>
      <c r="T187">
        <v>1.2897669285709569E-2</v>
      </c>
      <c r="U187">
        <v>8.5761241598643449E-3</v>
      </c>
      <c r="V187">
        <v>1.3620903077431605E-2</v>
      </c>
      <c r="AC187" s="6"/>
    </row>
    <row r="188" spans="1:29">
      <c r="A188" s="6"/>
      <c r="X188" t="s">
        <v>85</v>
      </c>
      <c r="AC188" s="6"/>
    </row>
    <row r="189" spans="1:29">
      <c r="A189" s="6"/>
      <c r="C189" s="1" t="s">
        <v>27</v>
      </c>
      <c r="D189" s="4">
        <v>7.3908001496120887E-3</v>
      </c>
      <c r="E189" s="4">
        <v>1.3119767116919067E-3</v>
      </c>
      <c r="F189" s="4">
        <v>0.21850100197093808</v>
      </c>
      <c r="G189" s="4">
        <v>3.8787170572088081E-2</v>
      </c>
      <c r="H189" s="4">
        <v>4.6991605780678455E-4</v>
      </c>
      <c r="I189" s="4">
        <v>8.341707417496976E-5</v>
      </c>
      <c r="J189" s="4">
        <v>1.3892559316247341E-2</v>
      </c>
      <c r="K189" s="4">
        <v>2.4661354548562099E-3</v>
      </c>
      <c r="P189" t="s">
        <v>63</v>
      </c>
      <c r="AA189" t="s">
        <v>44</v>
      </c>
      <c r="AC189" s="6"/>
    </row>
    <row r="190" spans="1:29">
      <c r="A190" s="6"/>
      <c r="C190" s="1"/>
      <c r="D190" s="1" t="s">
        <v>13</v>
      </c>
      <c r="E190" s="1" t="s">
        <v>14</v>
      </c>
      <c r="F190" s="1" t="s">
        <v>15</v>
      </c>
      <c r="G190" s="1" t="s">
        <v>16</v>
      </c>
      <c r="H190" s="1" t="s">
        <v>17</v>
      </c>
      <c r="I190" s="1" t="s">
        <v>18</v>
      </c>
      <c r="J190" s="1" t="s">
        <v>19</v>
      </c>
      <c r="K190" s="1" t="s">
        <v>20</v>
      </c>
      <c r="L190" s="1"/>
      <c r="O190" s="1" t="s">
        <v>13</v>
      </c>
      <c r="P190" s="1" t="s">
        <v>14</v>
      </c>
      <c r="Q190" s="1" t="s">
        <v>15</v>
      </c>
      <c r="R190" s="1" t="s">
        <v>16</v>
      </c>
      <c r="S190" s="1" t="s">
        <v>17</v>
      </c>
      <c r="T190" s="1" t="s">
        <v>18</v>
      </c>
      <c r="U190" s="1" t="s">
        <v>19</v>
      </c>
      <c r="V190" s="1" t="s">
        <v>20</v>
      </c>
      <c r="X190" s="1" t="s">
        <v>47</v>
      </c>
      <c r="Y190" s="1" t="s">
        <v>48</v>
      </c>
      <c r="Z190" s="1" t="s">
        <v>66</v>
      </c>
      <c r="AC190" s="6"/>
    </row>
    <row r="191" spans="1:29">
      <c r="A191" s="6"/>
      <c r="B191" s="4">
        <v>2.6124858140255284E-2</v>
      </c>
      <c r="C191" s="1" t="s">
        <v>13</v>
      </c>
      <c r="D191" s="4">
        <v>1.9308360545159336E-4</v>
      </c>
      <c r="E191" s="4">
        <v>3.4275205476269666E-5</v>
      </c>
      <c r="F191" s="4">
        <v>5.7083076799943977E-3</v>
      </c>
      <c r="G191" s="4">
        <v>1.0133093288576854E-3</v>
      </c>
      <c r="H191" s="4">
        <v>1.2276490348030249E-5</v>
      </c>
      <c r="I191" s="4">
        <v>2.1792592292962373E-6</v>
      </c>
      <c r="J191" s="4">
        <v>3.6294114134204373E-4</v>
      </c>
      <c r="K191" s="4">
        <v>6.4427438912772418E-5</v>
      </c>
      <c r="N191" s="1" t="s">
        <v>13</v>
      </c>
      <c r="O191" s="5">
        <v>6.2515264203478242</v>
      </c>
      <c r="P191" s="5">
        <v>9.9288949029053679</v>
      </c>
      <c r="Q191" s="5">
        <v>6.6020793037318146</v>
      </c>
      <c r="R191" s="5">
        <v>10.485655364750532</v>
      </c>
      <c r="S191" s="5">
        <v>3.607511661921146</v>
      </c>
      <c r="T191" s="5">
        <v>5.7295773454041727</v>
      </c>
      <c r="U191" s="5">
        <v>3.8098020354868183</v>
      </c>
      <c r="V191" s="5">
        <v>6.0508620563614173</v>
      </c>
      <c r="X191">
        <v>52.465909090909093</v>
      </c>
      <c r="Y191">
        <v>6.2515264203478242</v>
      </c>
      <c r="Z191">
        <v>46.214382670561271</v>
      </c>
      <c r="AA191">
        <v>1.6911748189703251</v>
      </c>
      <c r="AB191">
        <v>16.025803685819326</v>
      </c>
      <c r="AC191" s="6"/>
    </row>
    <row r="192" spans="1:29">
      <c r="A192" s="6"/>
      <c r="B192" s="4">
        <v>4.6375500328024195E-3</v>
      </c>
      <c r="C192" s="1" t="s">
        <v>14</v>
      </c>
      <c r="D192" s="4">
        <v>3.4275205476269666E-5</v>
      </c>
      <c r="E192" s="4">
        <v>6.084357642342812E-6</v>
      </c>
      <c r="F192" s="4">
        <v>1.0133093288576854E-3</v>
      </c>
      <c r="G192" s="4">
        <v>1.7987744415890012E-4</v>
      </c>
      <c r="H192" s="4">
        <v>2.1792592292962373E-6</v>
      </c>
      <c r="I192" s="4">
        <v>3.8685085507641288E-7</v>
      </c>
      <c r="J192" s="4">
        <v>6.4427438912772418E-5</v>
      </c>
      <c r="K192" s="4">
        <v>1.1436826559563626E-5</v>
      </c>
      <c r="N192" s="1" t="s">
        <v>14</v>
      </c>
      <c r="O192" s="5">
        <v>9.8342725559857573</v>
      </c>
      <c r="P192" s="5">
        <v>15.619138765389145</v>
      </c>
      <c r="Q192" s="5">
        <v>10.385727091835426</v>
      </c>
      <c r="R192" s="5">
        <v>16.494978322326858</v>
      </c>
      <c r="S192" s="5">
        <v>5.6749744857122124</v>
      </c>
      <c r="T192" s="5">
        <v>9.013194771425276</v>
      </c>
      <c r="U192" s="5">
        <v>5.9931973540699071</v>
      </c>
      <c r="V192" s="5">
        <v>9.5186075623463235</v>
      </c>
      <c r="X192">
        <v>82.534090909090907</v>
      </c>
      <c r="Y192">
        <v>15.619138765389145</v>
      </c>
      <c r="Z192">
        <v>66.914952143701754</v>
      </c>
      <c r="AA192">
        <v>34.99966805362515</v>
      </c>
      <c r="AB192">
        <v>23.80937822704486</v>
      </c>
      <c r="AC192" s="6"/>
    </row>
    <row r="193" spans="1:29">
      <c r="A193" s="6"/>
      <c r="B193" s="4">
        <v>0.77235313693254204</v>
      </c>
      <c r="C193" s="1" t="s">
        <v>15</v>
      </c>
      <c r="D193" s="4">
        <v>5.7083076799943977E-3</v>
      </c>
      <c r="E193" s="4">
        <v>1.0133093288576854E-3</v>
      </c>
      <c r="F193" s="4">
        <v>0.16875993429515757</v>
      </c>
      <c r="G193" s="4">
        <v>2.9957392864089809E-2</v>
      </c>
      <c r="H193" s="4">
        <v>3.6294114134204379E-4</v>
      </c>
      <c r="I193" s="4">
        <v>6.4427438912772431E-5</v>
      </c>
      <c r="J193" s="4">
        <v>1.0729961767925046E-2</v>
      </c>
      <c r="K193" s="4">
        <v>1.9047274546587552E-3</v>
      </c>
      <c r="N193" s="1" t="s">
        <v>15</v>
      </c>
      <c r="O193" s="5">
        <v>6.2515264203478242</v>
      </c>
      <c r="P193" s="5">
        <v>9.9288949029053679</v>
      </c>
      <c r="Q193" s="5">
        <v>6.6020793037318146</v>
      </c>
      <c r="R193" s="5">
        <v>10.485655364750532</v>
      </c>
      <c r="S193" s="5">
        <v>3.607511661921146</v>
      </c>
      <c r="T193" s="5">
        <v>5.7295773454041727</v>
      </c>
      <c r="U193" s="5">
        <v>3.8098020354868183</v>
      </c>
      <c r="V193" s="5">
        <v>6.0508620563614173</v>
      </c>
      <c r="X193">
        <v>52.465909090909093</v>
      </c>
      <c r="Y193">
        <v>6.6020793037318146</v>
      </c>
      <c r="Z193">
        <v>45.863829787177281</v>
      </c>
      <c r="AA193">
        <v>772.12993743791526</v>
      </c>
      <c r="AB193">
        <v>8.6031135133042618</v>
      </c>
      <c r="AC193" s="6"/>
    </row>
    <row r="194" spans="1:29">
      <c r="A194" s="6"/>
      <c r="B194" s="4">
        <v>0.13710414411772043</v>
      </c>
      <c r="C194" s="1" t="s">
        <v>16</v>
      </c>
      <c r="D194" s="4">
        <v>1.0133093288576854E-3</v>
      </c>
      <c r="E194" s="4">
        <v>1.7987744415890012E-4</v>
      </c>
      <c r="F194" s="4">
        <v>2.9957392864089809E-2</v>
      </c>
      <c r="G194" s="4">
        <v>5.317881824034169E-3</v>
      </c>
      <c r="H194" s="4">
        <v>6.4427438912772431E-5</v>
      </c>
      <c r="I194" s="4">
        <v>1.1436826559563629E-5</v>
      </c>
      <c r="J194" s="4">
        <v>1.904727454658755E-3</v>
      </c>
      <c r="K194" s="4">
        <v>3.381173908164258E-4</v>
      </c>
      <c r="N194" s="1" t="s">
        <v>16</v>
      </c>
      <c r="O194" s="5">
        <v>9.8342725559857573</v>
      </c>
      <c r="P194" s="5">
        <v>15.619138765389145</v>
      </c>
      <c r="Q194" s="5">
        <v>10.385727091835426</v>
      </c>
      <c r="R194" s="5">
        <v>16.494978322326858</v>
      </c>
      <c r="S194" s="5">
        <v>5.6749744857122124</v>
      </c>
      <c r="T194" s="5">
        <v>9.013194771425276</v>
      </c>
      <c r="U194" s="5">
        <v>5.9931973540699071</v>
      </c>
      <c r="V194" s="5">
        <v>9.5186075623463235</v>
      </c>
      <c r="X194">
        <v>82.534090909090907</v>
      </c>
      <c r="Y194">
        <v>16.494978322326858</v>
      </c>
      <c r="Z194">
        <v>66.039112586764048</v>
      </c>
      <c r="AA194">
        <v>36.404781848693077</v>
      </c>
      <c r="AB194">
        <v>12.769251838731876</v>
      </c>
      <c r="AC194" s="6"/>
    </row>
    <row r="195" spans="1:29">
      <c r="A195" s="6"/>
      <c r="B195" s="4">
        <v>1.6610502380685517E-3</v>
      </c>
      <c r="C195" s="1" t="s">
        <v>17</v>
      </c>
      <c r="D195" s="4">
        <v>1.2276490348030247E-5</v>
      </c>
      <c r="E195" s="4">
        <v>2.1792592292962373E-6</v>
      </c>
      <c r="F195" s="4">
        <v>3.6294114134204379E-4</v>
      </c>
      <c r="G195" s="4">
        <v>6.4427438912772431E-5</v>
      </c>
      <c r="H195" s="4">
        <v>7.805541796921948E-7</v>
      </c>
      <c r="I195" s="4">
        <v>1.3855995091731555E-7</v>
      </c>
      <c r="J195" s="4">
        <v>2.3076238959634121E-5</v>
      </c>
      <c r="K195" s="4">
        <v>4.0963748843982031E-6</v>
      </c>
      <c r="N195" s="1" t="s">
        <v>17</v>
      </c>
      <c r="O195" s="5">
        <v>3.9361462646634449</v>
      </c>
      <c r="P195" s="5">
        <v>6.2515264203478242</v>
      </c>
      <c r="Q195" s="5">
        <v>4.1568647467941053</v>
      </c>
      <c r="R195" s="5">
        <v>6.6020793037318164</v>
      </c>
      <c r="S195" s="5">
        <v>2.2713962315799812</v>
      </c>
      <c r="T195" s="5">
        <v>3.607511661921146</v>
      </c>
      <c r="U195" s="5">
        <v>2.3987642445657746</v>
      </c>
      <c r="V195" s="5">
        <v>3.8098020354868183</v>
      </c>
      <c r="X195">
        <v>33.034090909090914</v>
      </c>
      <c r="Y195">
        <v>2.2713962315799812</v>
      </c>
      <c r="Z195">
        <v>30.762694677510932</v>
      </c>
      <c r="AA195">
        <v>26.297180288833651</v>
      </c>
      <c r="AB195">
        <v>9.1340480993971447</v>
      </c>
      <c r="AC195" s="6"/>
    </row>
    <row r="196" spans="1:29">
      <c r="A196" s="6"/>
      <c r="B196" s="4">
        <v>2.9486106851510759E-4</v>
      </c>
      <c r="C196" s="1" t="s">
        <v>18</v>
      </c>
      <c r="D196" s="4">
        <v>2.1792592292962373E-6</v>
      </c>
      <c r="E196" s="4">
        <v>3.8685085507641283E-7</v>
      </c>
      <c r="F196" s="4">
        <v>6.4427438912772431E-5</v>
      </c>
      <c r="G196" s="4">
        <v>1.1436826559563629E-5</v>
      </c>
      <c r="H196" s="4">
        <v>1.3855995091731555E-7</v>
      </c>
      <c r="I196" s="4">
        <v>2.4596447623635569E-8</v>
      </c>
      <c r="J196" s="4">
        <v>4.096374884398204E-6</v>
      </c>
      <c r="K196" s="4">
        <v>7.2716733532189294E-7</v>
      </c>
      <c r="N196" s="1" t="s">
        <v>18</v>
      </c>
      <c r="O196" s="5">
        <v>6.1919493871021425</v>
      </c>
      <c r="P196" s="5">
        <v>9.8342725559857556</v>
      </c>
      <c r="Q196" s="5">
        <v>6.53916150226675</v>
      </c>
      <c r="R196" s="5">
        <v>10.385727091835427</v>
      </c>
      <c r="S196" s="5">
        <v>3.5731320835965774</v>
      </c>
      <c r="T196" s="5">
        <v>5.6749744857122106</v>
      </c>
      <c r="U196" s="5">
        <v>3.7734946303403119</v>
      </c>
      <c r="V196" s="5">
        <v>5.9931973540699062</v>
      </c>
      <c r="X196">
        <v>51.965909090909079</v>
      </c>
      <c r="Y196">
        <v>5.6749744857122106</v>
      </c>
      <c r="Z196">
        <v>46.290934605196867</v>
      </c>
      <c r="AA196">
        <v>729.11497978206171</v>
      </c>
      <c r="AB196">
        <v>1.4849472626533198</v>
      </c>
      <c r="AC196" s="6"/>
    </row>
    <row r="197" spans="1:29">
      <c r="A197" s="6"/>
      <c r="B197" s="4">
        <v>4.9107151322592989E-2</v>
      </c>
      <c r="C197" s="1" t="s">
        <v>19</v>
      </c>
      <c r="D197" s="4">
        <v>3.6294114134204373E-4</v>
      </c>
      <c r="E197" s="4">
        <v>6.4427438912772418E-5</v>
      </c>
      <c r="F197" s="4">
        <v>1.0729961767925044E-2</v>
      </c>
      <c r="G197" s="4">
        <v>1.904727454658755E-3</v>
      </c>
      <c r="H197" s="4">
        <v>2.3076238959634124E-5</v>
      </c>
      <c r="I197" s="4">
        <v>4.096374884398204E-6</v>
      </c>
      <c r="J197" s="4">
        <v>6.8222401260105718E-4</v>
      </c>
      <c r="K197" s="4">
        <v>1.2110488696363559E-4</v>
      </c>
      <c r="N197" s="1" t="s">
        <v>19</v>
      </c>
      <c r="O197" s="5">
        <v>3.9361462646634449</v>
      </c>
      <c r="P197" s="5">
        <v>6.2515264203478242</v>
      </c>
      <c r="Q197" s="5">
        <v>4.1568647467941053</v>
      </c>
      <c r="R197" s="5">
        <v>6.6020793037318164</v>
      </c>
      <c r="S197" s="5">
        <v>2.2713962315799812</v>
      </c>
      <c r="T197" s="5">
        <v>3.607511661921146</v>
      </c>
      <c r="U197" s="5">
        <v>2.3987642445657746</v>
      </c>
      <c r="V197" s="5">
        <v>3.8098020354868183</v>
      </c>
      <c r="X197">
        <v>33.034090909090914</v>
      </c>
      <c r="Y197">
        <v>2.3987642445657746</v>
      </c>
      <c r="Z197">
        <v>30.635326664525138</v>
      </c>
      <c r="AA197">
        <v>5.4064916948791488</v>
      </c>
      <c r="AB197">
        <v>7.9797889078653981</v>
      </c>
      <c r="AC197" s="6"/>
    </row>
    <row r="198" spans="1:29">
      <c r="A198" s="6"/>
      <c r="B198" s="4">
        <v>8.7172481475032097E-3</v>
      </c>
      <c r="C198" s="1" t="s">
        <v>20</v>
      </c>
      <c r="D198" s="4">
        <v>6.4427438912772431E-5</v>
      </c>
      <c r="E198" s="4">
        <v>1.1436826559563626E-5</v>
      </c>
      <c r="F198" s="4">
        <v>1.9047274546587552E-3</v>
      </c>
      <c r="G198" s="4">
        <v>3.3811739081642585E-4</v>
      </c>
      <c r="H198" s="4">
        <v>4.096374884398204E-6</v>
      </c>
      <c r="I198" s="4">
        <v>7.2716733532189294E-7</v>
      </c>
      <c r="J198" s="4">
        <v>1.2110488696363559E-4</v>
      </c>
      <c r="K198" s="4">
        <v>2.1497914725337282E-5</v>
      </c>
      <c r="N198" s="1" t="s">
        <v>20</v>
      </c>
      <c r="O198" s="5">
        <v>6.1919493871021425</v>
      </c>
      <c r="P198" s="5">
        <v>9.8342725559857556</v>
      </c>
      <c r="Q198" s="5">
        <v>6.53916150226675</v>
      </c>
      <c r="R198" s="5">
        <v>10.385727091835427</v>
      </c>
      <c r="S198" s="5">
        <v>3.5731320835965774</v>
      </c>
      <c r="T198" s="5">
        <v>5.6749744857122106</v>
      </c>
      <c r="U198" s="5">
        <v>3.7734946303403119</v>
      </c>
      <c r="V198" s="5">
        <v>5.9931973540699062</v>
      </c>
      <c r="X198">
        <v>51.965909090909079</v>
      </c>
      <c r="Y198">
        <v>5.9931973540699062</v>
      </c>
      <c r="Z198">
        <v>45.972711736839173</v>
      </c>
      <c r="AA198">
        <v>0.16913368740701984</v>
      </c>
      <c r="AB198">
        <v>28.147915161262521</v>
      </c>
      <c r="AC198" s="6"/>
    </row>
    <row r="199" spans="1:29">
      <c r="A199" s="6"/>
      <c r="X199" s="8">
        <v>440</v>
      </c>
      <c r="Y199" s="8">
        <v>61.306055127723518</v>
      </c>
      <c r="Z199" s="8">
        <v>378.69394487227646</v>
      </c>
      <c r="AA199" s="8">
        <v>1606.2133476123854</v>
      </c>
      <c r="AB199" s="8">
        <v>107.95424669607871</v>
      </c>
      <c r="AC199" s="6"/>
    </row>
    <row r="200" spans="1:29">
      <c r="A200" s="6"/>
      <c r="C200" s="1" t="s">
        <v>28</v>
      </c>
      <c r="D200" s="4">
        <v>4.1083189172647945E-4</v>
      </c>
      <c r="E200" s="4">
        <v>3.4101197477124693E-3</v>
      </c>
      <c r="F200" s="4">
        <v>1.2145799935960006E-2</v>
      </c>
      <c r="G200" s="4">
        <v>0.10081649708187077</v>
      </c>
      <c r="H200" s="4">
        <v>2.6121191085317558E-5</v>
      </c>
      <c r="I200" s="4">
        <v>2.1681955891855864E-4</v>
      </c>
      <c r="J200" s="4">
        <v>7.7224472442483582E-4</v>
      </c>
      <c r="K200" s="4">
        <v>6.4100354375146293E-3</v>
      </c>
      <c r="P200" t="s">
        <v>70</v>
      </c>
      <c r="AB200" s="19">
        <v>1714.1675943084642</v>
      </c>
      <c r="AC200" s="6"/>
    </row>
    <row r="201" spans="1:29">
      <c r="A201" s="6"/>
      <c r="C201" s="1"/>
      <c r="D201" s="1" t="s">
        <v>13</v>
      </c>
      <c r="E201" s="1" t="s">
        <v>14</v>
      </c>
      <c r="F201" s="1" t="s">
        <v>15</v>
      </c>
      <c r="G201" s="1" t="s">
        <v>16</v>
      </c>
      <c r="H201" s="1" t="s">
        <v>17</v>
      </c>
      <c r="I201" s="1" t="s">
        <v>18</v>
      </c>
      <c r="J201" s="1" t="s">
        <v>19</v>
      </c>
      <c r="K201" s="1" t="s">
        <v>20</v>
      </c>
      <c r="L201" s="1"/>
      <c r="O201" s="1" t="s">
        <v>13</v>
      </c>
      <c r="P201" s="1" t="s">
        <v>14</v>
      </c>
      <c r="Q201" s="1" t="s">
        <v>15</v>
      </c>
      <c r="R201" s="1" t="s">
        <v>16</v>
      </c>
      <c r="S201" s="1" t="s">
        <v>17</v>
      </c>
      <c r="T201" s="1" t="s">
        <v>18</v>
      </c>
      <c r="U201" s="1" t="s">
        <v>19</v>
      </c>
      <c r="V201" s="1" t="s">
        <v>20</v>
      </c>
      <c r="Z201" t="s">
        <v>68</v>
      </c>
      <c r="AC201" s="6"/>
    </row>
    <row r="202" spans="1:29">
      <c r="A202" s="6"/>
      <c r="B202" s="4">
        <v>3.3075996600823616E-3</v>
      </c>
      <c r="C202" s="1" t="s">
        <v>13</v>
      </c>
      <c r="D202" s="4">
        <v>1.358867425425497E-6</v>
      </c>
      <c r="E202" s="4">
        <v>1.1279310918373912E-5</v>
      </c>
      <c r="F202" s="4">
        <v>4.0173443739609689E-5</v>
      </c>
      <c r="G202" s="4">
        <v>3.3346061147869016E-4</v>
      </c>
      <c r="H202" s="4">
        <v>8.6398442754742771E-8</v>
      </c>
      <c r="I202" s="4">
        <v>7.1715229937823215E-7</v>
      </c>
      <c r="J202" s="4">
        <v>2.5542763880079839E-6</v>
      </c>
      <c r="K202" s="4">
        <v>2.120183103423928E-5</v>
      </c>
      <c r="N202" s="1" t="s">
        <v>13</v>
      </c>
      <c r="O202">
        <v>1.6911748189703251</v>
      </c>
      <c r="P202">
        <v>0.43201951125056126</v>
      </c>
      <c r="Q202">
        <v>1.965286194462855</v>
      </c>
      <c r="R202">
        <v>6.8671288979592182</v>
      </c>
      <c r="S202">
        <v>3.607511661921146</v>
      </c>
      <c r="T202">
        <v>2.4277091200294847</v>
      </c>
      <c r="U202">
        <v>3.8098020354868183</v>
      </c>
      <c r="V202">
        <v>6.0508620563614173</v>
      </c>
      <c r="W202" s="6">
        <v>26.851494296441825</v>
      </c>
      <c r="Z202" t="s">
        <v>67</v>
      </c>
      <c r="AC202" s="6"/>
    </row>
    <row r="203" spans="1:29">
      <c r="A203" s="6"/>
      <c r="B203" s="4">
        <v>2.7454808512975343E-2</v>
      </c>
      <c r="C203" s="1" t="s">
        <v>14</v>
      </c>
      <c r="D203" s="4">
        <v>1.1279310918373912E-5</v>
      </c>
      <c r="E203" s="4">
        <v>9.3624184679761633E-5</v>
      </c>
      <c r="F203" s="4">
        <v>3.3346061147869016E-4</v>
      </c>
      <c r="G203" s="4">
        <v>2.7678976223316993E-3</v>
      </c>
      <c r="H203" s="4">
        <v>7.1715229937823215E-7</v>
      </c>
      <c r="I203" s="4">
        <v>5.952739471976803E-6</v>
      </c>
      <c r="J203" s="4">
        <v>2.120183103423928E-5</v>
      </c>
      <c r="K203" s="4">
        <v>1.7598629549835028E-4</v>
      </c>
      <c r="N203" s="1" t="s">
        <v>14</v>
      </c>
      <c r="O203">
        <v>3.461235802012673</v>
      </c>
      <c r="P203">
        <v>34.99966805362515</v>
      </c>
      <c r="Q203">
        <v>8.4820130804000726</v>
      </c>
      <c r="R203">
        <v>4.3749470467096296</v>
      </c>
      <c r="S203">
        <v>5.6749744857122124</v>
      </c>
      <c r="T203">
        <v>0.10803988861192962</v>
      </c>
      <c r="U203">
        <v>5.9931973540699079</v>
      </c>
      <c r="V203">
        <v>3.1995256898351325</v>
      </c>
      <c r="W203" s="6">
        <v>66.293601400976698</v>
      </c>
      <c r="Z203" t="s">
        <v>69</v>
      </c>
      <c r="AB203">
        <v>12</v>
      </c>
      <c r="AC203" s="6"/>
    </row>
    <row r="204" spans="1:29">
      <c r="A204" s="6"/>
      <c r="B204" s="4">
        <v>9.7785601723334697E-2</v>
      </c>
      <c r="C204" s="1" t="s">
        <v>15</v>
      </c>
      <c r="D204" s="4">
        <v>4.0173443739609683E-5</v>
      </c>
      <c r="E204" s="4">
        <v>3.3346061147869011E-4</v>
      </c>
      <c r="F204" s="4">
        <v>1.1876843551490892E-3</v>
      </c>
      <c r="G204" s="4">
        <v>9.8584018307895493E-3</v>
      </c>
      <c r="H204" s="4">
        <v>2.5542763880079834E-6</v>
      </c>
      <c r="I204" s="4">
        <v>2.1201831034239276E-5</v>
      </c>
      <c r="J204" s="4">
        <v>7.5514415055553358E-5</v>
      </c>
      <c r="K204" s="4">
        <v>6.2680917232526699E-4</v>
      </c>
      <c r="N204" s="1" t="s">
        <v>15</v>
      </c>
      <c r="O204">
        <v>2.891370153068936</v>
      </c>
      <c r="P204">
        <v>9.9288949029053679</v>
      </c>
      <c r="Q204">
        <v>772.12993743791526</v>
      </c>
      <c r="R204">
        <v>2.8999614901064454</v>
      </c>
      <c r="S204">
        <v>3.607511661921146</v>
      </c>
      <c r="T204">
        <v>3.9041102890605006</v>
      </c>
      <c r="U204">
        <v>1.2591119116100544</v>
      </c>
      <c r="V204">
        <v>4.2161277640713921</v>
      </c>
      <c r="W204" s="6">
        <v>800.83702561065923</v>
      </c>
      <c r="AC204" s="6"/>
    </row>
    <row r="205" spans="1:29">
      <c r="A205" s="6"/>
      <c r="B205" s="4">
        <v>0.81167167932692774</v>
      </c>
      <c r="C205" s="1" t="s">
        <v>16</v>
      </c>
      <c r="D205" s="4">
        <v>3.3346061147869011E-4</v>
      </c>
      <c r="E205" s="4">
        <v>2.7678976223316993E-3</v>
      </c>
      <c r="F205" s="4">
        <v>9.8584018307895493E-3</v>
      </c>
      <c r="G205" s="4">
        <v>8.1829895490300356E-2</v>
      </c>
      <c r="H205" s="4">
        <v>2.1201831034239276E-5</v>
      </c>
      <c r="I205" s="4">
        <v>1.7598629549835025E-4</v>
      </c>
      <c r="J205" s="4">
        <v>6.2680917232526699E-4</v>
      </c>
      <c r="K205" s="4">
        <v>5.2028442281126172E-3</v>
      </c>
      <c r="N205" s="1" t="s">
        <v>16</v>
      </c>
      <c r="O205">
        <v>4.7494393818758969</v>
      </c>
      <c r="P205">
        <v>2.8050841120999386</v>
      </c>
      <c r="Q205">
        <v>2.0500745188807765</v>
      </c>
      <c r="R205">
        <v>36.404781848693077</v>
      </c>
      <c r="S205">
        <v>3.8511867316910595</v>
      </c>
      <c r="T205">
        <v>4.0117308319720753</v>
      </c>
      <c r="U205">
        <v>2.6606207282198753</v>
      </c>
      <c r="V205">
        <v>3.1995256898351325</v>
      </c>
      <c r="W205" s="6">
        <v>59.732443843267831</v>
      </c>
      <c r="AC205" s="6"/>
    </row>
    <row r="206" spans="1:29">
      <c r="A206" s="6"/>
      <c r="B206" s="4">
        <v>2.1030120712309372E-4</v>
      </c>
      <c r="C206" s="1" t="s">
        <v>17</v>
      </c>
      <c r="D206" s="4">
        <v>8.6398442754742771E-8</v>
      </c>
      <c r="E206" s="4">
        <v>7.1715229937823215E-7</v>
      </c>
      <c r="F206" s="4">
        <v>2.5542763880079839E-6</v>
      </c>
      <c r="G206" s="4">
        <v>2.1201831034239276E-5</v>
      </c>
      <c r="H206" s="4">
        <v>5.493318016735277E-9</v>
      </c>
      <c r="I206" s="4">
        <v>4.559741496846962E-8</v>
      </c>
      <c r="J206" s="4">
        <v>1.6240399774098383E-7</v>
      </c>
      <c r="K206" s="4">
        <v>1.3480381902111347E-6</v>
      </c>
      <c r="N206" s="1" t="s">
        <v>17</v>
      </c>
      <c r="O206">
        <v>0.2875362585862426</v>
      </c>
      <c r="P206">
        <v>6.2515264203478242</v>
      </c>
      <c r="Q206">
        <v>1.1191284343689576</v>
      </c>
      <c r="R206">
        <v>6.6020793037318164</v>
      </c>
      <c r="S206">
        <v>26.297180288833651</v>
      </c>
      <c r="T206">
        <v>1.5866893815653127</v>
      </c>
      <c r="U206">
        <v>0.81564556263003496</v>
      </c>
      <c r="V206">
        <v>3.8098020354868183</v>
      </c>
      <c r="W206" s="6">
        <v>46.769587685550654</v>
      </c>
      <c r="AC206" s="6"/>
    </row>
    <row r="207" spans="1:29">
      <c r="A207" s="6"/>
      <c r="B207" s="4">
        <v>1.7456100994605657E-3</v>
      </c>
      <c r="C207" s="1" t="s">
        <v>18</v>
      </c>
      <c r="D207" s="4">
        <v>7.1715229937823215E-7</v>
      </c>
      <c r="E207" s="4">
        <v>5.952739471976803E-6</v>
      </c>
      <c r="F207" s="4">
        <v>2.120183103423928E-5</v>
      </c>
      <c r="G207" s="4">
        <v>1.7598629549835025E-4</v>
      </c>
      <c r="H207" s="4">
        <v>4.5597414968469627E-8</v>
      </c>
      <c r="I207" s="4">
        <v>3.7848241180882112E-7</v>
      </c>
      <c r="J207" s="4">
        <v>1.3480381902111349E-6</v>
      </c>
      <c r="K207" s="4">
        <v>1.1189422597625663E-5</v>
      </c>
      <c r="N207" s="1" t="s">
        <v>18</v>
      </c>
      <c r="O207">
        <v>1.6454496399864829</v>
      </c>
      <c r="P207">
        <v>1.7645723198154755</v>
      </c>
      <c r="Q207">
        <v>6.53916150226675</v>
      </c>
      <c r="R207">
        <v>2.7928768059515772</v>
      </c>
      <c r="S207">
        <v>8.2423192574635191</v>
      </c>
      <c r="T207">
        <v>729.11497978206171</v>
      </c>
      <c r="U207">
        <v>0.8335199892843792</v>
      </c>
      <c r="V207">
        <v>0.16459344250720906</v>
      </c>
      <c r="W207" s="6">
        <v>751.09747273933704</v>
      </c>
      <c r="AC207" s="6"/>
    </row>
    <row r="208" spans="1:29">
      <c r="A208" s="6"/>
      <c r="B208" s="4">
        <v>6.2173274262470116E-3</v>
      </c>
      <c r="C208" s="1" t="s">
        <v>19</v>
      </c>
      <c r="D208" s="4">
        <v>2.5542763880079834E-6</v>
      </c>
      <c r="E208" s="4">
        <v>2.1201831034239276E-5</v>
      </c>
      <c r="F208" s="4">
        <v>7.5514415055553345E-5</v>
      </c>
      <c r="G208" s="4">
        <v>6.2680917232526688E-4</v>
      </c>
      <c r="H208" s="4">
        <v>1.6240399774098381E-7</v>
      </c>
      <c r="I208" s="4">
        <v>1.3480381902111345E-6</v>
      </c>
      <c r="J208" s="4">
        <v>4.8012983049410975E-6</v>
      </c>
      <c r="K208" s="4">
        <v>3.9853289128874969E-5</v>
      </c>
      <c r="N208" s="1" t="s">
        <v>19</v>
      </c>
      <c r="O208">
        <v>3.9361462646634449</v>
      </c>
      <c r="P208">
        <v>6.2515264203478242</v>
      </c>
      <c r="Q208">
        <v>1.9445949195860444</v>
      </c>
      <c r="R208">
        <v>1.9652861944628566</v>
      </c>
      <c r="S208">
        <v>3.2427593870127967E-2</v>
      </c>
      <c r="T208">
        <v>1.8847110430223728</v>
      </c>
      <c r="U208">
        <v>5.4064916948791488</v>
      </c>
      <c r="V208">
        <v>0.85972535505606673</v>
      </c>
      <c r="W208" s="6">
        <v>22.280909485887886</v>
      </c>
      <c r="AC208" s="6"/>
    </row>
    <row r="209" spans="1:29">
      <c r="A209" s="6"/>
      <c r="B209" s="4">
        <v>5.1607072043849192E-2</v>
      </c>
      <c r="C209" s="1" t="s">
        <v>20</v>
      </c>
      <c r="D209" s="4">
        <v>2.1201831034239276E-5</v>
      </c>
      <c r="E209" s="4">
        <v>1.7598629549835023E-4</v>
      </c>
      <c r="F209" s="4">
        <v>6.2680917232526699E-4</v>
      </c>
      <c r="G209" s="4">
        <v>5.2028442281126163E-3</v>
      </c>
      <c r="H209" s="4">
        <v>1.3480381902111345E-6</v>
      </c>
      <c r="I209" s="4">
        <v>1.118942259762566E-5</v>
      </c>
      <c r="J209" s="4">
        <v>3.9853289128874969E-5</v>
      </c>
      <c r="K209" s="4">
        <v>3.3080316062744387E-4</v>
      </c>
      <c r="N209" s="1" t="s">
        <v>20</v>
      </c>
      <c r="O209">
        <v>6.1919493871021416</v>
      </c>
      <c r="P209">
        <v>4.749439381875896</v>
      </c>
      <c r="Q209">
        <v>4.6920863076341286</v>
      </c>
      <c r="R209">
        <v>10.385727091835427</v>
      </c>
      <c r="S209">
        <v>3.5731320835965774</v>
      </c>
      <c r="T209">
        <v>2.3798234696275982</v>
      </c>
      <c r="U209">
        <v>1.3596066116581455E-2</v>
      </c>
      <c r="V209">
        <v>0.16913368740701984</v>
      </c>
      <c r="W209" s="6">
        <v>32.154887475195366</v>
      </c>
      <c r="AC209" s="6"/>
    </row>
    <row r="210" spans="1:29">
      <c r="A210" s="6"/>
      <c r="O210" s="6">
        <v>24.854301706266142</v>
      </c>
      <c r="P210" s="6">
        <v>67.182731122268038</v>
      </c>
      <c r="Q210" s="6">
        <v>798.9222823955148</v>
      </c>
      <c r="R210" s="6">
        <v>72.292788679450041</v>
      </c>
      <c r="S210" s="6">
        <v>54.886243765009439</v>
      </c>
      <c r="T210" s="6">
        <v>745.41779380595096</v>
      </c>
      <c r="U210" s="6">
        <v>20.791985342296801</v>
      </c>
      <c r="V210" s="6">
        <v>21.669295720560186</v>
      </c>
      <c r="W210" s="19">
        <v>1806.0174225373164</v>
      </c>
      <c r="X210" t="s">
        <v>64</v>
      </c>
      <c r="AC210" s="6"/>
    </row>
    <row r="211" spans="1:29">
      <c r="A211" s="6"/>
      <c r="C211" s="1" t="s">
        <v>29</v>
      </c>
      <c r="D211" s="4">
        <v>6.5648018379156738E-3</v>
      </c>
      <c r="E211" s="4">
        <v>1.1653497529181117E-3</v>
      </c>
      <c r="F211" s="4">
        <v>1.0049021836795117E-3</v>
      </c>
      <c r="G211" s="4">
        <v>1.7838505112129975E-4</v>
      </c>
      <c r="H211" s="4">
        <v>3.2791196353300342E-2</v>
      </c>
      <c r="I211" s="4">
        <v>5.8209239991835844E-3</v>
      </c>
      <c r="J211" s="4">
        <v>5.0194881177643294E-3</v>
      </c>
      <c r="K211" s="4">
        <v>8.9103363395189158E-4</v>
      </c>
      <c r="X211">
        <v>1</v>
      </c>
      <c r="AC211" s="6"/>
    </row>
    <row r="212" spans="1:29">
      <c r="A212" s="6"/>
      <c r="C212" s="1"/>
      <c r="D212" s="1" t="s">
        <v>13</v>
      </c>
      <c r="E212" s="1" t="s">
        <v>14</v>
      </c>
      <c r="F212" s="1" t="s">
        <v>15</v>
      </c>
      <c r="G212" s="1" t="s">
        <v>16</v>
      </c>
      <c r="H212" s="1" t="s">
        <v>17</v>
      </c>
      <c r="I212" s="1" t="s">
        <v>18</v>
      </c>
      <c r="J212" s="1" t="s">
        <v>19</v>
      </c>
      <c r="K212" s="1" t="s">
        <v>20</v>
      </c>
      <c r="L212" s="1"/>
      <c r="X212">
        <v>0</v>
      </c>
      <c r="Y212" t="s">
        <v>65</v>
      </c>
      <c r="AC212" s="6"/>
    </row>
    <row r="213" spans="1:29">
      <c r="A213" s="6"/>
      <c r="B213" s="4">
        <v>0.12285335533000091</v>
      </c>
      <c r="C213" s="1" t="s">
        <v>13</v>
      </c>
      <c r="D213" s="4">
        <v>8.0650793286449738E-4</v>
      </c>
      <c r="E213" s="4">
        <v>1.4316712727897754E-4</v>
      </c>
      <c r="F213" s="4">
        <v>1.2345560504347289E-4</v>
      </c>
      <c r="G213" s="4">
        <v>2.1915202070965415E-5</v>
      </c>
      <c r="H213" s="4">
        <v>4.0285084972878369E-3</v>
      </c>
      <c r="I213" s="4">
        <v>7.1512004442063088E-4</v>
      </c>
      <c r="J213" s="4">
        <v>6.1666095730641859E-4</v>
      </c>
      <c r="K213" s="4">
        <v>1.0946647164287371E-4</v>
      </c>
      <c r="N213" t="s">
        <v>100</v>
      </c>
      <c r="AC213" s="6"/>
    </row>
    <row r="214" spans="1:29">
      <c r="A214" s="6"/>
      <c r="B214" s="4">
        <v>2.1808293808977051E-2</v>
      </c>
      <c r="C214" s="1" t="s">
        <v>14</v>
      </c>
      <c r="D214" s="4">
        <v>1.4316712727897757E-4</v>
      </c>
      <c r="E214" s="4">
        <v>2.5414289801856992E-5</v>
      </c>
      <c r="F214" s="4">
        <v>2.1915202070965415E-5</v>
      </c>
      <c r="G214" s="4">
        <v>3.890273605982696E-6</v>
      </c>
      <c r="H214" s="4">
        <v>7.1512004442063066E-4</v>
      </c>
      <c r="I214" s="4">
        <v>1.2694442081392129E-4</v>
      </c>
      <c r="J214" s="4">
        <v>1.0946647164287369E-4</v>
      </c>
      <c r="K214" s="4">
        <v>1.9431923282903362E-5</v>
      </c>
      <c r="P214" s="1" t="s">
        <v>13</v>
      </c>
      <c r="Q214" s="1" t="s">
        <v>14</v>
      </c>
      <c r="R214" s="1" t="s">
        <v>15</v>
      </c>
      <c r="S214" s="1" t="s">
        <v>16</v>
      </c>
      <c r="T214" s="1" t="s">
        <v>17</v>
      </c>
      <c r="U214" s="1" t="s">
        <v>18</v>
      </c>
      <c r="V214" s="1" t="s">
        <v>19</v>
      </c>
      <c r="W214" s="1" t="s">
        <v>20</v>
      </c>
      <c r="AC214" s="6"/>
    </row>
    <row r="215" spans="1:29">
      <c r="A215" s="6"/>
      <c r="B215" s="4">
        <v>1.8805686461157538E-2</v>
      </c>
      <c r="C215" s="1" t="s">
        <v>15</v>
      </c>
      <c r="D215" s="4">
        <v>1.2345560504347291E-4</v>
      </c>
      <c r="E215" s="4">
        <v>2.1915202070965415E-5</v>
      </c>
      <c r="F215" s="4">
        <v>1.8897875390409438E-5</v>
      </c>
      <c r="G215" s="4">
        <v>3.3546533407447219E-6</v>
      </c>
      <c r="H215" s="4">
        <v>6.166609573064187E-4</v>
      </c>
      <c r="I215" s="4">
        <v>1.0946647164287372E-4</v>
      </c>
      <c r="J215" s="4">
        <v>9.4394919738181778E-5</v>
      </c>
      <c r="K215" s="4">
        <v>1.675649914644509E-5</v>
      </c>
      <c r="P215">
        <v>20</v>
      </c>
      <c r="Q215">
        <v>77</v>
      </c>
      <c r="R215">
        <v>107</v>
      </c>
      <c r="S215">
        <v>75</v>
      </c>
      <c r="T215">
        <v>22</v>
      </c>
      <c r="U215">
        <v>95</v>
      </c>
      <c r="V215">
        <v>21</v>
      </c>
      <c r="W215">
        <v>23</v>
      </c>
      <c r="AC215" s="6"/>
    </row>
    <row r="216" spans="1:29">
      <c r="A216" s="6"/>
      <c r="B216" s="4">
        <v>3.3382884376481803E-3</v>
      </c>
      <c r="C216" s="1" t="s">
        <v>16</v>
      </c>
      <c r="D216" s="4">
        <v>2.1915202070965418E-5</v>
      </c>
      <c r="E216" s="4">
        <v>3.890273605982696E-6</v>
      </c>
      <c r="F216" s="4">
        <v>3.3546533407447219E-6</v>
      </c>
      <c r="G216" s="4">
        <v>5.9550075360751451E-7</v>
      </c>
      <c r="H216" s="4">
        <v>1.0946647164287371E-4</v>
      </c>
      <c r="I216" s="4">
        <v>1.9431923282903366E-5</v>
      </c>
      <c r="J216" s="4">
        <v>1.675649914644509E-5</v>
      </c>
      <c r="K216" s="4">
        <v>2.9745272777772406E-6</v>
      </c>
      <c r="N216" s="1" t="s">
        <v>13</v>
      </c>
      <c r="O216" s="25">
        <v>22</v>
      </c>
      <c r="P216" s="7">
        <v>1</v>
      </c>
      <c r="Q216" s="7">
        <v>3.85</v>
      </c>
      <c r="R216" s="7">
        <v>5.35</v>
      </c>
      <c r="S216" s="7">
        <v>3.75</v>
      </c>
      <c r="T216" s="7">
        <v>1.1000000000000001</v>
      </c>
      <c r="U216" s="7">
        <v>4.75</v>
      </c>
      <c r="V216" s="7">
        <v>1.05</v>
      </c>
      <c r="W216" s="7">
        <v>1.1499999999999999</v>
      </c>
      <c r="AC216" s="6"/>
    </row>
    <row r="217" spans="1:29">
      <c r="A217" s="6"/>
      <c r="B217" s="4">
        <v>0.61365271896263207</v>
      </c>
      <c r="C217" s="1" t="s">
        <v>17</v>
      </c>
      <c r="D217" s="4">
        <v>4.0285084972878377E-3</v>
      </c>
      <c r="E217" s="4">
        <v>7.1512004442063077E-4</v>
      </c>
      <c r="F217" s="4">
        <v>6.166609573064187E-4</v>
      </c>
      <c r="G217" s="4">
        <v>1.0946647164287371E-4</v>
      </c>
      <c r="H217" s="4">
        <v>2.01224068002403E-2</v>
      </c>
      <c r="I217" s="4">
        <v>3.5720258389738443E-3</v>
      </c>
      <c r="J217" s="4">
        <v>3.0802225312667052E-3</v>
      </c>
      <c r="K217" s="4">
        <v>5.4678521216173289E-4</v>
      </c>
      <c r="N217" s="1" t="s">
        <v>14</v>
      </c>
      <c r="O217" s="25">
        <v>66</v>
      </c>
      <c r="P217" s="7">
        <v>3</v>
      </c>
      <c r="Q217" s="7">
        <v>11.55</v>
      </c>
      <c r="R217" s="7">
        <v>16.05</v>
      </c>
      <c r="S217" s="7">
        <v>11.25</v>
      </c>
      <c r="T217" s="7">
        <v>3.3</v>
      </c>
      <c r="U217" s="7">
        <v>14.25</v>
      </c>
      <c r="V217" s="7">
        <v>3.15</v>
      </c>
      <c r="W217" s="7">
        <v>3.45</v>
      </c>
      <c r="AC217" s="6"/>
    </row>
    <row r="218" spans="1:29">
      <c r="A218" s="6"/>
      <c r="B218" s="4">
        <v>0.10893246469229018</v>
      </c>
      <c r="C218" s="1" t="s">
        <v>18</v>
      </c>
      <c r="D218" s="4">
        <v>7.1512004442063077E-4</v>
      </c>
      <c r="E218" s="4">
        <v>1.2694442081392129E-4</v>
      </c>
      <c r="F218" s="4">
        <v>1.0946647164287371E-4</v>
      </c>
      <c r="G218" s="4">
        <v>1.9431923282903362E-5</v>
      </c>
      <c r="H218" s="4">
        <v>3.5720258389738439E-3</v>
      </c>
      <c r="I218" s="4">
        <v>6.3408759801757033E-4</v>
      </c>
      <c r="J218" s="4">
        <v>5.4678521216173289E-4</v>
      </c>
      <c r="K218" s="4">
        <v>9.7062489870107437E-5</v>
      </c>
      <c r="N218" s="1" t="s">
        <v>15</v>
      </c>
      <c r="O218" s="25">
        <v>104</v>
      </c>
      <c r="P218" s="7">
        <v>4.7272727272727275</v>
      </c>
      <c r="Q218" s="7">
        <v>18.2</v>
      </c>
      <c r="R218" s="7">
        <v>25.290909090909089</v>
      </c>
      <c r="S218" s="7">
        <v>17.727272727272727</v>
      </c>
      <c r="T218" s="7">
        <v>5.2</v>
      </c>
      <c r="U218" s="7">
        <v>22.454545454545453</v>
      </c>
      <c r="V218" s="7">
        <v>4.9636363636363638</v>
      </c>
      <c r="W218" s="7">
        <v>5.4363636363636365</v>
      </c>
      <c r="AC218" s="6"/>
    </row>
    <row r="219" spans="1:29">
      <c r="A219" s="6"/>
      <c r="B219" s="4">
        <v>9.3934435879668335E-2</v>
      </c>
      <c r="C219" s="1" t="s">
        <v>19</v>
      </c>
      <c r="D219" s="4">
        <v>6.166609573064187E-4</v>
      </c>
      <c r="E219" s="4">
        <v>1.0946647164287371E-4</v>
      </c>
      <c r="F219" s="4">
        <v>9.4394919738181778E-5</v>
      </c>
      <c r="G219" s="4">
        <v>1.675649914644509E-5</v>
      </c>
      <c r="H219" s="4">
        <v>3.0802225312667052E-3</v>
      </c>
      <c r="I219" s="4">
        <v>5.46785212161733E-4</v>
      </c>
      <c r="J219" s="4">
        <v>4.7150278474689052E-4</v>
      </c>
      <c r="K219" s="4">
        <v>8.369874175508182E-5</v>
      </c>
      <c r="N219" s="1" t="s">
        <v>16</v>
      </c>
      <c r="O219" s="25">
        <v>78</v>
      </c>
      <c r="P219" s="7">
        <v>3.5454545454545454</v>
      </c>
      <c r="Q219" s="7">
        <v>13.65</v>
      </c>
      <c r="R219" s="7">
        <v>18.968181818181819</v>
      </c>
      <c r="S219" s="7">
        <v>13.295454545454545</v>
      </c>
      <c r="T219" s="7">
        <v>3.9</v>
      </c>
      <c r="U219" s="7">
        <v>16.84090909090909</v>
      </c>
      <c r="V219" s="7">
        <v>3.7227272727272727</v>
      </c>
      <c r="W219" s="7">
        <v>4.0772727272727272</v>
      </c>
      <c r="AC219" s="6"/>
    </row>
    <row r="220" spans="1:29">
      <c r="A220" s="6"/>
      <c r="B220" s="4">
        <v>1.667475642762575E-2</v>
      </c>
      <c r="C220" s="1" t="s">
        <v>20</v>
      </c>
      <c r="D220" s="4">
        <v>1.0946647164287372E-4</v>
      </c>
      <c r="E220" s="4">
        <v>1.9431923282903362E-5</v>
      </c>
      <c r="F220" s="4">
        <v>1.675649914644509E-5</v>
      </c>
      <c r="G220" s="4">
        <v>2.974527277777241E-6</v>
      </c>
      <c r="H220" s="4">
        <v>5.4678521216173289E-4</v>
      </c>
      <c r="I220" s="4">
        <v>9.7062489870107464E-5</v>
      </c>
      <c r="J220" s="4">
        <v>8.3698741755081833E-5</v>
      </c>
      <c r="K220" s="4">
        <v>1.4857768814970034E-5</v>
      </c>
      <c r="N220" s="1" t="s">
        <v>17</v>
      </c>
      <c r="O220" s="25">
        <v>24</v>
      </c>
      <c r="P220" s="7">
        <v>1.0909090909090908</v>
      </c>
      <c r="Q220" s="7">
        <v>4.2</v>
      </c>
      <c r="R220" s="7">
        <v>5.836363636363636</v>
      </c>
      <c r="S220" s="7">
        <v>4.0909090909090908</v>
      </c>
      <c r="T220" s="7">
        <v>1.2</v>
      </c>
      <c r="U220" s="7">
        <v>5.1818181818181817</v>
      </c>
      <c r="V220" s="7">
        <v>1.1454545454545455</v>
      </c>
      <c r="W220" s="7">
        <v>1.2545454545454546</v>
      </c>
      <c r="AC220" s="6"/>
    </row>
    <row r="221" spans="1:29">
      <c r="A221" s="6"/>
      <c r="N221" s="1" t="s">
        <v>18</v>
      </c>
      <c r="O221" s="25">
        <v>108</v>
      </c>
      <c r="P221" s="7">
        <v>4.9090909090909092</v>
      </c>
      <c r="Q221" s="7">
        <v>18.899999999999999</v>
      </c>
      <c r="R221" s="7">
        <v>26.263636363636362</v>
      </c>
      <c r="S221" s="7">
        <v>18.40909090909091</v>
      </c>
      <c r="T221" s="7">
        <v>5.4</v>
      </c>
      <c r="U221" s="7">
        <v>23.318181818181817</v>
      </c>
      <c r="V221" s="7">
        <v>5.1545454545454543</v>
      </c>
      <c r="W221" s="7">
        <v>5.6454545454545455</v>
      </c>
      <c r="AC221" s="6"/>
    </row>
    <row r="222" spans="1:29">
      <c r="A222" s="6"/>
      <c r="C222" s="1" t="s">
        <v>30</v>
      </c>
      <c r="D222" s="4">
        <v>4.8910412117912716E-3</v>
      </c>
      <c r="E222" s="4">
        <v>4.0598202230875943E-2</v>
      </c>
      <c r="F222" s="4">
        <v>7.4869251434344199E-4</v>
      </c>
      <c r="G222" s="4">
        <v>6.2145397656394145E-3</v>
      </c>
      <c r="H222" s="4">
        <v>2.4430759177165556E-2</v>
      </c>
      <c r="I222" s="4">
        <v>0.20278808923900829</v>
      </c>
      <c r="J222" s="4">
        <v>3.7397203833766813E-3</v>
      </c>
      <c r="K222" s="4">
        <v>3.1041636706154722E-2</v>
      </c>
      <c r="N222" s="1" t="s">
        <v>19</v>
      </c>
      <c r="O222" s="25">
        <v>21</v>
      </c>
      <c r="P222" s="7">
        <v>0.95454545454545459</v>
      </c>
      <c r="Q222" s="7">
        <v>3.6749999999999998</v>
      </c>
      <c r="R222" s="7">
        <v>5.1068181818181815</v>
      </c>
      <c r="S222" s="7">
        <v>3.5795454545454546</v>
      </c>
      <c r="T222" s="7">
        <v>1.05</v>
      </c>
      <c r="U222" s="7">
        <v>4.5340909090909092</v>
      </c>
      <c r="V222" s="7">
        <v>1.0022727272727272</v>
      </c>
      <c r="W222" s="7">
        <v>1.0977272727272727</v>
      </c>
      <c r="AC222" s="6"/>
    </row>
    <row r="223" spans="1:29">
      <c r="A223" s="6"/>
      <c r="C223" s="1"/>
      <c r="D223" s="1" t="s">
        <v>13</v>
      </c>
      <c r="E223" s="1" t="s">
        <v>14</v>
      </c>
      <c r="F223" s="1" t="s">
        <v>15</v>
      </c>
      <c r="G223" s="1" t="s">
        <v>16</v>
      </c>
      <c r="H223" s="1" t="s">
        <v>17</v>
      </c>
      <c r="I223" s="1" t="s">
        <v>18</v>
      </c>
      <c r="J223" s="1" t="s">
        <v>19</v>
      </c>
      <c r="K223" s="1" t="s">
        <v>20</v>
      </c>
      <c r="L223" s="1"/>
      <c r="N223" s="1" t="s">
        <v>20</v>
      </c>
      <c r="O223" s="26">
        <v>17</v>
      </c>
      <c r="P223" s="7">
        <v>0.77272727272727271</v>
      </c>
      <c r="Q223" s="7">
        <v>2.9750000000000001</v>
      </c>
      <c r="R223" s="7">
        <v>4.1340909090909088</v>
      </c>
      <c r="S223" s="7">
        <v>2.8977272727272729</v>
      </c>
      <c r="T223" s="7">
        <v>0.85</v>
      </c>
      <c r="U223" s="7">
        <v>3.6704545454545454</v>
      </c>
      <c r="V223" s="7">
        <v>0.8113636363636364</v>
      </c>
      <c r="W223" s="7">
        <v>0.88863636363636367</v>
      </c>
      <c r="AC223" s="6"/>
    </row>
    <row r="224" spans="1:29">
      <c r="A224" s="6"/>
      <c r="B224" s="4">
        <v>1.5554140587020156E-2</v>
      </c>
      <c r="C224" s="1" t="s">
        <v>13</v>
      </c>
      <c r="D224" s="4">
        <v>7.6075942625110867E-5</v>
      </c>
      <c r="E224" s="4">
        <v>6.3147014507931973E-4</v>
      </c>
      <c r="F224" s="4">
        <v>1.1645268624547502E-5</v>
      </c>
      <c r="G224" s="4">
        <v>9.6661825198382745E-5</v>
      </c>
      <c r="H224" s="4">
        <v>3.7999946288926593E-4</v>
      </c>
      <c r="I224" s="4">
        <v>3.1541944493967242E-3</v>
      </c>
      <c r="J224" s="4">
        <v>5.8168136599185816E-5</v>
      </c>
      <c r="K224" s="4">
        <v>4.828259813787358E-4</v>
      </c>
      <c r="O224" s="25">
        <v>440</v>
      </c>
      <c r="AC224" s="6"/>
    </row>
    <row r="225" spans="1:29">
      <c r="A225" s="6"/>
      <c r="B225" s="4">
        <v>0.12910750855195782</v>
      </c>
      <c r="C225" s="1" t="s">
        <v>14</v>
      </c>
      <c r="D225" s="4">
        <v>6.3147014507931973E-4</v>
      </c>
      <c r="E225" s="4">
        <v>5.2415327417169293E-3</v>
      </c>
      <c r="F225" s="4">
        <v>9.6661825198382745E-5</v>
      </c>
      <c r="G225" s="4">
        <v>8.0234374593877262E-4</v>
      </c>
      <c r="H225" s="4">
        <v>3.1541944493967242E-3</v>
      </c>
      <c r="I225" s="4">
        <v>2.6181464965660449E-2</v>
      </c>
      <c r="J225" s="4">
        <v>4.8282598137873586E-4</v>
      </c>
      <c r="K225" s="4">
        <v>4.0077083765066388E-3</v>
      </c>
      <c r="N225" s="1" t="s">
        <v>101</v>
      </c>
      <c r="AC225" s="6"/>
    </row>
    <row r="226" spans="1:29">
      <c r="A226" s="6"/>
      <c r="B226" s="4">
        <v>2.3809385609904915E-3</v>
      </c>
      <c r="C226" s="1" t="s">
        <v>15</v>
      </c>
      <c r="D226" s="4">
        <v>1.16452686245475E-5</v>
      </c>
      <c r="E226" s="4">
        <v>9.6661825198382731E-5</v>
      </c>
      <c r="F226" s="4">
        <v>1.7825908777252276E-6</v>
      </c>
      <c r="G226" s="4">
        <v>1.4796437366819694E-5</v>
      </c>
      <c r="H226" s="4">
        <v>5.8168136599185803E-5</v>
      </c>
      <c r="I226" s="4">
        <v>4.8282598137873575E-4</v>
      </c>
      <c r="J226" s="4">
        <v>8.904044468103685E-6</v>
      </c>
      <c r="K226" s="4">
        <v>7.3908229829941643E-5</v>
      </c>
      <c r="P226" s="1" t="s">
        <v>13</v>
      </c>
      <c r="Q226" s="1" t="s">
        <v>14</v>
      </c>
      <c r="R226" s="1" t="s">
        <v>15</v>
      </c>
      <c r="S226" s="1" t="s">
        <v>16</v>
      </c>
      <c r="T226" s="1" t="s">
        <v>17</v>
      </c>
      <c r="U226" s="1" t="s">
        <v>18</v>
      </c>
      <c r="V226" s="1" t="s">
        <v>19</v>
      </c>
      <c r="W226" s="1" t="s">
        <v>20</v>
      </c>
      <c r="X226" s="1" t="s">
        <v>95</v>
      </c>
      <c r="AC226" s="6"/>
    </row>
    <row r="227" spans="1:29">
      <c r="A227" s="6"/>
      <c r="B227" s="4">
        <v>1.9763036337815228E-2</v>
      </c>
      <c r="C227" s="1" t="s">
        <v>16</v>
      </c>
      <c r="D227" s="4">
        <v>9.6661825198382731E-5</v>
      </c>
      <c r="E227" s="4">
        <v>8.0234374593877251E-4</v>
      </c>
      <c r="F227" s="4">
        <v>1.4796437366819694E-5</v>
      </c>
      <c r="G227" s="4">
        <v>1.2281817521112947E-4</v>
      </c>
      <c r="H227" s="4">
        <v>4.8282598137873575E-4</v>
      </c>
      <c r="I227" s="4">
        <v>4.0077083765066379E-3</v>
      </c>
      <c r="J227" s="4">
        <v>7.3908229829941643E-5</v>
      </c>
      <c r="K227" s="4">
        <v>6.1347699420899481E-4</v>
      </c>
      <c r="O227" s="1" t="s">
        <v>13</v>
      </c>
      <c r="P227" s="7">
        <v>4</v>
      </c>
      <c r="Q227" s="7">
        <v>17.252597402597402</v>
      </c>
      <c r="R227" s="7">
        <v>1.0322429906542054</v>
      </c>
      <c r="S227" s="7">
        <v>0.81666666666666665</v>
      </c>
      <c r="T227" s="7">
        <v>1.1000000000000001</v>
      </c>
      <c r="U227" s="7">
        <v>1.5921052631578947</v>
      </c>
      <c r="V227" s="7">
        <v>1.05</v>
      </c>
      <c r="W227" s="7">
        <v>1.1499999999999999</v>
      </c>
      <c r="X227" s="6">
        <v>27.993612323076167</v>
      </c>
      <c r="AC227" s="6"/>
    </row>
    <row r="228" spans="1:29">
      <c r="A228" s="6"/>
      <c r="B228" s="4">
        <v>7.7692958704409842E-2</v>
      </c>
      <c r="C228" s="1" t="s">
        <v>17</v>
      </c>
      <c r="D228" s="4">
        <v>3.7999946288926593E-4</v>
      </c>
      <c r="E228" s="4">
        <v>3.1541944493967242E-3</v>
      </c>
      <c r="F228" s="4">
        <v>5.8168136599185809E-5</v>
      </c>
      <c r="G228" s="4">
        <v>4.8282598137873586E-4</v>
      </c>
      <c r="H228" s="4">
        <v>1.8980979638689053E-3</v>
      </c>
      <c r="I228" s="4">
        <v>1.5755206642992448E-2</v>
      </c>
      <c r="J228" s="4">
        <v>2.9054994131172423E-4</v>
      </c>
      <c r="K228" s="4">
        <v>2.4117165987285714E-3</v>
      </c>
      <c r="O228" s="1" t="s">
        <v>14</v>
      </c>
      <c r="P228" s="7">
        <v>0.33333333333333331</v>
      </c>
      <c r="Q228" s="7">
        <v>65.238311688311683</v>
      </c>
      <c r="R228" s="7">
        <v>14.112305295950156</v>
      </c>
      <c r="S228" s="7">
        <v>0.93888888888888888</v>
      </c>
      <c r="T228" s="7">
        <v>3.3</v>
      </c>
      <c r="U228" s="7">
        <v>1.2675438596491229</v>
      </c>
      <c r="V228" s="7">
        <v>3.15</v>
      </c>
      <c r="W228" s="7">
        <v>8.7681159420289798E-2</v>
      </c>
      <c r="X228" s="6">
        <v>88.428064225553456</v>
      </c>
      <c r="AC228" s="6"/>
    </row>
    <row r="229" spans="1:29">
      <c r="A229" s="6"/>
      <c r="B229" s="4">
        <v>0.64489222495051246</v>
      </c>
      <c r="C229" s="1" t="s">
        <v>18</v>
      </c>
      <c r="D229" s="4">
        <v>3.1541944493967237E-3</v>
      </c>
      <c r="E229" s="4">
        <v>2.6181464965660445E-2</v>
      </c>
      <c r="F229" s="4">
        <v>4.8282598137873575E-4</v>
      </c>
      <c r="G229" s="4">
        <v>4.0077083765066379E-3</v>
      </c>
      <c r="H229" s="4">
        <v>1.5755206642992448E-2</v>
      </c>
      <c r="I229" s="4">
        <v>0.13077646206280713</v>
      </c>
      <c r="J229" s="4">
        <v>2.4117165987285714E-3</v>
      </c>
      <c r="K229" s="4">
        <v>2.0018510161537616E-2</v>
      </c>
      <c r="O229" s="1" t="s">
        <v>15</v>
      </c>
      <c r="P229" s="7">
        <v>1.5734265734265735</v>
      </c>
      <c r="Q229" s="7">
        <v>18.2</v>
      </c>
      <c r="R229" s="7">
        <v>109.85165675446052</v>
      </c>
      <c r="S229" s="7">
        <v>0.1682983682983682</v>
      </c>
      <c r="T229" s="7">
        <v>5.2</v>
      </c>
      <c r="U229" s="7">
        <v>20.499079867500917</v>
      </c>
      <c r="V229" s="7">
        <v>0.21638361638361631</v>
      </c>
      <c r="W229" s="7">
        <v>3.620310124657951</v>
      </c>
      <c r="X229" s="6">
        <v>159.32915530472792</v>
      </c>
      <c r="AC229" s="6"/>
    </row>
    <row r="230" spans="1:29">
      <c r="A230" s="6"/>
      <c r="B230" s="4">
        <v>1.189279216436669E-2</v>
      </c>
      <c r="C230" s="1" t="s">
        <v>19</v>
      </c>
      <c r="D230" s="4">
        <v>5.8168136599185796E-5</v>
      </c>
      <c r="E230" s="4">
        <v>4.8282598137873569E-4</v>
      </c>
      <c r="F230" s="4">
        <v>8.9040444681036817E-6</v>
      </c>
      <c r="G230" s="4">
        <v>7.3908229829941629E-5</v>
      </c>
      <c r="H230" s="4">
        <v>2.9054994131172412E-4</v>
      </c>
      <c r="I230" s="4">
        <v>2.411716598728571E-3</v>
      </c>
      <c r="J230" s="4">
        <v>4.4475717272344591E-5</v>
      </c>
      <c r="K230" s="4">
        <v>3.6917173378807431E-4</v>
      </c>
      <c r="O230" s="1" t="s">
        <v>16</v>
      </c>
      <c r="P230" s="7">
        <v>8.3916083916083906E-2</v>
      </c>
      <c r="Q230" s="7">
        <v>1.5840659340659342</v>
      </c>
      <c r="R230" s="7">
        <v>0.83015162407685794</v>
      </c>
      <c r="S230" s="7">
        <v>57.729642579642579</v>
      </c>
      <c r="T230" s="7">
        <v>2.1564102564102563</v>
      </c>
      <c r="U230" s="7">
        <v>11.375322046374677</v>
      </c>
      <c r="V230" s="7">
        <v>0.7972083472083471</v>
      </c>
      <c r="W230" s="7">
        <v>1.4644775514340688E-3</v>
      </c>
      <c r="X230" s="6">
        <v>74.558181349246183</v>
      </c>
      <c r="AC230" s="6"/>
    </row>
    <row r="231" spans="1:29">
      <c r="A231" s="6"/>
      <c r="B231" s="4">
        <v>9.8716400142927402E-2</v>
      </c>
      <c r="C231" s="1" t="s">
        <v>20</v>
      </c>
      <c r="D231" s="4">
        <v>4.8282598137873569E-4</v>
      </c>
      <c r="E231" s="4">
        <v>4.0077083765066379E-3</v>
      </c>
      <c r="F231" s="4">
        <v>7.3908229829941629E-5</v>
      </c>
      <c r="G231" s="4">
        <v>6.1347699420899471E-4</v>
      </c>
      <c r="H231" s="4">
        <v>2.411716598728571E-3</v>
      </c>
      <c r="I231" s="4">
        <v>2.0018510161537613E-2</v>
      </c>
      <c r="J231" s="4">
        <v>3.6917173378807436E-4</v>
      </c>
      <c r="K231" s="4">
        <v>3.0643186301761525E-3</v>
      </c>
      <c r="O231" s="1" t="s">
        <v>17</v>
      </c>
      <c r="P231" s="7">
        <v>14.00757575757576</v>
      </c>
      <c r="Q231" s="7">
        <v>4.2</v>
      </c>
      <c r="R231" s="7">
        <v>2.5217218918153494</v>
      </c>
      <c r="S231" s="7">
        <v>4.0909090909090908</v>
      </c>
      <c r="T231" s="7">
        <v>64.533333333333346</v>
      </c>
      <c r="U231" s="7">
        <v>0.12918660287081343</v>
      </c>
      <c r="V231" s="7">
        <v>1.8470418470418484E-2</v>
      </c>
      <c r="W231" s="7">
        <v>1.2545454545454546</v>
      </c>
      <c r="X231" s="6">
        <v>90.755742549520235</v>
      </c>
      <c r="AC231" s="6"/>
    </row>
    <row r="232" spans="1:29">
      <c r="A232" s="6"/>
      <c r="O232" s="1" t="s">
        <v>18</v>
      </c>
      <c r="P232" s="7">
        <v>0.74242424242424254</v>
      </c>
      <c r="Q232" s="7">
        <v>1.2703703703703697</v>
      </c>
      <c r="R232" s="7">
        <v>26.263636363636362</v>
      </c>
      <c r="S232" s="7">
        <v>9.7671156004489355</v>
      </c>
      <c r="T232" s="7">
        <v>2.3999999999999995</v>
      </c>
      <c r="U232" s="7">
        <v>93.454634059897231</v>
      </c>
      <c r="V232" s="7">
        <v>1.930559563892897</v>
      </c>
      <c r="W232" s="7">
        <v>7.3795930317669456E-2</v>
      </c>
      <c r="X232" s="6">
        <v>135.9025361309877</v>
      </c>
      <c r="AC232" s="6"/>
    </row>
    <row r="233" spans="1:29">
      <c r="A233" s="6"/>
      <c r="C233" s="1" t="s">
        <v>31</v>
      </c>
      <c r="D233" s="4">
        <v>1.9062930894626703E-4</v>
      </c>
      <c r="E233" s="4">
        <v>3.3839531422934052E-5</v>
      </c>
      <c r="F233" s="4">
        <v>5.635749061889195E-3</v>
      </c>
      <c r="G233" s="4">
        <v>1.0004290973185377E-3</v>
      </c>
      <c r="H233" s="4">
        <v>9.5219372262661897E-4</v>
      </c>
      <c r="I233" s="4">
        <v>1.6902851705047323E-4</v>
      </c>
      <c r="J233" s="4">
        <v>2.8150576155854205E-2</v>
      </c>
      <c r="K233" s="4">
        <v>4.9971450437783314E-3</v>
      </c>
      <c r="O233" s="1" t="s">
        <v>19</v>
      </c>
      <c r="P233" s="7">
        <v>0.95454545454545459</v>
      </c>
      <c r="Q233" s="7">
        <v>3.6749999999999998</v>
      </c>
      <c r="R233" s="7">
        <v>0.70183375814216964</v>
      </c>
      <c r="S233" s="7">
        <v>9.3831168831168849E-2</v>
      </c>
      <c r="T233" s="7">
        <v>0.85952380952380947</v>
      </c>
      <c r="U233" s="7">
        <v>2.7546422875370244</v>
      </c>
      <c r="V233" s="7">
        <v>24.920640074211509</v>
      </c>
      <c r="W233" s="7">
        <v>0.7416196122717863</v>
      </c>
      <c r="X233" s="6">
        <v>34.701636165062915</v>
      </c>
      <c r="AC233" s="6"/>
    </row>
    <row r="234" spans="1:29">
      <c r="A234" s="6"/>
      <c r="C234" s="1"/>
      <c r="D234" s="1" t="s">
        <v>13</v>
      </c>
      <c r="E234" s="1" t="s">
        <v>14</v>
      </c>
      <c r="F234" s="1" t="s">
        <v>15</v>
      </c>
      <c r="G234" s="1" t="s">
        <v>16</v>
      </c>
      <c r="H234" s="1" t="s">
        <v>17</v>
      </c>
      <c r="I234" s="1" t="s">
        <v>18</v>
      </c>
      <c r="J234" s="1" t="s">
        <v>19</v>
      </c>
      <c r="K234" s="1" t="s">
        <v>20</v>
      </c>
      <c r="L234" s="1"/>
      <c r="O234" s="1" t="s">
        <v>20</v>
      </c>
      <c r="P234" s="7">
        <v>0.77272727272727271</v>
      </c>
      <c r="Q234" s="7">
        <v>2.1008403361344387E-4</v>
      </c>
      <c r="R234" s="7">
        <v>2.3759820580738666</v>
      </c>
      <c r="S234" s="7">
        <v>2.8977272727272729</v>
      </c>
      <c r="T234" s="7">
        <v>0.85</v>
      </c>
      <c r="U234" s="7">
        <v>0.76023782718829147</v>
      </c>
      <c r="V234" s="7">
        <v>12.531251591545708</v>
      </c>
      <c r="W234" s="7">
        <v>42.029301325273188</v>
      </c>
      <c r="X234" s="6">
        <v>62.217437431569209</v>
      </c>
      <c r="AC234" s="6"/>
    </row>
    <row r="235" spans="1:29">
      <c r="A235" s="6"/>
      <c r="B235" s="4">
        <v>4.6348457865029889E-3</v>
      </c>
      <c r="C235" s="1" t="s">
        <v>13</v>
      </c>
      <c r="D235" s="4">
        <v>8.8353744935358225E-7</v>
      </c>
      <c r="E235" s="4">
        <v>1.5684100963282139E-7</v>
      </c>
      <c r="F235" s="4">
        <v>2.6120827793285308E-5</v>
      </c>
      <c r="G235" s="4">
        <v>4.6368345864018131E-6</v>
      </c>
      <c r="H235" s="4">
        <v>4.4132710632505806E-6</v>
      </c>
      <c r="I235" s="4">
        <v>7.8342111005023447E-7</v>
      </c>
      <c r="J235" s="4">
        <v>1.3047357928359238E-4</v>
      </c>
      <c r="K235" s="4">
        <v>2.3160996650700291E-5</v>
      </c>
      <c r="X235" s="27">
        <v>673.88636547974386</v>
      </c>
      <c r="Y235" t="s">
        <v>51</v>
      </c>
      <c r="AC235" s="6"/>
    </row>
    <row r="236" spans="1:29">
      <c r="A236" s="6"/>
      <c r="B236" s="4">
        <v>8.2275391176616199E-4</v>
      </c>
      <c r="C236" s="1" t="s">
        <v>14</v>
      </c>
      <c r="D236" s="4">
        <v>1.5684100963282141E-7</v>
      </c>
      <c r="E236" s="4">
        <v>2.784160685055295E-8</v>
      </c>
      <c r="F236" s="4">
        <v>4.6368345864018131E-6</v>
      </c>
      <c r="G236" s="4">
        <v>8.2310695326351727E-7</v>
      </c>
      <c r="H236" s="4">
        <v>7.8342111005023457E-7</v>
      </c>
      <c r="I236" s="4">
        <v>1.3906887360331026E-7</v>
      </c>
      <c r="J236" s="4">
        <v>2.3160996650700295E-5</v>
      </c>
      <c r="K236" s="4">
        <v>4.1114206324315112E-6</v>
      </c>
      <c r="Y236" t="s">
        <v>102</v>
      </c>
      <c r="AC236" s="6"/>
    </row>
    <row r="237" spans="1:29">
      <c r="A237" s="6"/>
      <c r="B237" s="4">
        <v>0.13702419600465546</v>
      </c>
      <c r="C237" s="1" t="s">
        <v>15</v>
      </c>
      <c r="D237" s="4">
        <v>2.6120827793285315E-5</v>
      </c>
      <c r="E237" s="4">
        <v>4.6368345864018131E-6</v>
      </c>
      <c r="F237" s="4">
        <v>7.7223398408935817E-4</v>
      </c>
      <c r="G237" s="4">
        <v>1.3708299271973586E-4</v>
      </c>
      <c r="H237" s="4">
        <v>1.3047357928359238E-4</v>
      </c>
      <c r="I237" s="4">
        <v>2.3160996650700291E-5</v>
      </c>
      <c r="J237" s="4">
        <v>3.8573100648237467E-3</v>
      </c>
      <c r="K237" s="4">
        <v>6.847297819423747E-4</v>
      </c>
      <c r="U237" t="s">
        <v>103</v>
      </c>
      <c r="W237">
        <v>66.33864886296881</v>
      </c>
      <c r="AC237" s="6"/>
    </row>
    <row r="238" spans="1:29">
      <c r="A238" s="6"/>
      <c r="B238" s="4">
        <v>2.432382833485907E-2</v>
      </c>
      <c r="C238" s="1" t="s">
        <v>16</v>
      </c>
      <c r="D238" s="4">
        <v>4.6368345864018131E-6</v>
      </c>
      <c r="E238" s="4">
        <v>8.2310695326351717E-7</v>
      </c>
      <c r="F238" s="4">
        <v>1.3708299271973583E-4</v>
      </c>
      <c r="G238" s="4">
        <v>2.4334265624374131E-5</v>
      </c>
      <c r="H238" s="4">
        <v>2.3160996650700291E-5</v>
      </c>
      <c r="I238" s="4">
        <v>4.1114206324315104E-6</v>
      </c>
      <c r="J238" s="4">
        <v>6.8472978194237459E-4</v>
      </c>
      <c r="K238" s="4">
        <v>1.2154969820925594E-4</v>
      </c>
      <c r="AC238" s="6"/>
    </row>
    <row r="239" spans="1:29">
      <c r="A239" s="6"/>
      <c r="B239" s="4">
        <v>2.3151062591820846E-2</v>
      </c>
      <c r="C239" s="1" t="s">
        <v>17</v>
      </c>
      <c r="D239" s="4">
        <v>4.4132710632505815E-6</v>
      </c>
      <c r="E239" s="4">
        <v>7.8342111005023457E-7</v>
      </c>
      <c r="F239" s="4">
        <v>1.3047357928359238E-4</v>
      </c>
      <c r="G239" s="4">
        <v>2.3160996650700295E-5</v>
      </c>
      <c r="H239" s="4">
        <v>2.2044296472067752E-5</v>
      </c>
      <c r="I239" s="4">
        <v>3.9131897780381631E-6</v>
      </c>
      <c r="J239" s="4">
        <v>6.5171575058000015E-4</v>
      </c>
      <c r="K239" s="4">
        <v>1.1568921768891947E-4</v>
      </c>
      <c r="AC239" s="6"/>
    </row>
    <row r="240" spans="1:29">
      <c r="A240" s="6"/>
      <c r="B240" s="4">
        <v>4.1096571895513651E-3</v>
      </c>
      <c r="C240" s="1" t="s">
        <v>18</v>
      </c>
      <c r="D240" s="4">
        <v>7.8342111005023468E-7</v>
      </c>
      <c r="E240" s="4">
        <v>1.3906887360331026E-7</v>
      </c>
      <c r="F240" s="4">
        <v>2.3160996650700291E-5</v>
      </c>
      <c r="G240" s="4">
        <v>4.1114206324315112E-6</v>
      </c>
      <c r="H240" s="4">
        <v>3.9131897780381631E-6</v>
      </c>
      <c r="I240" s="4">
        <v>6.9464926033568282E-7</v>
      </c>
      <c r="J240" s="4">
        <v>1.1568921768891946E-4</v>
      </c>
      <c r="K240" s="4">
        <v>2.053655305639459E-5</v>
      </c>
      <c r="AC240" s="6"/>
    </row>
    <row r="241" spans="1:29">
      <c r="A241" s="6"/>
      <c r="B241" s="4">
        <v>0.68443609225047952</v>
      </c>
      <c r="C241" s="1" t="s">
        <v>19</v>
      </c>
      <c r="D241" s="4">
        <v>1.3047357928359238E-4</v>
      </c>
      <c r="E241" s="4">
        <v>2.3160996650700291E-5</v>
      </c>
      <c r="F241" s="4">
        <v>3.8573100648237463E-3</v>
      </c>
      <c r="G241" s="4">
        <v>6.8472978194237459E-4</v>
      </c>
      <c r="H241" s="4">
        <v>6.5171575058000004E-4</v>
      </c>
      <c r="I241" s="4">
        <v>1.1568921768891944E-4</v>
      </c>
      <c r="J241" s="4">
        <v>1.9267270338712377E-2</v>
      </c>
      <c r="K241" s="4">
        <v>3.4202264261724924E-3</v>
      </c>
      <c r="AC241" s="6"/>
    </row>
    <row r="242" spans="1:29">
      <c r="A242" s="6"/>
      <c r="B242" s="4">
        <v>0.12149756393036455</v>
      </c>
      <c r="C242" s="1" t="s">
        <v>20</v>
      </c>
      <c r="D242" s="4">
        <v>2.3160996650700295E-5</v>
      </c>
      <c r="E242" s="4">
        <v>4.1114206324315104E-6</v>
      </c>
      <c r="F242" s="4">
        <v>6.8472978194237448E-4</v>
      </c>
      <c r="G242" s="4">
        <v>1.2154969820925594E-4</v>
      </c>
      <c r="H242" s="4">
        <v>1.1568921768891944E-4</v>
      </c>
      <c r="I242" s="4">
        <v>2.0536553056394587E-5</v>
      </c>
      <c r="J242" s="4">
        <v>3.4202264261724924E-3</v>
      </c>
      <c r="K242" s="4">
        <v>6.0714094942576223E-4</v>
      </c>
      <c r="AC242" s="6"/>
    </row>
    <row r="243" spans="1:29">
      <c r="A243" s="6"/>
      <c r="AC243" s="6"/>
    </row>
    <row r="244" spans="1:29">
      <c r="A244" s="6"/>
      <c r="C244" s="1" t="s">
        <v>32</v>
      </c>
      <c r="D244" s="4">
        <v>0</v>
      </c>
      <c r="E244" s="4">
        <v>0</v>
      </c>
      <c r="F244" s="4">
        <v>0</v>
      </c>
      <c r="G244" s="4">
        <v>0</v>
      </c>
      <c r="H244" s="4">
        <v>0</v>
      </c>
      <c r="I244" s="4">
        <v>0</v>
      </c>
      <c r="J244" s="4">
        <v>0</v>
      </c>
      <c r="K244" s="4">
        <v>0</v>
      </c>
      <c r="AC244" s="6"/>
    </row>
    <row r="245" spans="1:29">
      <c r="A245" s="6"/>
      <c r="C245" s="1"/>
      <c r="D245" s="1" t="s">
        <v>13</v>
      </c>
      <c r="E245" s="1" t="s">
        <v>14</v>
      </c>
      <c r="F245" s="1" t="s">
        <v>15</v>
      </c>
      <c r="G245" s="1" t="s">
        <v>16</v>
      </c>
      <c r="H245" s="1" t="s">
        <v>17</v>
      </c>
      <c r="I245" s="1" t="s">
        <v>18</v>
      </c>
      <c r="J245" s="1" t="s">
        <v>19</v>
      </c>
      <c r="K245" s="1" t="s">
        <v>20</v>
      </c>
      <c r="AC245" s="6"/>
    </row>
    <row r="246" spans="1:29">
      <c r="A246" s="6"/>
      <c r="B246" s="4">
        <v>5.8680564945726632E-4</v>
      </c>
      <c r="C246" s="1" t="s">
        <v>13</v>
      </c>
      <c r="D246" s="4">
        <v>0</v>
      </c>
      <c r="E246" s="4">
        <v>0</v>
      </c>
      <c r="F246" s="4">
        <v>0</v>
      </c>
      <c r="G246" s="4">
        <v>0</v>
      </c>
      <c r="H246" s="4">
        <v>0</v>
      </c>
      <c r="I246" s="4">
        <v>0</v>
      </c>
      <c r="J246" s="4">
        <v>0</v>
      </c>
      <c r="K246" s="4">
        <v>0</v>
      </c>
      <c r="AC246" s="6"/>
    </row>
    <row r="247" spans="1:29">
      <c r="A247" s="6"/>
      <c r="B247" s="4">
        <v>4.8707940488118854E-3</v>
      </c>
      <c r="C247" s="1" t="s">
        <v>14</v>
      </c>
      <c r="D247" s="4">
        <v>0</v>
      </c>
      <c r="E247" s="4">
        <v>0</v>
      </c>
      <c r="F247" s="4">
        <v>0</v>
      </c>
      <c r="G247" s="4">
        <v>0</v>
      </c>
      <c r="H247" s="4">
        <v>0</v>
      </c>
      <c r="I247" s="4">
        <v>0</v>
      </c>
      <c r="J247" s="4">
        <v>0</v>
      </c>
      <c r="K247" s="4">
        <v>0</v>
      </c>
      <c r="AC247" s="6"/>
    </row>
    <row r="248" spans="1:29">
      <c r="A248" s="6"/>
      <c r="B248" s="4">
        <v>1.734827349855338E-2</v>
      </c>
      <c r="C248" s="1" t="s">
        <v>15</v>
      </c>
      <c r="D248" s="4">
        <v>0</v>
      </c>
      <c r="E248" s="4">
        <v>0</v>
      </c>
      <c r="F248" s="4">
        <v>0</v>
      </c>
      <c r="G248" s="4">
        <v>0</v>
      </c>
      <c r="H248" s="4">
        <v>0</v>
      </c>
      <c r="I248" s="4">
        <v>0</v>
      </c>
      <c r="J248" s="4">
        <v>0</v>
      </c>
      <c r="K248" s="4">
        <v>0</v>
      </c>
      <c r="AC248" s="6"/>
    </row>
    <row r="249" spans="1:29">
      <c r="A249" s="6"/>
      <c r="B249" s="4">
        <v>0.14399975084096117</v>
      </c>
      <c r="C249" s="1" t="s">
        <v>16</v>
      </c>
      <c r="D249" s="4">
        <v>0</v>
      </c>
      <c r="E249" s="4">
        <v>0</v>
      </c>
      <c r="F249" s="4">
        <v>0</v>
      </c>
      <c r="G249" s="4">
        <v>0</v>
      </c>
      <c r="H249" s="4">
        <v>0</v>
      </c>
      <c r="I249" s="4">
        <v>0</v>
      </c>
      <c r="J249" s="4">
        <v>0</v>
      </c>
      <c r="K249" s="4">
        <v>0</v>
      </c>
      <c r="AC249" s="6"/>
    </row>
    <row r="250" spans="1:29">
      <c r="A250" s="6"/>
      <c r="B250" s="4">
        <v>2.9310952177481892E-3</v>
      </c>
      <c r="C250" s="1" t="s">
        <v>17</v>
      </c>
      <c r="D250" s="4">
        <v>0</v>
      </c>
      <c r="E250" s="4">
        <v>0</v>
      </c>
      <c r="F250" s="4">
        <v>0</v>
      </c>
      <c r="G250" s="4">
        <v>0</v>
      </c>
      <c r="H250" s="4">
        <v>0</v>
      </c>
      <c r="I250" s="4">
        <v>0</v>
      </c>
      <c r="J250" s="4">
        <v>0</v>
      </c>
      <c r="K250" s="4">
        <v>0</v>
      </c>
      <c r="AC250" s="6"/>
    </row>
    <row r="251" spans="1:29">
      <c r="A251" s="6"/>
      <c r="B251" s="4">
        <v>2.4329624563624024E-2</v>
      </c>
      <c r="C251" s="1" t="s">
        <v>18</v>
      </c>
      <c r="D251" s="4">
        <v>0</v>
      </c>
      <c r="E251" s="4">
        <v>0</v>
      </c>
      <c r="F251" s="4">
        <v>0</v>
      </c>
      <c r="G251" s="4">
        <v>0</v>
      </c>
      <c r="H251" s="4">
        <v>0</v>
      </c>
      <c r="I251" s="4">
        <v>0</v>
      </c>
      <c r="J251" s="4">
        <v>0</v>
      </c>
      <c r="K251" s="4">
        <v>0</v>
      </c>
      <c r="AC251" s="6"/>
    </row>
    <row r="252" spans="1:29">
      <c r="A252" s="6"/>
      <c r="B252" s="4">
        <v>8.6654655651028326E-2</v>
      </c>
      <c r="C252" s="1" t="s">
        <v>19</v>
      </c>
      <c r="D252" s="4">
        <v>0</v>
      </c>
      <c r="E252" s="4">
        <v>0</v>
      </c>
      <c r="F252" s="4">
        <v>0</v>
      </c>
      <c r="G252" s="4">
        <v>0</v>
      </c>
      <c r="H252" s="4">
        <v>0</v>
      </c>
      <c r="I252" s="4">
        <v>0</v>
      </c>
      <c r="J252" s="4">
        <v>0</v>
      </c>
      <c r="K252" s="4">
        <v>0</v>
      </c>
      <c r="AC252" s="6"/>
    </row>
    <row r="253" spans="1:29">
      <c r="A253" s="6"/>
      <c r="B253" s="4">
        <v>0.71927900052981586</v>
      </c>
      <c r="C253" s="1" t="s">
        <v>20</v>
      </c>
      <c r="D253" s="4">
        <v>0</v>
      </c>
      <c r="E253" s="4">
        <v>0</v>
      </c>
      <c r="F253" s="4">
        <v>0</v>
      </c>
      <c r="G253" s="4">
        <v>0</v>
      </c>
      <c r="H253" s="4">
        <v>0</v>
      </c>
      <c r="I253" s="4">
        <v>0</v>
      </c>
      <c r="J253" s="4">
        <v>0</v>
      </c>
      <c r="K253" s="4">
        <v>0</v>
      </c>
      <c r="AC253" s="6"/>
    </row>
    <row r="254" spans="1:29">
      <c r="A254" s="6"/>
      <c r="AC254" s="6"/>
    </row>
    <row r="255" spans="1:29">
      <c r="A255" s="6"/>
      <c r="C255" s="1" t="s">
        <v>33</v>
      </c>
      <c r="AC255" s="6"/>
    </row>
    <row r="256" spans="1:29">
      <c r="A256" s="6"/>
      <c r="C256" s="1"/>
      <c r="D256" s="1" t="s">
        <v>13</v>
      </c>
      <c r="E256" s="1" t="s">
        <v>14</v>
      </c>
      <c r="F256" s="1" t="s">
        <v>15</v>
      </c>
      <c r="G256" s="1" t="s">
        <v>16</v>
      </c>
      <c r="H256" s="1" t="s">
        <v>17</v>
      </c>
      <c r="I256" s="1" t="s">
        <v>18</v>
      </c>
      <c r="J256" s="1" t="s">
        <v>19</v>
      </c>
      <c r="K256" s="1" t="s">
        <v>20</v>
      </c>
      <c r="AC256" s="6"/>
    </row>
    <row r="257" spans="1:29">
      <c r="A257" s="6"/>
      <c r="C257" s="1" t="s">
        <v>13</v>
      </c>
      <c r="D257" s="4">
        <v>2.4912305086182869E-3</v>
      </c>
      <c r="E257" s="4">
        <v>1.2551649589416854E-2</v>
      </c>
      <c r="F257" s="4">
        <v>6.1260458337367941E-3</v>
      </c>
      <c r="G257" s="4">
        <v>3.2657440159537471E-3</v>
      </c>
      <c r="H257" s="4">
        <v>4.5151447632686839E-3</v>
      </c>
      <c r="I257" s="4">
        <v>4.6188847021003225E-3</v>
      </c>
      <c r="J257" s="4">
        <v>1.1845534423899832E-3</v>
      </c>
      <c r="K257" s="4">
        <v>8.1525933694558215E-4</v>
      </c>
      <c r="L257" s="6">
        <v>3.5568512192430256E-2</v>
      </c>
      <c r="N257" s="30">
        <f>D257+K264</f>
        <v>6.5390728124713124E-3</v>
      </c>
      <c r="AC257" s="6"/>
    </row>
    <row r="258" spans="1:29">
      <c r="A258" s="6"/>
      <c r="C258" s="1" t="s">
        <v>14</v>
      </c>
      <c r="D258" s="4">
        <v>1.255164958941685E-2</v>
      </c>
      <c r="E258" s="4">
        <v>0.10274262202809473</v>
      </c>
      <c r="F258" s="4">
        <v>3.2657440159537471E-3</v>
      </c>
      <c r="G258" s="4">
        <v>1.8660581942284857E-2</v>
      </c>
      <c r="H258" s="4">
        <v>4.6188847021003225E-3</v>
      </c>
      <c r="I258" s="4">
        <v>3.2506168593355943E-2</v>
      </c>
      <c r="J258" s="4">
        <v>8.1525933694558226E-4</v>
      </c>
      <c r="K258" s="4">
        <v>5.1664005310457445E-3</v>
      </c>
      <c r="L258" s="6">
        <v>0.18032731073919778</v>
      </c>
      <c r="AC258" s="6"/>
    </row>
    <row r="259" spans="1:29">
      <c r="A259" s="6"/>
      <c r="C259" s="1" t="s">
        <v>15</v>
      </c>
      <c r="D259" s="4">
        <v>6.1260458337367941E-3</v>
      </c>
      <c r="E259" s="4">
        <v>3.2657440159537467E-3</v>
      </c>
      <c r="F259" s="4">
        <v>0.17077364964661249</v>
      </c>
      <c r="G259" s="4">
        <v>4.0245913444246065E-2</v>
      </c>
      <c r="H259" s="4">
        <v>1.1845534423899832E-3</v>
      </c>
      <c r="I259" s="4">
        <v>8.1525933694558215E-4</v>
      </c>
      <c r="J259" s="4">
        <v>1.476819080225867E-2</v>
      </c>
      <c r="K259" s="4">
        <v>3.3244086391144168E-3</v>
      </c>
      <c r="L259" s="6">
        <v>0.24050376516125777</v>
      </c>
      <c r="AC259" s="6"/>
    </row>
    <row r="260" spans="1:29">
      <c r="A260" s="6"/>
      <c r="C260" s="1" t="s">
        <v>16</v>
      </c>
      <c r="D260" s="4">
        <v>3.2657440159537467E-3</v>
      </c>
      <c r="E260" s="4">
        <v>1.8660581942284857E-2</v>
      </c>
      <c r="F260" s="4">
        <v>4.0245913444246065E-2</v>
      </c>
      <c r="G260" s="4">
        <v>8.9577211869209736E-2</v>
      </c>
      <c r="H260" s="4">
        <v>8.1525933694558215E-4</v>
      </c>
      <c r="I260" s="4">
        <v>5.1664005310457436E-3</v>
      </c>
      <c r="J260" s="4">
        <v>3.324408639114416E-3</v>
      </c>
      <c r="K260" s="4">
        <v>6.4240352471277131E-3</v>
      </c>
      <c r="L260" s="6">
        <v>0.16747955502592787</v>
      </c>
      <c r="AC260" s="6"/>
    </row>
    <row r="261" spans="1:29">
      <c r="A261" s="6"/>
      <c r="C261" s="1" t="s">
        <v>17</v>
      </c>
      <c r="D261" s="4">
        <v>4.5151447632686848E-3</v>
      </c>
      <c r="E261" s="4">
        <v>4.6188847021003225E-3</v>
      </c>
      <c r="F261" s="4">
        <v>1.1845534423899835E-3</v>
      </c>
      <c r="G261" s="4">
        <v>8.1525933694558226E-4</v>
      </c>
      <c r="H261" s="4">
        <v>2.2049048557011085E-2</v>
      </c>
      <c r="I261" s="4">
        <v>1.9378754445901831E-2</v>
      </c>
      <c r="J261" s="4">
        <v>4.0466014480833893E-3</v>
      </c>
      <c r="K261" s="4">
        <v>3.0868949297771166E-3</v>
      </c>
      <c r="L261" s="6">
        <v>5.9695141625477989E-2</v>
      </c>
      <c r="AC261" s="6"/>
    </row>
    <row r="262" spans="1:29">
      <c r="A262" s="6"/>
      <c r="C262" s="1" t="s">
        <v>18</v>
      </c>
      <c r="D262" s="4">
        <v>4.6188847021003225E-3</v>
      </c>
      <c r="E262" s="4">
        <v>3.2506168593355943E-2</v>
      </c>
      <c r="F262" s="4">
        <v>8.1525933694558215E-4</v>
      </c>
      <c r="G262" s="4">
        <v>5.1664005310457436E-3</v>
      </c>
      <c r="H262" s="4">
        <v>1.9378754445901831E-2</v>
      </c>
      <c r="I262" s="4">
        <v>0.13180529653231832</v>
      </c>
      <c r="J262" s="4">
        <v>3.0868949297771166E-3</v>
      </c>
      <c r="K262" s="4">
        <v>2.0208283345736273E-2</v>
      </c>
      <c r="L262" s="6">
        <v>0.21758594241718113</v>
      </c>
      <c r="AC262" s="6"/>
    </row>
    <row r="263" spans="1:29">
      <c r="A263" s="6"/>
      <c r="C263" s="1" t="s">
        <v>19</v>
      </c>
      <c r="D263" s="4">
        <v>1.1845534423899832E-3</v>
      </c>
      <c r="E263" s="4">
        <v>8.1525933694558215E-4</v>
      </c>
      <c r="F263" s="4">
        <v>1.4768190802258668E-2</v>
      </c>
      <c r="G263" s="4">
        <v>3.324408639114416E-3</v>
      </c>
      <c r="H263" s="4">
        <v>4.0466014480833893E-3</v>
      </c>
      <c r="I263" s="4">
        <v>3.0868949297771162E-3</v>
      </c>
      <c r="J263" s="4">
        <v>2.0470408027625148E-2</v>
      </c>
      <c r="K263" s="4">
        <v>4.0351663185809348E-3</v>
      </c>
      <c r="L263" s="6">
        <v>5.1731482944775239E-2</v>
      </c>
      <c r="AC263" s="6"/>
    </row>
    <row r="264" spans="1:29">
      <c r="A264" s="6"/>
      <c r="C264" s="1" t="s">
        <v>20</v>
      </c>
      <c r="D264" s="4">
        <v>8.1525933694558215E-4</v>
      </c>
      <c r="E264" s="4">
        <v>5.1664005310457436E-3</v>
      </c>
      <c r="F264" s="4">
        <v>3.3244086391144164E-3</v>
      </c>
      <c r="G264" s="4">
        <v>6.4240352471277122E-3</v>
      </c>
      <c r="H264" s="4">
        <v>3.0868949297771162E-3</v>
      </c>
      <c r="I264" s="4">
        <v>2.020828334573627E-2</v>
      </c>
      <c r="J264" s="4">
        <v>4.0351663185809348E-3</v>
      </c>
      <c r="K264" s="4">
        <v>4.0478423038530255E-3</v>
      </c>
      <c r="L264" s="6">
        <v>4.7108290652180793E-2</v>
      </c>
      <c r="AC264" s="6"/>
    </row>
    <row r="265" spans="1:29">
      <c r="A265" s="6"/>
      <c r="D265" s="3">
        <v>3.5568512192430256E-2</v>
      </c>
      <c r="E265" s="3">
        <v>0.18032731073919778</v>
      </c>
      <c r="F265" s="3">
        <v>0.24050376516125777</v>
      </c>
      <c r="G265" s="3">
        <v>0.16747955502592787</v>
      </c>
      <c r="H265" s="3">
        <v>5.9695141625477989E-2</v>
      </c>
      <c r="I265" s="3">
        <v>0.21758594241718113</v>
      </c>
      <c r="J265" s="3">
        <v>5.1731482944775239E-2</v>
      </c>
      <c r="K265" s="3">
        <v>4.7108290652180806E-2</v>
      </c>
      <c r="L265" s="6">
        <v>1.0000000007584289</v>
      </c>
      <c r="AC265" s="6"/>
    </row>
    <row r="266" spans="1:29">
      <c r="A266" s="6"/>
      <c r="L266" s="6"/>
      <c r="M266" s="6"/>
      <c r="N266" s="6"/>
      <c r="O266" s="6"/>
      <c r="P266" s="6"/>
      <c r="Q266" s="6"/>
      <c r="R266" s="6"/>
      <c r="S266" s="6"/>
      <c r="T266" s="6"/>
      <c r="U266" s="6"/>
      <c r="V266" s="6"/>
      <c r="W266" s="6"/>
      <c r="X266" s="6"/>
      <c r="Y266" s="6"/>
      <c r="Z266" s="6"/>
      <c r="AA266" s="6"/>
      <c r="AB266" s="6"/>
      <c r="AC266" s="6"/>
    </row>
    <row r="267" spans="1:29">
      <c r="A267" s="6"/>
      <c r="C267" s="1" t="s">
        <v>34</v>
      </c>
      <c r="N267" t="s">
        <v>36</v>
      </c>
      <c r="O267" s="7">
        <v>0.37612085763961517</v>
      </c>
      <c r="W267" t="s">
        <v>54</v>
      </c>
      <c r="Y267" t="s">
        <v>60</v>
      </c>
      <c r="AC267" s="6"/>
    </row>
    <row r="268" spans="1:29">
      <c r="A268" s="6"/>
      <c r="C268" s="1"/>
      <c r="D268" s="1" t="s">
        <v>13</v>
      </c>
      <c r="E268" s="1" t="s">
        <v>14</v>
      </c>
      <c r="F268" s="1" t="s">
        <v>15</v>
      </c>
      <c r="G268" s="1" t="s">
        <v>16</v>
      </c>
      <c r="H268" s="1" t="s">
        <v>17</v>
      </c>
      <c r="I268" s="1" t="s">
        <v>18</v>
      </c>
      <c r="J268" s="1" t="s">
        <v>19</v>
      </c>
      <c r="K268" s="1" t="s">
        <v>20</v>
      </c>
      <c r="N268" t="s">
        <v>37</v>
      </c>
      <c r="O268" s="7">
        <v>0.50682309378414159</v>
      </c>
      <c r="R268" t="s">
        <v>58</v>
      </c>
      <c r="W268" s="1" t="s">
        <v>45</v>
      </c>
      <c r="X268" s="6" t="s">
        <v>47</v>
      </c>
      <c r="Y268" s="6" t="s">
        <v>48</v>
      </c>
      <c r="Z268" s="6" t="s">
        <v>49</v>
      </c>
      <c r="AA268" s="6" t="s">
        <v>50</v>
      </c>
      <c r="AB268" s="6"/>
      <c r="AC268" s="6"/>
    </row>
    <row r="269" spans="1:29">
      <c r="A269" s="6"/>
      <c r="C269" s="1" t="s">
        <v>13</v>
      </c>
      <c r="D269" s="5">
        <v>1.0961414237920462</v>
      </c>
      <c r="E269" s="5">
        <v>5.5227258193434157</v>
      </c>
      <c r="F269" s="5">
        <v>2.6954601668441893</v>
      </c>
      <c r="G269" s="5">
        <v>1.4369273670196487</v>
      </c>
      <c r="H269" s="5">
        <v>1.9866636958382209</v>
      </c>
      <c r="I269" s="5">
        <v>2.0323092689241418</v>
      </c>
      <c r="J269" s="5">
        <v>0.52120351465159265</v>
      </c>
      <c r="K269" s="5">
        <v>0.35871410825605615</v>
      </c>
      <c r="L269" s="11">
        <v>15.65014536466931</v>
      </c>
      <c r="N269" t="s">
        <v>38</v>
      </c>
      <c r="O269" s="7">
        <v>0.61250109883448756</v>
      </c>
      <c r="W269" s="1" t="s">
        <v>13</v>
      </c>
      <c r="X269" s="5">
        <v>15.65014536466931</v>
      </c>
      <c r="Y269" s="5">
        <v>1.0961414237920462</v>
      </c>
      <c r="Z269" s="5">
        <v>14.554003940877264</v>
      </c>
      <c r="AA269" s="7">
        <v>3.3067607879110961</v>
      </c>
      <c r="AB269" s="7">
        <v>1.3581747701892832</v>
      </c>
      <c r="AC269" s="6"/>
    </row>
    <row r="270" spans="1:29">
      <c r="A270" s="6"/>
      <c r="C270" s="1" t="s">
        <v>14</v>
      </c>
      <c r="D270" s="5">
        <v>5.5227258193434139</v>
      </c>
      <c r="E270" s="5">
        <v>45.20675369236168</v>
      </c>
      <c r="F270" s="5">
        <v>1.4369273670196487</v>
      </c>
      <c r="G270" s="5">
        <v>8.2106560546053373</v>
      </c>
      <c r="H270" s="5">
        <v>2.0323092689241418</v>
      </c>
      <c r="I270" s="5">
        <v>14.302714181076615</v>
      </c>
      <c r="J270" s="5">
        <v>0.35871410825605621</v>
      </c>
      <c r="K270" s="5">
        <v>2.2732162336601274</v>
      </c>
      <c r="L270" s="11">
        <v>79.344016725247016</v>
      </c>
      <c r="M270" s="9" t="s">
        <v>39</v>
      </c>
      <c r="N270" s="9">
        <v>1</v>
      </c>
      <c r="O270" s="9">
        <v>2</v>
      </c>
      <c r="P270" s="9" t="s">
        <v>39</v>
      </c>
      <c r="Q270" s="9">
        <v>1</v>
      </c>
      <c r="R270" s="9">
        <v>2</v>
      </c>
      <c r="S270" s="9" t="s">
        <v>11</v>
      </c>
      <c r="T270" s="9" t="s">
        <v>42</v>
      </c>
      <c r="U270" s="9" t="s">
        <v>43</v>
      </c>
      <c r="V270" s="9"/>
      <c r="W270" s="1" t="s">
        <v>14</v>
      </c>
      <c r="X270" s="5">
        <v>79.344016725247016</v>
      </c>
      <c r="Y270" s="5">
        <v>45.20675369236168</v>
      </c>
      <c r="Z270" s="5">
        <v>34.137263032885336</v>
      </c>
      <c r="AA270" s="7">
        <v>0.85216894050400449</v>
      </c>
      <c r="AB270" s="7">
        <v>1.492226355449739</v>
      </c>
      <c r="AC270" s="6"/>
    </row>
    <row r="271" spans="1:29">
      <c r="A271" s="6"/>
      <c r="C271" s="1" t="s">
        <v>15</v>
      </c>
      <c r="D271" s="5">
        <v>2.6954601668441893</v>
      </c>
      <c r="E271" s="5">
        <v>1.4369273670196485</v>
      </c>
      <c r="F271" s="5">
        <v>75.140405844509488</v>
      </c>
      <c r="G271" s="5">
        <v>17.708201915468269</v>
      </c>
      <c r="H271" s="5">
        <v>0.52120351465159265</v>
      </c>
      <c r="I271" s="5">
        <v>0.35871410825605615</v>
      </c>
      <c r="J271" s="5">
        <v>6.4980039529938143</v>
      </c>
      <c r="K271" s="5">
        <v>1.4627398012103434</v>
      </c>
      <c r="L271" s="11">
        <v>105.82165667095339</v>
      </c>
      <c r="M271" s="9">
        <v>1</v>
      </c>
      <c r="N271" s="5">
        <v>234.87907156371651</v>
      </c>
      <c r="O271" s="5">
        <v>39.62775140856148</v>
      </c>
      <c r="P271" s="9">
        <v>1</v>
      </c>
      <c r="Q271">
        <v>5.3494785674342415E-3</v>
      </c>
      <c r="R271">
        <v>0.7992274300409371</v>
      </c>
      <c r="S271" s="20">
        <v>1.1017763056943326</v>
      </c>
      <c r="T271">
        <v>0.7061233902810532</v>
      </c>
      <c r="U271" s="20">
        <v>0.2938766097189468</v>
      </c>
      <c r="W271" s="1" t="s">
        <v>15</v>
      </c>
      <c r="X271" s="5">
        <v>105.82165667095339</v>
      </c>
      <c r="Y271" s="5">
        <v>75.140405844509488</v>
      </c>
      <c r="Z271" s="5">
        <v>30.6812508264439</v>
      </c>
      <c r="AA271" s="7">
        <v>0.10882665115007507</v>
      </c>
      <c r="AB271" s="7">
        <v>0.71425084407556561</v>
      </c>
      <c r="AC271" s="6"/>
    </row>
    <row r="272" spans="1:29">
      <c r="A272" s="6"/>
      <c r="C272" s="1" t="s">
        <v>16</v>
      </c>
      <c r="D272" s="5">
        <v>1.4369273670196485</v>
      </c>
      <c r="E272" s="5">
        <v>8.2106560546053373</v>
      </c>
      <c r="F272" s="5">
        <v>17.708201915468269</v>
      </c>
      <c r="G272" s="5">
        <v>39.413973222452285</v>
      </c>
      <c r="H272" s="5">
        <v>0.35871410825605615</v>
      </c>
      <c r="I272" s="5">
        <v>2.2732162336601274</v>
      </c>
      <c r="J272" s="5">
        <v>1.462739801210343</v>
      </c>
      <c r="K272" s="5">
        <v>2.8265755087361937</v>
      </c>
      <c r="L272" s="11">
        <v>73.691004211408256</v>
      </c>
      <c r="M272" s="9">
        <v>2</v>
      </c>
      <c r="N272" s="5">
        <v>39.627751408561473</v>
      </c>
      <c r="O272" s="5">
        <v>125.8654259528692</v>
      </c>
      <c r="P272" s="9">
        <v>2</v>
      </c>
      <c r="Q272">
        <v>0.2869721384191945</v>
      </c>
      <c r="R272">
        <v>1.022725866676665E-2</v>
      </c>
      <c r="W272" s="1" t="s">
        <v>16</v>
      </c>
      <c r="X272" s="5">
        <v>73.691004211408256</v>
      </c>
      <c r="Y272" s="5">
        <v>39.413973222452285</v>
      </c>
      <c r="Z272" s="5">
        <v>34.277030988955971</v>
      </c>
      <c r="AA272" s="7">
        <v>6.3822059372218784E-2</v>
      </c>
      <c r="AB272" s="7">
        <v>0.21631279084513069</v>
      </c>
      <c r="AC272" s="6"/>
    </row>
    <row r="273" spans="1:29">
      <c r="A273" s="6"/>
      <c r="C273" s="1" t="s">
        <v>17</v>
      </c>
      <c r="D273" s="5">
        <v>1.9866636958382213</v>
      </c>
      <c r="E273" s="5">
        <v>2.0323092689241418</v>
      </c>
      <c r="F273" s="5">
        <v>0.52120351465159276</v>
      </c>
      <c r="G273" s="5">
        <v>0.35871410825605621</v>
      </c>
      <c r="H273" s="5">
        <v>9.701581365084877</v>
      </c>
      <c r="I273" s="5">
        <v>8.5266519561968064</v>
      </c>
      <c r="J273" s="5">
        <v>1.7805046371566913</v>
      </c>
      <c r="K273" s="5">
        <v>1.3582337691019313</v>
      </c>
      <c r="L273" s="11">
        <v>26.26586231521032</v>
      </c>
      <c r="M273" s="9" t="s">
        <v>40</v>
      </c>
      <c r="N273" s="9">
        <v>1</v>
      </c>
      <c r="O273" s="9">
        <v>2</v>
      </c>
      <c r="P273" s="9" t="s">
        <v>40</v>
      </c>
      <c r="Q273" s="9">
        <v>1</v>
      </c>
      <c r="R273" s="9">
        <v>2</v>
      </c>
      <c r="S273" s="9" t="s">
        <v>11</v>
      </c>
      <c r="T273" s="9" t="s">
        <v>42</v>
      </c>
      <c r="U273" s="9" t="s">
        <v>43</v>
      </c>
      <c r="W273" s="1" t="s">
        <v>17</v>
      </c>
      <c r="X273" s="5">
        <v>26.26586231521032</v>
      </c>
      <c r="Y273" s="5">
        <v>9.701581365084877</v>
      </c>
      <c r="Z273" s="5">
        <v>16.564280950125443</v>
      </c>
      <c r="AA273" s="7">
        <v>9.1792954481731918E-3</v>
      </c>
      <c r="AB273" s="7">
        <v>0.39697085620408107</v>
      </c>
      <c r="AC273" s="6"/>
    </row>
    <row r="274" spans="1:29">
      <c r="A274" s="6"/>
      <c r="C274" s="1" t="s">
        <v>18</v>
      </c>
      <c r="D274" s="5">
        <v>2.0323092689241418</v>
      </c>
      <c r="E274" s="5">
        <v>14.302714181076615</v>
      </c>
      <c r="F274" s="5">
        <v>0.35871410825605615</v>
      </c>
      <c r="G274" s="5">
        <v>2.2732162336601274</v>
      </c>
      <c r="H274" s="5">
        <v>8.5266519561968064</v>
      </c>
      <c r="I274" s="5">
        <v>57.994330474220057</v>
      </c>
      <c r="J274" s="5">
        <v>1.3582337691019313</v>
      </c>
      <c r="K274" s="5">
        <v>8.8916446721239595</v>
      </c>
      <c r="L274" s="11">
        <v>95.737814663559703</v>
      </c>
      <c r="M274" s="9">
        <v>1</v>
      </c>
      <c r="N274" s="5">
        <v>182.80555533606531</v>
      </c>
      <c r="O274" s="5">
        <v>34.192283732621007</v>
      </c>
      <c r="P274" s="9">
        <v>1</v>
      </c>
      <c r="Q274">
        <v>9.6240871927917998E-2</v>
      </c>
      <c r="R274">
        <v>4.1574891872942277E-2</v>
      </c>
      <c r="S274" s="20">
        <v>1.7436877521178629</v>
      </c>
      <c r="T274">
        <v>0.81332775826112036</v>
      </c>
      <c r="U274" s="20">
        <v>0.18667224173887964</v>
      </c>
      <c r="W274" s="1" t="s">
        <v>18</v>
      </c>
      <c r="X274" s="5">
        <v>95.737814663559703</v>
      </c>
      <c r="Y274" s="5">
        <v>57.994330474220057</v>
      </c>
      <c r="Z274" s="5">
        <v>37.743484189339647</v>
      </c>
      <c r="AA274" s="7">
        <v>2.4853481294402275</v>
      </c>
      <c r="AB274" s="7">
        <v>1.7433568344843754E-3</v>
      </c>
      <c r="AC274" s="6"/>
    </row>
    <row r="275" spans="1:29">
      <c r="A275" s="6"/>
      <c r="C275" s="1" t="s">
        <v>19</v>
      </c>
      <c r="D275" s="5">
        <v>0.52120351465159265</v>
      </c>
      <c r="E275" s="5">
        <v>0.35871410825605615</v>
      </c>
      <c r="F275" s="5">
        <v>6.4980039529938143</v>
      </c>
      <c r="G275" s="5">
        <v>1.462739801210343</v>
      </c>
      <c r="H275" s="5">
        <v>1.7805046371566913</v>
      </c>
      <c r="I275" s="5">
        <v>1.3582337691019311</v>
      </c>
      <c r="J275" s="5">
        <v>9.0069795321550643</v>
      </c>
      <c r="K275" s="5">
        <v>1.7754731801756114</v>
      </c>
      <c r="L275" s="11">
        <v>22.761852495701103</v>
      </c>
      <c r="M275" s="9">
        <v>2</v>
      </c>
      <c r="N275" s="5">
        <v>34.192283732621007</v>
      </c>
      <c r="O275" s="5">
        <v>188.80987753240137</v>
      </c>
      <c r="P275" s="9">
        <v>2</v>
      </c>
      <c r="Q275">
        <v>1.512883599558253</v>
      </c>
      <c r="R275">
        <v>9.298838875874943E-2</v>
      </c>
      <c r="W275" s="1" t="s">
        <v>19</v>
      </c>
      <c r="X275" s="5">
        <v>22.761852495701103</v>
      </c>
      <c r="Y275" s="5">
        <v>9.0069795321550643</v>
      </c>
      <c r="Z275" s="5">
        <v>13.754872963546038</v>
      </c>
      <c r="AA275" s="7">
        <v>1.0038799216229666</v>
      </c>
      <c r="AB275" s="7">
        <v>0.11271215234175044</v>
      </c>
      <c r="AC275" s="6"/>
    </row>
    <row r="276" spans="1:29">
      <c r="A276" s="6"/>
      <c r="C276" s="1" t="s">
        <v>20</v>
      </c>
      <c r="D276" s="5">
        <v>0.35871410825605615</v>
      </c>
      <c r="E276" s="5">
        <v>2.2732162336601274</v>
      </c>
      <c r="F276" s="5">
        <v>1.4627398012103432</v>
      </c>
      <c r="G276" s="5">
        <v>2.8265755087361932</v>
      </c>
      <c r="H276" s="5">
        <v>1.3582337691019311</v>
      </c>
      <c r="I276" s="5">
        <v>8.8916446721239595</v>
      </c>
      <c r="J276" s="5">
        <v>1.7754731801756114</v>
      </c>
      <c r="K276" s="5">
        <v>1.7810506136953312</v>
      </c>
      <c r="L276" s="11">
        <v>20.727647886959552</v>
      </c>
      <c r="M276" s="9" t="s">
        <v>41</v>
      </c>
      <c r="N276" s="9">
        <v>1</v>
      </c>
      <c r="O276" s="9">
        <v>2</v>
      </c>
      <c r="P276" s="9" t="s">
        <v>41</v>
      </c>
      <c r="Q276" s="9">
        <v>1</v>
      </c>
      <c r="R276" s="9">
        <v>2</v>
      </c>
      <c r="S276" s="9" t="s">
        <v>11</v>
      </c>
      <c r="T276" s="9" t="s">
        <v>42</v>
      </c>
      <c r="U276" s="9" t="s">
        <v>43</v>
      </c>
      <c r="W276" s="1" t="s">
        <v>20</v>
      </c>
      <c r="X276" s="5">
        <v>20.727647886959552</v>
      </c>
      <c r="Y276" s="5">
        <v>1.7810506136953312</v>
      </c>
      <c r="Z276" s="5">
        <v>18.946597273264221</v>
      </c>
      <c r="AA276" s="7">
        <v>15.292902114835208</v>
      </c>
      <c r="AB276" s="7">
        <v>4.2245898625251561</v>
      </c>
      <c r="AC276" s="6"/>
    </row>
    <row r="277" spans="1:29">
      <c r="A277" s="6"/>
      <c r="D277" s="11">
        <v>15.650145364669308</v>
      </c>
      <c r="E277" s="11">
        <v>79.344016725247016</v>
      </c>
      <c r="F277" s="11">
        <v>105.82165667095339</v>
      </c>
      <c r="G277" s="11">
        <v>73.691004211408256</v>
      </c>
      <c r="H277" s="11">
        <v>26.26586231521032</v>
      </c>
      <c r="I277" s="11">
        <v>95.737814663559703</v>
      </c>
      <c r="J277" s="11">
        <v>22.761852495701103</v>
      </c>
      <c r="K277" s="11">
        <v>20.727647886959556</v>
      </c>
      <c r="L277" s="1">
        <v>440.00000033370867</v>
      </c>
      <c r="M277" s="9">
        <v>1</v>
      </c>
      <c r="N277" s="5">
        <v>122.95118712981366</v>
      </c>
      <c r="O277" s="5">
        <v>47.54832971672046</v>
      </c>
      <c r="P277" s="9">
        <v>1</v>
      </c>
      <c r="Q277">
        <v>3.4140655938598295E-2</v>
      </c>
      <c r="R277">
        <v>5.0418698742148146E-2</v>
      </c>
      <c r="S277" s="20">
        <v>0.24003034884292232</v>
      </c>
      <c r="T277">
        <v>0.37581580390475283</v>
      </c>
      <c r="U277" s="20">
        <v>0.62418419609524722</v>
      </c>
      <c r="W277" s="1" t="s">
        <v>59</v>
      </c>
      <c r="X277" s="6">
        <v>440.00000033370867</v>
      </c>
      <c r="Y277" s="6">
        <v>239.34121616827082</v>
      </c>
      <c r="Z277" s="6">
        <v>200.65878416543782</v>
      </c>
      <c r="AA277" s="6">
        <v>23.12288790028397</v>
      </c>
      <c r="AB277" s="6">
        <v>8.516980988465189</v>
      </c>
      <c r="AC277" s="10">
        <v>31.639868888749159</v>
      </c>
    </row>
    <row r="278" spans="1:29">
      <c r="A278" s="6"/>
      <c r="M278" s="9">
        <v>2</v>
      </c>
      <c r="N278" s="5">
        <v>47.548329716720453</v>
      </c>
      <c r="O278" s="5">
        <v>221.95215377045406</v>
      </c>
      <c r="P278" s="9">
        <v>2</v>
      </c>
      <c r="Q278">
        <v>0.13657649771947555</v>
      </c>
      <c r="R278">
        <v>1.8894496442700328E-2</v>
      </c>
      <c r="AC278" s="6" t="s">
        <v>51</v>
      </c>
    </row>
    <row r="279" spans="1:29">
      <c r="A279" s="6"/>
      <c r="C279" s="1" t="s">
        <v>35</v>
      </c>
      <c r="L279" s="6"/>
      <c r="M279" s="6"/>
      <c r="N279" s="6"/>
      <c r="O279" s="6"/>
      <c r="P279" s="6"/>
      <c r="Q279" s="6"/>
      <c r="R279" s="6"/>
      <c r="S279" s="6"/>
      <c r="T279" s="6"/>
      <c r="U279" s="6"/>
      <c r="V279" s="6"/>
      <c r="W279" s="6"/>
      <c r="X279" s="6"/>
      <c r="Y279" s="6"/>
      <c r="Z279" s="6"/>
      <c r="AA279" s="6"/>
      <c r="AB279" s="6"/>
      <c r="AC279" s="6"/>
    </row>
    <row r="280" spans="1:29">
      <c r="A280" s="6"/>
      <c r="C280" s="1"/>
      <c r="D280" s="1" t="s">
        <v>13</v>
      </c>
      <c r="E280" s="1" t="s">
        <v>14</v>
      </c>
      <c r="F280" s="1" t="s">
        <v>15</v>
      </c>
      <c r="G280" s="1" t="s">
        <v>16</v>
      </c>
      <c r="H280" s="1" t="s">
        <v>17</v>
      </c>
      <c r="I280" s="1" t="s">
        <v>18</v>
      </c>
      <c r="J280" s="1" t="s">
        <v>19</v>
      </c>
      <c r="K280" s="1" t="s">
        <v>20</v>
      </c>
      <c r="AC280" s="6"/>
    </row>
    <row r="281" spans="1:29">
      <c r="A281" s="6"/>
      <c r="C281" s="1" t="s">
        <v>13</v>
      </c>
      <c r="D281" s="7">
        <v>3.0204482164804274</v>
      </c>
      <c r="E281" s="7">
        <v>9.312421242358834</v>
      </c>
      <c r="F281" s="7">
        <v>0.32113005155340396</v>
      </c>
      <c r="G281" s="7">
        <v>0.66128023922399304</v>
      </c>
      <c r="H281" s="7">
        <v>0</v>
      </c>
      <c r="I281" s="7">
        <v>-3.2051073697695227E-2</v>
      </c>
      <c r="J281" s="7">
        <v>0</v>
      </c>
      <c r="K281" s="7">
        <v>0</v>
      </c>
      <c r="L281" s="12">
        <v>13.283228675918963</v>
      </c>
      <c r="AC281" s="6"/>
    </row>
    <row r="282" spans="1:29">
      <c r="A282" s="6"/>
      <c r="C282" s="1" t="s">
        <v>14</v>
      </c>
      <c r="D282" s="7">
        <v>-1.2903087405528262</v>
      </c>
      <c r="E282" s="7">
        <v>-5.7597090532561799</v>
      </c>
      <c r="F282" s="7">
        <v>-0.36250706094794882</v>
      </c>
      <c r="G282" s="7">
        <v>-0.20793030240690255</v>
      </c>
      <c r="H282" s="7">
        <v>0</v>
      </c>
      <c r="I282" s="7">
        <v>-3.5786422913402016</v>
      </c>
      <c r="J282" s="7">
        <v>0</v>
      </c>
      <c r="K282" s="7">
        <v>2.2603947575179997</v>
      </c>
      <c r="L282" s="12">
        <v>-8.9387026909860587</v>
      </c>
      <c r="AC282" s="6"/>
    </row>
    <row r="283" spans="1:29">
      <c r="A283" s="6"/>
      <c r="C283" s="1" t="s">
        <v>15</v>
      </c>
      <c r="D283" s="7">
        <v>-0.59684351518072631</v>
      </c>
      <c r="E283" s="7">
        <v>0</v>
      </c>
      <c r="F283" s="7">
        <v>2.9133300596733478</v>
      </c>
      <c r="G283" s="7">
        <v>-1.6230271210401224</v>
      </c>
      <c r="H283" s="7">
        <v>0</v>
      </c>
      <c r="I283" s="7">
        <v>1.0252295635863227</v>
      </c>
      <c r="J283" s="7">
        <v>-0.4784134581524675</v>
      </c>
      <c r="K283" s="7">
        <v>-0.38031125332236532</v>
      </c>
      <c r="L283" s="12">
        <v>0.85996427556398891</v>
      </c>
      <c r="AC283" s="6"/>
    </row>
    <row r="284" spans="1:29">
      <c r="A284" s="6"/>
      <c r="C284" s="1" t="s">
        <v>16</v>
      </c>
      <c r="D284" s="7">
        <v>2.2083156831604831</v>
      </c>
      <c r="E284" s="7">
        <v>0.82612573069968609</v>
      </c>
      <c r="F284" s="7">
        <v>-2.4896657430386822</v>
      </c>
      <c r="G284" s="7">
        <v>1.6175181812751418</v>
      </c>
      <c r="H284" s="7">
        <v>1.0252295635863227</v>
      </c>
      <c r="I284" s="7">
        <v>0.83224985078315727</v>
      </c>
      <c r="J284" s="7">
        <v>0.6256718544751606</v>
      </c>
      <c r="K284" s="7">
        <v>1.3889137990882534</v>
      </c>
      <c r="L284" s="12">
        <v>6.034358920029522</v>
      </c>
      <c r="AC284" s="6"/>
    </row>
    <row r="285" spans="1:29">
      <c r="A285" s="6"/>
      <c r="C285" s="1" t="s">
        <v>17</v>
      </c>
      <c r="D285" s="7">
        <v>4.6149060770475767</v>
      </c>
      <c r="E285" s="7">
        <v>0</v>
      </c>
      <c r="F285" s="7">
        <v>2.6895237418608255</v>
      </c>
      <c r="G285" s="7">
        <v>0</v>
      </c>
      <c r="H285" s="7">
        <v>0.30296193443881547</v>
      </c>
      <c r="I285" s="7">
        <v>-2.1086238781321214</v>
      </c>
      <c r="J285" s="7">
        <v>-0.57689682814493581</v>
      </c>
      <c r="K285" s="7">
        <v>0</v>
      </c>
      <c r="L285" s="12">
        <v>4.9218710470701605</v>
      </c>
      <c r="AC285" s="6"/>
    </row>
    <row r="286" spans="1:29">
      <c r="A286" s="6"/>
      <c r="C286" s="1" t="s">
        <v>18</v>
      </c>
      <c r="D286" s="7">
        <v>1.1683187137779505</v>
      </c>
      <c r="E286" s="7">
        <v>-0.29948789517930163</v>
      </c>
      <c r="F286" s="7">
        <v>0</v>
      </c>
      <c r="G286" s="7">
        <v>3.9412112034685487</v>
      </c>
      <c r="H286" s="7">
        <v>0.48625015577529718</v>
      </c>
      <c r="I286" s="7">
        <v>13.170499070771527</v>
      </c>
      <c r="J286" s="7">
        <v>0.77392404808476589</v>
      </c>
      <c r="K286" s="7">
        <v>-2.8783706123474855</v>
      </c>
      <c r="L286" s="12">
        <v>16.362344684351303</v>
      </c>
      <c r="AC286" s="6"/>
    </row>
    <row r="287" spans="1:29">
      <c r="A287" s="6"/>
      <c r="C287" s="1" t="s">
        <v>19</v>
      </c>
      <c r="D287" s="7">
        <v>0</v>
      </c>
      <c r="E287" s="7">
        <v>0</v>
      </c>
      <c r="F287" s="7">
        <v>0.52090572427959592</v>
      </c>
      <c r="G287" s="7">
        <v>2.1549031060372341</v>
      </c>
      <c r="H287" s="7">
        <v>0.23250070483001889</v>
      </c>
      <c r="I287" s="7">
        <v>-0.30618515651756217</v>
      </c>
      <c r="J287" s="7">
        <v>-2.4374418668005644</v>
      </c>
      <c r="K287" s="7">
        <v>0.23816042555635222</v>
      </c>
      <c r="L287" s="12">
        <v>0.40284293738507426</v>
      </c>
      <c r="AC287" s="6"/>
    </row>
    <row r="288" spans="1:29">
      <c r="A288" s="6"/>
      <c r="C288" s="1" t="s">
        <v>20</v>
      </c>
      <c r="D288" s="7">
        <v>0</v>
      </c>
      <c r="E288" s="7">
        <v>0.83224985078315727</v>
      </c>
      <c r="F288" s="7">
        <v>-0.38031125332236521</v>
      </c>
      <c r="G288" s="7">
        <v>0</v>
      </c>
      <c r="H288" s="7">
        <v>0</v>
      </c>
      <c r="I288" s="7">
        <v>-2.9839297086873042</v>
      </c>
      <c r="J288" s="7">
        <v>3.2489095733524858</v>
      </c>
      <c r="K288" s="7">
        <v>9.5809470851979679</v>
      </c>
      <c r="L288" s="12">
        <v>10.297865547323941</v>
      </c>
      <c r="AC288" s="6"/>
    </row>
    <row r="289" spans="1:29">
      <c r="A289" s="6"/>
      <c r="D289" s="12">
        <v>9.1248364347328845</v>
      </c>
      <c r="E289" s="12">
        <v>4.9115998754061962</v>
      </c>
      <c r="F289" s="12">
        <v>3.2124055200581769</v>
      </c>
      <c r="G289" s="12">
        <v>6.5439553065578924</v>
      </c>
      <c r="H289" s="12">
        <v>2.0469423586304543</v>
      </c>
      <c r="I289" s="12">
        <v>6.0185463767661211</v>
      </c>
      <c r="J289" s="12">
        <v>1.1557533228144443</v>
      </c>
      <c r="K289" s="12">
        <v>10.209734201690722</v>
      </c>
      <c r="L289" s="2">
        <v>86.447546793313791</v>
      </c>
      <c r="M289" t="s">
        <v>53</v>
      </c>
      <c r="AC289" s="6"/>
    </row>
    <row r="290" spans="1:29">
      <c r="A290" s="6"/>
      <c r="AC290" s="6"/>
    </row>
    <row r="291" spans="1:29">
      <c r="A291" s="6"/>
      <c r="AC291" s="6"/>
    </row>
    <row r="292" spans="1:29">
      <c r="A292" s="6"/>
      <c r="C292" t="s">
        <v>52</v>
      </c>
      <c r="AC292" s="6"/>
    </row>
    <row r="293" spans="1:29">
      <c r="A293" s="6"/>
      <c r="C293" s="1"/>
      <c r="D293" s="1" t="s">
        <v>13</v>
      </c>
      <c r="E293" s="1" t="s">
        <v>14</v>
      </c>
      <c r="F293" s="1" t="s">
        <v>15</v>
      </c>
      <c r="G293" s="1" t="s">
        <v>16</v>
      </c>
      <c r="H293" s="1" t="s">
        <v>17</v>
      </c>
      <c r="I293" s="1" t="s">
        <v>18</v>
      </c>
      <c r="J293" s="1" t="s">
        <v>19</v>
      </c>
      <c r="K293" s="1" t="s">
        <v>20</v>
      </c>
      <c r="L293" s="6"/>
      <c r="AC293" s="6"/>
    </row>
    <row r="294" spans="1:29">
      <c r="A294" s="6"/>
      <c r="C294" s="1" t="s">
        <v>13</v>
      </c>
      <c r="D294" s="7">
        <v>3.3067607879110961</v>
      </c>
      <c r="E294" s="7">
        <v>7.5968067551809719</v>
      </c>
      <c r="F294" s="7">
        <v>3.440767224809451E-2</v>
      </c>
      <c r="G294" s="7">
        <v>0.22064496597975222</v>
      </c>
      <c r="H294" s="7">
        <v>1.9866636958382209</v>
      </c>
      <c r="I294" s="7">
        <v>5.1364665524805859E-4</v>
      </c>
      <c r="J294" s="7">
        <v>0.52120351465159265</v>
      </c>
      <c r="K294" s="7">
        <v>0.35871410825605615</v>
      </c>
      <c r="L294" s="13">
        <v>14.025715146721032</v>
      </c>
      <c r="AC294" s="6"/>
    </row>
    <row r="295" spans="1:29">
      <c r="A295" s="6"/>
      <c r="C295" s="1" t="s">
        <v>14</v>
      </c>
      <c r="D295" s="7">
        <v>0.41984592332536547</v>
      </c>
      <c r="E295" s="7">
        <v>0.85216894050400449</v>
      </c>
      <c r="F295" s="7">
        <v>0.13285676675967462</v>
      </c>
      <c r="G295" s="7">
        <v>5.4046805817662379E-3</v>
      </c>
      <c r="H295" s="7">
        <v>2.0323092689241418</v>
      </c>
      <c r="I295" s="7">
        <v>1.2943941331451707</v>
      </c>
      <c r="J295" s="7">
        <v>0.35871410825605615</v>
      </c>
      <c r="K295" s="7">
        <v>1.3117019540608856</v>
      </c>
      <c r="L295" s="13">
        <v>6.4073957755570659</v>
      </c>
      <c r="AC295" s="6"/>
    </row>
    <row r="296" spans="1:29">
      <c r="A296" s="6"/>
      <c r="C296" s="1" t="s">
        <v>15</v>
      </c>
      <c r="D296" s="7">
        <v>0.1794368359125916</v>
      </c>
      <c r="E296" s="7">
        <v>1.4369273670196485</v>
      </c>
      <c r="F296" s="7">
        <v>0.10882665115007507</v>
      </c>
      <c r="G296" s="7">
        <v>0.16477978949746475</v>
      </c>
      <c r="H296" s="7">
        <v>0.52120351465159265</v>
      </c>
      <c r="I296" s="7">
        <v>1.1464494578960633</v>
      </c>
      <c r="J296" s="7">
        <v>3.8166787676883591E-2</v>
      </c>
      <c r="K296" s="7">
        <v>0.14638838940938637</v>
      </c>
      <c r="L296" s="13">
        <v>3.7421787932137058</v>
      </c>
      <c r="AC296" s="6"/>
    </row>
    <row r="297" spans="1:29">
      <c r="A297" s="6"/>
      <c r="C297" s="1" t="s">
        <v>16</v>
      </c>
      <c r="D297" s="7">
        <v>1.7002919646798824</v>
      </c>
      <c r="E297" s="7">
        <v>7.5884784356755164E-2</v>
      </c>
      <c r="F297" s="7">
        <v>0.41417856256424185</v>
      </c>
      <c r="G297" s="7">
        <v>6.3822059372218784E-2</v>
      </c>
      <c r="H297" s="7">
        <v>1.1464494578960633</v>
      </c>
      <c r="I297" s="7">
        <v>0.23236445138555392</v>
      </c>
      <c r="J297" s="7">
        <v>0.19733415400651555</v>
      </c>
      <c r="K297" s="7">
        <v>0.48713541613942851</v>
      </c>
      <c r="L297" s="13">
        <v>4.3174608504006597</v>
      </c>
      <c r="AC297" s="6"/>
    </row>
    <row r="298" spans="1:29">
      <c r="A298" s="6"/>
      <c r="C298" s="1" t="s">
        <v>17</v>
      </c>
      <c r="D298" s="7">
        <v>4.5705751310607274</v>
      </c>
      <c r="E298" s="7">
        <v>2.0323092689241418</v>
      </c>
      <c r="F298" s="7">
        <v>4.1957488459006864</v>
      </c>
      <c r="G298" s="7">
        <v>0.35871410825605615</v>
      </c>
      <c r="H298" s="7">
        <v>9.1792954481731918E-3</v>
      </c>
      <c r="I298" s="7">
        <v>0.74870771558976923</v>
      </c>
      <c r="J298" s="7">
        <v>0.34214316318541971</v>
      </c>
      <c r="K298" s="7">
        <v>1.3582337691019313</v>
      </c>
      <c r="L298" s="13">
        <v>13.615611297466904</v>
      </c>
      <c r="AC298" s="6"/>
    </row>
    <row r="299" spans="1:29">
      <c r="A299" s="6"/>
      <c r="C299" s="1" t="s">
        <v>18</v>
      </c>
      <c r="D299" s="7">
        <v>0.46076911881913096</v>
      </c>
      <c r="E299" s="7">
        <v>6.4068871309842452E-3</v>
      </c>
      <c r="F299" s="7">
        <v>0.35871410825605615</v>
      </c>
      <c r="G299" s="7">
        <v>3.2708501717863121</v>
      </c>
      <c r="H299" s="7">
        <v>2.6277414830972904E-2</v>
      </c>
      <c r="I299" s="7">
        <v>2.4853481294402275</v>
      </c>
      <c r="J299" s="7">
        <v>0.30323491028605409</v>
      </c>
      <c r="K299" s="7">
        <v>1.7032729953268719</v>
      </c>
      <c r="L299" s="13">
        <v>8.6148737358766105</v>
      </c>
      <c r="AC299" s="6"/>
    </row>
    <row r="300" spans="1:29">
      <c r="A300" s="6"/>
      <c r="C300" s="1" t="s">
        <v>19</v>
      </c>
      <c r="D300" s="7">
        <v>0.52120351465159265</v>
      </c>
      <c r="E300" s="7">
        <v>0.35871410825605615</v>
      </c>
      <c r="F300" s="7">
        <v>3.8781144645769733E-2</v>
      </c>
      <c r="G300" s="7">
        <v>1.6155770950017314</v>
      </c>
      <c r="H300" s="7">
        <v>2.7058741271604948E-2</v>
      </c>
      <c r="I300" s="7">
        <v>9.4484054397961884E-2</v>
      </c>
      <c r="J300" s="7">
        <v>1.0038799216229666</v>
      </c>
      <c r="K300" s="7">
        <v>2.8393722520476034E-2</v>
      </c>
      <c r="L300" s="13">
        <v>3.6880923023681595</v>
      </c>
      <c r="AC300" s="6"/>
    </row>
    <row r="301" spans="1:29">
      <c r="A301" s="6"/>
      <c r="C301" s="1" t="s">
        <v>20</v>
      </c>
      <c r="D301" s="7">
        <v>0.35871410825605615</v>
      </c>
      <c r="E301" s="7">
        <v>0.23236445138555392</v>
      </c>
      <c r="F301" s="7">
        <v>0.14638838940938623</v>
      </c>
      <c r="G301" s="7">
        <v>2.8265755087361932</v>
      </c>
      <c r="H301" s="7">
        <v>1.3582337691019311</v>
      </c>
      <c r="I301" s="7">
        <v>5.3415052038364257</v>
      </c>
      <c r="J301" s="7">
        <v>2.7871553495550705</v>
      </c>
      <c r="K301" s="7">
        <v>15.292902114835208</v>
      </c>
      <c r="L301" s="13">
        <v>28.343838895115827</v>
      </c>
      <c r="N301">
        <v>0.99445493308672128</v>
      </c>
      <c r="AC301" s="6"/>
    </row>
    <row r="302" spans="1:29">
      <c r="A302" s="6"/>
      <c r="B302" s="6"/>
      <c r="C302" s="6"/>
      <c r="D302" s="13">
        <v>11.517597384616442</v>
      </c>
      <c r="E302" s="13">
        <v>12.591582562758116</v>
      </c>
      <c r="F302" s="13">
        <v>5.4299021409339847</v>
      </c>
      <c r="G302" s="13">
        <v>8.5263683792114939</v>
      </c>
      <c r="H302" s="13">
        <v>7.1073751579626991</v>
      </c>
      <c r="I302" s="13">
        <v>11.34376679234642</v>
      </c>
      <c r="J302" s="13">
        <v>5.5518319092405592</v>
      </c>
      <c r="K302" s="13">
        <v>20.686742469650245</v>
      </c>
      <c r="L302" s="14">
        <v>82.755166796719962</v>
      </c>
      <c r="M302" t="s">
        <v>11</v>
      </c>
      <c r="N302" s="6">
        <v>5.5450669132787178E-3</v>
      </c>
      <c r="O302" s="6" t="s">
        <v>61</v>
      </c>
      <c r="P302" s="6"/>
      <c r="Q302" s="6"/>
      <c r="R302" s="6"/>
      <c r="S302" s="6"/>
      <c r="T302" s="6"/>
      <c r="U302" s="6"/>
      <c r="V302" s="6"/>
      <c r="W302" s="6"/>
      <c r="X302" s="6"/>
      <c r="Y302" s="6"/>
      <c r="Z302" s="6"/>
      <c r="AA302" s="6"/>
      <c r="AB302" s="6"/>
      <c r="AC302" s="6"/>
    </row>
    <row r="307" spans="1:29">
      <c r="A307" t="s">
        <v>126</v>
      </c>
      <c r="C307" t="s">
        <v>114</v>
      </c>
      <c r="E307" t="s">
        <v>125</v>
      </c>
    </row>
    <row r="308" spans="1:29">
      <c r="A308" s="15" t="s">
        <v>0</v>
      </c>
      <c r="B308" s="15" t="s">
        <v>1</v>
      </c>
      <c r="C308" s="15" t="s">
        <v>2</v>
      </c>
      <c r="D308" s="15" t="s">
        <v>3</v>
      </c>
      <c r="E308" s="15" t="s">
        <v>4</v>
      </c>
      <c r="F308" s="15" t="s">
        <v>5</v>
      </c>
      <c r="G308" s="15" t="s">
        <v>6</v>
      </c>
      <c r="H308" s="21" t="s">
        <v>7</v>
      </c>
      <c r="I308" s="21" t="s">
        <v>8</v>
      </c>
      <c r="J308" s="21" t="s">
        <v>9</v>
      </c>
      <c r="K308" s="15" t="s">
        <v>10</v>
      </c>
      <c r="L308" s="6"/>
      <c r="M308" s="6"/>
      <c r="N308" s="6"/>
      <c r="O308" s="6"/>
      <c r="P308" s="6"/>
      <c r="Q308" s="6"/>
      <c r="R308" s="6"/>
      <c r="S308" s="6"/>
      <c r="T308" s="6"/>
      <c r="U308" s="6"/>
      <c r="V308" s="6"/>
      <c r="W308" s="6"/>
      <c r="X308" s="6"/>
      <c r="Y308" s="6"/>
      <c r="Z308" s="6"/>
      <c r="AA308" s="6"/>
      <c r="AB308" s="6"/>
      <c r="AC308" s="6"/>
    </row>
    <row r="309" spans="1:29">
      <c r="A309" s="28">
        <v>0.10509744177505387</v>
      </c>
      <c r="B309" s="28">
        <v>8.1848091249277027E-2</v>
      </c>
      <c r="C309" s="28">
        <v>0.12223025886498515</v>
      </c>
      <c r="D309" s="28">
        <v>0</v>
      </c>
      <c r="E309" s="28">
        <v>0.19005019866556105</v>
      </c>
      <c r="F309" s="28">
        <v>0.28640040722248933</v>
      </c>
      <c r="G309" s="28">
        <v>0.17334063078632234</v>
      </c>
      <c r="H309" s="28">
        <v>4.0264574446349344E-2</v>
      </c>
      <c r="I309" s="28">
        <v>0.27633139522655759</v>
      </c>
      <c r="J309" s="28">
        <v>3.3612790201472537E-2</v>
      </c>
      <c r="K309" s="28">
        <v>0</v>
      </c>
      <c r="L309" s="1">
        <v>0.99999999654875227</v>
      </c>
      <c r="N309" t="s">
        <v>36</v>
      </c>
      <c r="O309" s="4">
        <v>0.38636363636363635</v>
      </c>
      <c r="P309" s="4">
        <v>0.36590909090909091</v>
      </c>
      <c r="S309" s="4">
        <v>0.3761363636363636</v>
      </c>
      <c r="Y309" t="s">
        <v>84</v>
      </c>
      <c r="AC309" s="6"/>
    </row>
    <row r="310" spans="1:29">
      <c r="A310" t="s">
        <v>94</v>
      </c>
      <c r="B310" s="18">
        <v>100.11664764291696</v>
      </c>
      <c r="C310" s="16" t="s">
        <v>12</v>
      </c>
      <c r="D310" s="1" t="s">
        <v>13</v>
      </c>
      <c r="E310" s="1" t="s">
        <v>14</v>
      </c>
      <c r="F310" s="1" t="s">
        <v>15</v>
      </c>
      <c r="G310" s="1" t="s">
        <v>16</v>
      </c>
      <c r="H310" s="1" t="s">
        <v>17</v>
      </c>
      <c r="I310" s="1" t="s">
        <v>18</v>
      </c>
      <c r="J310" s="1" t="s">
        <v>19</v>
      </c>
      <c r="K310" s="1" t="s">
        <v>20</v>
      </c>
      <c r="L310" s="1"/>
      <c r="N310" t="s">
        <v>37</v>
      </c>
      <c r="O310" s="4">
        <v>0.5</v>
      </c>
      <c r="P310" s="4">
        <v>0.51363636363636367</v>
      </c>
      <c r="Q310" t="s">
        <v>55</v>
      </c>
      <c r="S310" s="4">
        <v>0.50681818181818183</v>
      </c>
      <c r="Y310" s="1" t="s">
        <v>12</v>
      </c>
      <c r="Z310" t="s">
        <v>47</v>
      </c>
      <c r="AA310" t="s">
        <v>48</v>
      </c>
      <c r="AB310" t="s">
        <v>49</v>
      </c>
      <c r="AC310" s="6"/>
    </row>
    <row r="311" spans="1:29">
      <c r="A311" t="s">
        <v>21</v>
      </c>
      <c r="B311">
        <v>9.8649905981879385E-5</v>
      </c>
      <c r="C311" s="1" t="s">
        <v>13</v>
      </c>
      <c r="D311">
        <v>3</v>
      </c>
      <c r="E311">
        <v>12</v>
      </c>
      <c r="F311">
        <v>3</v>
      </c>
      <c r="G311">
        <v>2</v>
      </c>
      <c r="I311">
        <v>2</v>
      </c>
      <c r="L311" s="1">
        <v>22</v>
      </c>
      <c r="N311" t="s">
        <v>38</v>
      </c>
      <c r="O311" s="4">
        <v>0.61136363636363633</v>
      </c>
      <c r="P311" s="4">
        <v>0.61363636363636365</v>
      </c>
      <c r="Q311" t="s">
        <v>56</v>
      </c>
      <c r="S311" s="4">
        <v>0.61250000000000004</v>
      </c>
      <c r="T311" t="s">
        <v>44</v>
      </c>
      <c r="V311" t="s">
        <v>57</v>
      </c>
      <c r="Y311" s="1" t="s">
        <v>13</v>
      </c>
      <c r="Z311">
        <v>22</v>
      </c>
      <c r="AA311">
        <v>3</v>
      </c>
      <c r="AB311">
        <v>19</v>
      </c>
      <c r="AC311" s="6"/>
    </row>
    <row r="312" spans="1:29">
      <c r="C312" s="1" t="s">
        <v>14</v>
      </c>
      <c r="D312">
        <v>4</v>
      </c>
      <c r="E312">
        <v>39</v>
      </c>
      <c r="F312">
        <v>1</v>
      </c>
      <c r="G312">
        <v>8</v>
      </c>
      <c r="I312">
        <v>10</v>
      </c>
      <c r="K312">
        <v>4</v>
      </c>
      <c r="L312" s="1">
        <v>66</v>
      </c>
      <c r="M312" s="9" t="s">
        <v>39</v>
      </c>
      <c r="N312" s="9">
        <v>1</v>
      </c>
      <c r="O312" s="9">
        <v>2</v>
      </c>
      <c r="P312" s="9" t="s">
        <v>39</v>
      </c>
      <c r="Q312" s="9">
        <v>1</v>
      </c>
      <c r="R312" s="9">
        <v>2</v>
      </c>
      <c r="S312" s="9" t="s">
        <v>39</v>
      </c>
      <c r="T312" s="9">
        <v>1</v>
      </c>
      <c r="U312" s="9">
        <v>2</v>
      </c>
      <c r="V312" s="9" t="s">
        <v>11</v>
      </c>
      <c r="W312" t="s">
        <v>42</v>
      </c>
      <c r="X312" t="s">
        <v>43</v>
      </c>
      <c r="Y312" s="1" t="s">
        <v>14</v>
      </c>
      <c r="Z312">
        <v>66</v>
      </c>
      <c r="AA312">
        <v>39</v>
      </c>
      <c r="AB312">
        <v>27</v>
      </c>
      <c r="AC312" s="6"/>
    </row>
    <row r="313" spans="1:29">
      <c r="A313" t="s">
        <v>22</v>
      </c>
      <c r="B313" s="17">
        <v>0.10509744177505387</v>
      </c>
      <c r="C313" s="1" t="s">
        <v>15</v>
      </c>
      <c r="D313">
        <v>2</v>
      </c>
      <c r="F313">
        <v>78</v>
      </c>
      <c r="G313">
        <v>16</v>
      </c>
      <c r="I313">
        <v>1</v>
      </c>
      <c r="J313">
        <v>6</v>
      </c>
      <c r="K313">
        <v>1</v>
      </c>
      <c r="L313" s="1">
        <v>104</v>
      </c>
      <c r="M313" s="9">
        <v>1</v>
      </c>
      <c r="N313">
        <v>236</v>
      </c>
      <c r="O313">
        <v>34</v>
      </c>
      <c r="P313" s="9">
        <v>1</v>
      </c>
      <c r="Q313">
        <v>171.20454545454547</v>
      </c>
      <c r="R313">
        <v>98.795454545454547</v>
      </c>
      <c r="S313" s="9">
        <v>1</v>
      </c>
      <c r="T313">
        <v>24.523010873369284</v>
      </c>
      <c r="U313">
        <v>42.496397724658593</v>
      </c>
      <c r="V313" s="20">
        <v>173.46199872430748</v>
      </c>
      <c r="W313">
        <v>1</v>
      </c>
      <c r="X313" s="20">
        <v>0</v>
      </c>
      <c r="Y313" s="1" t="s">
        <v>15</v>
      </c>
      <c r="Z313">
        <v>104</v>
      </c>
      <c r="AA313">
        <v>78</v>
      </c>
      <c r="AB313">
        <v>26</v>
      </c>
      <c r="AC313" s="6"/>
    </row>
    <row r="314" spans="1:29">
      <c r="A314" t="s">
        <v>23</v>
      </c>
      <c r="B314" s="17">
        <v>8.1848091249277027E-2</v>
      </c>
      <c r="C314" s="1" t="s">
        <v>16</v>
      </c>
      <c r="D314">
        <v>3</v>
      </c>
      <c r="E314">
        <v>9</v>
      </c>
      <c r="F314">
        <v>15</v>
      </c>
      <c r="G314">
        <v>41</v>
      </c>
      <c r="H314">
        <v>1</v>
      </c>
      <c r="I314">
        <v>3</v>
      </c>
      <c r="J314">
        <v>2</v>
      </c>
      <c r="K314">
        <v>4</v>
      </c>
      <c r="L314" s="1">
        <v>78</v>
      </c>
      <c r="M314" s="9">
        <v>2</v>
      </c>
      <c r="N314">
        <v>43</v>
      </c>
      <c r="O314">
        <v>127</v>
      </c>
      <c r="P314" s="9">
        <v>2</v>
      </c>
      <c r="Q314">
        <v>107.79545454545455</v>
      </c>
      <c r="R314">
        <v>62.204545454545453</v>
      </c>
      <c r="S314" s="9">
        <v>2</v>
      </c>
      <c r="T314">
        <v>38.948311387115943</v>
      </c>
      <c r="U314">
        <v>67.494278739163647</v>
      </c>
      <c r="Y314" s="1" t="s">
        <v>16</v>
      </c>
      <c r="Z314">
        <v>78</v>
      </c>
      <c r="AA314">
        <v>41</v>
      </c>
      <c r="AB314">
        <v>37</v>
      </c>
      <c r="AC314" s="6"/>
    </row>
    <row r="315" spans="1:29">
      <c r="A315" t="s">
        <v>24</v>
      </c>
      <c r="B315" s="17">
        <v>0.12223025886498515</v>
      </c>
      <c r="C315" s="1" t="s">
        <v>17</v>
      </c>
      <c r="D315">
        <v>5</v>
      </c>
      <c r="F315">
        <v>2</v>
      </c>
      <c r="H315">
        <v>10</v>
      </c>
      <c r="I315">
        <v>6</v>
      </c>
      <c r="J315">
        <v>1</v>
      </c>
      <c r="L315" s="1">
        <v>24</v>
      </c>
      <c r="M315" s="9" t="s">
        <v>40</v>
      </c>
      <c r="N315">
        <v>1</v>
      </c>
      <c r="O315">
        <v>2</v>
      </c>
      <c r="P315" s="9" t="s">
        <v>40</v>
      </c>
      <c r="S315" s="9" t="s">
        <v>40</v>
      </c>
      <c r="Y315" s="1" t="s">
        <v>17</v>
      </c>
      <c r="Z315">
        <v>24</v>
      </c>
      <c r="AA315">
        <v>10</v>
      </c>
      <c r="AB315">
        <v>14</v>
      </c>
      <c r="AC315" s="6"/>
    </row>
    <row r="316" spans="1:29">
      <c r="C316" s="1" t="s">
        <v>18</v>
      </c>
      <c r="D316">
        <v>3</v>
      </c>
      <c r="E316">
        <v>14</v>
      </c>
      <c r="G316">
        <v>5</v>
      </c>
      <c r="H316">
        <v>9</v>
      </c>
      <c r="I316">
        <v>70</v>
      </c>
      <c r="J316">
        <v>2</v>
      </c>
      <c r="K316">
        <v>5</v>
      </c>
      <c r="L316" s="1">
        <v>108</v>
      </c>
      <c r="M316" s="9">
        <v>1</v>
      </c>
      <c r="N316">
        <v>187</v>
      </c>
      <c r="O316">
        <v>33</v>
      </c>
      <c r="P316" s="9">
        <v>1</v>
      </c>
      <c r="Q316">
        <v>107</v>
      </c>
      <c r="R316">
        <v>113</v>
      </c>
      <c r="S316" s="9">
        <v>1</v>
      </c>
      <c r="T316">
        <v>59.813084112149532</v>
      </c>
      <c r="U316">
        <v>56.637168141592923</v>
      </c>
      <c r="V316" s="20">
        <v>232.90050450748492</v>
      </c>
      <c r="W316">
        <v>1</v>
      </c>
      <c r="X316" s="20">
        <v>0</v>
      </c>
      <c r="Y316" s="1" t="s">
        <v>18</v>
      </c>
      <c r="Z316">
        <v>108</v>
      </c>
      <c r="AA316">
        <v>70</v>
      </c>
      <c r="AB316">
        <v>38</v>
      </c>
      <c r="AC316" s="6"/>
    </row>
    <row r="317" spans="1:29">
      <c r="A317" s="6"/>
      <c r="C317" s="1" t="s">
        <v>19</v>
      </c>
      <c r="F317">
        <v>7</v>
      </c>
      <c r="G317">
        <v>3</v>
      </c>
      <c r="H317">
        <v>2</v>
      </c>
      <c r="I317">
        <v>1</v>
      </c>
      <c r="J317">
        <v>6</v>
      </c>
      <c r="K317">
        <v>2</v>
      </c>
      <c r="L317" s="1">
        <v>21</v>
      </c>
      <c r="M317" s="9">
        <v>2</v>
      </c>
      <c r="N317">
        <v>27</v>
      </c>
      <c r="O317">
        <v>193</v>
      </c>
      <c r="P317" s="9">
        <v>2</v>
      </c>
      <c r="Q317">
        <v>107</v>
      </c>
      <c r="R317">
        <v>113</v>
      </c>
      <c r="S317" s="9">
        <v>2</v>
      </c>
      <c r="T317">
        <v>59.813084112149532</v>
      </c>
      <c r="U317">
        <v>56.637168141592923</v>
      </c>
      <c r="Y317" s="1" t="s">
        <v>19</v>
      </c>
      <c r="Z317">
        <v>21</v>
      </c>
      <c r="AA317">
        <v>6</v>
      </c>
      <c r="AB317">
        <v>15</v>
      </c>
      <c r="AC317" s="6"/>
    </row>
    <row r="318" spans="1:29">
      <c r="A318" s="6">
        <v>0</v>
      </c>
      <c r="B318">
        <v>0</v>
      </c>
      <c r="C318" s="1" t="s">
        <v>20</v>
      </c>
      <c r="E318">
        <v>3</v>
      </c>
      <c r="F318">
        <v>1</v>
      </c>
      <c r="I318">
        <v>2</v>
      </c>
      <c r="J318">
        <v>4</v>
      </c>
      <c r="K318">
        <v>7</v>
      </c>
      <c r="L318" s="1">
        <v>17</v>
      </c>
      <c r="M318" s="9" t="s">
        <v>41</v>
      </c>
      <c r="N318">
        <v>1</v>
      </c>
      <c r="O318">
        <v>2</v>
      </c>
      <c r="P318" s="9" t="s">
        <v>41</v>
      </c>
      <c r="S318" s="9" t="s">
        <v>41</v>
      </c>
      <c r="Y318" s="1" t="s">
        <v>20</v>
      </c>
      <c r="Z318">
        <v>17</v>
      </c>
      <c r="AA318">
        <v>7</v>
      </c>
      <c r="AB318">
        <v>10</v>
      </c>
      <c r="AC318" s="6"/>
    </row>
    <row r="319" spans="1:29">
      <c r="A319" s="6"/>
      <c r="C319" s="1"/>
      <c r="D319" s="1">
        <v>20</v>
      </c>
      <c r="E319" s="1">
        <v>77</v>
      </c>
      <c r="F319" s="1">
        <v>107</v>
      </c>
      <c r="G319" s="1">
        <v>75</v>
      </c>
      <c r="H319" s="1">
        <v>22</v>
      </c>
      <c r="I319" s="1">
        <v>95</v>
      </c>
      <c r="J319" s="1">
        <v>21</v>
      </c>
      <c r="K319" s="1">
        <v>23</v>
      </c>
      <c r="L319" s="1">
        <v>440</v>
      </c>
      <c r="M319" s="9">
        <v>1</v>
      </c>
      <c r="N319">
        <v>125</v>
      </c>
      <c r="O319">
        <v>46</v>
      </c>
      <c r="P319" s="9">
        <v>1</v>
      </c>
      <c r="Q319">
        <v>66.068181818181813</v>
      </c>
      <c r="R319">
        <v>104.93181818181819</v>
      </c>
      <c r="S319" s="9">
        <v>1</v>
      </c>
      <c r="T319">
        <v>52.566289833317711</v>
      </c>
      <c r="U319">
        <v>33.097293598755591</v>
      </c>
      <c r="V319" s="20">
        <v>140.11887252829831</v>
      </c>
      <c r="W319">
        <v>1</v>
      </c>
      <c r="X319" s="20">
        <v>0</v>
      </c>
      <c r="Y319" s="1" t="s">
        <v>46</v>
      </c>
      <c r="Z319" s="6">
        <v>440</v>
      </c>
      <c r="AA319" s="6">
        <v>254</v>
      </c>
      <c r="AB319" s="6">
        <v>186</v>
      </c>
      <c r="AC319" s="6"/>
    </row>
    <row r="320" spans="1:29">
      <c r="A320" s="6"/>
      <c r="C320" s="1" t="s">
        <v>25</v>
      </c>
      <c r="D320" s="4">
        <v>0</v>
      </c>
      <c r="E320" s="4">
        <v>0</v>
      </c>
      <c r="F320" s="4">
        <v>0</v>
      </c>
      <c r="G320" s="4">
        <v>0</v>
      </c>
      <c r="H320" s="4">
        <v>0</v>
      </c>
      <c r="I320" s="4">
        <v>0</v>
      </c>
      <c r="J320" s="4">
        <v>0</v>
      </c>
      <c r="K320" s="4">
        <v>0</v>
      </c>
      <c r="M320" s="9">
        <v>2</v>
      </c>
      <c r="N320">
        <v>45</v>
      </c>
      <c r="O320">
        <v>224</v>
      </c>
      <c r="P320" s="9">
        <v>2</v>
      </c>
      <c r="Q320">
        <v>103.93181818181819</v>
      </c>
      <c r="R320">
        <v>165.06818181818181</v>
      </c>
      <c r="S320" s="9">
        <v>2</v>
      </c>
      <c r="T320">
        <v>33.415745581774452</v>
      </c>
      <c r="U320">
        <v>21.039543514450582</v>
      </c>
      <c r="AC320" s="6"/>
    </row>
    <row r="321" spans="1:29">
      <c r="A321" s="6"/>
      <c r="C321" s="1"/>
      <c r="D321" s="1" t="s">
        <v>13</v>
      </c>
      <c r="E321" s="1" t="s">
        <v>14</v>
      </c>
      <c r="F321" s="1" t="s">
        <v>15</v>
      </c>
      <c r="G321" s="1" t="s">
        <v>16</v>
      </c>
      <c r="H321" s="1" t="s">
        <v>17</v>
      </c>
      <c r="I321" s="1" t="s">
        <v>18</v>
      </c>
      <c r="J321" s="1" t="s">
        <v>19</v>
      </c>
      <c r="K321" s="1" t="s">
        <v>20</v>
      </c>
      <c r="L321" s="1"/>
      <c r="V321" s="6"/>
      <c r="W321" s="6"/>
      <c r="X321" s="6"/>
      <c r="Y321" s="6"/>
      <c r="Z321" s="6"/>
      <c r="AA321" s="6"/>
      <c r="AB321" s="6"/>
      <c r="AC321" s="6"/>
    </row>
    <row r="322" spans="1:29">
      <c r="A322" s="6"/>
      <c r="B322" s="4">
        <v>0.72122520626731124</v>
      </c>
      <c r="C322" s="1" t="s">
        <v>13</v>
      </c>
      <c r="D322" s="4">
        <v>0</v>
      </c>
      <c r="E322" s="4">
        <v>0</v>
      </c>
      <c r="F322" s="4">
        <v>0</v>
      </c>
      <c r="G322" s="4">
        <v>0</v>
      </c>
      <c r="H322" s="4">
        <v>0</v>
      </c>
      <c r="I322" s="4">
        <v>0</v>
      </c>
      <c r="J322" s="4">
        <v>0</v>
      </c>
      <c r="K322" s="4">
        <v>0</v>
      </c>
      <c r="AC322" s="6"/>
    </row>
    <row r="323" spans="1:29">
      <c r="A323" s="6"/>
      <c r="B323" s="4">
        <v>0.10043128571282801</v>
      </c>
      <c r="C323" s="1" t="s">
        <v>14</v>
      </c>
      <c r="D323" s="4">
        <v>0</v>
      </c>
      <c r="E323" s="4">
        <v>0</v>
      </c>
      <c r="F323" s="4">
        <v>0</v>
      </c>
      <c r="G323" s="4">
        <v>0</v>
      </c>
      <c r="H323" s="4">
        <v>0</v>
      </c>
      <c r="I323" s="4">
        <v>0</v>
      </c>
      <c r="J323" s="4">
        <v>0</v>
      </c>
      <c r="K323" s="4">
        <v>0</v>
      </c>
      <c r="O323" s="7" t="s">
        <v>11</v>
      </c>
      <c r="P323">
        <v>75.7</v>
      </c>
      <c r="Q323">
        <v>71</v>
      </c>
      <c r="R323" t="s">
        <v>104</v>
      </c>
      <c r="AC323" s="6"/>
    </row>
    <row r="324" spans="1:29">
      <c r="A324" s="6"/>
      <c r="B324" s="4">
        <v>6.4293180606862246E-2</v>
      </c>
      <c r="C324" s="1" t="s">
        <v>15</v>
      </c>
      <c r="D324" s="4">
        <v>0</v>
      </c>
      <c r="E324" s="4">
        <v>0</v>
      </c>
      <c r="F324" s="4">
        <v>0</v>
      </c>
      <c r="G324" s="4">
        <v>0</v>
      </c>
      <c r="H324" s="4">
        <v>0</v>
      </c>
      <c r="I324" s="4">
        <v>0</v>
      </c>
      <c r="J324" s="4">
        <v>0</v>
      </c>
      <c r="K324" s="4">
        <v>0</v>
      </c>
      <c r="M324" t="s">
        <v>106</v>
      </c>
      <c r="N324" t="s">
        <v>105</v>
      </c>
      <c r="O324" t="s">
        <v>96</v>
      </c>
      <c r="P324">
        <v>4.9392389975987223E-2</v>
      </c>
      <c r="R324" s="28">
        <v>0.2</v>
      </c>
      <c r="S324" s="28">
        <v>0.2</v>
      </c>
      <c r="T324" s="28">
        <v>0.2</v>
      </c>
      <c r="U324" s="28">
        <v>0.125</v>
      </c>
      <c r="V324" s="28">
        <v>0.125</v>
      </c>
      <c r="W324" s="28">
        <v>0.125</v>
      </c>
      <c r="X324" s="28">
        <v>0.125</v>
      </c>
      <c r="Y324" s="28">
        <v>0.125</v>
      </c>
      <c r="Z324" s="28">
        <v>0.125</v>
      </c>
      <c r="AA324" s="28">
        <v>0.125</v>
      </c>
      <c r="AB324" s="28">
        <v>0.125</v>
      </c>
      <c r="AC324" s="6"/>
    </row>
    <row r="325" spans="1:29">
      <c r="A325" s="6"/>
      <c r="B325" s="4">
        <v>8.9528856379445902E-3</v>
      </c>
      <c r="C325" s="1" t="s">
        <v>16</v>
      </c>
      <c r="D325" s="4">
        <v>0</v>
      </c>
      <c r="E325" s="4">
        <v>0</v>
      </c>
      <c r="F325" s="4">
        <v>0</v>
      </c>
      <c r="G325" s="4">
        <v>0</v>
      </c>
      <c r="H325" s="4">
        <v>0</v>
      </c>
      <c r="I325" s="4">
        <v>0</v>
      </c>
      <c r="J325" s="4">
        <v>0</v>
      </c>
      <c r="K325" s="4">
        <v>0</v>
      </c>
      <c r="M325" t="s">
        <v>107</v>
      </c>
      <c r="N325" t="s">
        <v>108</v>
      </c>
      <c r="P325">
        <v>2.2019397467757388E-2</v>
      </c>
      <c r="Q325">
        <v>4.9945980821136098E-2</v>
      </c>
      <c r="R325" s="28">
        <v>0.2</v>
      </c>
      <c r="S325" s="28">
        <v>0.2</v>
      </c>
      <c r="T325" s="28">
        <v>0.2</v>
      </c>
      <c r="U325" s="28">
        <v>0.17</v>
      </c>
      <c r="V325" s="28">
        <v>0</v>
      </c>
      <c r="W325" s="28">
        <v>0.16</v>
      </c>
      <c r="X325" s="28">
        <v>0.17</v>
      </c>
      <c r="Y325" s="28">
        <v>0.17</v>
      </c>
      <c r="Z325" s="28">
        <v>0.16</v>
      </c>
      <c r="AA325" s="28">
        <v>0</v>
      </c>
      <c r="AB325" s="28">
        <v>0.17</v>
      </c>
      <c r="AC325" s="6"/>
    </row>
    <row r="326" spans="1:29">
      <c r="A326" s="6"/>
      <c r="B326" s="4">
        <v>8.470075699943061E-2</v>
      </c>
      <c r="C326" s="1" t="s">
        <v>17</v>
      </c>
      <c r="D326" s="4">
        <v>0</v>
      </c>
      <c r="E326" s="4">
        <v>0</v>
      </c>
      <c r="F326" s="4">
        <v>0</v>
      </c>
      <c r="G326" s="4">
        <v>0</v>
      </c>
      <c r="H326" s="4">
        <v>0</v>
      </c>
      <c r="I326" s="4">
        <v>0</v>
      </c>
      <c r="J326" s="4">
        <v>0</v>
      </c>
      <c r="K326" s="4">
        <v>0</v>
      </c>
      <c r="AC326" s="6"/>
    </row>
    <row r="327" spans="1:29">
      <c r="A327" s="6"/>
      <c r="B327" s="4">
        <v>1.1794659771153073E-2</v>
      </c>
      <c r="C327" s="1" t="s">
        <v>18</v>
      </c>
      <c r="D327" s="4">
        <v>0</v>
      </c>
      <c r="E327" s="4">
        <v>0</v>
      </c>
      <c r="F327" s="4">
        <v>0</v>
      </c>
      <c r="G327" s="4">
        <v>0</v>
      </c>
      <c r="H327" s="4">
        <v>0</v>
      </c>
      <c r="I327" s="4">
        <v>0</v>
      </c>
      <c r="J327" s="4">
        <v>0</v>
      </c>
      <c r="K327" s="4">
        <v>0</v>
      </c>
      <c r="AC327" s="6"/>
    </row>
    <row r="328" spans="1:29">
      <c r="A328" s="6"/>
      <c r="B328" s="4">
        <v>7.550597261410723E-3</v>
      </c>
      <c r="C328" s="1" t="s">
        <v>19</v>
      </c>
      <c r="D328" s="4">
        <v>0</v>
      </c>
      <c r="E328" s="4">
        <v>0</v>
      </c>
      <c r="F328" s="4">
        <v>0</v>
      </c>
      <c r="G328" s="4">
        <v>0</v>
      </c>
      <c r="H328" s="4">
        <v>0</v>
      </c>
      <c r="I328" s="4">
        <v>0</v>
      </c>
      <c r="J328" s="4">
        <v>0</v>
      </c>
      <c r="K328" s="4">
        <v>0</v>
      </c>
      <c r="M328" t="s">
        <v>62</v>
      </c>
      <c r="AC328" s="6"/>
    </row>
    <row r="329" spans="1:29">
      <c r="A329" s="6"/>
      <c r="B329" s="4">
        <v>1.0514277430594661E-3</v>
      </c>
      <c r="C329" s="1" t="s">
        <v>20</v>
      </c>
      <c r="D329" s="4">
        <v>0</v>
      </c>
      <c r="E329" s="4">
        <v>0</v>
      </c>
      <c r="F329" s="4">
        <v>0</v>
      </c>
      <c r="G329" s="4">
        <v>0</v>
      </c>
      <c r="H329" s="4">
        <v>0</v>
      </c>
      <c r="I329" s="4">
        <v>0</v>
      </c>
      <c r="J329" s="4">
        <v>0</v>
      </c>
      <c r="K329" s="4">
        <v>0</v>
      </c>
      <c r="AC329" s="6"/>
    </row>
    <row r="330" spans="1:29">
      <c r="A330" s="6"/>
      <c r="AC330" s="6"/>
    </row>
    <row r="331" spans="1:29">
      <c r="A331" s="6"/>
      <c r="C331" s="1" t="s">
        <v>26</v>
      </c>
      <c r="D331" s="4">
        <v>1.9086985801960686E-2</v>
      </c>
      <c r="E331" s="4">
        <v>0.13706899373371273</v>
      </c>
      <c r="F331" s="4">
        <v>1.7014976941214176E-3</v>
      </c>
      <c r="G331" s="4">
        <v>1.2218931747174967E-2</v>
      </c>
      <c r="H331" s="4">
        <v>2.2415774327003424E-3</v>
      </c>
      <c r="I331" s="4">
        <v>1.6097395694865197E-2</v>
      </c>
      <c r="J331" s="4">
        <v>1.9982405145093404E-4</v>
      </c>
      <c r="K331" s="4">
        <v>1.4349925095747489E-3</v>
      </c>
      <c r="O331">
        <v>0.11915406649135986</v>
      </c>
      <c r="P331">
        <v>0.1892446938392186</v>
      </c>
      <c r="Q331">
        <v>0.12583560293012772</v>
      </c>
      <c r="R331">
        <v>0.19985654583020288</v>
      </c>
      <c r="S331">
        <v>6.8759156649135983E-2</v>
      </c>
      <c r="T331">
        <v>0.10920571938392185</v>
      </c>
      <c r="U331">
        <v>7.2614810293012783E-2</v>
      </c>
      <c r="V331">
        <v>0.1153294045830203</v>
      </c>
      <c r="AC331" s="6"/>
    </row>
    <row r="332" spans="1:29">
      <c r="A332" s="6"/>
      <c r="C332" s="1"/>
      <c r="D332" s="1" t="s">
        <v>13</v>
      </c>
      <c r="E332" s="1" t="s">
        <v>14</v>
      </c>
      <c r="F332" s="1" t="s">
        <v>15</v>
      </c>
      <c r="G332" s="1" t="s">
        <v>16</v>
      </c>
      <c r="H332" s="1" t="s">
        <v>17</v>
      </c>
      <c r="I332" s="1" t="s">
        <v>18</v>
      </c>
      <c r="J332" s="1" t="s">
        <v>19</v>
      </c>
      <c r="K332" s="1" t="s">
        <v>20</v>
      </c>
      <c r="L332" s="1"/>
      <c r="N332" s="6"/>
      <c r="O332" s="1" t="s">
        <v>13</v>
      </c>
      <c r="P332" s="1" t="s">
        <v>14</v>
      </c>
      <c r="Q332" s="1" t="s">
        <v>15</v>
      </c>
      <c r="R332" s="1" t="s">
        <v>16</v>
      </c>
      <c r="S332" s="1" t="s">
        <v>17</v>
      </c>
      <c r="T332" s="1" t="s">
        <v>18</v>
      </c>
      <c r="U332" s="1" t="s">
        <v>19</v>
      </c>
      <c r="V332" s="1" t="s">
        <v>20</v>
      </c>
      <c r="AC332" s="6"/>
    </row>
    <row r="333" spans="1:29">
      <c r="A333" s="6"/>
      <c r="B333" s="4">
        <v>0.10043128571282801</v>
      </c>
      <c r="C333" s="1" t="s">
        <v>13</v>
      </c>
      <c r="D333" s="4">
        <v>1.9169305244734053E-3</v>
      </c>
      <c r="E333" s="4">
        <v>1.3766015272040336E-2</v>
      </c>
      <c r="F333" s="4">
        <v>1.7088360105802614E-4</v>
      </c>
      <c r="G333" s="4">
        <v>1.2271630254060738E-3</v>
      </c>
      <c r="H333" s="4">
        <v>2.2512450359095561E-4</v>
      </c>
      <c r="I333" s="4">
        <v>1.6166821462634542E-3</v>
      </c>
      <c r="J333" s="4">
        <v>2.0068586403563601E-5</v>
      </c>
      <c r="K333" s="4">
        <v>1.441181427248697E-4</v>
      </c>
      <c r="M333" s="4">
        <v>0.11924070247933885</v>
      </c>
      <c r="N333" s="1" t="s">
        <v>13</v>
      </c>
      <c r="O333">
        <v>1.42080145916996E-2</v>
      </c>
      <c r="P333">
        <v>2.2565670233875835E-2</v>
      </c>
      <c r="Q333">
        <v>1.500472569029958E-2</v>
      </c>
      <c r="R333">
        <v>2.383103491988757E-2</v>
      </c>
      <c r="S333">
        <v>8.1988901407298777E-3</v>
      </c>
      <c r="T333">
        <v>1.3021766694100392E-2</v>
      </c>
      <c r="U333">
        <v>8.6586409897427691E-3</v>
      </c>
      <c r="V333">
        <v>1.3751959219003221E-2</v>
      </c>
      <c r="AC333" s="6"/>
    </row>
    <row r="334" spans="1:29">
      <c r="A334" s="6"/>
      <c r="B334" s="4">
        <v>0.72122520626731124</v>
      </c>
      <c r="C334" s="1" t="s">
        <v>14</v>
      </c>
      <c r="D334" s="4">
        <v>1.3766015272040338E-2</v>
      </c>
      <c r="E334" s="4">
        <v>9.885761327844976E-2</v>
      </c>
      <c r="F334" s="4">
        <v>1.2271630254060738E-3</v>
      </c>
      <c r="G334" s="4">
        <v>8.8126015697224634E-3</v>
      </c>
      <c r="H334" s="4">
        <v>1.6166821462634544E-3</v>
      </c>
      <c r="I334" s="4">
        <v>1.160984753039568E-2</v>
      </c>
      <c r="J334" s="4">
        <v>1.441181427248697E-4</v>
      </c>
      <c r="K334" s="4">
        <v>1.0349527687100949E-3</v>
      </c>
      <c r="M334" s="4">
        <v>0.18757747933884297</v>
      </c>
      <c r="N334" s="1" t="s">
        <v>14</v>
      </c>
      <c r="O334">
        <v>2.2350619445422177E-2</v>
      </c>
      <c r="P334">
        <v>3.5498042648611693E-2</v>
      </c>
      <c r="Q334">
        <v>2.3603925208716878E-2</v>
      </c>
      <c r="R334">
        <v>3.7488587096197401E-2</v>
      </c>
      <c r="S334">
        <v>1.2897669285709573E-2</v>
      </c>
      <c r="T334">
        <v>2.0484533571421083E-2</v>
      </c>
      <c r="U334">
        <v>1.3620903077431606E-2</v>
      </c>
      <c r="V334">
        <v>2.1633199005332553E-2</v>
      </c>
      <c r="AC334" s="6"/>
    </row>
    <row r="335" spans="1:29">
      <c r="A335" s="6"/>
      <c r="B335" s="4">
        <v>8.9528856379445902E-3</v>
      </c>
      <c r="C335" s="1" t="s">
        <v>15</v>
      </c>
      <c r="D335" s="4">
        <v>1.7088360105802614E-4</v>
      </c>
      <c r="E335" s="4">
        <v>1.2271630254060738E-3</v>
      </c>
      <c r="F335" s="4">
        <v>1.5233314268695477E-5</v>
      </c>
      <c r="G335" s="4">
        <v>1.0939469855030796E-4</v>
      </c>
      <c r="H335" s="4">
        <v>2.0068586403563601E-5</v>
      </c>
      <c r="I335" s="4">
        <v>1.441181427248697E-4</v>
      </c>
      <c r="J335" s="4">
        <v>1.7890018803509683E-6</v>
      </c>
      <c r="K335" s="4">
        <v>1.2847323829529834E-5</v>
      </c>
      <c r="M335" s="4">
        <v>0.11924070247933885</v>
      </c>
      <c r="N335" s="1" t="s">
        <v>15</v>
      </c>
      <c r="O335">
        <v>1.42080145916996E-2</v>
      </c>
      <c r="P335">
        <v>2.2565670233875835E-2</v>
      </c>
      <c r="Q335">
        <v>1.500472569029958E-2</v>
      </c>
      <c r="R335">
        <v>2.383103491988757E-2</v>
      </c>
      <c r="S335">
        <v>8.1988901407298777E-3</v>
      </c>
      <c r="T335">
        <v>1.3021766694100392E-2</v>
      </c>
      <c r="U335">
        <v>8.6586409897427691E-3</v>
      </c>
      <c r="V335">
        <v>1.3751959219003221E-2</v>
      </c>
      <c r="AC335" s="6"/>
    </row>
    <row r="336" spans="1:29">
      <c r="A336" s="6"/>
      <c r="B336" s="4">
        <v>6.4293180606862246E-2</v>
      </c>
      <c r="C336" s="1" t="s">
        <v>16</v>
      </c>
      <c r="D336" s="4">
        <v>1.2271630254060738E-3</v>
      </c>
      <c r="E336" s="4">
        <v>8.8126015697224617E-3</v>
      </c>
      <c r="F336" s="4">
        <v>1.0939469855030796E-4</v>
      </c>
      <c r="G336" s="4">
        <v>7.8559398564404296E-4</v>
      </c>
      <c r="H336" s="4">
        <v>1.441181427248697E-4</v>
      </c>
      <c r="I336" s="4">
        <v>1.0349527687100949E-3</v>
      </c>
      <c r="J336" s="4">
        <v>1.2847323829529836E-5</v>
      </c>
      <c r="K336" s="4">
        <v>9.2260232587583837E-5</v>
      </c>
      <c r="M336" s="4">
        <v>0.18757747933884297</v>
      </c>
      <c r="N336" s="1" t="s">
        <v>16</v>
      </c>
      <c r="O336">
        <v>2.2350619445422177E-2</v>
      </c>
      <c r="P336">
        <v>3.5498042648611693E-2</v>
      </c>
      <c r="Q336">
        <v>2.3603925208716878E-2</v>
      </c>
      <c r="R336">
        <v>3.7488587096197401E-2</v>
      </c>
      <c r="S336">
        <v>1.2897669285709573E-2</v>
      </c>
      <c r="T336">
        <v>2.0484533571421083E-2</v>
      </c>
      <c r="U336">
        <v>1.3620903077431606E-2</v>
      </c>
      <c r="V336">
        <v>2.1633199005332553E-2</v>
      </c>
      <c r="AC336" s="6"/>
    </row>
    <row r="337" spans="1:29">
      <c r="A337" s="6"/>
      <c r="B337" s="4">
        <v>1.1794659771153073E-2</v>
      </c>
      <c r="C337" s="1" t="s">
        <v>17</v>
      </c>
      <c r="D337" s="4">
        <v>2.2512450359095558E-4</v>
      </c>
      <c r="E337" s="4">
        <v>1.6166821462634542E-3</v>
      </c>
      <c r="F337" s="4">
        <v>2.0068586403563601E-5</v>
      </c>
      <c r="G337" s="4">
        <v>1.441181427248697E-4</v>
      </c>
      <c r="H337" s="4">
        <v>2.6438643169395313E-5</v>
      </c>
      <c r="I337" s="4">
        <v>1.898633054225592E-4</v>
      </c>
      <c r="J337" s="4">
        <v>2.3568567009571535E-6</v>
      </c>
      <c r="K337" s="4">
        <v>1.6925248424587282E-5</v>
      </c>
      <c r="M337" s="4">
        <v>7.5077479338842984E-2</v>
      </c>
      <c r="N337" s="1" t="s">
        <v>17</v>
      </c>
      <c r="O337">
        <v>8.9457869651441927E-3</v>
      </c>
      <c r="P337">
        <v>1.42080145916996E-2</v>
      </c>
      <c r="Q337">
        <v>9.4474198790775125E-3</v>
      </c>
      <c r="R337">
        <v>1.5004725690299583E-2</v>
      </c>
      <c r="S337">
        <v>5.1622641626817749E-3</v>
      </c>
      <c r="T337">
        <v>8.1988901407298777E-3</v>
      </c>
      <c r="U337">
        <v>5.45173691946767E-3</v>
      </c>
      <c r="V337">
        <v>8.6586409897427691E-3</v>
      </c>
      <c r="AC337" s="6"/>
    </row>
    <row r="338" spans="1:29">
      <c r="A338" s="6"/>
      <c r="B338" s="4">
        <v>8.470075699943061E-2</v>
      </c>
      <c r="C338" s="1" t="s">
        <v>18</v>
      </c>
      <c r="D338" s="4">
        <v>1.6166821462634542E-3</v>
      </c>
      <c r="E338" s="4">
        <v>1.1609847530395678E-2</v>
      </c>
      <c r="F338" s="4">
        <v>1.441181427248697E-4</v>
      </c>
      <c r="G338" s="4">
        <v>1.0349527687100949E-3</v>
      </c>
      <c r="H338" s="4">
        <v>1.8986330542255923E-4</v>
      </c>
      <c r="I338" s="4">
        <v>1.3634616010744574E-3</v>
      </c>
      <c r="J338" s="4">
        <v>1.6925248424587282E-5</v>
      </c>
      <c r="K338" s="4">
        <v>1.2154495184949391E-4</v>
      </c>
      <c r="M338" s="4">
        <v>0.11810433884297519</v>
      </c>
      <c r="N338" s="1" t="s">
        <v>18</v>
      </c>
      <c r="O338">
        <v>1.4072612243413961E-2</v>
      </c>
      <c r="P338">
        <v>2.2350619445422173E-2</v>
      </c>
      <c r="Q338">
        <v>1.4861730686969886E-2</v>
      </c>
      <c r="R338">
        <v>2.3603925208716882E-2</v>
      </c>
      <c r="S338">
        <v>8.1207547354467668E-3</v>
      </c>
      <c r="T338">
        <v>1.2897669285709569E-2</v>
      </c>
      <c r="U338">
        <v>8.5761241598643449E-3</v>
      </c>
      <c r="V338">
        <v>1.3620903077431605E-2</v>
      </c>
      <c r="AC338" s="6"/>
    </row>
    <row r="339" spans="1:29">
      <c r="A339" s="6"/>
      <c r="B339" s="4">
        <v>1.0514277430594661E-3</v>
      </c>
      <c r="C339" s="1" t="s">
        <v>19</v>
      </c>
      <c r="D339" s="4">
        <v>2.0068586403563597E-5</v>
      </c>
      <c r="E339" s="4">
        <v>1.4411814272486967E-4</v>
      </c>
      <c r="F339" s="4">
        <v>1.7890018803509681E-6</v>
      </c>
      <c r="G339" s="4">
        <v>1.2847323829529834E-5</v>
      </c>
      <c r="H339" s="4">
        <v>2.3568567009571535E-6</v>
      </c>
      <c r="I339" s="4">
        <v>1.6925248424587282E-5</v>
      </c>
      <c r="J339" s="4">
        <v>2.1010055142605421E-7</v>
      </c>
      <c r="K339" s="4">
        <v>1.5087909356494175E-6</v>
      </c>
      <c r="M339" s="4">
        <v>7.5077479338842984E-2</v>
      </c>
      <c r="N339" s="1" t="s">
        <v>19</v>
      </c>
      <c r="O339">
        <v>8.9457869651441927E-3</v>
      </c>
      <c r="P339">
        <v>1.42080145916996E-2</v>
      </c>
      <c r="Q339">
        <v>9.4474198790775125E-3</v>
      </c>
      <c r="R339">
        <v>1.5004725690299583E-2</v>
      </c>
      <c r="S339">
        <v>5.1622641626817749E-3</v>
      </c>
      <c r="T339">
        <v>8.1988901407298777E-3</v>
      </c>
      <c r="U339">
        <v>5.45173691946767E-3</v>
      </c>
      <c r="V339">
        <v>8.6586409897427691E-3</v>
      </c>
      <c r="AC339" s="6"/>
    </row>
    <row r="340" spans="1:29">
      <c r="A340" s="6"/>
      <c r="B340" s="4">
        <v>7.550597261410723E-3</v>
      </c>
      <c r="C340" s="1" t="s">
        <v>20</v>
      </c>
      <c r="D340" s="4">
        <v>1.441181427248697E-4</v>
      </c>
      <c r="E340" s="4">
        <v>1.0349527687100949E-3</v>
      </c>
      <c r="F340" s="4">
        <v>1.2847323829529836E-5</v>
      </c>
      <c r="G340" s="4">
        <v>9.2260232587583837E-5</v>
      </c>
      <c r="H340" s="4">
        <v>1.6925248424587286E-5</v>
      </c>
      <c r="I340" s="4">
        <v>1.2154495184949392E-4</v>
      </c>
      <c r="J340" s="4">
        <v>1.5087909356494179E-6</v>
      </c>
      <c r="K340" s="4">
        <v>1.0835050512939999E-5</v>
      </c>
      <c r="M340" s="4">
        <v>0.11810433884297519</v>
      </c>
      <c r="N340" s="1" t="s">
        <v>20</v>
      </c>
      <c r="O340">
        <v>1.4072612243413961E-2</v>
      </c>
      <c r="P340">
        <v>2.2350619445422173E-2</v>
      </c>
      <c r="Q340">
        <v>1.4861730686969886E-2</v>
      </c>
      <c r="R340">
        <v>2.3603925208716882E-2</v>
      </c>
      <c r="S340">
        <v>8.1207547354467668E-3</v>
      </c>
      <c r="T340">
        <v>1.2897669285709569E-2</v>
      </c>
      <c r="U340">
        <v>8.5761241598643449E-3</v>
      </c>
      <c r="V340">
        <v>1.3620903077431605E-2</v>
      </c>
      <c r="AC340" s="6"/>
    </row>
    <row r="341" spans="1:29">
      <c r="A341" s="6"/>
      <c r="X341" t="s">
        <v>85</v>
      </c>
      <c r="AC341" s="6"/>
    </row>
    <row r="342" spans="1:29">
      <c r="A342" s="6"/>
      <c r="C342" s="1" t="s">
        <v>27</v>
      </c>
      <c r="D342" s="4">
        <v>1.8413593107434401E-2</v>
      </c>
      <c r="E342" s="4">
        <v>2.5641100925237071E-3</v>
      </c>
      <c r="F342" s="4">
        <v>0.2065591927740818</v>
      </c>
      <c r="G342" s="4">
        <v>2.8763561126032119E-2</v>
      </c>
      <c r="H342" s="4">
        <v>2.1624941304410434E-3</v>
      </c>
      <c r="I342" s="4">
        <v>3.0112933377725396E-4</v>
      </c>
      <c r="J342" s="4">
        <v>2.4258331296690038E-2</v>
      </c>
      <c r="K342" s="4">
        <v>3.3779953615089525E-3</v>
      </c>
      <c r="P342" t="s">
        <v>63</v>
      </c>
      <c r="AA342" t="s">
        <v>44</v>
      </c>
      <c r="AC342" s="6"/>
    </row>
    <row r="343" spans="1:29">
      <c r="A343" s="6"/>
      <c r="C343" s="1"/>
      <c r="D343" s="1" t="s">
        <v>13</v>
      </c>
      <c r="E343" s="1" t="s">
        <v>14</v>
      </c>
      <c r="F343" s="1" t="s">
        <v>15</v>
      </c>
      <c r="G343" s="1" t="s">
        <v>16</v>
      </c>
      <c r="H343" s="1" t="s">
        <v>17</v>
      </c>
      <c r="I343" s="1" t="s">
        <v>18</v>
      </c>
      <c r="J343" s="1" t="s">
        <v>19</v>
      </c>
      <c r="K343" s="1" t="s">
        <v>20</v>
      </c>
      <c r="L343" s="1"/>
      <c r="O343" s="1" t="s">
        <v>13</v>
      </c>
      <c r="P343" s="1" t="s">
        <v>14</v>
      </c>
      <c r="Q343" s="1" t="s">
        <v>15</v>
      </c>
      <c r="R343" s="1" t="s">
        <v>16</v>
      </c>
      <c r="S343" s="1" t="s">
        <v>17</v>
      </c>
      <c r="T343" s="1" t="s">
        <v>18</v>
      </c>
      <c r="U343" s="1" t="s">
        <v>19</v>
      </c>
      <c r="V343" s="1" t="s">
        <v>20</v>
      </c>
      <c r="X343" s="1" t="s">
        <v>47</v>
      </c>
      <c r="Y343" s="1" t="s">
        <v>48</v>
      </c>
      <c r="Z343" s="1" t="s">
        <v>66</v>
      </c>
      <c r="AC343" s="6"/>
    </row>
    <row r="344" spans="1:29">
      <c r="A344" s="6"/>
      <c r="B344" s="4">
        <v>6.4293180606862246E-2</v>
      </c>
      <c r="C344" s="1" t="s">
        <v>13</v>
      </c>
      <c r="D344" s="4">
        <v>1.1838684672775537E-3</v>
      </c>
      <c r="E344" s="4">
        <v>1.6485479327450495E-4</v>
      </c>
      <c r="F344" s="4">
        <v>1.3280347487031717E-2</v>
      </c>
      <c r="G344" s="4">
        <v>1.849300830372505E-3</v>
      </c>
      <c r="H344" s="4">
        <v>1.3903362568972553E-4</v>
      </c>
      <c r="I344" s="4">
        <v>1.9360562642565094E-5</v>
      </c>
      <c r="J344" s="4">
        <v>1.5596452752791915E-3</v>
      </c>
      <c r="K344" s="4">
        <v>2.17182065866638E-4</v>
      </c>
      <c r="N344" s="1" t="s">
        <v>13</v>
      </c>
      <c r="O344" s="5">
        <v>6.2515264203478242</v>
      </c>
      <c r="P344" s="5">
        <v>9.9288949029053679</v>
      </c>
      <c r="Q344" s="5">
        <v>6.6020793037318146</v>
      </c>
      <c r="R344" s="5">
        <v>10.485655364750532</v>
      </c>
      <c r="S344" s="5">
        <v>3.607511661921146</v>
      </c>
      <c r="T344" s="5">
        <v>5.7295773454041727</v>
      </c>
      <c r="U344" s="5">
        <v>3.8098020354868183</v>
      </c>
      <c r="V344" s="5">
        <v>6.0508620563614173</v>
      </c>
      <c r="X344">
        <v>52.465909090909093</v>
      </c>
      <c r="Y344">
        <v>6.2515264203478242</v>
      </c>
      <c r="Z344">
        <v>46.214382670561271</v>
      </c>
      <c r="AA344">
        <v>1.6911748189703251</v>
      </c>
      <c r="AB344">
        <v>16.025803685819326</v>
      </c>
      <c r="AC344" s="6"/>
    </row>
    <row r="345" spans="1:29">
      <c r="A345" s="6"/>
      <c r="B345" s="4">
        <v>8.9528856379445902E-3</v>
      </c>
      <c r="C345" s="1" t="s">
        <v>14</v>
      </c>
      <c r="D345" s="4">
        <v>1.6485479327450495E-4</v>
      </c>
      <c r="E345" s="4">
        <v>2.295618442146427E-5</v>
      </c>
      <c r="F345" s="4">
        <v>1.849300830372505E-3</v>
      </c>
      <c r="G345" s="4">
        <v>2.5751687330139426E-4</v>
      </c>
      <c r="H345" s="4">
        <v>1.9360562642565094E-5</v>
      </c>
      <c r="I345" s="4">
        <v>2.6959764875381997E-6</v>
      </c>
      <c r="J345" s="4">
        <v>2.17182065866638E-4</v>
      </c>
      <c r="K345" s="4">
        <v>3.0242806157096945E-5</v>
      </c>
      <c r="N345" s="1" t="s">
        <v>14</v>
      </c>
      <c r="O345" s="5">
        <v>9.8342725559857573</v>
      </c>
      <c r="P345" s="5">
        <v>15.619138765389145</v>
      </c>
      <c r="Q345" s="5">
        <v>10.385727091835426</v>
      </c>
      <c r="R345" s="5">
        <v>16.494978322326858</v>
      </c>
      <c r="S345" s="5">
        <v>5.6749744857122124</v>
      </c>
      <c r="T345" s="5">
        <v>9.013194771425276</v>
      </c>
      <c r="U345" s="5">
        <v>5.9931973540699071</v>
      </c>
      <c r="V345" s="5">
        <v>9.5186075623463235</v>
      </c>
      <c r="X345">
        <v>82.534090909090907</v>
      </c>
      <c r="Y345">
        <v>15.619138765389145</v>
      </c>
      <c r="Z345">
        <v>66.914952143701754</v>
      </c>
      <c r="AA345">
        <v>34.99966805362515</v>
      </c>
      <c r="AB345">
        <v>23.80937822704486</v>
      </c>
      <c r="AC345" s="6"/>
    </row>
    <row r="346" spans="1:29">
      <c r="A346" s="6"/>
      <c r="B346" s="4">
        <v>0.72122520626731124</v>
      </c>
      <c r="C346" s="1" t="s">
        <v>15</v>
      </c>
      <c r="D346" s="4">
        <v>1.3280347487031717E-2</v>
      </c>
      <c r="E346" s="4">
        <v>1.8493008303725053E-3</v>
      </c>
      <c r="F346" s="4">
        <v>0.14897569641489644</v>
      </c>
      <c r="G346" s="4">
        <v>2.074500530610493E-2</v>
      </c>
      <c r="H346" s="4">
        <v>1.5596452752791915E-3</v>
      </c>
      <c r="I346" s="4">
        <v>2.17182065866638E-4</v>
      </c>
      <c r="J346" s="4">
        <v>1.7495719993156043E-2</v>
      </c>
      <c r="K346" s="4">
        <v>2.4362954013743146E-3</v>
      </c>
      <c r="N346" s="1" t="s">
        <v>15</v>
      </c>
      <c r="O346" s="5">
        <v>6.2515264203478242</v>
      </c>
      <c r="P346" s="5">
        <v>9.9288949029053679</v>
      </c>
      <c r="Q346" s="5">
        <v>6.6020793037318146</v>
      </c>
      <c r="R346" s="5">
        <v>10.485655364750532</v>
      </c>
      <c r="S346" s="5">
        <v>3.607511661921146</v>
      </c>
      <c r="T346" s="5">
        <v>5.7295773454041727</v>
      </c>
      <c r="U346" s="5">
        <v>3.8098020354868183</v>
      </c>
      <c r="V346" s="5">
        <v>6.0508620563614173</v>
      </c>
      <c r="X346">
        <v>52.465909090909093</v>
      </c>
      <c r="Y346">
        <v>6.6020793037318146</v>
      </c>
      <c r="Z346">
        <v>45.863829787177281</v>
      </c>
      <c r="AA346">
        <v>772.12993743791526</v>
      </c>
      <c r="AB346">
        <v>8.6031135133042618</v>
      </c>
      <c r="AC346" s="6"/>
    </row>
    <row r="347" spans="1:29">
      <c r="A347" s="6"/>
      <c r="B347" s="4">
        <v>0.10043128571282801</v>
      </c>
      <c r="C347" s="1" t="s">
        <v>16</v>
      </c>
      <c r="D347" s="4">
        <v>1.8493008303725048E-3</v>
      </c>
      <c r="E347" s="4">
        <v>2.5751687330139431E-4</v>
      </c>
      <c r="F347" s="4">
        <v>2.074500530610493E-2</v>
      </c>
      <c r="G347" s="4">
        <v>2.8887614255669247E-3</v>
      </c>
      <c r="H347" s="4">
        <v>2.17182065866638E-4</v>
      </c>
      <c r="I347" s="4">
        <v>3.0242806157096945E-5</v>
      </c>
      <c r="J347" s="4">
        <v>2.4362954013743151E-3</v>
      </c>
      <c r="K347" s="4">
        <v>3.3925641728831335E-4</v>
      </c>
      <c r="N347" s="1" t="s">
        <v>16</v>
      </c>
      <c r="O347" s="5">
        <v>9.8342725559857573</v>
      </c>
      <c r="P347" s="5">
        <v>15.619138765389145</v>
      </c>
      <c r="Q347" s="5">
        <v>10.385727091835426</v>
      </c>
      <c r="R347" s="5">
        <v>16.494978322326858</v>
      </c>
      <c r="S347" s="5">
        <v>5.6749744857122124</v>
      </c>
      <c r="T347" s="5">
        <v>9.013194771425276</v>
      </c>
      <c r="U347" s="5">
        <v>5.9931973540699071</v>
      </c>
      <c r="V347" s="5">
        <v>9.5186075623463235</v>
      </c>
      <c r="X347">
        <v>82.534090909090907</v>
      </c>
      <c r="Y347">
        <v>16.494978322326858</v>
      </c>
      <c r="Z347">
        <v>66.039112586764048</v>
      </c>
      <c r="AA347">
        <v>36.404781848693077</v>
      </c>
      <c r="AB347">
        <v>12.769251838731876</v>
      </c>
      <c r="AC347" s="6"/>
    </row>
    <row r="348" spans="1:29">
      <c r="A348" s="6"/>
      <c r="B348" s="4">
        <v>7.550597261410723E-3</v>
      </c>
      <c r="C348" s="1" t="s">
        <v>17</v>
      </c>
      <c r="D348" s="4">
        <v>1.3903362568972556E-4</v>
      </c>
      <c r="E348" s="4">
        <v>1.9360562642565098E-5</v>
      </c>
      <c r="F348" s="4">
        <v>1.5596452752791917E-3</v>
      </c>
      <c r="G348" s="4">
        <v>2.1718206586663805E-4</v>
      </c>
      <c r="H348" s="4">
        <v>1.6328122259124906E-5</v>
      </c>
      <c r="I348" s="4">
        <v>2.2737063229489693E-6</v>
      </c>
      <c r="J348" s="4">
        <v>1.8316488985518185E-4</v>
      </c>
      <c r="K348" s="4">
        <v>2.550588252566762E-5</v>
      </c>
      <c r="N348" s="1" t="s">
        <v>17</v>
      </c>
      <c r="O348" s="5">
        <v>3.9361462646634449</v>
      </c>
      <c r="P348" s="5">
        <v>6.2515264203478242</v>
      </c>
      <c r="Q348" s="5">
        <v>4.1568647467941053</v>
      </c>
      <c r="R348" s="5">
        <v>6.6020793037318164</v>
      </c>
      <c r="S348" s="5">
        <v>2.2713962315799812</v>
      </c>
      <c r="T348" s="5">
        <v>3.607511661921146</v>
      </c>
      <c r="U348" s="5">
        <v>2.3987642445657746</v>
      </c>
      <c r="V348" s="5">
        <v>3.8098020354868183</v>
      </c>
      <c r="X348">
        <v>33.034090909090914</v>
      </c>
      <c r="Y348">
        <v>2.2713962315799812</v>
      </c>
      <c r="Z348">
        <v>30.762694677510932</v>
      </c>
      <c r="AA348">
        <v>26.297180288833651</v>
      </c>
      <c r="AB348">
        <v>9.1340480993971447</v>
      </c>
      <c r="AC348" s="6"/>
    </row>
    <row r="349" spans="1:29">
      <c r="A349" s="6"/>
      <c r="B349" s="4">
        <v>1.0514277430594661E-3</v>
      </c>
      <c r="C349" s="1" t="s">
        <v>18</v>
      </c>
      <c r="D349" s="4">
        <v>1.9360562642565094E-5</v>
      </c>
      <c r="E349" s="4">
        <v>2.6959764875382001E-6</v>
      </c>
      <c r="F349" s="4">
        <v>2.1718206586663803E-4</v>
      </c>
      <c r="G349" s="4">
        <v>3.0242806157096945E-5</v>
      </c>
      <c r="H349" s="4">
        <v>2.2737063229489689E-6</v>
      </c>
      <c r="I349" s="4">
        <v>3.1661573578241881E-7</v>
      </c>
      <c r="J349" s="4">
        <v>2.550588252566762E-5</v>
      </c>
      <c r="K349" s="4">
        <v>3.5517180390167032E-6</v>
      </c>
      <c r="N349" s="1" t="s">
        <v>18</v>
      </c>
      <c r="O349" s="5">
        <v>6.1919493871021425</v>
      </c>
      <c r="P349" s="5">
        <v>9.8342725559857556</v>
      </c>
      <c r="Q349" s="5">
        <v>6.53916150226675</v>
      </c>
      <c r="R349" s="5">
        <v>10.385727091835427</v>
      </c>
      <c r="S349" s="5">
        <v>3.5731320835965774</v>
      </c>
      <c r="T349" s="5">
        <v>5.6749744857122106</v>
      </c>
      <c r="U349" s="5">
        <v>3.7734946303403119</v>
      </c>
      <c r="V349" s="5">
        <v>5.9931973540699062</v>
      </c>
      <c r="X349">
        <v>51.965909090909079</v>
      </c>
      <c r="Y349">
        <v>5.6749744857122106</v>
      </c>
      <c r="Z349">
        <v>46.290934605196867</v>
      </c>
      <c r="AA349">
        <v>729.11497978206171</v>
      </c>
      <c r="AB349">
        <v>1.4849472626533198</v>
      </c>
      <c r="AC349" s="6"/>
    </row>
    <row r="350" spans="1:29">
      <c r="A350" s="6"/>
      <c r="B350" s="4">
        <v>8.470075699943061E-2</v>
      </c>
      <c r="C350" s="1" t="s">
        <v>19</v>
      </c>
      <c r="D350" s="4">
        <v>1.5596452752791915E-3</v>
      </c>
      <c r="E350" s="4">
        <v>2.1718206586663805E-4</v>
      </c>
      <c r="F350" s="4">
        <v>1.7495719993156047E-2</v>
      </c>
      <c r="G350" s="4">
        <v>2.4362954013743151E-3</v>
      </c>
      <c r="H350" s="4">
        <v>1.8316488985518182E-4</v>
      </c>
      <c r="I350" s="4">
        <v>2.550588252566762E-5</v>
      </c>
      <c r="J350" s="4">
        <v>2.0546990243726256E-3</v>
      </c>
      <c r="K350" s="4">
        <v>2.8611876426037355E-4</v>
      </c>
      <c r="N350" s="1" t="s">
        <v>19</v>
      </c>
      <c r="O350" s="5">
        <v>3.9361462646634449</v>
      </c>
      <c r="P350" s="5">
        <v>6.2515264203478242</v>
      </c>
      <c r="Q350" s="5">
        <v>4.1568647467941053</v>
      </c>
      <c r="R350" s="5">
        <v>6.6020793037318164</v>
      </c>
      <c r="S350" s="5">
        <v>2.2713962315799812</v>
      </c>
      <c r="T350" s="5">
        <v>3.607511661921146</v>
      </c>
      <c r="U350" s="5">
        <v>2.3987642445657746</v>
      </c>
      <c r="V350" s="5">
        <v>3.8098020354868183</v>
      </c>
      <c r="X350">
        <v>33.034090909090914</v>
      </c>
      <c r="Y350">
        <v>2.3987642445657746</v>
      </c>
      <c r="Z350">
        <v>30.635326664525138</v>
      </c>
      <c r="AA350">
        <v>5.4064916948791488</v>
      </c>
      <c r="AB350">
        <v>7.9797889078653981</v>
      </c>
      <c r="AC350" s="6"/>
    </row>
    <row r="351" spans="1:29">
      <c r="A351" s="6"/>
      <c r="B351" s="4">
        <v>1.1794659771153073E-2</v>
      </c>
      <c r="C351" s="1" t="s">
        <v>20</v>
      </c>
      <c r="D351" s="4">
        <v>2.1718206586663803E-4</v>
      </c>
      <c r="E351" s="4">
        <v>3.0242806157096952E-5</v>
      </c>
      <c r="F351" s="4">
        <v>2.4362954013743151E-3</v>
      </c>
      <c r="G351" s="4">
        <v>3.3925641728831341E-4</v>
      </c>
      <c r="H351" s="4">
        <v>2.550588252566762E-5</v>
      </c>
      <c r="I351" s="4">
        <v>3.5517180390167036E-6</v>
      </c>
      <c r="J351" s="4">
        <v>2.8611876426037355E-4</v>
      </c>
      <c r="K351" s="4">
        <v>3.9842305997531325E-5</v>
      </c>
      <c r="N351" s="1" t="s">
        <v>20</v>
      </c>
      <c r="O351" s="5">
        <v>6.1919493871021425</v>
      </c>
      <c r="P351" s="5">
        <v>9.8342725559857556</v>
      </c>
      <c r="Q351" s="5">
        <v>6.53916150226675</v>
      </c>
      <c r="R351" s="5">
        <v>10.385727091835427</v>
      </c>
      <c r="S351" s="5">
        <v>3.5731320835965774</v>
      </c>
      <c r="T351" s="5">
        <v>5.6749744857122106</v>
      </c>
      <c r="U351" s="5">
        <v>3.7734946303403119</v>
      </c>
      <c r="V351" s="5">
        <v>5.9931973540699062</v>
      </c>
      <c r="X351">
        <v>51.965909090909079</v>
      </c>
      <c r="Y351">
        <v>5.9931973540699062</v>
      </c>
      <c r="Z351">
        <v>45.972711736839173</v>
      </c>
      <c r="AA351">
        <v>0.16913368740701984</v>
      </c>
      <c r="AB351">
        <v>28.147915161262521</v>
      </c>
      <c r="AC351" s="6"/>
    </row>
    <row r="352" spans="1:29">
      <c r="A352" s="6"/>
      <c r="X352" s="8">
        <v>440</v>
      </c>
      <c r="Y352" s="8">
        <v>61.306055127723518</v>
      </c>
      <c r="Z352" s="8">
        <v>378.69394487227646</v>
      </c>
      <c r="AA352" s="8">
        <v>1606.2133476123854</v>
      </c>
      <c r="AB352" s="8">
        <v>107.95424669607871</v>
      </c>
      <c r="AC352" s="6"/>
    </row>
    <row r="353" spans="1:29">
      <c r="A353" s="6"/>
      <c r="C353" s="1" t="s">
        <v>28</v>
      </c>
      <c r="D353" s="4">
        <v>1.5518988438391211E-3</v>
      </c>
      <c r="E353" s="4">
        <v>1.1144620481652448E-2</v>
      </c>
      <c r="F353" s="4">
        <v>1.7408822416142972E-2</v>
      </c>
      <c r="G353" s="4">
        <v>0.12501763219337117</v>
      </c>
      <c r="H353" s="4">
        <v>1.822551482081671E-4</v>
      </c>
      <c r="I353" s="4">
        <v>1.3088252921064124E-3</v>
      </c>
      <c r="J353" s="4">
        <v>2.0444937646417337E-3</v>
      </c>
      <c r="K353" s="4">
        <v>1.4682082646360306E-2</v>
      </c>
      <c r="P353" t="s">
        <v>70</v>
      </c>
      <c r="AB353" s="19">
        <v>1714.1675943084642</v>
      </c>
      <c r="AC353" s="6"/>
    </row>
    <row r="354" spans="1:29">
      <c r="A354" s="6"/>
      <c r="C354" s="1"/>
      <c r="D354" s="1" t="s">
        <v>13</v>
      </c>
      <c r="E354" s="1" t="s">
        <v>14</v>
      </c>
      <c r="F354" s="1" t="s">
        <v>15</v>
      </c>
      <c r="G354" s="1" t="s">
        <v>16</v>
      </c>
      <c r="H354" s="1" t="s">
        <v>17</v>
      </c>
      <c r="I354" s="1" t="s">
        <v>18</v>
      </c>
      <c r="J354" s="1" t="s">
        <v>19</v>
      </c>
      <c r="K354" s="1" t="s">
        <v>20</v>
      </c>
      <c r="L354" s="1"/>
      <c r="O354" s="1" t="s">
        <v>13</v>
      </c>
      <c r="P354" s="1" t="s">
        <v>14</v>
      </c>
      <c r="Q354" s="1" t="s">
        <v>15</v>
      </c>
      <c r="R354" s="1" t="s">
        <v>16</v>
      </c>
      <c r="S354" s="1" t="s">
        <v>17</v>
      </c>
      <c r="T354" s="1" t="s">
        <v>18</v>
      </c>
      <c r="U354" s="1" t="s">
        <v>19</v>
      </c>
      <c r="V354" s="1" t="s">
        <v>20</v>
      </c>
      <c r="Z354" t="s">
        <v>68</v>
      </c>
      <c r="AC354" s="6"/>
    </row>
    <row r="355" spans="1:29">
      <c r="A355" s="6"/>
      <c r="B355" s="4">
        <v>8.9528856379445902E-3</v>
      </c>
      <c r="C355" s="1" t="s">
        <v>13</v>
      </c>
      <c r="D355" s="4">
        <v>1.3893972870550081E-5</v>
      </c>
      <c r="E355" s="4">
        <v>9.9776512650529329E-5</v>
      </c>
      <c r="F355" s="4">
        <v>1.5585919618301425E-4</v>
      </c>
      <c r="G355" s="4">
        <v>1.119268563753872E-3</v>
      </c>
      <c r="H355" s="4">
        <v>1.6317094988343619E-6</v>
      </c>
      <c r="I355" s="4">
        <v>1.1717763160278133E-5</v>
      </c>
      <c r="J355" s="4">
        <v>1.8304118862328244E-5</v>
      </c>
      <c r="K355" s="4">
        <v>1.3144700685971468E-4</v>
      </c>
      <c r="N355" s="1" t="s">
        <v>13</v>
      </c>
      <c r="O355">
        <v>1.6911748189703251</v>
      </c>
      <c r="P355">
        <v>0.43201951125056126</v>
      </c>
      <c r="Q355">
        <v>1.965286194462855</v>
      </c>
      <c r="R355">
        <v>6.8671288979592182</v>
      </c>
      <c r="S355">
        <v>3.607511661921146</v>
      </c>
      <c r="T355">
        <v>2.4277091200294847</v>
      </c>
      <c r="U355">
        <v>3.8098020354868183</v>
      </c>
      <c r="V355">
        <v>6.0508620563614173</v>
      </c>
      <c r="W355" s="6">
        <v>26.851494296441825</v>
      </c>
      <c r="Z355" t="s">
        <v>67</v>
      </c>
      <c r="AC355" s="6"/>
    </row>
    <row r="356" spans="1:29">
      <c r="A356" s="6"/>
      <c r="B356" s="4">
        <v>6.4293180606862246E-2</v>
      </c>
      <c r="C356" s="1" t="s">
        <v>14</v>
      </c>
      <c r="D356" s="4">
        <v>9.9776512650529329E-5</v>
      </c>
      <c r="E356" s="4">
        <v>7.1652309742181698E-4</v>
      </c>
      <c r="F356" s="4">
        <v>1.119268563753872E-3</v>
      </c>
      <c r="G356" s="4">
        <v>8.0377812056506882E-3</v>
      </c>
      <c r="H356" s="4">
        <v>1.1717763160278134E-5</v>
      </c>
      <c r="I356" s="4">
        <v>8.4148540888226808E-5</v>
      </c>
      <c r="J356" s="4">
        <v>1.314470068597147E-4</v>
      </c>
      <c r="K356" s="4">
        <v>9.4395779126732113E-4</v>
      </c>
      <c r="N356" s="1" t="s">
        <v>14</v>
      </c>
      <c r="O356">
        <v>3.461235802012673</v>
      </c>
      <c r="P356">
        <v>34.99966805362515</v>
      </c>
      <c r="Q356">
        <v>8.4820130804000726</v>
      </c>
      <c r="R356">
        <v>4.3749470467096296</v>
      </c>
      <c r="S356">
        <v>5.6749744857122124</v>
      </c>
      <c r="T356">
        <v>0.10803988861192962</v>
      </c>
      <c r="U356">
        <v>5.9931973540699079</v>
      </c>
      <c r="V356">
        <v>3.1995256898351325</v>
      </c>
      <c r="W356" s="6">
        <v>66.293601400976698</v>
      </c>
      <c r="Z356" t="s">
        <v>69</v>
      </c>
      <c r="AB356">
        <v>12</v>
      </c>
      <c r="AC356" s="6"/>
    </row>
    <row r="357" spans="1:29">
      <c r="A357" s="6"/>
      <c r="B357" s="4">
        <v>0.10043128571282801</v>
      </c>
      <c r="C357" s="1" t="s">
        <v>15</v>
      </c>
      <c r="D357" s="4">
        <v>1.5585919618301422E-4</v>
      </c>
      <c r="E357" s="4">
        <v>1.119268563753872E-3</v>
      </c>
      <c r="F357" s="4">
        <v>1.7483904179995398E-3</v>
      </c>
      <c r="G357" s="4">
        <v>1.2555681537953705E-2</v>
      </c>
      <c r="H357" s="4">
        <v>1.8304118862328244E-5</v>
      </c>
      <c r="I357" s="4">
        <v>1.3144700685971468E-4</v>
      </c>
      <c r="J357" s="4">
        <v>2.053311374148293E-4</v>
      </c>
      <c r="K357" s="4">
        <v>1.4745404371159659E-3</v>
      </c>
      <c r="N357" s="1" t="s">
        <v>15</v>
      </c>
      <c r="O357">
        <v>2.891370153068936</v>
      </c>
      <c r="P357">
        <v>9.9288949029053679</v>
      </c>
      <c r="Q357">
        <v>772.12993743791526</v>
      </c>
      <c r="R357">
        <v>2.8999614901064454</v>
      </c>
      <c r="S357">
        <v>3.607511661921146</v>
      </c>
      <c r="T357">
        <v>3.9041102890605006</v>
      </c>
      <c r="U357">
        <v>1.2591119116100544</v>
      </c>
      <c r="V357">
        <v>4.2161277640713921</v>
      </c>
      <c r="W357" s="6">
        <v>800.83702561065923</v>
      </c>
      <c r="AC357" s="6"/>
    </row>
    <row r="358" spans="1:29">
      <c r="A358" s="6"/>
      <c r="B358" s="4">
        <v>0.72122520626731124</v>
      </c>
      <c r="C358" s="1" t="s">
        <v>16</v>
      </c>
      <c r="D358" s="4">
        <v>1.119268563753872E-3</v>
      </c>
      <c r="E358" s="4">
        <v>8.0377812056506882E-3</v>
      </c>
      <c r="F358" s="4">
        <v>1.2555681537953707E-2</v>
      </c>
      <c r="G358" s="4">
        <v>9.0165867565714972E-2</v>
      </c>
      <c r="H358" s="4">
        <v>1.314470068597147E-4</v>
      </c>
      <c r="I358" s="4">
        <v>9.4395779126732113E-4</v>
      </c>
      <c r="J358" s="4">
        <v>1.4745404371159661E-3</v>
      </c>
      <c r="K358" s="4">
        <v>1.0589088085054923E-2</v>
      </c>
      <c r="N358" s="1" t="s">
        <v>16</v>
      </c>
      <c r="O358">
        <v>4.7494393818758969</v>
      </c>
      <c r="P358">
        <v>2.8050841120999386</v>
      </c>
      <c r="Q358">
        <v>2.0500745188807765</v>
      </c>
      <c r="R358">
        <v>36.404781848693077</v>
      </c>
      <c r="S358">
        <v>3.8511867316910595</v>
      </c>
      <c r="T358">
        <v>4.0117308319720753</v>
      </c>
      <c r="U358">
        <v>2.6606207282198753</v>
      </c>
      <c r="V358">
        <v>3.1995256898351325</v>
      </c>
      <c r="W358" s="6">
        <v>59.732443843267831</v>
      </c>
      <c r="AC358" s="6"/>
    </row>
    <row r="359" spans="1:29">
      <c r="A359" s="6"/>
      <c r="B359" s="4">
        <v>1.0514277430594661E-3</v>
      </c>
      <c r="C359" s="1" t="s">
        <v>17</v>
      </c>
      <c r="D359" s="4">
        <v>1.6317094988343619E-6</v>
      </c>
      <c r="E359" s="4">
        <v>1.1717763160278134E-5</v>
      </c>
      <c r="F359" s="4">
        <v>1.8304118862328247E-5</v>
      </c>
      <c r="G359" s="4">
        <v>1.314470068597147E-4</v>
      </c>
      <c r="H359" s="4">
        <v>1.9162811914148164E-7</v>
      </c>
      <c r="I359" s="4">
        <v>1.3761352229385916E-6</v>
      </c>
      <c r="J359" s="4">
        <v>2.1496374646564095E-6</v>
      </c>
      <c r="K359" s="4">
        <v>1.5437149020275169E-5</v>
      </c>
      <c r="N359" s="1" t="s">
        <v>17</v>
      </c>
      <c r="O359">
        <v>0.2875362585862426</v>
      </c>
      <c r="P359">
        <v>6.2515264203478242</v>
      </c>
      <c r="Q359">
        <v>1.1191284343689576</v>
      </c>
      <c r="R359">
        <v>6.6020793037318164</v>
      </c>
      <c r="S359">
        <v>26.297180288833651</v>
      </c>
      <c r="T359">
        <v>1.5866893815653127</v>
      </c>
      <c r="U359">
        <v>0.81564556263003496</v>
      </c>
      <c r="V359">
        <v>3.8098020354868183</v>
      </c>
      <c r="W359" s="6">
        <v>46.769587685550654</v>
      </c>
      <c r="AC359" s="6"/>
    </row>
    <row r="360" spans="1:29">
      <c r="A360" s="6"/>
      <c r="B360" s="4">
        <v>7.550597261410723E-3</v>
      </c>
      <c r="C360" s="1" t="s">
        <v>18</v>
      </c>
      <c r="D360" s="4">
        <v>1.1717763160278134E-5</v>
      </c>
      <c r="E360" s="4">
        <v>8.4148540888226821E-5</v>
      </c>
      <c r="F360" s="4">
        <v>1.3144700685971473E-4</v>
      </c>
      <c r="G360" s="4">
        <v>9.4395779126732135E-4</v>
      </c>
      <c r="H360" s="4">
        <v>1.376135222938592E-6</v>
      </c>
      <c r="I360" s="4">
        <v>9.8824126662437664E-6</v>
      </c>
      <c r="J360" s="4">
        <v>1.5437149020275173E-5</v>
      </c>
      <c r="K360" s="4">
        <v>1.1085849302141403E-4</v>
      </c>
      <c r="N360" s="1" t="s">
        <v>18</v>
      </c>
      <c r="O360">
        <v>1.6454496399864829</v>
      </c>
      <c r="P360">
        <v>1.7645723198154755</v>
      </c>
      <c r="Q360">
        <v>6.53916150226675</v>
      </c>
      <c r="R360">
        <v>2.7928768059515772</v>
      </c>
      <c r="S360">
        <v>8.2423192574635191</v>
      </c>
      <c r="T360">
        <v>729.11497978206171</v>
      </c>
      <c r="U360">
        <v>0.8335199892843792</v>
      </c>
      <c r="V360">
        <v>0.16459344250720906</v>
      </c>
      <c r="W360" s="6">
        <v>751.09747273933704</v>
      </c>
      <c r="AC360" s="6"/>
    </row>
    <row r="361" spans="1:29">
      <c r="A361" s="6"/>
      <c r="B361" s="4">
        <v>1.1794659771153073E-2</v>
      </c>
      <c r="C361" s="1" t="s">
        <v>19</v>
      </c>
      <c r="D361" s="4">
        <v>1.8304118862328247E-5</v>
      </c>
      <c r="E361" s="4">
        <v>1.314470068597147E-4</v>
      </c>
      <c r="F361" s="4">
        <v>2.0533113741482936E-4</v>
      </c>
      <c r="G361" s="4">
        <v>1.4745404371159661E-3</v>
      </c>
      <c r="H361" s="4">
        <v>2.1496374646564095E-6</v>
      </c>
      <c r="I361" s="4">
        <v>1.5437149020275173E-5</v>
      </c>
      <c r="J361" s="4">
        <v>2.4114108358193156E-5</v>
      </c>
      <c r="K361" s="4">
        <v>1.7317016954577054E-4</v>
      </c>
      <c r="N361" s="1" t="s">
        <v>19</v>
      </c>
      <c r="O361">
        <v>3.9361462646634449</v>
      </c>
      <c r="P361">
        <v>6.2515264203478242</v>
      </c>
      <c r="Q361">
        <v>1.9445949195860444</v>
      </c>
      <c r="R361">
        <v>1.9652861944628566</v>
      </c>
      <c r="S361">
        <v>3.2427593870127967E-2</v>
      </c>
      <c r="T361">
        <v>1.8847110430223728</v>
      </c>
      <c r="U361">
        <v>5.4064916948791488</v>
      </c>
      <c r="V361">
        <v>0.85972535505606673</v>
      </c>
      <c r="W361" s="6">
        <v>22.280909485887886</v>
      </c>
      <c r="AC361" s="6"/>
    </row>
    <row r="362" spans="1:29">
      <c r="A362" s="6"/>
      <c r="B362" s="4">
        <v>8.470075699943061E-2</v>
      </c>
      <c r="C362" s="1" t="s">
        <v>20</v>
      </c>
      <c r="D362" s="4">
        <v>1.314470068597147E-4</v>
      </c>
      <c r="E362" s="4">
        <v>9.4395779126732135E-4</v>
      </c>
      <c r="F362" s="4">
        <v>1.4745404371159663E-3</v>
      </c>
      <c r="G362" s="4">
        <v>1.0589088085054925E-2</v>
      </c>
      <c r="H362" s="4">
        <v>1.5437149020275173E-5</v>
      </c>
      <c r="I362" s="4">
        <v>1.1085849302141402E-4</v>
      </c>
      <c r="J362" s="4">
        <v>1.7317016954577057E-4</v>
      </c>
      <c r="K362" s="4">
        <v>1.2435835144749214E-3</v>
      </c>
      <c r="N362" s="1" t="s">
        <v>20</v>
      </c>
      <c r="O362">
        <v>6.1919493871021416</v>
      </c>
      <c r="P362">
        <v>4.749439381875896</v>
      </c>
      <c r="Q362">
        <v>4.6920863076341286</v>
      </c>
      <c r="R362">
        <v>10.385727091835427</v>
      </c>
      <c r="S362">
        <v>3.5731320835965774</v>
      </c>
      <c r="T362">
        <v>2.3798234696275982</v>
      </c>
      <c r="U362">
        <v>1.3596066116581455E-2</v>
      </c>
      <c r="V362">
        <v>0.16913368740701984</v>
      </c>
      <c r="W362" s="6">
        <v>32.154887475195366</v>
      </c>
      <c r="AC362" s="6"/>
    </row>
    <row r="363" spans="1:29">
      <c r="A363" s="6"/>
      <c r="O363" s="6">
        <v>24.854301706266142</v>
      </c>
      <c r="P363" s="6">
        <v>67.182731122268038</v>
      </c>
      <c r="Q363" s="6">
        <v>798.9222823955148</v>
      </c>
      <c r="R363" s="6">
        <v>72.292788679450041</v>
      </c>
      <c r="S363" s="6">
        <v>54.886243765009439</v>
      </c>
      <c r="T363" s="6">
        <v>745.41779380595096</v>
      </c>
      <c r="U363" s="6">
        <v>20.791985342296801</v>
      </c>
      <c r="V363" s="6">
        <v>21.669295720560186</v>
      </c>
      <c r="W363" s="19">
        <v>1806.0174225373164</v>
      </c>
      <c r="X363" t="s">
        <v>64</v>
      </c>
      <c r="AC363" s="6"/>
    </row>
    <row r="364" spans="1:29">
      <c r="A364" s="6"/>
      <c r="C364" s="1" t="s">
        <v>29</v>
      </c>
      <c r="D364" s="4">
        <v>3.4104399358657186E-3</v>
      </c>
      <c r="E364" s="4">
        <v>4.7490695642495457E-4</v>
      </c>
      <c r="F364" s="4">
        <v>3.0402158554647347E-4</v>
      </c>
      <c r="G364" s="4">
        <v>4.2335290635374939E-5</v>
      </c>
      <c r="H364" s="4">
        <v>2.9039826010333815E-2</v>
      </c>
      <c r="I364" s="4">
        <v>4.043822980326745E-3</v>
      </c>
      <c r="J364" s="4">
        <v>2.5887375569375887E-3</v>
      </c>
      <c r="K364" s="4">
        <v>3.604841302786718E-4</v>
      </c>
      <c r="X364">
        <v>1</v>
      </c>
      <c r="AC364" s="6"/>
    </row>
    <row r="365" spans="1:29">
      <c r="A365" s="6"/>
      <c r="C365" s="1"/>
      <c r="D365" s="1" t="s">
        <v>13</v>
      </c>
      <c r="E365" s="1" t="s">
        <v>14</v>
      </c>
      <c r="F365" s="1" t="s">
        <v>15</v>
      </c>
      <c r="G365" s="1" t="s">
        <v>16</v>
      </c>
      <c r="H365" s="1" t="s">
        <v>17</v>
      </c>
      <c r="I365" s="1" t="s">
        <v>18</v>
      </c>
      <c r="J365" s="1" t="s">
        <v>19</v>
      </c>
      <c r="K365" s="1" t="s">
        <v>20</v>
      </c>
      <c r="L365" s="1"/>
      <c r="X365">
        <v>0</v>
      </c>
      <c r="Y365" t="s">
        <v>65</v>
      </c>
      <c r="AC365" s="6"/>
    </row>
    <row r="366" spans="1:29">
      <c r="A366" s="6"/>
      <c r="B366" s="4">
        <v>8.470075699943061E-2</v>
      </c>
      <c r="C366" s="1" t="s">
        <v>13</v>
      </c>
      <c r="D366" s="4">
        <v>2.8886684426891594E-4</v>
      </c>
      <c r="E366" s="4">
        <v>4.022497871348926E-5</v>
      </c>
      <c r="F366" s="4">
        <v>2.5750858439953456E-5</v>
      </c>
      <c r="G366" s="4">
        <v>3.585831164607163E-6</v>
      </c>
      <c r="H366" s="4">
        <v>2.4596952462070287E-3</v>
      </c>
      <c r="I366" s="4">
        <v>3.4251486760536888E-4</v>
      </c>
      <c r="J366" s="4">
        <v>2.1926803074547035E-4</v>
      </c>
      <c r="K366" s="4">
        <v>3.0533278720884867E-5</v>
      </c>
      <c r="N366" t="s">
        <v>100</v>
      </c>
      <c r="AC366" s="6"/>
    </row>
    <row r="367" spans="1:29">
      <c r="A367" s="6"/>
      <c r="B367" s="4">
        <v>1.1794659771153073E-2</v>
      </c>
      <c r="C367" s="1" t="s">
        <v>14</v>
      </c>
      <c r="D367" s="4">
        <v>4.0224978713489253E-5</v>
      </c>
      <c r="E367" s="4">
        <v>5.6013659739861568E-6</v>
      </c>
      <c r="F367" s="4">
        <v>3.585831164607163E-6</v>
      </c>
      <c r="G367" s="4">
        <v>4.9933034935713017E-7</v>
      </c>
      <c r="H367" s="4">
        <v>3.4251486760536888E-4</v>
      </c>
      <c r="I367" s="4">
        <v>4.7695516227724186E-5</v>
      </c>
      <c r="J367" s="4">
        <v>3.0533278720884867E-5</v>
      </c>
      <c r="K367" s="4">
        <v>4.2517876695369534E-6</v>
      </c>
      <c r="P367" s="1" t="s">
        <v>13</v>
      </c>
      <c r="Q367" s="1" t="s">
        <v>14</v>
      </c>
      <c r="R367" s="1" t="s">
        <v>15</v>
      </c>
      <c r="S367" s="1" t="s">
        <v>16</v>
      </c>
      <c r="T367" s="1" t="s">
        <v>17</v>
      </c>
      <c r="U367" s="1" t="s">
        <v>18</v>
      </c>
      <c r="V367" s="1" t="s">
        <v>19</v>
      </c>
      <c r="W367" s="1" t="s">
        <v>20</v>
      </c>
      <c r="AC367" s="6"/>
    </row>
    <row r="368" spans="1:29">
      <c r="A368" s="6"/>
      <c r="B368" s="4">
        <v>7.550597261410723E-3</v>
      </c>
      <c r="C368" s="1" t="s">
        <v>15</v>
      </c>
      <c r="D368" s="4">
        <v>2.5750858439953456E-5</v>
      </c>
      <c r="E368" s="4">
        <v>3.5858311646071634E-6</v>
      </c>
      <c r="F368" s="4">
        <v>2.2955445512369484E-6</v>
      </c>
      <c r="G368" s="4">
        <v>3.1965672953248905E-7</v>
      </c>
      <c r="H368" s="4">
        <v>2.1926803074547038E-4</v>
      </c>
      <c r="I368" s="4">
        <v>3.0533278720884867E-5</v>
      </c>
      <c r="J368" s="4">
        <v>1.9546514707924044E-5</v>
      </c>
      <c r="K368" s="4">
        <v>2.7218704868641655E-6</v>
      </c>
      <c r="P368">
        <v>20</v>
      </c>
      <c r="Q368">
        <v>77</v>
      </c>
      <c r="R368">
        <v>107</v>
      </c>
      <c r="S368">
        <v>75</v>
      </c>
      <c r="T368">
        <v>22</v>
      </c>
      <c r="U368">
        <v>95</v>
      </c>
      <c r="V368">
        <v>21</v>
      </c>
      <c r="W368">
        <v>23</v>
      </c>
      <c r="AC368" s="6"/>
    </row>
    <row r="369" spans="1:29">
      <c r="A369" s="6"/>
      <c r="B369" s="4">
        <v>1.0514277430594661E-3</v>
      </c>
      <c r="C369" s="1" t="s">
        <v>16</v>
      </c>
      <c r="D369" s="4">
        <v>3.585831164607163E-6</v>
      </c>
      <c r="E369" s="4">
        <v>4.9933034935713017E-7</v>
      </c>
      <c r="F369" s="4">
        <v>3.1965672953248899E-7</v>
      </c>
      <c r="G369" s="4">
        <v>4.4512499084518826E-8</v>
      </c>
      <c r="H369" s="4">
        <v>3.0533278720884867E-5</v>
      </c>
      <c r="I369" s="4">
        <v>4.2517876695369534E-6</v>
      </c>
      <c r="J369" s="4">
        <v>2.7218704868641651E-6</v>
      </c>
      <c r="K369" s="4">
        <v>3.7902301550765844E-7</v>
      </c>
      <c r="N369" s="1" t="s">
        <v>13</v>
      </c>
      <c r="O369" s="25">
        <v>22</v>
      </c>
      <c r="P369" s="7">
        <v>1</v>
      </c>
      <c r="Q369" s="7">
        <v>3.85</v>
      </c>
      <c r="R369" s="7">
        <v>5.35</v>
      </c>
      <c r="S369" s="7">
        <v>3.75</v>
      </c>
      <c r="T369" s="7">
        <v>1.1000000000000001</v>
      </c>
      <c r="U369" s="7">
        <v>4.75</v>
      </c>
      <c r="V369" s="7">
        <v>1.05</v>
      </c>
      <c r="W369" s="7">
        <v>1.1499999999999999</v>
      </c>
      <c r="AC369" s="6"/>
    </row>
    <row r="370" spans="1:29">
      <c r="A370" s="6"/>
      <c r="B370" s="4">
        <v>0.72122520626731124</v>
      </c>
      <c r="C370" s="1" t="s">
        <v>17</v>
      </c>
      <c r="D370" s="4">
        <v>2.4596952462070287E-3</v>
      </c>
      <c r="E370" s="4">
        <v>3.4251486760536888E-4</v>
      </c>
      <c r="F370" s="4">
        <v>2.1926803074547033E-4</v>
      </c>
      <c r="G370" s="4">
        <v>3.053327872088486E-5</v>
      </c>
      <c r="H370" s="4">
        <v>2.0944254504269837E-2</v>
      </c>
      <c r="I370" s="4">
        <v>2.9165070630946498E-3</v>
      </c>
      <c r="J370" s="4">
        <v>1.8670627784742478E-3</v>
      </c>
      <c r="K370" s="4">
        <v>2.5999024121632739E-4</v>
      </c>
      <c r="N370" s="1" t="s">
        <v>14</v>
      </c>
      <c r="O370" s="25">
        <v>66</v>
      </c>
      <c r="P370" s="7">
        <v>3</v>
      </c>
      <c r="Q370" s="7">
        <v>11.55</v>
      </c>
      <c r="R370" s="7">
        <v>16.05</v>
      </c>
      <c r="S370" s="7">
        <v>11.25</v>
      </c>
      <c r="T370" s="7">
        <v>3.3</v>
      </c>
      <c r="U370" s="7">
        <v>14.25</v>
      </c>
      <c r="V370" s="7">
        <v>3.15</v>
      </c>
      <c r="W370" s="7">
        <v>3.45</v>
      </c>
      <c r="AC370" s="6"/>
    </row>
    <row r="371" spans="1:29">
      <c r="A371" s="6"/>
      <c r="B371" s="4">
        <v>0.10043128571282801</v>
      </c>
      <c r="C371" s="1" t="s">
        <v>18</v>
      </c>
      <c r="D371" s="4">
        <v>3.4251486760536882E-4</v>
      </c>
      <c r="E371" s="4">
        <v>4.7695516227724179E-5</v>
      </c>
      <c r="F371" s="4">
        <v>3.053327872088486E-5</v>
      </c>
      <c r="G371" s="4">
        <v>4.2517876695369526E-6</v>
      </c>
      <c r="H371" s="4">
        <v>2.9165070630946498E-3</v>
      </c>
      <c r="I371" s="4">
        <v>4.0612634110929503E-4</v>
      </c>
      <c r="J371" s="4">
        <v>2.5999024121632733E-4</v>
      </c>
      <c r="K371" s="4">
        <v>3.62038846829576E-5</v>
      </c>
      <c r="N371" s="1" t="s">
        <v>15</v>
      </c>
      <c r="O371" s="25">
        <v>104</v>
      </c>
      <c r="P371" s="7">
        <v>4.7272727272727275</v>
      </c>
      <c r="Q371" s="7">
        <v>18.2</v>
      </c>
      <c r="R371" s="7">
        <v>25.290909090909089</v>
      </c>
      <c r="S371" s="7">
        <v>17.727272727272727</v>
      </c>
      <c r="T371" s="7">
        <v>5.2</v>
      </c>
      <c r="U371" s="7">
        <v>22.454545454545453</v>
      </c>
      <c r="V371" s="7">
        <v>4.9636363636363638</v>
      </c>
      <c r="W371" s="7">
        <v>5.4363636363636365</v>
      </c>
      <c r="AC371" s="6"/>
    </row>
    <row r="372" spans="1:29">
      <c r="A372" s="6"/>
      <c r="B372" s="4">
        <v>6.4293180606862246E-2</v>
      </c>
      <c r="C372" s="1" t="s">
        <v>19</v>
      </c>
      <c r="D372" s="4">
        <v>2.1926803074547035E-4</v>
      </c>
      <c r="E372" s="4">
        <v>3.053327872088486E-5</v>
      </c>
      <c r="F372" s="4">
        <v>1.954651470792404E-5</v>
      </c>
      <c r="G372" s="4">
        <v>2.7218704868641651E-6</v>
      </c>
      <c r="H372" s="4">
        <v>1.8670627784742478E-3</v>
      </c>
      <c r="I372" s="4">
        <v>2.5999024121632739E-4</v>
      </c>
      <c r="J372" s="4">
        <v>1.6643817129195573E-4</v>
      </c>
      <c r="K372" s="4">
        <v>2.3176671293914305E-5</v>
      </c>
      <c r="N372" s="1" t="s">
        <v>16</v>
      </c>
      <c r="O372" s="25">
        <v>78</v>
      </c>
      <c r="P372" s="7">
        <v>3.5454545454545454</v>
      </c>
      <c r="Q372" s="7">
        <v>13.65</v>
      </c>
      <c r="R372" s="7">
        <v>18.968181818181819</v>
      </c>
      <c r="S372" s="7">
        <v>13.295454545454545</v>
      </c>
      <c r="T372" s="7">
        <v>3.9</v>
      </c>
      <c r="U372" s="7">
        <v>16.84090909090909</v>
      </c>
      <c r="V372" s="7">
        <v>3.7227272727272727</v>
      </c>
      <c r="W372" s="7">
        <v>4.0772727272727272</v>
      </c>
      <c r="AC372" s="6"/>
    </row>
    <row r="373" spans="1:29">
      <c r="A373" s="6"/>
      <c r="B373" s="4">
        <v>8.9528856379445902E-3</v>
      </c>
      <c r="C373" s="1" t="s">
        <v>20</v>
      </c>
      <c r="D373" s="4">
        <v>3.053327872088486E-5</v>
      </c>
      <c r="E373" s="4">
        <v>4.2517876695369534E-6</v>
      </c>
      <c r="F373" s="4">
        <v>2.7218704868641651E-6</v>
      </c>
      <c r="G373" s="4">
        <v>3.7902301550765839E-7</v>
      </c>
      <c r="H373" s="4">
        <v>2.5999024121632739E-4</v>
      </c>
      <c r="I373" s="4">
        <v>3.6203884682957607E-5</v>
      </c>
      <c r="J373" s="4">
        <v>2.3176671293914305E-5</v>
      </c>
      <c r="K373" s="4">
        <v>3.2273731926788672E-6</v>
      </c>
      <c r="N373" s="1" t="s">
        <v>17</v>
      </c>
      <c r="O373" s="25">
        <v>24</v>
      </c>
      <c r="P373" s="7">
        <v>1.0909090909090908</v>
      </c>
      <c r="Q373" s="7">
        <v>4.2</v>
      </c>
      <c r="R373" s="7">
        <v>5.836363636363636</v>
      </c>
      <c r="S373" s="7">
        <v>4.0909090909090908</v>
      </c>
      <c r="T373" s="7">
        <v>1.2</v>
      </c>
      <c r="U373" s="7">
        <v>5.1818181818181817</v>
      </c>
      <c r="V373" s="7">
        <v>1.1454545454545455</v>
      </c>
      <c r="W373" s="7">
        <v>1.2545454545454546</v>
      </c>
      <c r="AC373" s="6"/>
    </row>
    <row r="374" spans="1:29">
      <c r="A374" s="6"/>
      <c r="N374" s="1" t="s">
        <v>18</v>
      </c>
      <c r="O374" s="25">
        <v>108</v>
      </c>
      <c r="P374" s="7">
        <v>4.9090909090909092</v>
      </c>
      <c r="Q374" s="7">
        <v>18.899999999999999</v>
      </c>
      <c r="R374" s="7">
        <v>26.263636363636362</v>
      </c>
      <c r="S374" s="7">
        <v>18.40909090909091</v>
      </c>
      <c r="T374" s="7">
        <v>5.4</v>
      </c>
      <c r="U374" s="7">
        <v>23.318181818181817</v>
      </c>
      <c r="V374" s="7">
        <v>5.1545454545454543</v>
      </c>
      <c r="W374" s="7">
        <v>5.6454545454545455</v>
      </c>
      <c r="AC374" s="6"/>
    </row>
    <row r="375" spans="1:29">
      <c r="A375" s="6"/>
      <c r="C375" s="1" t="s">
        <v>30</v>
      </c>
      <c r="D375" s="4">
        <v>3.2592347907852786E-3</v>
      </c>
      <c r="E375" s="4">
        <v>2.340547835839827E-2</v>
      </c>
      <c r="F375" s="4">
        <v>2.9054249521953283E-4</v>
      </c>
      <c r="G375" s="4">
        <v>2.0864670760394497E-3</v>
      </c>
      <c r="H375" s="4">
        <v>2.7752317305422804E-2</v>
      </c>
      <c r="I375" s="4">
        <v>0.19929716752040791</v>
      </c>
      <c r="J375" s="4">
        <v>2.473963379637038E-3</v>
      </c>
      <c r="K375" s="4">
        <v>1.7766224300647299E-2</v>
      </c>
      <c r="N375" s="1" t="s">
        <v>19</v>
      </c>
      <c r="O375" s="25">
        <v>21</v>
      </c>
      <c r="P375" s="7">
        <v>0.95454545454545459</v>
      </c>
      <c r="Q375" s="7">
        <v>3.6749999999999998</v>
      </c>
      <c r="R375" s="7">
        <v>5.1068181818181815</v>
      </c>
      <c r="S375" s="7">
        <v>3.5795454545454546</v>
      </c>
      <c r="T375" s="7">
        <v>1.05</v>
      </c>
      <c r="U375" s="7">
        <v>4.5340909090909092</v>
      </c>
      <c r="V375" s="7">
        <v>1.0022727272727272</v>
      </c>
      <c r="W375" s="7">
        <v>1.0977272727272727</v>
      </c>
      <c r="AC375" s="6"/>
    </row>
    <row r="376" spans="1:29">
      <c r="A376" s="6"/>
      <c r="C376" s="1"/>
      <c r="D376" s="1" t="s">
        <v>13</v>
      </c>
      <c r="E376" s="1" t="s">
        <v>14</v>
      </c>
      <c r="F376" s="1" t="s">
        <v>15</v>
      </c>
      <c r="G376" s="1" t="s">
        <v>16</v>
      </c>
      <c r="H376" s="1" t="s">
        <v>17</v>
      </c>
      <c r="I376" s="1" t="s">
        <v>18</v>
      </c>
      <c r="J376" s="1" t="s">
        <v>19</v>
      </c>
      <c r="K376" s="1" t="s">
        <v>20</v>
      </c>
      <c r="L376" s="1"/>
      <c r="N376" s="1" t="s">
        <v>20</v>
      </c>
      <c r="O376" s="26">
        <v>17</v>
      </c>
      <c r="P376" s="7">
        <v>0.77272727272727271</v>
      </c>
      <c r="Q376" s="7">
        <v>2.9750000000000001</v>
      </c>
      <c r="R376" s="7">
        <v>4.1340909090909088</v>
      </c>
      <c r="S376" s="7">
        <v>2.8977272727272729</v>
      </c>
      <c r="T376" s="7">
        <v>0.85</v>
      </c>
      <c r="U376" s="7">
        <v>3.6704545454545454</v>
      </c>
      <c r="V376" s="7">
        <v>0.8113636363636364</v>
      </c>
      <c r="W376" s="7">
        <v>0.88863636363636367</v>
      </c>
      <c r="AC376" s="6"/>
    </row>
    <row r="377" spans="1:29">
      <c r="A377" s="6"/>
      <c r="B377" s="4">
        <v>1.1794659771153073E-2</v>
      </c>
      <c r="C377" s="1" t="s">
        <v>13</v>
      </c>
      <c r="D377" s="4">
        <v>3.8441565471617624E-5</v>
      </c>
      <c r="E377" s="4">
        <v>2.7605965401839391E-4</v>
      </c>
      <c r="F377" s="4">
        <v>3.4268498801762579E-6</v>
      </c>
      <c r="G377" s="4">
        <v>2.4609169285597877E-5</v>
      </c>
      <c r="H377" s="4">
        <v>3.2732914047854558E-4</v>
      </c>
      <c r="I377" s="4">
        <v>2.3506422842577098E-3</v>
      </c>
      <c r="J377" s="4">
        <v>2.9179556349110867E-5</v>
      </c>
      <c r="K377" s="4">
        <v>2.0954657104412682E-4</v>
      </c>
      <c r="O377" s="25">
        <v>440</v>
      </c>
      <c r="AC377" s="6"/>
    </row>
    <row r="378" spans="1:29">
      <c r="A378" s="6"/>
      <c r="B378" s="4">
        <v>8.470075699943061E-2</v>
      </c>
      <c r="C378" s="1" t="s">
        <v>14</v>
      </c>
      <c r="D378" s="4">
        <v>2.7605965401839396E-4</v>
      </c>
      <c r="E378" s="4">
        <v>1.982461734890124E-3</v>
      </c>
      <c r="F378" s="4">
        <v>2.460916928559788E-5</v>
      </c>
      <c r="G378" s="4">
        <v>1.7672534079492995E-4</v>
      </c>
      <c r="H378" s="4">
        <v>2.3506422842577098E-3</v>
      </c>
      <c r="I378" s="4">
        <v>1.6880620956820885E-2</v>
      </c>
      <c r="J378" s="4">
        <v>2.0954657104412685E-4</v>
      </c>
      <c r="K378" s="4">
        <v>1.504812647286506E-3</v>
      </c>
      <c r="N378" s="1" t="s">
        <v>101</v>
      </c>
      <c r="AC378" s="6"/>
    </row>
    <row r="379" spans="1:29">
      <c r="A379" s="6"/>
      <c r="B379" s="4">
        <v>1.0514277430594661E-3</v>
      </c>
      <c r="C379" s="1" t="s">
        <v>15</v>
      </c>
      <c r="D379" s="4">
        <v>3.4268498801762566E-6</v>
      </c>
      <c r="E379" s="4">
        <v>2.460916928559787E-5</v>
      </c>
      <c r="F379" s="4">
        <v>3.0548444001153915E-7</v>
      </c>
      <c r="G379" s="4">
        <v>2.1937693687280421E-6</v>
      </c>
      <c r="H379" s="4">
        <v>2.9179556349110864E-5</v>
      </c>
      <c r="I379" s="4">
        <v>2.0954657104412682E-4</v>
      </c>
      <c r="J379" s="4">
        <v>2.6011937326635401E-6</v>
      </c>
      <c r="K379" s="4">
        <v>1.8679901119117833E-5</v>
      </c>
      <c r="P379" s="1" t="s">
        <v>13</v>
      </c>
      <c r="Q379" s="1" t="s">
        <v>14</v>
      </c>
      <c r="R379" s="1" t="s">
        <v>15</v>
      </c>
      <c r="S379" s="1" t="s">
        <v>16</v>
      </c>
      <c r="T379" s="1" t="s">
        <v>17</v>
      </c>
      <c r="U379" s="1" t="s">
        <v>18</v>
      </c>
      <c r="V379" s="1" t="s">
        <v>19</v>
      </c>
      <c r="W379" s="1" t="s">
        <v>20</v>
      </c>
      <c r="X379" s="1" t="s">
        <v>95</v>
      </c>
      <c r="AC379" s="6"/>
    </row>
    <row r="380" spans="1:29">
      <c r="A380" s="6"/>
      <c r="B380" s="4">
        <v>7.550597261410723E-3</v>
      </c>
      <c r="C380" s="1" t="s">
        <v>16</v>
      </c>
      <c r="D380" s="4">
        <v>2.4609169285597877E-5</v>
      </c>
      <c r="E380" s="4">
        <v>1.7672534079492993E-4</v>
      </c>
      <c r="F380" s="4">
        <v>2.1937693687280425E-6</v>
      </c>
      <c r="G380" s="4">
        <v>1.575407259036711E-5</v>
      </c>
      <c r="H380" s="4">
        <v>2.0954657104412682E-4</v>
      </c>
      <c r="I380" s="4">
        <v>1.504812647286506E-3</v>
      </c>
      <c r="J380" s="4">
        <v>1.8679901119117837E-5</v>
      </c>
      <c r="K380" s="4">
        <v>1.3414560455007613E-4</v>
      </c>
      <c r="O380" s="1" t="s">
        <v>13</v>
      </c>
      <c r="P380" s="7">
        <v>4</v>
      </c>
      <c r="Q380" s="7">
        <v>17.252597402597402</v>
      </c>
      <c r="R380" s="7">
        <v>1.0322429906542054</v>
      </c>
      <c r="S380" s="7">
        <v>0.81666666666666665</v>
      </c>
      <c r="T380" s="7">
        <v>1.1000000000000001</v>
      </c>
      <c r="U380" s="7">
        <v>1.5921052631578947</v>
      </c>
      <c r="V380" s="7">
        <v>1.05</v>
      </c>
      <c r="W380" s="7">
        <v>1.1499999999999999</v>
      </c>
      <c r="X380" s="6">
        <v>27.993612323076167</v>
      </c>
      <c r="AC380" s="6"/>
    </row>
    <row r="381" spans="1:29">
      <c r="A381" s="6"/>
      <c r="B381" s="4">
        <v>0.10043128571282801</v>
      </c>
      <c r="C381" s="1" t="s">
        <v>17</v>
      </c>
      <c r="D381" s="4">
        <v>3.2732914047854553E-4</v>
      </c>
      <c r="E381" s="4">
        <v>2.3506422842577094E-3</v>
      </c>
      <c r="F381" s="4">
        <v>2.9179556349110871E-5</v>
      </c>
      <c r="G381" s="4">
        <v>2.0954657104412682E-4</v>
      </c>
      <c r="H381" s="4">
        <v>2.7872009084939789E-3</v>
      </c>
      <c r="I381" s="4">
        <v>2.0015670772999435E-2</v>
      </c>
      <c r="J381" s="4">
        <v>2.4846332302340098E-4</v>
      </c>
      <c r="K381" s="4">
        <v>1.7842847487764969E-3</v>
      </c>
      <c r="O381" s="1" t="s">
        <v>14</v>
      </c>
      <c r="P381" s="7">
        <v>0.33333333333333331</v>
      </c>
      <c r="Q381" s="7">
        <v>65.238311688311683</v>
      </c>
      <c r="R381" s="7">
        <v>14.112305295950156</v>
      </c>
      <c r="S381" s="7">
        <v>0.93888888888888888</v>
      </c>
      <c r="T381" s="7">
        <v>3.3</v>
      </c>
      <c r="U381" s="7">
        <v>1.2675438596491229</v>
      </c>
      <c r="V381" s="7">
        <v>3.15</v>
      </c>
      <c r="W381" s="7">
        <v>8.7681159420289798E-2</v>
      </c>
      <c r="X381" s="6">
        <v>88.428064225553456</v>
      </c>
      <c r="AC381" s="6"/>
    </row>
    <row r="382" spans="1:29">
      <c r="A382" s="6"/>
      <c r="B382" s="4">
        <v>0.72122520626731124</v>
      </c>
      <c r="C382" s="1" t="s">
        <v>18</v>
      </c>
      <c r="D382" s="4">
        <v>2.3506422842577094E-3</v>
      </c>
      <c r="E382" s="4">
        <v>1.6880620956820882E-2</v>
      </c>
      <c r="F382" s="4">
        <v>2.0954657104412685E-4</v>
      </c>
      <c r="G382" s="4">
        <v>1.504812647286506E-3</v>
      </c>
      <c r="H382" s="4">
        <v>2.0015670772999431E-2</v>
      </c>
      <c r="I382" s="4">
        <v>0.14373814075339708</v>
      </c>
      <c r="J382" s="4">
        <v>1.7842847487764971E-3</v>
      </c>
      <c r="K382" s="4">
        <v>1.2813448785825667E-2</v>
      </c>
      <c r="O382" s="1" t="s">
        <v>15</v>
      </c>
      <c r="P382" s="7">
        <v>1.5734265734265735</v>
      </c>
      <c r="Q382" s="7">
        <v>18.2</v>
      </c>
      <c r="R382" s="7">
        <v>109.85165675446052</v>
      </c>
      <c r="S382" s="7">
        <v>0.1682983682983682</v>
      </c>
      <c r="T382" s="7">
        <v>5.2</v>
      </c>
      <c r="U382" s="7">
        <v>20.499079867500917</v>
      </c>
      <c r="V382" s="7">
        <v>0.21638361638361631</v>
      </c>
      <c r="W382" s="7">
        <v>3.620310124657951</v>
      </c>
      <c r="X382" s="6">
        <v>159.32915530472792</v>
      </c>
      <c r="AC382" s="6"/>
    </row>
    <row r="383" spans="1:29">
      <c r="A383" s="6"/>
      <c r="B383" s="4">
        <v>8.9528856379445902E-3</v>
      </c>
      <c r="C383" s="1" t="s">
        <v>19</v>
      </c>
      <c r="D383" s="4">
        <v>2.9179556349110861E-5</v>
      </c>
      <c r="E383" s="4">
        <v>2.095465710441268E-4</v>
      </c>
      <c r="F383" s="4">
        <v>2.6011937326635401E-6</v>
      </c>
      <c r="G383" s="4">
        <v>1.8679901119117833E-5</v>
      </c>
      <c r="H383" s="4">
        <v>2.4846332302340092E-4</v>
      </c>
      <c r="I383" s="4">
        <v>1.7842847487764971E-3</v>
      </c>
      <c r="J383" s="4">
        <v>2.2149111210353298E-5</v>
      </c>
      <c r="K383" s="4">
        <v>1.5905897438176739E-4</v>
      </c>
      <c r="O383" s="1" t="s">
        <v>16</v>
      </c>
      <c r="P383" s="7">
        <v>8.3916083916083906E-2</v>
      </c>
      <c r="Q383" s="7">
        <v>1.5840659340659342</v>
      </c>
      <c r="R383" s="7">
        <v>0.83015162407685794</v>
      </c>
      <c r="S383" s="7">
        <v>57.729642579642579</v>
      </c>
      <c r="T383" s="7">
        <v>2.1564102564102563</v>
      </c>
      <c r="U383" s="7">
        <v>11.375322046374677</v>
      </c>
      <c r="V383" s="7">
        <v>0.7972083472083471</v>
      </c>
      <c r="W383" s="7">
        <v>1.4644775514340688E-3</v>
      </c>
      <c r="X383" s="6">
        <v>74.558181349246183</v>
      </c>
      <c r="AC383" s="6"/>
    </row>
    <row r="384" spans="1:29">
      <c r="A384" s="6"/>
      <c r="B384" s="4">
        <v>6.4293180606862246E-2</v>
      </c>
      <c r="C384" s="1" t="s">
        <v>20</v>
      </c>
      <c r="D384" s="4">
        <v>2.095465710441268E-4</v>
      </c>
      <c r="E384" s="4">
        <v>1.5048126472865055E-3</v>
      </c>
      <c r="F384" s="4">
        <v>1.8679901119117837E-5</v>
      </c>
      <c r="G384" s="4">
        <v>1.3414560455007613E-4</v>
      </c>
      <c r="H384" s="4">
        <v>1.7842847487764969E-3</v>
      </c>
      <c r="I384" s="4">
        <v>1.2813448785825667E-2</v>
      </c>
      <c r="J384" s="4">
        <v>1.5905897438176739E-4</v>
      </c>
      <c r="K384" s="4">
        <v>1.1422470676635418E-3</v>
      </c>
      <c r="O384" s="1" t="s">
        <v>17</v>
      </c>
      <c r="P384" s="7">
        <v>14.00757575757576</v>
      </c>
      <c r="Q384" s="7">
        <v>4.2</v>
      </c>
      <c r="R384" s="7">
        <v>2.5217218918153494</v>
      </c>
      <c r="S384" s="7">
        <v>4.0909090909090908</v>
      </c>
      <c r="T384" s="7">
        <v>64.533333333333346</v>
      </c>
      <c r="U384" s="7">
        <v>0.12918660287081343</v>
      </c>
      <c r="V384" s="7">
        <v>1.8470418470418484E-2</v>
      </c>
      <c r="W384" s="7">
        <v>1.2545454545454546</v>
      </c>
      <c r="X384" s="6">
        <v>90.755742549520235</v>
      </c>
      <c r="AC384" s="6"/>
    </row>
    <row r="385" spans="1:29">
      <c r="A385" s="6"/>
      <c r="O385" s="1" t="s">
        <v>18</v>
      </c>
      <c r="P385" s="7">
        <v>0.74242424242424254</v>
      </c>
      <c r="Q385" s="7">
        <v>1.2703703703703697</v>
      </c>
      <c r="R385" s="7">
        <v>26.263636363636362</v>
      </c>
      <c r="S385" s="7">
        <v>9.7671156004489355</v>
      </c>
      <c r="T385" s="7">
        <v>2.3999999999999995</v>
      </c>
      <c r="U385" s="7">
        <v>93.454634059897231</v>
      </c>
      <c r="V385" s="7">
        <v>1.930559563892897</v>
      </c>
      <c r="W385" s="7">
        <v>7.3795930317669456E-2</v>
      </c>
      <c r="X385" s="6">
        <v>135.9025361309877</v>
      </c>
      <c r="AC385" s="6"/>
    </row>
    <row r="386" spans="1:29">
      <c r="A386" s="6"/>
      <c r="C386" s="1" t="s">
        <v>31</v>
      </c>
      <c r="D386" s="4">
        <v>2.5379664164361165E-4</v>
      </c>
      <c r="E386" s="4">
        <v>3.5341420139465603E-5</v>
      </c>
      <c r="F386" s="4">
        <v>2.8470287749277675E-3</v>
      </c>
      <c r="G386" s="4">
        <v>3.9645142438551629E-4</v>
      </c>
      <c r="H386" s="4">
        <v>2.1610731911238432E-3</v>
      </c>
      <c r="I386" s="4">
        <v>3.0093146664600813E-4</v>
      </c>
      <c r="J386" s="4">
        <v>2.4242391546276887E-2</v>
      </c>
      <c r="K386" s="4">
        <v>3.3757757363294342E-3</v>
      </c>
      <c r="O386" s="1" t="s">
        <v>19</v>
      </c>
      <c r="P386" s="7">
        <v>0.95454545454545459</v>
      </c>
      <c r="Q386" s="7">
        <v>3.6749999999999998</v>
      </c>
      <c r="R386" s="7">
        <v>0.70183375814216964</v>
      </c>
      <c r="S386" s="7">
        <v>9.3831168831168849E-2</v>
      </c>
      <c r="T386" s="7">
        <v>0.85952380952380947</v>
      </c>
      <c r="U386" s="7">
        <v>2.7546422875370244</v>
      </c>
      <c r="V386" s="7">
        <v>24.920640074211509</v>
      </c>
      <c r="W386" s="7">
        <v>0.7416196122717863</v>
      </c>
      <c r="X386" s="6">
        <v>34.701636165062915</v>
      </c>
      <c r="AC386" s="6"/>
    </row>
    <row r="387" spans="1:29">
      <c r="A387" s="6"/>
      <c r="C387" s="1"/>
      <c r="D387" s="1" t="s">
        <v>13</v>
      </c>
      <c r="E387" s="1" t="s">
        <v>14</v>
      </c>
      <c r="F387" s="1" t="s">
        <v>15</v>
      </c>
      <c r="G387" s="1" t="s">
        <v>16</v>
      </c>
      <c r="H387" s="1" t="s">
        <v>17</v>
      </c>
      <c r="I387" s="1" t="s">
        <v>18</v>
      </c>
      <c r="J387" s="1" t="s">
        <v>19</v>
      </c>
      <c r="K387" s="1" t="s">
        <v>20</v>
      </c>
      <c r="L387" s="1"/>
      <c r="O387" s="1" t="s">
        <v>20</v>
      </c>
      <c r="P387" s="7">
        <v>0.77272727272727271</v>
      </c>
      <c r="Q387" s="7">
        <v>2.1008403361344387E-4</v>
      </c>
      <c r="R387" s="7">
        <v>2.3759820580738666</v>
      </c>
      <c r="S387" s="7">
        <v>2.8977272727272729</v>
      </c>
      <c r="T387" s="7">
        <v>0.85</v>
      </c>
      <c r="U387" s="7">
        <v>0.76023782718829147</v>
      </c>
      <c r="V387" s="7">
        <v>12.531251591545708</v>
      </c>
      <c r="W387" s="7">
        <v>42.029301325273188</v>
      </c>
      <c r="X387" s="6">
        <v>62.217437431569209</v>
      </c>
      <c r="AC387" s="6"/>
    </row>
    <row r="388" spans="1:29">
      <c r="A388" s="6"/>
      <c r="B388" s="4">
        <v>7.550597261410723E-3</v>
      </c>
      <c r="C388" s="1" t="s">
        <v>13</v>
      </c>
      <c r="D388" s="4">
        <v>1.9163162273494929E-6</v>
      </c>
      <c r="E388" s="4">
        <v>2.6684883011941473E-7</v>
      </c>
      <c r="F388" s="4">
        <v>2.1496767671127129E-5</v>
      </c>
      <c r="G388" s="4">
        <v>2.9934450392476597E-6</v>
      </c>
      <c r="H388" s="4">
        <v>1.6317393318607823E-5</v>
      </c>
      <c r="I388" s="4">
        <v>2.2722123079296613E-6</v>
      </c>
      <c r="J388" s="4">
        <v>1.8304453521936472E-4</v>
      </c>
      <c r="K388" s="4">
        <v>2.5489123029865791E-5</v>
      </c>
      <c r="X388" s="27">
        <v>673.88636547974386</v>
      </c>
      <c r="Y388" t="s">
        <v>51</v>
      </c>
      <c r="AC388" s="6"/>
    </row>
    <row r="389" spans="1:29">
      <c r="A389" s="6"/>
      <c r="B389" s="4">
        <v>1.0514277430594661E-3</v>
      </c>
      <c r="C389" s="1" t="s">
        <v>14</v>
      </c>
      <c r="D389" s="4">
        <v>2.6684883011941473E-7</v>
      </c>
      <c r="E389" s="4">
        <v>3.7158949613754683E-8</v>
      </c>
      <c r="F389" s="4">
        <v>2.9934450392476593E-6</v>
      </c>
      <c r="G389" s="4">
        <v>4.1684002637437396E-7</v>
      </c>
      <c r="H389" s="4">
        <v>2.2722123079296609E-6</v>
      </c>
      <c r="I389" s="4">
        <v>3.1640769279118733E-7</v>
      </c>
      <c r="J389" s="4">
        <v>2.5489123029865788E-5</v>
      </c>
      <c r="K389" s="4">
        <v>3.5493842635237646E-6</v>
      </c>
      <c r="Y389" t="s">
        <v>102</v>
      </c>
      <c r="AC389" s="6"/>
    </row>
    <row r="390" spans="1:29">
      <c r="A390" s="6"/>
      <c r="B390" s="4">
        <v>8.470075699943061E-2</v>
      </c>
      <c r="C390" s="1" t="s">
        <v>15</v>
      </c>
      <c r="D390" s="4">
        <v>2.1496767671127122E-5</v>
      </c>
      <c r="E390" s="4">
        <v>2.9934450392476589E-6</v>
      </c>
      <c r="F390" s="4">
        <v>2.4114549243554347E-4</v>
      </c>
      <c r="G390" s="4">
        <v>3.3579735758955753E-5</v>
      </c>
      <c r="H390" s="4">
        <v>1.830445352193647E-4</v>
      </c>
      <c r="I390" s="4">
        <v>2.5489123029865791E-5</v>
      </c>
      <c r="J390" s="4">
        <v>2.0533489154462496E-3</v>
      </c>
      <c r="K390" s="4">
        <v>2.8593076032741333E-4</v>
      </c>
      <c r="U390" t="s">
        <v>103</v>
      </c>
      <c r="W390">
        <v>66.33864886296881</v>
      </c>
      <c r="AC390" s="6"/>
    </row>
    <row r="391" spans="1:29">
      <c r="A391" s="6"/>
      <c r="B391" s="4">
        <v>1.1794659771153073E-2</v>
      </c>
      <c r="C391" s="1" t="s">
        <v>16</v>
      </c>
      <c r="D391" s="4">
        <v>2.9934450392476589E-6</v>
      </c>
      <c r="E391" s="4">
        <v>4.1684002637437396E-7</v>
      </c>
      <c r="F391" s="4">
        <v>3.3579735758955753E-5</v>
      </c>
      <c r="G391" s="4">
        <v>4.6760096664161836E-6</v>
      </c>
      <c r="H391" s="4">
        <v>2.5489123029865788E-5</v>
      </c>
      <c r="I391" s="4">
        <v>3.5493842635237646E-6</v>
      </c>
      <c r="J391" s="4">
        <v>2.8593076032741333E-4</v>
      </c>
      <c r="K391" s="4">
        <v>3.981612627371942E-5</v>
      </c>
      <c r="AC391" s="6"/>
    </row>
    <row r="392" spans="1:29">
      <c r="A392" s="6"/>
      <c r="B392" s="4">
        <v>6.4293180606862246E-2</v>
      </c>
      <c r="C392" s="1" t="s">
        <v>17</v>
      </c>
      <c r="D392" s="4">
        <v>1.6317393318607819E-5</v>
      </c>
      <c r="E392" s="4">
        <v>2.2722123079296609E-6</v>
      </c>
      <c r="F392" s="4">
        <v>1.8304453521936472E-4</v>
      </c>
      <c r="G392" s="4">
        <v>2.5489123029865791E-5</v>
      </c>
      <c r="H392" s="4">
        <v>1.389422689815734E-4</v>
      </c>
      <c r="I392" s="4">
        <v>1.9347841135359741E-5</v>
      </c>
      <c r="J392" s="4">
        <v>1.5586204580270505E-3</v>
      </c>
      <c r="K392" s="4">
        <v>2.1703935910409168E-4</v>
      </c>
      <c r="AC392" s="6"/>
    </row>
    <row r="393" spans="1:29">
      <c r="A393" s="6"/>
      <c r="B393" s="4">
        <v>8.9528856379445902E-3</v>
      </c>
      <c r="C393" s="1" t="s">
        <v>18</v>
      </c>
      <c r="D393" s="4">
        <v>2.2722123079296605E-6</v>
      </c>
      <c r="E393" s="4">
        <v>3.1640769279118728E-7</v>
      </c>
      <c r="F393" s="4">
        <v>2.5489123029865791E-5</v>
      </c>
      <c r="G393" s="4">
        <v>3.5493842635237646E-6</v>
      </c>
      <c r="H393" s="4">
        <v>1.9347841135359741E-5</v>
      </c>
      <c r="I393" s="4">
        <v>2.6942050057406475E-6</v>
      </c>
      <c r="J393" s="4">
        <v>2.1703935910409168E-4</v>
      </c>
      <c r="K393" s="4">
        <v>3.0222934106705614E-5</v>
      </c>
      <c r="AC393" s="6"/>
    </row>
    <row r="394" spans="1:29">
      <c r="A394" s="6"/>
      <c r="B394" s="4">
        <v>0.72122520626731124</v>
      </c>
      <c r="C394" s="1" t="s">
        <v>19</v>
      </c>
      <c r="D394" s="4">
        <v>1.830445352193647E-4</v>
      </c>
      <c r="E394" s="4">
        <v>2.5489123029865788E-5</v>
      </c>
      <c r="F394" s="4">
        <v>2.0533489154462496E-3</v>
      </c>
      <c r="G394" s="4">
        <v>2.8593076032741333E-4</v>
      </c>
      <c r="H394" s="4">
        <v>1.5586204580270502E-3</v>
      </c>
      <c r="I394" s="4">
        <v>2.1703935910409171E-4</v>
      </c>
      <c r="J394" s="4">
        <v>1.7484223843376469E-2</v>
      </c>
      <c r="K394" s="4">
        <v>2.4346945517463806E-3</v>
      </c>
      <c r="AC394" s="6"/>
    </row>
    <row r="395" spans="1:29">
      <c r="A395" s="6"/>
      <c r="B395" s="4">
        <v>0.10043128571282801</v>
      </c>
      <c r="C395" s="1" t="s">
        <v>20</v>
      </c>
      <c r="D395" s="4">
        <v>2.5489123029865785E-5</v>
      </c>
      <c r="E395" s="4">
        <v>3.5493842635237641E-6</v>
      </c>
      <c r="F395" s="4">
        <v>2.8593076032741333E-4</v>
      </c>
      <c r="G395" s="4">
        <v>3.981612627371942E-5</v>
      </c>
      <c r="H395" s="4">
        <v>2.1703935910409168E-4</v>
      </c>
      <c r="I395" s="4">
        <v>3.0222934106705617E-5</v>
      </c>
      <c r="J395" s="4">
        <v>2.4346945517463806E-3</v>
      </c>
      <c r="K395" s="4">
        <v>3.3903349747773379E-4</v>
      </c>
      <c r="AC395" s="6"/>
    </row>
    <row r="396" spans="1:29">
      <c r="A396" s="6"/>
      <c r="AC396" s="6"/>
    </row>
    <row r="397" spans="1:29">
      <c r="A397" s="6"/>
      <c r="C397" s="1" t="s">
        <v>32</v>
      </c>
      <c r="D397" s="4">
        <v>0</v>
      </c>
      <c r="E397" s="4">
        <v>0</v>
      </c>
      <c r="F397" s="4">
        <v>0</v>
      </c>
      <c r="G397" s="4">
        <v>0</v>
      </c>
      <c r="H397" s="4">
        <v>0</v>
      </c>
      <c r="I397" s="4">
        <v>0</v>
      </c>
      <c r="J397" s="4">
        <v>0</v>
      </c>
      <c r="K397" s="4">
        <v>0</v>
      </c>
      <c r="AC397" s="6"/>
    </row>
    <row r="398" spans="1:29">
      <c r="A398" s="6"/>
      <c r="C398" s="1"/>
      <c r="D398" s="1" t="s">
        <v>13</v>
      </c>
      <c r="E398" s="1" t="s">
        <v>14</v>
      </c>
      <c r="F398" s="1" t="s">
        <v>15</v>
      </c>
      <c r="G398" s="1" t="s">
        <v>16</v>
      </c>
      <c r="H398" s="1" t="s">
        <v>17</v>
      </c>
      <c r="I398" s="1" t="s">
        <v>18</v>
      </c>
      <c r="J398" s="1" t="s">
        <v>19</v>
      </c>
      <c r="K398" s="1" t="s">
        <v>20</v>
      </c>
      <c r="AC398" s="6"/>
    </row>
    <row r="399" spans="1:29">
      <c r="A399" s="6"/>
      <c r="B399" s="4">
        <v>1.0514277430594661E-3</v>
      </c>
      <c r="C399" s="1" t="s">
        <v>13</v>
      </c>
      <c r="D399" s="4">
        <v>0</v>
      </c>
      <c r="E399" s="4">
        <v>0</v>
      </c>
      <c r="F399" s="4">
        <v>0</v>
      </c>
      <c r="G399" s="4">
        <v>0</v>
      </c>
      <c r="H399" s="4">
        <v>0</v>
      </c>
      <c r="I399" s="4">
        <v>0</v>
      </c>
      <c r="J399" s="4">
        <v>0</v>
      </c>
      <c r="K399" s="4">
        <v>0</v>
      </c>
      <c r="AC399" s="6"/>
    </row>
    <row r="400" spans="1:29">
      <c r="A400" s="6"/>
      <c r="B400" s="4">
        <v>7.550597261410723E-3</v>
      </c>
      <c r="C400" s="1" t="s">
        <v>14</v>
      </c>
      <c r="D400" s="4">
        <v>0</v>
      </c>
      <c r="E400" s="4">
        <v>0</v>
      </c>
      <c r="F400" s="4">
        <v>0</v>
      </c>
      <c r="G400" s="4">
        <v>0</v>
      </c>
      <c r="H400" s="4">
        <v>0</v>
      </c>
      <c r="I400" s="4">
        <v>0</v>
      </c>
      <c r="J400" s="4">
        <v>0</v>
      </c>
      <c r="K400" s="4">
        <v>0</v>
      </c>
      <c r="AC400" s="6"/>
    </row>
    <row r="401" spans="1:29">
      <c r="A401" s="6"/>
      <c r="B401" s="4">
        <v>1.1794659771153073E-2</v>
      </c>
      <c r="C401" s="1" t="s">
        <v>15</v>
      </c>
      <c r="D401" s="4">
        <v>0</v>
      </c>
      <c r="E401" s="4">
        <v>0</v>
      </c>
      <c r="F401" s="4">
        <v>0</v>
      </c>
      <c r="G401" s="4">
        <v>0</v>
      </c>
      <c r="H401" s="4">
        <v>0</v>
      </c>
      <c r="I401" s="4">
        <v>0</v>
      </c>
      <c r="J401" s="4">
        <v>0</v>
      </c>
      <c r="K401" s="4">
        <v>0</v>
      </c>
      <c r="AC401" s="6"/>
    </row>
    <row r="402" spans="1:29">
      <c r="A402" s="6"/>
      <c r="B402" s="4">
        <v>8.470075699943061E-2</v>
      </c>
      <c r="C402" s="1" t="s">
        <v>16</v>
      </c>
      <c r="D402" s="4">
        <v>0</v>
      </c>
      <c r="E402" s="4">
        <v>0</v>
      </c>
      <c r="F402" s="4">
        <v>0</v>
      </c>
      <c r="G402" s="4">
        <v>0</v>
      </c>
      <c r="H402" s="4">
        <v>0</v>
      </c>
      <c r="I402" s="4">
        <v>0</v>
      </c>
      <c r="J402" s="4">
        <v>0</v>
      </c>
      <c r="K402" s="4">
        <v>0</v>
      </c>
      <c r="AC402" s="6"/>
    </row>
    <row r="403" spans="1:29">
      <c r="A403" s="6"/>
      <c r="B403" s="4">
        <v>8.9528856379445902E-3</v>
      </c>
      <c r="C403" s="1" t="s">
        <v>17</v>
      </c>
      <c r="D403" s="4">
        <v>0</v>
      </c>
      <c r="E403" s="4">
        <v>0</v>
      </c>
      <c r="F403" s="4">
        <v>0</v>
      </c>
      <c r="G403" s="4">
        <v>0</v>
      </c>
      <c r="H403" s="4">
        <v>0</v>
      </c>
      <c r="I403" s="4">
        <v>0</v>
      </c>
      <c r="J403" s="4">
        <v>0</v>
      </c>
      <c r="K403" s="4">
        <v>0</v>
      </c>
      <c r="AC403" s="6"/>
    </row>
    <row r="404" spans="1:29">
      <c r="A404" s="6"/>
      <c r="B404" s="4">
        <v>6.4293180606862246E-2</v>
      </c>
      <c r="C404" s="1" t="s">
        <v>18</v>
      </c>
      <c r="D404" s="4">
        <v>0</v>
      </c>
      <c r="E404" s="4">
        <v>0</v>
      </c>
      <c r="F404" s="4">
        <v>0</v>
      </c>
      <c r="G404" s="4">
        <v>0</v>
      </c>
      <c r="H404" s="4">
        <v>0</v>
      </c>
      <c r="I404" s="4">
        <v>0</v>
      </c>
      <c r="J404" s="4">
        <v>0</v>
      </c>
      <c r="K404" s="4">
        <v>0</v>
      </c>
      <c r="AC404" s="6"/>
    </row>
    <row r="405" spans="1:29">
      <c r="A405" s="6"/>
      <c r="B405" s="4">
        <v>0.10043128571282801</v>
      </c>
      <c r="C405" s="1" t="s">
        <v>19</v>
      </c>
      <c r="D405" s="4">
        <v>0</v>
      </c>
      <c r="E405" s="4">
        <v>0</v>
      </c>
      <c r="F405" s="4">
        <v>0</v>
      </c>
      <c r="G405" s="4">
        <v>0</v>
      </c>
      <c r="H405" s="4">
        <v>0</v>
      </c>
      <c r="I405" s="4">
        <v>0</v>
      </c>
      <c r="J405" s="4">
        <v>0</v>
      </c>
      <c r="K405" s="4">
        <v>0</v>
      </c>
      <c r="AC405" s="6"/>
    </row>
    <row r="406" spans="1:29">
      <c r="A406" s="6"/>
      <c r="B406" s="4">
        <v>0.72122520626731124</v>
      </c>
      <c r="C406" s="1" t="s">
        <v>20</v>
      </c>
      <c r="D406" s="4">
        <v>0</v>
      </c>
      <c r="E406" s="4">
        <v>0</v>
      </c>
      <c r="F406" s="4">
        <v>0</v>
      </c>
      <c r="G406" s="4">
        <v>0</v>
      </c>
      <c r="H406" s="4">
        <v>0</v>
      </c>
      <c r="I406" s="4">
        <v>0</v>
      </c>
      <c r="J406" s="4">
        <v>0</v>
      </c>
      <c r="K406" s="4">
        <v>0</v>
      </c>
      <c r="AC406" s="6"/>
    </row>
    <row r="407" spans="1:29">
      <c r="A407" s="6"/>
      <c r="AC407" s="6"/>
    </row>
    <row r="408" spans="1:29">
      <c r="A408" s="6"/>
      <c r="C408" s="1" t="s">
        <v>33</v>
      </c>
      <c r="AC408" s="6"/>
    </row>
    <row r="409" spans="1:29">
      <c r="A409" s="6"/>
      <c r="C409" s="1"/>
      <c r="D409" s="1" t="s">
        <v>13</v>
      </c>
      <c r="E409" s="1" t="s">
        <v>14</v>
      </c>
      <c r="F409" s="1" t="s">
        <v>15</v>
      </c>
      <c r="G409" s="1" t="s">
        <v>16</v>
      </c>
      <c r="H409" s="1" t="s">
        <v>17</v>
      </c>
      <c r="I409" s="1" t="s">
        <v>18</v>
      </c>
      <c r="J409" s="1" t="s">
        <v>19</v>
      </c>
      <c r="K409" s="1" t="s">
        <v>20</v>
      </c>
      <c r="AC409" s="6"/>
    </row>
    <row r="410" spans="1:29">
      <c r="A410" s="6"/>
      <c r="C410" s="1" t="s">
        <v>13</v>
      </c>
      <c r="D410" s="4">
        <v>3.4439176905893929E-3</v>
      </c>
      <c r="E410" s="4">
        <v>1.4347198059527371E-2</v>
      </c>
      <c r="F410" s="4">
        <v>1.3657764760264014E-2</v>
      </c>
      <c r="G410" s="4">
        <v>4.2269208650219034E-3</v>
      </c>
      <c r="H410" s="4">
        <v>3.1691316187836974E-3</v>
      </c>
      <c r="I410" s="4">
        <v>4.3431898362373059E-3</v>
      </c>
      <c r="J410" s="4">
        <v>2.029510102859029E-3</v>
      </c>
      <c r="K410" s="4">
        <v>7.5831618824609979E-4</v>
      </c>
      <c r="L410" s="6">
        <v>4.5975949121528817E-2</v>
      </c>
      <c r="N410" s="30">
        <f>D410+K417</f>
        <v>6.2226864999087401E-3</v>
      </c>
      <c r="AC410" s="6"/>
    </row>
    <row r="411" spans="1:29">
      <c r="A411" s="6"/>
      <c r="C411" s="1" t="s">
        <v>14</v>
      </c>
      <c r="D411" s="4">
        <v>1.4347198059527373E-2</v>
      </c>
      <c r="E411" s="4">
        <v>0.10158519282010676</v>
      </c>
      <c r="F411" s="4">
        <v>4.2269208650219034E-3</v>
      </c>
      <c r="G411" s="4">
        <v>1.7285541159845208E-2</v>
      </c>
      <c r="H411" s="4">
        <v>4.3431898362373059E-3</v>
      </c>
      <c r="I411" s="4">
        <v>2.8625324928512844E-2</v>
      </c>
      <c r="J411" s="4">
        <v>7.5831618824609979E-4</v>
      </c>
      <c r="K411" s="4">
        <v>3.5217671853540796E-3</v>
      </c>
      <c r="L411" s="6">
        <v>0.17469345104285158</v>
      </c>
      <c r="AC411" s="6"/>
    </row>
    <row r="412" spans="1:29">
      <c r="A412" s="6"/>
      <c r="C412" s="1" t="s">
        <v>15</v>
      </c>
      <c r="D412" s="4">
        <v>1.3657764760264014E-2</v>
      </c>
      <c r="E412" s="4">
        <v>4.2269208650219034E-3</v>
      </c>
      <c r="F412" s="4">
        <v>0.15098306666859149</v>
      </c>
      <c r="G412" s="4">
        <v>3.3446174704466147E-2</v>
      </c>
      <c r="H412" s="4">
        <v>2.029510102859029E-3</v>
      </c>
      <c r="I412" s="4">
        <v>7.5831618824609979E-4</v>
      </c>
      <c r="J412" s="4">
        <v>1.9778336756338062E-2</v>
      </c>
      <c r="K412" s="4">
        <v>4.2310156942532047E-3</v>
      </c>
      <c r="L412" s="6">
        <v>0.22911110574003996</v>
      </c>
      <c r="AC412" s="6"/>
    </row>
    <row r="413" spans="1:29">
      <c r="A413" s="6"/>
      <c r="C413" s="1" t="s">
        <v>16</v>
      </c>
      <c r="D413" s="4">
        <v>4.2269208650219034E-3</v>
      </c>
      <c r="E413" s="4">
        <v>1.7285541159845205E-2</v>
      </c>
      <c r="F413" s="4">
        <v>3.3446174704466154E-2</v>
      </c>
      <c r="G413" s="4">
        <v>9.386069757168182E-2</v>
      </c>
      <c r="H413" s="4">
        <v>7.5831618824609979E-4</v>
      </c>
      <c r="I413" s="4">
        <v>3.5217671853540796E-3</v>
      </c>
      <c r="J413" s="4">
        <v>4.2310156942532056E-3</v>
      </c>
      <c r="K413" s="4">
        <v>1.1194945488770123E-2</v>
      </c>
      <c r="L413" s="6">
        <v>0.16852537885763857</v>
      </c>
      <c r="AC413" s="6"/>
    </row>
    <row r="414" spans="1:29">
      <c r="A414" s="6"/>
      <c r="C414" s="1" t="s">
        <v>17</v>
      </c>
      <c r="D414" s="4">
        <v>3.1691316187836974E-3</v>
      </c>
      <c r="E414" s="4">
        <v>4.343189836237305E-3</v>
      </c>
      <c r="F414" s="4">
        <v>2.0295101028590294E-3</v>
      </c>
      <c r="G414" s="4">
        <v>7.5831618824609979E-4</v>
      </c>
      <c r="H414" s="4">
        <v>2.391335607529305E-2</v>
      </c>
      <c r="I414" s="4">
        <v>2.314503882419789E-2</v>
      </c>
      <c r="J414" s="4">
        <v>3.8618179435454948E-3</v>
      </c>
      <c r="K414" s="4">
        <v>2.3191826290674461E-3</v>
      </c>
      <c r="L414" s="6">
        <v>6.3539543218230007E-2</v>
      </c>
      <c r="AC414" s="6"/>
    </row>
    <row r="415" spans="1:29">
      <c r="A415" s="6"/>
      <c r="C415" s="1" t="s">
        <v>18</v>
      </c>
      <c r="D415" s="4">
        <v>4.343189836237305E-3</v>
      </c>
      <c r="E415" s="4">
        <v>2.862532492851284E-2</v>
      </c>
      <c r="F415" s="4">
        <v>7.583161882460999E-4</v>
      </c>
      <c r="G415" s="4">
        <v>3.52176718535408E-3</v>
      </c>
      <c r="H415" s="4">
        <v>2.3145038824197887E-2</v>
      </c>
      <c r="I415" s="4">
        <v>0.1455206219289886</v>
      </c>
      <c r="J415" s="4">
        <v>2.3191826290674461E-3</v>
      </c>
      <c r="K415" s="4">
        <v>1.3115830767525254E-2</v>
      </c>
      <c r="L415" s="6">
        <v>0.22134927228812951</v>
      </c>
      <c r="AC415" s="6"/>
    </row>
    <row r="416" spans="1:29">
      <c r="A416" s="6"/>
      <c r="C416" s="1" t="s">
        <v>19</v>
      </c>
      <c r="D416" s="4">
        <v>2.029510102859029E-3</v>
      </c>
      <c r="E416" s="4">
        <v>7.5831618824609979E-4</v>
      </c>
      <c r="F416" s="4">
        <v>1.9778336756338066E-2</v>
      </c>
      <c r="G416" s="4">
        <v>4.2310156942532056E-3</v>
      </c>
      <c r="H416" s="4">
        <v>3.8618179435454944E-3</v>
      </c>
      <c r="I416" s="4">
        <v>2.3191826290674461E-3</v>
      </c>
      <c r="J416" s="4">
        <v>1.9751834359161023E-2</v>
      </c>
      <c r="K416" s="4">
        <v>3.0777279221638558E-3</v>
      </c>
      <c r="L416" s="6">
        <v>5.5807741595634217E-2</v>
      </c>
      <c r="AC416" s="6"/>
    </row>
    <row r="417" spans="1:29">
      <c r="A417" s="6"/>
      <c r="C417" s="1" t="s">
        <v>20</v>
      </c>
      <c r="D417" s="4">
        <v>7.5831618824609979E-4</v>
      </c>
      <c r="E417" s="4">
        <v>3.5217671853540796E-3</v>
      </c>
      <c r="F417" s="4">
        <v>4.2310156942532056E-3</v>
      </c>
      <c r="G417" s="4">
        <v>1.1194945488770125E-2</v>
      </c>
      <c r="H417" s="4">
        <v>2.3191826290674461E-3</v>
      </c>
      <c r="I417" s="4">
        <v>1.3115830767525254E-2</v>
      </c>
      <c r="J417" s="4">
        <v>3.0777279221638558E-3</v>
      </c>
      <c r="K417" s="4">
        <v>2.7787688093193473E-3</v>
      </c>
      <c r="L417" s="6">
        <v>4.0997554684699414E-2</v>
      </c>
      <c r="AC417" s="6"/>
    </row>
    <row r="418" spans="1:29">
      <c r="A418" s="6"/>
      <c r="D418" s="3">
        <v>4.5975949121528817E-2</v>
      </c>
      <c r="E418" s="3">
        <v>0.17469345104285156</v>
      </c>
      <c r="F418" s="3">
        <v>0.22911110574003996</v>
      </c>
      <c r="G418" s="3">
        <v>0.16852537885763857</v>
      </c>
      <c r="H418" s="3">
        <v>6.3539543218230007E-2</v>
      </c>
      <c r="I418" s="3">
        <v>0.22134927228812951</v>
      </c>
      <c r="J418" s="3">
        <v>5.5807741595634217E-2</v>
      </c>
      <c r="K418" s="3">
        <v>4.0997554684699407E-2</v>
      </c>
      <c r="L418" s="6">
        <v>0.99999999654875193</v>
      </c>
      <c r="AC418" s="6"/>
    </row>
    <row r="419" spans="1:29">
      <c r="A419" s="6"/>
      <c r="L419" s="6"/>
      <c r="M419" s="6"/>
      <c r="N419" s="6"/>
      <c r="O419" s="6"/>
      <c r="P419" s="6"/>
      <c r="Q419" s="6"/>
      <c r="R419" s="6"/>
      <c r="S419" s="6"/>
      <c r="T419" s="6"/>
      <c r="U419" s="6"/>
      <c r="V419" s="6"/>
      <c r="W419" s="6"/>
      <c r="X419" s="6"/>
      <c r="Y419" s="6"/>
      <c r="Z419" s="6"/>
      <c r="AA419" s="6"/>
      <c r="AB419" s="6"/>
      <c r="AC419" s="6"/>
    </row>
    <row r="420" spans="1:29">
      <c r="A420" s="6"/>
      <c r="C420" s="1" t="s">
        <v>34</v>
      </c>
      <c r="N420" t="s">
        <v>36</v>
      </c>
      <c r="O420" s="7">
        <v>0.38169411178669316</v>
      </c>
      <c r="W420" t="s">
        <v>54</v>
      </c>
      <c r="Y420" t="s">
        <v>60</v>
      </c>
      <c r="AC420" s="6"/>
    </row>
    <row r="421" spans="1:29">
      <c r="A421" s="6"/>
      <c r="C421" s="1"/>
      <c r="D421" s="1" t="s">
        <v>13</v>
      </c>
      <c r="E421" s="1" t="s">
        <v>14</v>
      </c>
      <c r="F421" s="1" t="s">
        <v>15</v>
      </c>
      <c r="G421" s="1" t="s">
        <v>16</v>
      </c>
      <c r="H421" s="1" t="s">
        <v>17</v>
      </c>
      <c r="I421" s="1" t="s">
        <v>18</v>
      </c>
      <c r="J421" s="1" t="s">
        <v>19</v>
      </c>
      <c r="K421" s="1" t="s">
        <v>20</v>
      </c>
      <c r="N421" t="s">
        <v>37</v>
      </c>
      <c r="O421" s="7">
        <v>0.49444178087801216</v>
      </c>
      <c r="R421" t="s">
        <v>58</v>
      </c>
      <c r="W421" s="1" t="s">
        <v>45</v>
      </c>
      <c r="X421" s="6" t="s">
        <v>47</v>
      </c>
      <c r="Y421" s="6" t="s">
        <v>48</v>
      </c>
      <c r="Z421" s="6" t="s">
        <v>49</v>
      </c>
      <c r="AA421" s="6" t="s">
        <v>50</v>
      </c>
      <c r="AB421" s="6"/>
      <c r="AC421" s="6"/>
    </row>
    <row r="422" spans="1:29">
      <c r="A422" s="6"/>
      <c r="C422" s="1" t="s">
        <v>13</v>
      </c>
      <c r="D422" s="5">
        <v>1.5153237838593328</v>
      </c>
      <c r="E422" s="5">
        <v>6.3127671461920434</v>
      </c>
      <c r="F422" s="5">
        <v>6.0094164945161666</v>
      </c>
      <c r="G422" s="5">
        <v>1.8598451806096374</v>
      </c>
      <c r="H422" s="5">
        <v>1.3944179122648268</v>
      </c>
      <c r="I422" s="5">
        <v>1.9110035279444146</v>
      </c>
      <c r="J422" s="5">
        <v>0.89298444525797271</v>
      </c>
      <c r="K422" s="5">
        <v>0.33365912282828392</v>
      </c>
      <c r="L422" s="11">
        <v>20.22941761347268</v>
      </c>
      <c r="N422" t="s">
        <v>38</v>
      </c>
      <c r="O422" s="7">
        <v>0.60556565687331909</v>
      </c>
      <c r="W422" s="1" t="s">
        <v>13</v>
      </c>
      <c r="X422" s="5">
        <v>20.22941761347268</v>
      </c>
      <c r="Y422" s="5">
        <v>1.5153237838593328</v>
      </c>
      <c r="Z422" s="5">
        <v>18.714093829613347</v>
      </c>
      <c r="AA422" s="7">
        <v>1.4546484983953707</v>
      </c>
      <c r="AB422" s="7">
        <v>4.3679559913188028E-3</v>
      </c>
      <c r="AC422" s="6"/>
    </row>
    <row r="423" spans="1:29">
      <c r="A423" s="6"/>
      <c r="C423" s="1" t="s">
        <v>14</v>
      </c>
      <c r="D423" s="5">
        <v>6.3127671461920443</v>
      </c>
      <c r="E423" s="5">
        <v>44.697484840846975</v>
      </c>
      <c r="F423" s="5">
        <v>1.8598451806096374</v>
      </c>
      <c r="G423" s="5">
        <v>7.605638110331892</v>
      </c>
      <c r="H423" s="5">
        <v>1.9110035279444146</v>
      </c>
      <c r="I423" s="5">
        <v>12.595142968545652</v>
      </c>
      <c r="J423" s="5">
        <v>0.33365912282828392</v>
      </c>
      <c r="K423" s="5">
        <v>1.549577561555795</v>
      </c>
      <c r="L423" s="11">
        <v>76.865118458854695</v>
      </c>
      <c r="M423" s="9" t="s">
        <v>39</v>
      </c>
      <c r="N423" s="9">
        <v>1</v>
      </c>
      <c r="O423" s="9">
        <v>2</v>
      </c>
      <c r="P423" s="9" t="s">
        <v>39</v>
      </c>
      <c r="Q423" s="9">
        <v>1</v>
      </c>
      <c r="R423" s="9">
        <v>2</v>
      </c>
      <c r="S423" s="9" t="s">
        <v>11</v>
      </c>
      <c r="T423" s="9" t="s">
        <v>42</v>
      </c>
      <c r="U423" s="9" t="s">
        <v>43</v>
      </c>
      <c r="V423" s="9"/>
      <c r="W423" s="1" t="s">
        <v>14</v>
      </c>
      <c r="X423" s="5">
        <v>76.865118458854695</v>
      </c>
      <c r="Y423" s="5">
        <v>44.697484840846975</v>
      </c>
      <c r="Z423" s="5">
        <v>32.16763361800772</v>
      </c>
      <c r="AA423" s="7">
        <v>0.72624519315270653</v>
      </c>
      <c r="AB423" s="7">
        <v>0.83016480251796276</v>
      </c>
      <c r="AC423" s="6"/>
    </row>
    <row r="424" spans="1:29">
      <c r="A424" s="6"/>
      <c r="C424" s="1" t="s">
        <v>15</v>
      </c>
      <c r="D424" s="5">
        <v>6.0094164945161666</v>
      </c>
      <c r="E424" s="5">
        <v>1.8598451806096374</v>
      </c>
      <c r="F424" s="5">
        <v>66.432549334180251</v>
      </c>
      <c r="G424" s="5">
        <v>14.716316869965105</v>
      </c>
      <c r="H424" s="5">
        <v>0.89298444525797271</v>
      </c>
      <c r="I424" s="5">
        <v>0.33365912282828392</v>
      </c>
      <c r="J424" s="5">
        <v>8.7024681727887465</v>
      </c>
      <c r="K424" s="5">
        <v>1.86164690547141</v>
      </c>
      <c r="L424" s="11">
        <v>100.80888652561755</v>
      </c>
      <c r="M424" s="9">
        <v>1</v>
      </c>
      <c r="N424" s="5">
        <v>230.67172285487553</v>
      </c>
      <c r="O424" s="5">
        <v>41.382866440430398</v>
      </c>
      <c r="P424" s="9">
        <v>1</v>
      </c>
      <c r="Q424">
        <v>0.12307766632114418</v>
      </c>
      <c r="R424">
        <v>1.317132464849782</v>
      </c>
      <c r="S424" s="20">
        <v>1.5049155063372606</v>
      </c>
      <c r="T424">
        <v>0.78008342268941677</v>
      </c>
      <c r="U424" s="20">
        <v>0.21991657731058323</v>
      </c>
      <c r="W424" s="1" t="s">
        <v>15</v>
      </c>
      <c r="X424" s="5">
        <v>100.80888652561755</v>
      </c>
      <c r="Y424" s="5">
        <v>66.432549334180251</v>
      </c>
      <c r="Z424" s="5">
        <v>34.376337191437301</v>
      </c>
      <c r="AA424" s="7">
        <v>2.0141619770314789</v>
      </c>
      <c r="AB424" s="7">
        <v>2.0410267782145337</v>
      </c>
      <c r="AC424" s="6"/>
    </row>
    <row r="425" spans="1:29">
      <c r="A425" s="6"/>
      <c r="C425" s="1" t="s">
        <v>16</v>
      </c>
      <c r="D425" s="5">
        <v>1.8598451806096374</v>
      </c>
      <c r="E425" s="5">
        <v>7.6056381103318902</v>
      </c>
      <c r="F425" s="5">
        <v>14.716316869965107</v>
      </c>
      <c r="G425" s="5">
        <v>41.298706931540003</v>
      </c>
      <c r="H425" s="5">
        <v>0.33365912282828392</v>
      </c>
      <c r="I425" s="5">
        <v>1.549577561555795</v>
      </c>
      <c r="J425" s="5">
        <v>1.8616469054714104</v>
      </c>
      <c r="K425" s="5">
        <v>4.9257760150588537</v>
      </c>
      <c r="L425" s="11">
        <v>74.151166697360978</v>
      </c>
      <c r="M425" s="9">
        <v>2</v>
      </c>
      <c r="N425" s="5">
        <v>41.382866440430405</v>
      </c>
      <c r="O425" s="5">
        <v>126.56254274571459</v>
      </c>
      <c r="P425" s="9">
        <v>2</v>
      </c>
      <c r="Q425">
        <v>6.3193325509498716E-2</v>
      </c>
      <c r="R425">
        <v>1.5120496568358144E-3</v>
      </c>
      <c r="W425" s="1" t="s">
        <v>16</v>
      </c>
      <c r="X425" s="5">
        <v>74.151166697360978</v>
      </c>
      <c r="Y425" s="5">
        <v>41.298706931540003</v>
      </c>
      <c r="Z425" s="5">
        <v>32.852459765820974</v>
      </c>
      <c r="AA425" s="7">
        <v>2.1604993855607181E-3</v>
      </c>
      <c r="AB425" s="7">
        <v>0.52361649985279057</v>
      </c>
      <c r="AC425" s="6"/>
    </row>
    <row r="426" spans="1:29">
      <c r="A426" s="6"/>
      <c r="C426" s="1" t="s">
        <v>17</v>
      </c>
      <c r="D426" s="5">
        <v>1.3944179122648268</v>
      </c>
      <c r="E426" s="5">
        <v>1.9110035279444142</v>
      </c>
      <c r="F426" s="5">
        <v>0.89298444525797294</v>
      </c>
      <c r="G426" s="5">
        <v>0.33365912282828392</v>
      </c>
      <c r="H426" s="5">
        <v>10.521876673128942</v>
      </c>
      <c r="I426" s="5">
        <v>10.183817082647071</v>
      </c>
      <c r="J426" s="5">
        <v>1.6991998951600178</v>
      </c>
      <c r="K426" s="5">
        <v>1.0204403567896763</v>
      </c>
      <c r="L426" s="11">
        <v>27.957399016021203</v>
      </c>
      <c r="M426" s="9" t="s">
        <v>40</v>
      </c>
      <c r="N426" s="9">
        <v>1</v>
      </c>
      <c r="O426" s="9">
        <v>2</v>
      </c>
      <c r="P426" s="9" t="s">
        <v>40</v>
      </c>
      <c r="Q426" s="9">
        <v>1</v>
      </c>
      <c r="R426" s="9">
        <v>2</v>
      </c>
      <c r="S426" s="9" t="s">
        <v>11</v>
      </c>
      <c r="T426" s="9" t="s">
        <v>42</v>
      </c>
      <c r="U426" s="9" t="s">
        <v>43</v>
      </c>
      <c r="W426" s="1" t="s">
        <v>17</v>
      </c>
      <c r="X426" s="5">
        <v>27.957399016021203</v>
      </c>
      <c r="Y426" s="5">
        <v>10.521876673128942</v>
      </c>
      <c r="Z426" s="5">
        <v>17.435522342892263</v>
      </c>
      <c r="AA426" s="7">
        <v>2.5884665864947896E-2</v>
      </c>
      <c r="AB426" s="7">
        <v>0.67694064659459197</v>
      </c>
      <c r="AC426" s="6"/>
    </row>
    <row r="427" spans="1:29">
      <c r="A427" s="6"/>
      <c r="C427" s="1" t="s">
        <v>18</v>
      </c>
      <c r="D427" s="5">
        <v>1.9110035279444142</v>
      </c>
      <c r="E427" s="5">
        <v>12.59514296854565</v>
      </c>
      <c r="F427" s="5">
        <v>0.33365912282828397</v>
      </c>
      <c r="G427" s="5">
        <v>1.5495775615557952</v>
      </c>
      <c r="H427" s="5">
        <v>10.183817082647071</v>
      </c>
      <c r="I427" s="5">
        <v>64.029073648754988</v>
      </c>
      <c r="J427" s="5">
        <v>1.0204403567896763</v>
      </c>
      <c r="K427" s="5">
        <v>5.7709655377111115</v>
      </c>
      <c r="L427" s="11">
        <v>97.393679806776987</v>
      </c>
      <c r="M427" s="9">
        <v>1</v>
      </c>
      <c r="N427" s="5">
        <v>189.38006327766706</v>
      </c>
      <c r="O427" s="5">
        <v>33.065551617458489</v>
      </c>
      <c r="P427" s="9">
        <v>1</v>
      </c>
      <c r="Q427">
        <v>2.9911813881874964E-2</v>
      </c>
      <c r="R427">
        <v>1.299544190623834E-4</v>
      </c>
      <c r="S427" s="20">
        <v>1.5353602021322375</v>
      </c>
      <c r="T427">
        <v>0.78469024679591126</v>
      </c>
      <c r="U427" s="20">
        <v>0.21530975320408874</v>
      </c>
      <c r="W427" s="1" t="s">
        <v>18</v>
      </c>
      <c r="X427" s="5">
        <v>97.393679806776987</v>
      </c>
      <c r="Y427" s="5">
        <v>64.029073648754988</v>
      </c>
      <c r="Z427" s="5">
        <v>33.364606158021999</v>
      </c>
      <c r="AA427" s="7">
        <v>0.55680895350084936</v>
      </c>
      <c r="AB427" s="7">
        <v>0.6440020891744106</v>
      </c>
      <c r="AC427" s="6"/>
    </row>
    <row r="428" spans="1:29">
      <c r="A428" s="6"/>
      <c r="C428" s="1" t="s">
        <v>19</v>
      </c>
      <c r="D428" s="5">
        <v>0.89298444525797271</v>
      </c>
      <c r="E428" s="5">
        <v>0.33365912282828392</v>
      </c>
      <c r="F428" s="5">
        <v>8.7024681727887483</v>
      </c>
      <c r="G428" s="5">
        <v>1.8616469054714104</v>
      </c>
      <c r="H428" s="5">
        <v>1.6991998951600176</v>
      </c>
      <c r="I428" s="5">
        <v>1.0204403567896763</v>
      </c>
      <c r="J428" s="5">
        <v>8.6908071180308504</v>
      </c>
      <c r="K428" s="5">
        <v>1.3542002857520965</v>
      </c>
      <c r="L428" s="11">
        <v>24.555406302079053</v>
      </c>
      <c r="M428" s="9">
        <v>2</v>
      </c>
      <c r="N428" s="5">
        <v>33.065551617458489</v>
      </c>
      <c r="O428" s="5">
        <v>184.48883196886683</v>
      </c>
      <c r="P428" s="9">
        <v>2</v>
      </c>
      <c r="Q428">
        <v>1.1126660413742449</v>
      </c>
      <c r="R428">
        <v>0.39265239245705524</v>
      </c>
      <c r="W428" s="1" t="s">
        <v>19</v>
      </c>
      <c r="X428" s="5">
        <v>24.555406302079053</v>
      </c>
      <c r="Y428" s="5">
        <v>8.6908071180308504</v>
      </c>
      <c r="Z428" s="5">
        <v>15.864599184048203</v>
      </c>
      <c r="AA428" s="7">
        <v>0.83311513512061686</v>
      </c>
      <c r="AB428" s="7">
        <v>4.7119485363894861E-2</v>
      </c>
      <c r="AC428" s="6"/>
    </row>
    <row r="429" spans="1:29">
      <c r="A429" s="6"/>
      <c r="C429" s="1" t="s">
        <v>20</v>
      </c>
      <c r="D429" s="5">
        <v>0.33365912282828392</v>
      </c>
      <c r="E429" s="5">
        <v>1.549577561555795</v>
      </c>
      <c r="F429" s="5">
        <v>1.8616469054714104</v>
      </c>
      <c r="G429" s="5">
        <v>4.9257760150588545</v>
      </c>
      <c r="H429" s="5">
        <v>1.0204403567896763</v>
      </c>
      <c r="I429" s="5">
        <v>5.7709655377111115</v>
      </c>
      <c r="J429" s="5">
        <v>1.3542002857520965</v>
      </c>
      <c r="K429" s="5">
        <v>1.2226582761005127</v>
      </c>
      <c r="L429" s="11">
        <v>18.038924061267743</v>
      </c>
      <c r="M429" s="9" t="s">
        <v>41</v>
      </c>
      <c r="N429" s="9">
        <v>1</v>
      </c>
      <c r="O429" s="9">
        <v>2</v>
      </c>
      <c r="P429" s="9" t="s">
        <v>41</v>
      </c>
      <c r="Q429" s="9">
        <v>1</v>
      </c>
      <c r="R429" s="9">
        <v>2</v>
      </c>
      <c r="S429" s="9" t="s">
        <v>11</v>
      </c>
      <c r="T429" s="9" t="s">
        <v>42</v>
      </c>
      <c r="U429" s="9" t="s">
        <v>43</v>
      </c>
      <c r="W429" s="1" t="s">
        <v>20</v>
      </c>
      <c r="X429" s="5">
        <v>18.038924061267743</v>
      </c>
      <c r="Y429" s="5">
        <v>1.2226582761005127</v>
      </c>
      <c r="Z429" s="5">
        <v>16.816265785167229</v>
      </c>
      <c r="AA429" s="7">
        <v>27.299269180234937</v>
      </c>
      <c r="AB429" s="7">
        <v>2.762889207842012</v>
      </c>
      <c r="AC429" s="6"/>
    </row>
    <row r="430" spans="1:29">
      <c r="A430" s="6"/>
      <c r="D430" s="11">
        <v>20.229417613472677</v>
      </c>
      <c r="E430" s="11">
        <v>76.865118458854681</v>
      </c>
      <c r="F430" s="11">
        <v>100.80888652561759</v>
      </c>
      <c r="G430" s="11">
        <v>74.151166697360978</v>
      </c>
      <c r="H430" s="11">
        <v>27.957399016021206</v>
      </c>
      <c r="I430" s="11">
        <v>97.393679806776987</v>
      </c>
      <c r="J430" s="11">
        <v>24.555406302079053</v>
      </c>
      <c r="K430" s="11">
        <v>18.038924061267739</v>
      </c>
      <c r="L430" s="1">
        <v>439.99999848145092</v>
      </c>
      <c r="M430" s="9">
        <v>1</v>
      </c>
      <c r="N430" s="5">
        <v>126.34349963969079</v>
      </c>
      <c r="O430" s="5">
        <v>47.20760981749973</v>
      </c>
      <c r="P430" s="9">
        <v>1</v>
      </c>
      <c r="Q430">
        <v>1.4286380280717239E-2</v>
      </c>
      <c r="R430">
        <v>3.0891660835180329E-2</v>
      </c>
      <c r="S430" s="20">
        <v>0.25170434924852286</v>
      </c>
      <c r="T430">
        <v>0.38412245863910705</v>
      </c>
      <c r="U430" s="20">
        <v>0.61587754136089301</v>
      </c>
      <c r="W430" s="1" t="s">
        <v>59</v>
      </c>
      <c r="X430" s="6">
        <v>439.99999848145092</v>
      </c>
      <c r="Y430" s="6">
        <v>238.40848060644183</v>
      </c>
      <c r="Z430" s="6">
        <v>201.591517875009</v>
      </c>
      <c r="AA430" s="6">
        <v>32.912294102686467</v>
      </c>
      <c r="AB430" s="6">
        <v>7.5301274655515158</v>
      </c>
      <c r="AC430" s="10">
        <v>40.442421568237982</v>
      </c>
    </row>
    <row r="431" spans="1:29">
      <c r="A431" s="6"/>
      <c r="M431" s="9">
        <v>2</v>
      </c>
      <c r="N431" s="5">
        <v>47.207609817499737</v>
      </c>
      <c r="O431" s="5">
        <v>219.24127920676065</v>
      </c>
      <c r="P431" s="9">
        <v>2</v>
      </c>
      <c r="Q431">
        <v>0.10323634526640688</v>
      </c>
      <c r="R431">
        <v>0.10328996286621843</v>
      </c>
      <c r="AC431" s="6" t="s">
        <v>51</v>
      </c>
    </row>
    <row r="432" spans="1:29">
      <c r="A432" s="6"/>
      <c r="C432" s="1" t="s">
        <v>35</v>
      </c>
      <c r="L432" s="6"/>
      <c r="M432" s="6"/>
      <c r="N432" s="6"/>
      <c r="O432" s="6"/>
      <c r="P432" s="6"/>
      <c r="Q432" s="6"/>
      <c r="R432" s="6"/>
      <c r="S432" s="6"/>
      <c r="T432" s="6"/>
      <c r="U432" s="6"/>
      <c r="V432" s="6"/>
      <c r="W432" s="6"/>
      <c r="X432" s="6"/>
      <c r="Y432" s="6"/>
      <c r="Z432" s="6"/>
      <c r="AA432" s="6"/>
      <c r="AB432" s="6"/>
      <c r="AC432" s="6"/>
    </row>
    <row r="433" spans="1:29">
      <c r="A433" s="6"/>
      <c r="C433" s="1"/>
      <c r="D433" s="1" t="s">
        <v>13</v>
      </c>
      <c r="E433" s="1" t="s">
        <v>14</v>
      </c>
      <c r="F433" s="1" t="s">
        <v>15</v>
      </c>
      <c r="G433" s="1" t="s">
        <v>16</v>
      </c>
      <c r="H433" s="1" t="s">
        <v>17</v>
      </c>
      <c r="I433" s="1" t="s">
        <v>18</v>
      </c>
      <c r="J433" s="1" t="s">
        <v>19</v>
      </c>
      <c r="K433" s="1" t="s">
        <v>20</v>
      </c>
      <c r="AC433" s="6"/>
    </row>
    <row r="434" spans="1:29">
      <c r="A434" s="6"/>
      <c r="C434" s="1" t="s">
        <v>13</v>
      </c>
      <c r="D434" s="7">
        <v>2.0489494614670134</v>
      </c>
      <c r="E434" s="7">
        <v>7.7079904307178904</v>
      </c>
      <c r="F434" s="7">
        <v>-2.0841460982002422</v>
      </c>
      <c r="G434" s="7">
        <v>0.14530786506108112</v>
      </c>
      <c r="H434" s="7">
        <v>0</v>
      </c>
      <c r="I434" s="7">
        <v>9.103733835750874E-2</v>
      </c>
      <c r="J434" s="7">
        <v>0</v>
      </c>
      <c r="K434" s="7">
        <v>0</v>
      </c>
      <c r="L434" s="12">
        <v>7.9091389974032511</v>
      </c>
      <c r="AC434" s="6"/>
    </row>
    <row r="435" spans="1:29">
      <c r="A435" s="6"/>
      <c r="C435" s="1" t="s">
        <v>14</v>
      </c>
      <c r="D435" s="7">
        <v>-1.8251190110998095</v>
      </c>
      <c r="E435" s="7">
        <v>-5.3178678682048091</v>
      </c>
      <c r="F435" s="7">
        <v>-0.62049324802940475</v>
      </c>
      <c r="G435" s="7">
        <v>0.40441370243631308</v>
      </c>
      <c r="H435" s="7">
        <v>0</v>
      </c>
      <c r="I435" s="7">
        <v>-2.3072616796052587</v>
      </c>
      <c r="J435" s="7">
        <v>0</v>
      </c>
      <c r="K435" s="7">
        <v>3.793248033066039</v>
      </c>
      <c r="L435" s="12">
        <v>-5.8730800714369309</v>
      </c>
      <c r="AC435" s="6"/>
    </row>
    <row r="436" spans="1:29">
      <c r="A436" s="6"/>
      <c r="C436" s="1" t="s">
        <v>15</v>
      </c>
      <c r="D436" s="7">
        <v>-2.2003609483498234</v>
      </c>
      <c r="E436" s="7">
        <v>0</v>
      </c>
      <c r="F436" s="7">
        <v>12.520691781031646</v>
      </c>
      <c r="G436" s="7">
        <v>1.3381096461711361</v>
      </c>
      <c r="H436" s="7">
        <v>0</v>
      </c>
      <c r="I436" s="7">
        <v>1.0976353974968533</v>
      </c>
      <c r="J436" s="7">
        <v>-2.2310832853170228</v>
      </c>
      <c r="K436" s="7">
        <v>-0.62146152900965002</v>
      </c>
      <c r="L436" s="12">
        <v>9.9035310620231378</v>
      </c>
      <c r="AC436" s="6"/>
    </row>
    <row r="437" spans="1:29">
      <c r="A437" s="6"/>
      <c r="C437" s="1" t="s">
        <v>16</v>
      </c>
      <c r="D437" s="7">
        <v>1.4343571219161146</v>
      </c>
      <c r="E437" s="7">
        <v>1.5150127361483059</v>
      </c>
      <c r="F437" s="7">
        <v>0.28639997622187185</v>
      </c>
      <c r="G437" s="7">
        <v>-0.29762406796313284</v>
      </c>
      <c r="H437" s="7">
        <v>1.0976353974968533</v>
      </c>
      <c r="I437" s="7">
        <v>1.9818898074441862</v>
      </c>
      <c r="J437" s="7">
        <v>0.14337130310059026</v>
      </c>
      <c r="K437" s="7">
        <v>-0.83274987040509962</v>
      </c>
      <c r="L437" s="12">
        <v>5.3282924039596891</v>
      </c>
      <c r="AC437" s="6"/>
    </row>
    <row r="438" spans="1:29">
      <c r="A438" s="6"/>
      <c r="C438" s="1" t="s">
        <v>17</v>
      </c>
      <c r="D438" s="7">
        <v>6.3848042571731201</v>
      </c>
      <c r="E438" s="7">
        <v>0</v>
      </c>
      <c r="F438" s="7">
        <v>1.6126665946827883</v>
      </c>
      <c r="G438" s="7">
        <v>0</v>
      </c>
      <c r="H438" s="7">
        <v>-0.50871489387577518</v>
      </c>
      <c r="I438" s="7">
        <v>-3.1742425837045287</v>
      </c>
      <c r="J438" s="7">
        <v>-0.53015749036586779</v>
      </c>
      <c r="K438" s="7">
        <v>0</v>
      </c>
      <c r="L438" s="12">
        <v>3.7843558839097362</v>
      </c>
      <c r="AC438" s="6"/>
    </row>
    <row r="439" spans="1:29">
      <c r="A439" s="6"/>
      <c r="C439" s="1" t="s">
        <v>18</v>
      </c>
      <c r="D439" s="7">
        <v>1.3529513318607569</v>
      </c>
      <c r="E439" s="7">
        <v>1.4804449612496204</v>
      </c>
      <c r="F439" s="7">
        <v>0</v>
      </c>
      <c r="G439" s="7">
        <v>5.8572777979035964</v>
      </c>
      <c r="H439" s="7">
        <v>-1.1121779025833136</v>
      </c>
      <c r="I439" s="7">
        <v>6.2410590255920164</v>
      </c>
      <c r="J439" s="7">
        <v>1.3458258481724459</v>
      </c>
      <c r="K439" s="7">
        <v>-0.7170074582239595</v>
      </c>
      <c r="L439" s="12">
        <v>14.448373603971165</v>
      </c>
      <c r="AC439" s="6"/>
    </row>
    <row r="440" spans="1:29">
      <c r="A440" s="6"/>
      <c r="C440" s="1" t="s">
        <v>19</v>
      </c>
      <c r="D440" s="7">
        <v>0</v>
      </c>
      <c r="E440" s="7">
        <v>0</v>
      </c>
      <c r="F440" s="7">
        <v>-1.5238757407457193</v>
      </c>
      <c r="G440" s="7">
        <v>1.4314522789753785</v>
      </c>
      <c r="H440" s="7">
        <v>0.32597938038815533</v>
      </c>
      <c r="I440" s="7">
        <v>-2.0234256473722317E-2</v>
      </c>
      <c r="J440" s="7">
        <v>-2.2230380680867525</v>
      </c>
      <c r="K440" s="7">
        <v>0.77987219095764182</v>
      </c>
      <c r="L440" s="12">
        <v>-1.2298442149850186</v>
      </c>
      <c r="AC440" s="6"/>
    </row>
    <row r="441" spans="1:29">
      <c r="A441" s="6"/>
      <c r="C441" s="1" t="s">
        <v>20</v>
      </c>
      <c r="D441" s="7">
        <v>0</v>
      </c>
      <c r="E441" s="7">
        <v>1.9818898074441862</v>
      </c>
      <c r="F441" s="7">
        <v>-0.62146152900965013</v>
      </c>
      <c r="G441" s="7">
        <v>0</v>
      </c>
      <c r="H441" s="7">
        <v>0</v>
      </c>
      <c r="I441" s="7">
        <v>-2.119384447037894</v>
      </c>
      <c r="J441" s="7">
        <v>4.3323331041550652</v>
      </c>
      <c r="K441" s="7">
        <v>12.214179221061748</v>
      </c>
      <c r="L441" s="12">
        <v>15.787556156613455</v>
      </c>
      <c r="AC441" s="6"/>
    </row>
    <row r="442" spans="1:29">
      <c r="A442" s="6"/>
      <c r="D442" s="12">
        <v>7.1955822129673717</v>
      </c>
      <c r="E442" s="12">
        <v>7.3674700673551934</v>
      </c>
      <c r="F442" s="12">
        <v>9.5697817359512918</v>
      </c>
      <c r="G442" s="12">
        <v>8.8789372225843728</v>
      </c>
      <c r="H442" s="12">
        <v>-0.19727801857408012</v>
      </c>
      <c r="I442" s="12">
        <v>1.7904986020691611</v>
      </c>
      <c r="J442" s="12">
        <v>0.83725141165845773</v>
      </c>
      <c r="K442" s="12">
        <v>14.616080587446721</v>
      </c>
      <c r="L442" s="2">
        <v>100.11664764291696</v>
      </c>
      <c r="M442" t="s">
        <v>53</v>
      </c>
      <c r="AC442" s="6"/>
    </row>
    <row r="443" spans="1:29">
      <c r="A443" s="6"/>
      <c r="AC443" s="6"/>
    </row>
    <row r="444" spans="1:29">
      <c r="A444" s="6"/>
      <c r="AC444" s="6"/>
    </row>
    <row r="445" spans="1:29">
      <c r="A445" s="6"/>
      <c r="C445" t="s">
        <v>52</v>
      </c>
      <c r="AC445" s="6"/>
    </row>
    <row r="446" spans="1:29">
      <c r="A446" s="6"/>
      <c r="C446" s="1"/>
      <c r="D446" s="1" t="s">
        <v>13</v>
      </c>
      <c r="E446" s="1" t="s">
        <v>14</v>
      </c>
      <c r="F446" s="1" t="s">
        <v>15</v>
      </c>
      <c r="G446" s="1" t="s">
        <v>16</v>
      </c>
      <c r="H446" s="1" t="s">
        <v>17</v>
      </c>
      <c r="I446" s="1" t="s">
        <v>18</v>
      </c>
      <c r="J446" s="1" t="s">
        <v>19</v>
      </c>
      <c r="K446" s="1" t="s">
        <v>20</v>
      </c>
      <c r="L446" s="6"/>
      <c r="AC446" s="6"/>
    </row>
    <row r="447" spans="1:29">
      <c r="A447" s="6"/>
      <c r="C447" s="1" t="s">
        <v>13</v>
      </c>
      <c r="D447" s="7">
        <v>1.4546484983953707</v>
      </c>
      <c r="E447" s="7">
        <v>5.1236829720455255</v>
      </c>
      <c r="F447" s="7">
        <v>1.5070660596965564</v>
      </c>
      <c r="G447" s="7">
        <v>1.056183256710984E-2</v>
      </c>
      <c r="H447" s="7">
        <v>1.3944179122648268</v>
      </c>
      <c r="I447" s="7">
        <v>4.1446140326387541E-3</v>
      </c>
      <c r="J447" s="7">
        <v>0.89298444525797271</v>
      </c>
      <c r="K447" s="7">
        <v>0.33365912282828392</v>
      </c>
      <c r="L447" s="13">
        <v>10.721165457088283</v>
      </c>
      <c r="AC447" s="6"/>
    </row>
    <row r="448" spans="1:29">
      <c r="A448" s="6"/>
      <c r="C448" s="1" t="s">
        <v>14</v>
      </c>
      <c r="D448" s="7">
        <v>0.84731334906465305</v>
      </c>
      <c r="E448" s="7">
        <v>0.72624519315270653</v>
      </c>
      <c r="F448" s="7">
        <v>0.39752434359900551</v>
      </c>
      <c r="G448" s="7">
        <v>2.0448159347909656E-2</v>
      </c>
      <c r="H448" s="7">
        <v>1.9110035279444146</v>
      </c>
      <c r="I448" s="7">
        <v>0.53471143948194455</v>
      </c>
      <c r="J448" s="7">
        <v>0.33365912282828392</v>
      </c>
      <c r="K448" s="7">
        <v>3.8749722994195794</v>
      </c>
      <c r="L448" s="13">
        <v>8.6458774348384964</v>
      </c>
      <c r="AC448" s="6"/>
    </row>
    <row r="449" spans="1:29">
      <c r="A449" s="6"/>
      <c r="C449" s="1" t="s">
        <v>15</v>
      </c>
      <c r="D449" s="7">
        <v>2.6750385234852292</v>
      </c>
      <c r="E449" s="7">
        <v>1.8598451806096374</v>
      </c>
      <c r="F449" s="7">
        <v>2.0141619770314789</v>
      </c>
      <c r="G449" s="7">
        <v>0.11197383101333643</v>
      </c>
      <c r="H449" s="7">
        <v>0.89298444525797271</v>
      </c>
      <c r="I449" s="7">
        <v>1.3307298803230376</v>
      </c>
      <c r="J449" s="7">
        <v>0.83922561736824586</v>
      </c>
      <c r="K449" s="7">
        <v>0.39880569592785153</v>
      </c>
      <c r="L449" s="13">
        <v>10.122765151016791</v>
      </c>
      <c r="AC449" s="6"/>
    </row>
    <row r="450" spans="1:29">
      <c r="A450" s="6"/>
      <c r="C450" s="1" t="s">
        <v>16</v>
      </c>
      <c r="D450" s="7">
        <v>0.6989576475139504</v>
      </c>
      <c r="E450" s="7">
        <v>0.25563207861779008</v>
      </c>
      <c r="F450" s="7">
        <v>5.4684958864020996E-3</v>
      </c>
      <c r="G450" s="7">
        <v>2.1604993855607181E-3</v>
      </c>
      <c r="H450" s="7">
        <v>1.3307298803230376</v>
      </c>
      <c r="I450" s="7">
        <v>1.3576121016041738</v>
      </c>
      <c r="J450" s="7">
        <v>1.0282067297176189E-2</v>
      </c>
      <c r="K450" s="7">
        <v>0.17399516897197173</v>
      </c>
      <c r="L450" s="13">
        <v>3.8348379396000629</v>
      </c>
      <c r="AC450" s="6"/>
    </row>
    <row r="451" spans="1:29">
      <c r="A451" s="6"/>
      <c r="C451" s="1" t="s">
        <v>17</v>
      </c>
      <c r="D451" s="7">
        <v>9.3230458939541627</v>
      </c>
      <c r="E451" s="7">
        <v>1.9110035279444142</v>
      </c>
      <c r="F451" s="7">
        <v>1.3723457837910826</v>
      </c>
      <c r="G451" s="7">
        <v>0.33365912282828392</v>
      </c>
      <c r="H451" s="7">
        <v>2.5884665864947896E-2</v>
      </c>
      <c r="I451" s="7">
        <v>1.7188373709968054</v>
      </c>
      <c r="J451" s="7">
        <v>0.28771217252561143</v>
      </c>
      <c r="K451" s="7">
        <v>1.0204403567896763</v>
      </c>
      <c r="L451" s="13">
        <v>15.992928894694984</v>
      </c>
      <c r="AC451" s="6"/>
    </row>
    <row r="452" spans="1:29">
      <c r="A452" s="6"/>
      <c r="C452" s="1" t="s">
        <v>18</v>
      </c>
      <c r="D452" s="7">
        <v>0.62057097164291963</v>
      </c>
      <c r="E452" s="7">
        <v>0.15669717158078605</v>
      </c>
      <c r="F452" s="7">
        <v>0.33365912282828397</v>
      </c>
      <c r="G452" s="7">
        <v>7.6830068394679571</v>
      </c>
      <c r="H452" s="7">
        <v>0.1376127314339734</v>
      </c>
      <c r="I452" s="7">
        <v>0.55680895350084936</v>
      </c>
      <c r="J452" s="7">
        <v>0.94031668604822505</v>
      </c>
      <c r="K452" s="7">
        <v>0.10299625885028769</v>
      </c>
      <c r="L452" s="13">
        <v>10.531668735353284</v>
      </c>
      <c r="AC452" s="6"/>
    </row>
    <row r="453" spans="1:29">
      <c r="A453" s="6"/>
      <c r="C453" s="1" t="s">
        <v>19</v>
      </c>
      <c r="D453" s="7">
        <v>0.89298444525797271</v>
      </c>
      <c r="E453" s="7">
        <v>0.33365912282828392</v>
      </c>
      <c r="F453" s="7">
        <v>0.33305469457751014</v>
      </c>
      <c r="G453" s="7">
        <v>0.69607601957938336</v>
      </c>
      <c r="H453" s="7">
        <v>5.3249004622392383E-2</v>
      </c>
      <c r="I453" s="7">
        <v>4.0943910431345202E-4</v>
      </c>
      <c r="J453" s="7">
        <v>0.83311513512061686</v>
      </c>
      <c r="K453" s="7">
        <v>0.30797310804808192</v>
      </c>
      <c r="L453" s="13">
        <v>3.4505209691385548</v>
      </c>
      <c r="AC453" s="6"/>
    </row>
    <row r="454" spans="1:29">
      <c r="A454" s="6"/>
      <c r="C454" s="1" t="s">
        <v>20</v>
      </c>
      <c r="D454" s="7">
        <v>0.33365912282828392</v>
      </c>
      <c r="E454" s="7">
        <v>1.3576121016041738</v>
      </c>
      <c r="F454" s="7">
        <v>0.39880569592785187</v>
      </c>
      <c r="G454" s="7">
        <v>4.9257760150588545</v>
      </c>
      <c r="H454" s="7">
        <v>1.0204403567896763</v>
      </c>
      <c r="I454" s="7">
        <v>2.4640904530933798</v>
      </c>
      <c r="J454" s="7">
        <v>5.1692915749360395</v>
      </c>
      <c r="K454" s="7">
        <v>27.299269180234937</v>
      </c>
      <c r="L454" s="13">
        <v>42.968944500473199</v>
      </c>
      <c r="N454">
        <v>0.99998021681303384</v>
      </c>
      <c r="AC454" s="6"/>
    </row>
    <row r="455" spans="1:29">
      <c r="A455" s="6"/>
      <c r="B455" s="6"/>
      <c r="C455" s="6"/>
      <c r="D455" s="13">
        <v>16.846218452142541</v>
      </c>
      <c r="E455" s="13">
        <v>11.724377348383317</v>
      </c>
      <c r="F455" s="13">
        <v>6.3620861733381711</v>
      </c>
      <c r="G455" s="13">
        <v>13.783662319248396</v>
      </c>
      <c r="H455" s="13">
        <v>6.7663225245012413</v>
      </c>
      <c r="I455" s="13">
        <v>7.967344252137142</v>
      </c>
      <c r="J455" s="13">
        <v>9.3065868213821723</v>
      </c>
      <c r="K455" s="13">
        <v>33.512111191070673</v>
      </c>
      <c r="L455" s="14">
        <v>106.26870908220366</v>
      </c>
      <c r="M455" t="s">
        <v>11</v>
      </c>
      <c r="N455" s="6">
        <v>1.9783186966160216E-5</v>
      </c>
      <c r="O455" s="6" t="s">
        <v>61</v>
      </c>
      <c r="P455" s="6"/>
      <c r="Q455" s="6"/>
      <c r="R455" s="6"/>
      <c r="S455" s="6"/>
      <c r="T455" s="6"/>
      <c r="U455" s="6"/>
      <c r="V455" s="6"/>
      <c r="W455" s="6"/>
      <c r="X455" s="6"/>
      <c r="Y455" s="6"/>
      <c r="Z455" s="6"/>
      <c r="AA455" s="6"/>
      <c r="AB455" s="6"/>
      <c r="AC455" s="6"/>
    </row>
    <row r="460" spans="1:29">
      <c r="A460" t="s">
        <v>119</v>
      </c>
      <c r="C460" t="s">
        <v>114</v>
      </c>
      <c r="E460" t="s">
        <v>124</v>
      </c>
    </row>
    <row r="461" spans="1:29">
      <c r="A461" s="15" t="s">
        <v>0</v>
      </c>
      <c r="B461" s="15" t="s">
        <v>1</v>
      </c>
      <c r="C461" s="15" t="s">
        <v>2</v>
      </c>
      <c r="D461" s="15" t="s">
        <v>3</v>
      </c>
      <c r="E461" s="15" t="s">
        <v>4</v>
      </c>
      <c r="F461" s="15" t="s">
        <v>5</v>
      </c>
      <c r="G461" s="15" t="s">
        <v>6</v>
      </c>
      <c r="H461" s="21" t="s">
        <v>7</v>
      </c>
      <c r="I461" s="21" t="s">
        <v>8</v>
      </c>
      <c r="J461" s="21" t="s">
        <v>9</v>
      </c>
      <c r="K461" s="15" t="s">
        <v>10</v>
      </c>
      <c r="L461" s="6"/>
      <c r="M461" s="6"/>
      <c r="N461" s="6"/>
      <c r="O461" s="6"/>
      <c r="P461" s="6"/>
      <c r="Q461" s="6"/>
      <c r="R461" s="6"/>
      <c r="S461" s="6"/>
      <c r="T461" s="6"/>
      <c r="U461" s="6"/>
      <c r="V461" s="6"/>
      <c r="W461" s="6"/>
      <c r="X461" s="6"/>
      <c r="Y461" s="6"/>
      <c r="Z461" s="6"/>
      <c r="AA461" s="6"/>
      <c r="AB461" s="6"/>
      <c r="AC461" s="6"/>
    </row>
    <row r="462" spans="1:29">
      <c r="A462" s="28">
        <v>9.6886344318937223E-2</v>
      </c>
      <c r="B462" s="28">
        <v>7.3598205781129827E-2</v>
      </c>
      <c r="C462" s="28">
        <v>0.11712854312699301</v>
      </c>
      <c r="D462" s="28">
        <v>8.1212628735467269E-3</v>
      </c>
      <c r="E462" s="28">
        <v>0.18682014755630949</v>
      </c>
      <c r="F462" s="28">
        <v>0.28587419854066326</v>
      </c>
      <c r="G462" s="28">
        <v>0.16248416588636455</v>
      </c>
      <c r="H462" s="28">
        <v>3.9434788417816974E-2</v>
      </c>
      <c r="I462" s="28">
        <v>0.26688165323061186</v>
      </c>
      <c r="J462" s="28">
        <v>2.4340234248774746E-2</v>
      </c>
      <c r="K462" s="28">
        <v>2.6043546284739077E-2</v>
      </c>
      <c r="L462" s="1">
        <v>0.99999999703882669</v>
      </c>
      <c r="N462" t="s">
        <v>36</v>
      </c>
      <c r="O462" s="4">
        <v>0.38636363636363635</v>
      </c>
      <c r="P462" s="4">
        <v>0.36590909090909091</v>
      </c>
      <c r="S462" s="4">
        <v>0.3761363636363636</v>
      </c>
      <c r="Y462" t="s">
        <v>84</v>
      </c>
      <c r="AC462" s="6"/>
    </row>
    <row r="463" spans="1:29">
      <c r="A463" t="s">
        <v>94</v>
      </c>
      <c r="B463" s="18">
        <v>83.199831073802031</v>
      </c>
      <c r="C463" s="16" t="s">
        <v>12</v>
      </c>
      <c r="D463" s="1" t="s">
        <v>13</v>
      </c>
      <c r="E463" s="1" t="s">
        <v>14</v>
      </c>
      <c r="F463" s="1" t="s">
        <v>15</v>
      </c>
      <c r="G463" s="1" t="s">
        <v>16</v>
      </c>
      <c r="H463" s="1" t="s">
        <v>17</v>
      </c>
      <c r="I463" s="1" t="s">
        <v>18</v>
      </c>
      <c r="J463" s="1" t="s">
        <v>19</v>
      </c>
      <c r="K463" s="1" t="s">
        <v>20</v>
      </c>
      <c r="L463" s="1"/>
      <c r="N463" t="s">
        <v>37</v>
      </c>
      <c r="O463" s="4">
        <v>0.5</v>
      </c>
      <c r="P463" s="4">
        <v>0.51363636363636367</v>
      </c>
      <c r="Q463" t="s">
        <v>55</v>
      </c>
      <c r="S463" s="4">
        <v>0.50681818181818183</v>
      </c>
      <c r="Y463" s="1" t="s">
        <v>12</v>
      </c>
      <c r="Z463" t="s">
        <v>47</v>
      </c>
      <c r="AA463" t="s">
        <v>48</v>
      </c>
      <c r="AB463" t="s">
        <v>49</v>
      </c>
      <c r="AC463" s="6"/>
    </row>
    <row r="464" spans="1:29">
      <c r="A464" t="s">
        <v>21</v>
      </c>
      <c r="B464">
        <v>5.0553262823231629E-3</v>
      </c>
      <c r="C464" s="1" t="s">
        <v>13</v>
      </c>
      <c r="D464">
        <v>3</v>
      </c>
      <c r="E464">
        <v>12</v>
      </c>
      <c r="F464">
        <v>3</v>
      </c>
      <c r="G464">
        <v>2</v>
      </c>
      <c r="I464">
        <v>2</v>
      </c>
      <c r="L464" s="1">
        <v>22</v>
      </c>
      <c r="N464" t="s">
        <v>38</v>
      </c>
      <c r="O464" s="4">
        <v>0.61136363636363633</v>
      </c>
      <c r="P464" s="4">
        <v>0.61363636363636365</v>
      </c>
      <c r="Q464" t="s">
        <v>56</v>
      </c>
      <c r="S464" s="4">
        <v>0.61250000000000004</v>
      </c>
      <c r="T464" t="s">
        <v>44</v>
      </c>
      <c r="V464" t="s">
        <v>57</v>
      </c>
      <c r="Y464" s="1" t="s">
        <v>13</v>
      </c>
      <c r="Z464">
        <v>22</v>
      </c>
      <c r="AA464">
        <v>3</v>
      </c>
      <c r="AB464">
        <v>19</v>
      </c>
      <c r="AC464" s="6"/>
    </row>
    <row r="465" spans="1:29">
      <c r="C465" s="1" t="s">
        <v>14</v>
      </c>
      <c r="D465">
        <v>4</v>
      </c>
      <c r="E465">
        <v>39</v>
      </c>
      <c r="F465">
        <v>1</v>
      </c>
      <c r="G465">
        <v>8</v>
      </c>
      <c r="I465">
        <v>10</v>
      </c>
      <c r="K465">
        <v>4</v>
      </c>
      <c r="L465" s="1">
        <v>66</v>
      </c>
      <c r="M465" s="9" t="s">
        <v>39</v>
      </c>
      <c r="N465" s="9">
        <v>1</v>
      </c>
      <c r="O465" s="9">
        <v>2</v>
      </c>
      <c r="P465" s="9" t="s">
        <v>39</v>
      </c>
      <c r="Q465" s="9">
        <v>1</v>
      </c>
      <c r="R465" s="9">
        <v>2</v>
      </c>
      <c r="S465" s="9" t="s">
        <v>39</v>
      </c>
      <c r="T465" s="9">
        <v>1</v>
      </c>
      <c r="U465" s="9">
        <v>2</v>
      </c>
      <c r="V465" s="9" t="s">
        <v>11</v>
      </c>
      <c r="W465" t="s">
        <v>42</v>
      </c>
      <c r="X465" t="s">
        <v>43</v>
      </c>
      <c r="Y465" s="1" t="s">
        <v>14</v>
      </c>
      <c r="Z465">
        <v>66</v>
      </c>
      <c r="AA465">
        <v>39</v>
      </c>
      <c r="AB465">
        <v>27</v>
      </c>
      <c r="AC465" s="6"/>
    </row>
    <row r="466" spans="1:29">
      <c r="A466" t="s">
        <v>22</v>
      </c>
      <c r="B466" s="17">
        <v>9.6886344318937223E-2</v>
      </c>
      <c r="C466" s="1" t="s">
        <v>15</v>
      </c>
      <c r="D466">
        <v>2</v>
      </c>
      <c r="F466">
        <v>78</v>
      </c>
      <c r="G466">
        <v>16</v>
      </c>
      <c r="I466">
        <v>1</v>
      </c>
      <c r="J466">
        <v>6</v>
      </c>
      <c r="K466">
        <v>1</v>
      </c>
      <c r="L466" s="1">
        <v>104</v>
      </c>
      <c r="M466" s="9">
        <v>1</v>
      </c>
      <c r="N466">
        <v>236</v>
      </c>
      <c r="O466">
        <v>34</v>
      </c>
      <c r="P466" s="9">
        <v>1</v>
      </c>
      <c r="Q466">
        <v>171.20454545454547</v>
      </c>
      <c r="R466">
        <v>98.795454545454547</v>
      </c>
      <c r="S466" s="9">
        <v>1</v>
      </c>
      <c r="T466">
        <v>24.523010873369284</v>
      </c>
      <c r="U466">
        <v>42.496397724658593</v>
      </c>
      <c r="V466" s="20">
        <v>173.46199872430748</v>
      </c>
      <c r="W466">
        <v>1</v>
      </c>
      <c r="X466" s="20">
        <v>0</v>
      </c>
      <c r="Y466" s="1" t="s">
        <v>15</v>
      </c>
      <c r="Z466">
        <v>104</v>
      </c>
      <c r="AA466">
        <v>78</v>
      </c>
      <c r="AB466">
        <v>26</v>
      </c>
      <c r="AC466" s="6"/>
    </row>
    <row r="467" spans="1:29">
      <c r="A467" t="s">
        <v>23</v>
      </c>
      <c r="B467" s="17">
        <v>7.3598205781129827E-2</v>
      </c>
      <c r="C467" s="1" t="s">
        <v>16</v>
      </c>
      <c r="D467">
        <v>3</v>
      </c>
      <c r="E467">
        <v>9</v>
      </c>
      <c r="F467">
        <v>15</v>
      </c>
      <c r="G467">
        <v>41</v>
      </c>
      <c r="H467">
        <v>1</v>
      </c>
      <c r="I467">
        <v>3</v>
      </c>
      <c r="J467">
        <v>2</v>
      </c>
      <c r="K467">
        <v>4</v>
      </c>
      <c r="L467" s="1">
        <v>78</v>
      </c>
      <c r="M467" s="9">
        <v>2</v>
      </c>
      <c r="N467">
        <v>43</v>
      </c>
      <c r="O467">
        <v>127</v>
      </c>
      <c r="P467" s="9">
        <v>2</v>
      </c>
      <c r="Q467">
        <v>107.79545454545455</v>
      </c>
      <c r="R467">
        <v>62.204545454545453</v>
      </c>
      <c r="S467" s="9">
        <v>2</v>
      </c>
      <c r="T467">
        <v>38.948311387115943</v>
      </c>
      <c r="U467">
        <v>67.494278739163647</v>
      </c>
      <c r="Y467" s="1" t="s">
        <v>16</v>
      </c>
      <c r="Z467">
        <v>78</v>
      </c>
      <c r="AA467">
        <v>41</v>
      </c>
      <c r="AB467">
        <v>37</v>
      </c>
      <c r="AC467" s="6"/>
    </row>
    <row r="468" spans="1:29">
      <c r="A468" t="s">
        <v>24</v>
      </c>
      <c r="B468" s="17">
        <v>0.11712854312699301</v>
      </c>
      <c r="C468" s="1" t="s">
        <v>17</v>
      </c>
      <c r="D468">
        <v>5</v>
      </c>
      <c r="F468">
        <v>2</v>
      </c>
      <c r="H468">
        <v>10</v>
      </c>
      <c r="I468">
        <v>6</v>
      </c>
      <c r="J468">
        <v>1</v>
      </c>
      <c r="L468" s="1">
        <v>24</v>
      </c>
      <c r="M468" s="9" t="s">
        <v>40</v>
      </c>
      <c r="N468">
        <v>1</v>
      </c>
      <c r="O468">
        <v>2</v>
      </c>
      <c r="P468" s="9" t="s">
        <v>40</v>
      </c>
      <c r="S468" s="9" t="s">
        <v>40</v>
      </c>
      <c r="Y468" s="1" t="s">
        <v>17</v>
      </c>
      <c r="Z468">
        <v>24</v>
      </c>
      <c r="AA468">
        <v>10</v>
      </c>
      <c r="AB468">
        <v>14</v>
      </c>
      <c r="AC468" s="6"/>
    </row>
    <row r="469" spans="1:29">
      <c r="C469" s="1" t="s">
        <v>18</v>
      </c>
      <c r="D469">
        <v>3</v>
      </c>
      <c r="E469">
        <v>14</v>
      </c>
      <c r="G469">
        <v>5</v>
      </c>
      <c r="H469">
        <v>9</v>
      </c>
      <c r="I469">
        <v>70</v>
      </c>
      <c r="J469">
        <v>2</v>
      </c>
      <c r="K469">
        <v>5</v>
      </c>
      <c r="L469" s="1">
        <v>108</v>
      </c>
      <c r="M469" s="9">
        <v>1</v>
      </c>
      <c r="N469">
        <v>187</v>
      </c>
      <c r="O469">
        <v>33</v>
      </c>
      <c r="P469" s="9">
        <v>1</v>
      </c>
      <c r="Q469">
        <v>107</v>
      </c>
      <c r="R469">
        <v>113</v>
      </c>
      <c r="S469" s="9">
        <v>1</v>
      </c>
      <c r="T469">
        <v>59.813084112149532</v>
      </c>
      <c r="U469">
        <v>56.637168141592923</v>
      </c>
      <c r="V469" s="20">
        <v>232.90050450748492</v>
      </c>
      <c r="W469">
        <v>1</v>
      </c>
      <c r="X469" s="20">
        <v>0</v>
      </c>
      <c r="Y469" s="1" t="s">
        <v>18</v>
      </c>
      <c r="Z469">
        <v>108</v>
      </c>
      <c r="AA469">
        <v>70</v>
      </c>
      <c r="AB469">
        <v>38</v>
      </c>
      <c r="AC469" s="6"/>
    </row>
    <row r="470" spans="1:29">
      <c r="A470" s="6"/>
      <c r="C470" s="1" t="s">
        <v>19</v>
      </c>
      <c r="F470">
        <v>7</v>
      </c>
      <c r="G470">
        <v>3</v>
      </c>
      <c r="H470">
        <v>2</v>
      </c>
      <c r="I470">
        <v>1</v>
      </c>
      <c r="J470">
        <v>6</v>
      </c>
      <c r="K470">
        <v>2</v>
      </c>
      <c r="L470" s="1">
        <v>21</v>
      </c>
      <c r="M470" s="9">
        <v>2</v>
      </c>
      <c r="N470">
        <v>27</v>
      </c>
      <c r="O470">
        <v>193</v>
      </c>
      <c r="P470" s="9">
        <v>2</v>
      </c>
      <c r="Q470">
        <v>107</v>
      </c>
      <c r="R470">
        <v>113</v>
      </c>
      <c r="S470" s="9">
        <v>2</v>
      </c>
      <c r="T470">
        <v>59.813084112149532</v>
      </c>
      <c r="U470">
        <v>56.637168141592923</v>
      </c>
      <c r="Y470" s="1" t="s">
        <v>19</v>
      </c>
      <c r="Z470">
        <v>21</v>
      </c>
      <c r="AA470">
        <v>6</v>
      </c>
      <c r="AB470">
        <v>15</v>
      </c>
      <c r="AC470" s="6"/>
    </row>
    <row r="471" spans="1:29">
      <c r="A471" s="6">
        <v>0</v>
      </c>
      <c r="B471">
        <v>0</v>
      </c>
      <c r="C471" s="1" t="s">
        <v>20</v>
      </c>
      <c r="E471">
        <v>3</v>
      </c>
      <c r="F471">
        <v>1</v>
      </c>
      <c r="I471">
        <v>2</v>
      </c>
      <c r="J471">
        <v>4</v>
      </c>
      <c r="K471">
        <v>7</v>
      </c>
      <c r="L471" s="1">
        <v>17</v>
      </c>
      <c r="M471" s="9" t="s">
        <v>41</v>
      </c>
      <c r="N471">
        <v>1</v>
      </c>
      <c r="O471">
        <v>2</v>
      </c>
      <c r="P471" s="9" t="s">
        <v>41</v>
      </c>
      <c r="S471" s="9" t="s">
        <v>41</v>
      </c>
      <c r="Y471" s="1" t="s">
        <v>20</v>
      </c>
      <c r="Z471">
        <v>17</v>
      </c>
      <c r="AA471">
        <v>7</v>
      </c>
      <c r="AB471">
        <v>10</v>
      </c>
      <c r="AC471" s="6"/>
    </row>
    <row r="472" spans="1:29">
      <c r="A472" s="6"/>
      <c r="C472" s="1"/>
      <c r="D472" s="1">
        <v>20</v>
      </c>
      <c r="E472" s="1">
        <v>77</v>
      </c>
      <c r="F472" s="1">
        <v>107</v>
      </c>
      <c r="G472" s="1">
        <v>75</v>
      </c>
      <c r="H472" s="1">
        <v>22</v>
      </c>
      <c r="I472" s="1">
        <v>95</v>
      </c>
      <c r="J472" s="1">
        <v>21</v>
      </c>
      <c r="K472" s="1">
        <v>23</v>
      </c>
      <c r="L472" s="1">
        <v>440</v>
      </c>
      <c r="M472" s="9">
        <v>1</v>
      </c>
      <c r="N472">
        <v>125</v>
      </c>
      <c r="O472">
        <v>46</v>
      </c>
      <c r="P472" s="9">
        <v>1</v>
      </c>
      <c r="Q472">
        <v>66.068181818181813</v>
      </c>
      <c r="R472">
        <v>104.93181818181819</v>
      </c>
      <c r="S472" s="9">
        <v>1</v>
      </c>
      <c r="T472">
        <v>52.566289833317711</v>
      </c>
      <c r="U472">
        <v>33.097293598755591</v>
      </c>
      <c r="V472" s="20">
        <v>140.11887252829831</v>
      </c>
      <c r="W472">
        <v>1</v>
      </c>
      <c r="X472" s="20">
        <v>0</v>
      </c>
      <c r="Y472" s="1" t="s">
        <v>46</v>
      </c>
      <c r="Z472" s="6">
        <v>440</v>
      </c>
      <c r="AA472" s="6">
        <v>254</v>
      </c>
      <c r="AB472" s="6">
        <v>186</v>
      </c>
      <c r="AC472" s="6"/>
    </row>
    <row r="473" spans="1:29">
      <c r="A473" s="6"/>
      <c r="C473" s="1" t="s">
        <v>25</v>
      </c>
      <c r="D473" s="4">
        <v>5.9987787065723507E-3</v>
      </c>
      <c r="E473" s="4">
        <v>7.958442930419866E-4</v>
      </c>
      <c r="F473" s="4">
        <v>4.7657436809482671E-4</v>
      </c>
      <c r="G473" s="4">
        <v>6.3226034766512593E-5</v>
      </c>
      <c r="H473" s="4">
        <v>6.4355104764724099E-4</v>
      </c>
      <c r="I473" s="4">
        <v>8.5378450115206156E-5</v>
      </c>
      <c r="J473" s="4">
        <v>5.1127062502442804E-5</v>
      </c>
      <c r="K473" s="4">
        <v>6.7829108061596584E-6</v>
      </c>
      <c r="M473" s="9">
        <v>2</v>
      </c>
      <c r="N473">
        <v>45</v>
      </c>
      <c r="O473">
        <v>224</v>
      </c>
      <c r="P473" s="9">
        <v>2</v>
      </c>
      <c r="Q473">
        <v>103.93181818181819</v>
      </c>
      <c r="R473">
        <v>165.06818181818181</v>
      </c>
      <c r="S473" s="9">
        <v>2</v>
      </c>
      <c r="T473">
        <v>33.415745581774452</v>
      </c>
      <c r="U473">
        <v>21.039543514450582</v>
      </c>
      <c r="AC473" s="6"/>
    </row>
    <row r="474" spans="1:29">
      <c r="A474" s="6"/>
      <c r="C474" s="1"/>
      <c r="D474" s="1" t="s">
        <v>13</v>
      </c>
      <c r="E474" s="1" t="s">
        <v>14</v>
      </c>
      <c r="F474" s="1" t="s">
        <v>15</v>
      </c>
      <c r="G474" s="1" t="s">
        <v>16</v>
      </c>
      <c r="H474" s="1" t="s">
        <v>17</v>
      </c>
      <c r="I474" s="1" t="s">
        <v>18</v>
      </c>
      <c r="J474" s="1" t="s">
        <v>19</v>
      </c>
      <c r="K474" s="1" t="s">
        <v>20</v>
      </c>
      <c r="L474" s="1"/>
      <c r="V474" s="6"/>
      <c r="W474" s="6"/>
      <c r="X474" s="6"/>
      <c r="Y474" s="6"/>
      <c r="Z474" s="6"/>
      <c r="AA474" s="6"/>
      <c r="AB474" s="6"/>
      <c r="AC474" s="6"/>
    </row>
    <row r="475" spans="1:29">
      <c r="A475" s="6"/>
      <c r="B475" s="4">
        <v>0.73865097091144372</v>
      </c>
      <c r="C475" s="1" t="s">
        <v>13</v>
      </c>
      <c r="D475" s="4">
        <v>4.4310037158925616E-3</v>
      </c>
      <c r="E475" s="4">
        <v>5.878511597497949E-4</v>
      </c>
      <c r="F475" s="4">
        <v>3.5202211970475149E-4</v>
      </c>
      <c r="G475" s="4">
        <v>4.670197196716522E-5</v>
      </c>
      <c r="H475" s="4">
        <v>4.7535960617571131E-4</v>
      </c>
      <c r="I475" s="4">
        <v>6.3064875072511297E-5</v>
      </c>
      <c r="J475" s="4">
        <v>3.7765054357279442E-5</v>
      </c>
      <c r="K475" s="4">
        <v>5.0102036525755555E-6</v>
      </c>
      <c r="AC475" s="6"/>
    </row>
    <row r="476" spans="1:29">
      <c r="A476" s="6"/>
      <c r="B476" s="4">
        <v>9.7995140095055763E-2</v>
      </c>
      <c r="C476" s="1" t="s">
        <v>14</v>
      </c>
      <c r="D476" s="4">
        <v>5.878511597497949E-4</v>
      </c>
      <c r="E476" s="4">
        <v>7.7988872990500093E-5</v>
      </c>
      <c r="F476" s="4">
        <v>4.670197196716522E-5</v>
      </c>
      <c r="G476" s="4">
        <v>6.1958441345992676E-6</v>
      </c>
      <c r="H476" s="4">
        <v>6.3064875072511284E-5</v>
      </c>
      <c r="I476" s="4">
        <v>8.3666731801383565E-6</v>
      </c>
      <c r="J476" s="4">
        <v>5.0102036525755547E-6</v>
      </c>
      <c r="K476" s="4">
        <v>6.6469229470188333E-7</v>
      </c>
      <c r="O476" s="7" t="s">
        <v>11</v>
      </c>
      <c r="P476">
        <v>75.7</v>
      </c>
      <c r="Q476">
        <v>71</v>
      </c>
      <c r="R476" t="s">
        <v>104</v>
      </c>
      <c r="AC476" s="6"/>
    </row>
    <row r="477" spans="1:29">
      <c r="A477" s="6"/>
      <c r="B477" s="4">
        <v>5.8682298001603371E-2</v>
      </c>
      <c r="C477" s="1" t="s">
        <v>15</v>
      </c>
      <c r="D477" s="4">
        <v>3.5202211970475149E-4</v>
      </c>
      <c r="E477" s="4">
        <v>4.670197196716522E-5</v>
      </c>
      <c r="F477" s="4">
        <v>2.7966479088466438E-5</v>
      </c>
      <c r="G477" s="4">
        <v>3.7102490136282273E-6</v>
      </c>
      <c r="H477" s="4">
        <v>3.7765054357279449E-5</v>
      </c>
      <c r="I477" s="4">
        <v>5.0102036525755555E-6</v>
      </c>
      <c r="J477" s="4">
        <v>3.0002535177149502E-6</v>
      </c>
      <c r="K477" s="4">
        <v>3.9803679324535685E-7</v>
      </c>
      <c r="M477" t="s">
        <v>106</v>
      </c>
      <c r="N477" t="s">
        <v>105</v>
      </c>
      <c r="O477" t="s">
        <v>96</v>
      </c>
      <c r="P477">
        <v>4.9392389975987223E-2</v>
      </c>
      <c r="R477" s="28">
        <v>0.2</v>
      </c>
      <c r="S477" s="28">
        <v>0.2</v>
      </c>
      <c r="T477" s="28">
        <v>0.2</v>
      </c>
      <c r="U477" s="28">
        <v>0.125</v>
      </c>
      <c r="V477" s="28">
        <v>0.125</v>
      </c>
      <c r="W477" s="28">
        <v>0.125</v>
      </c>
      <c r="X477" s="28">
        <v>0.125</v>
      </c>
      <c r="Y477" s="28">
        <v>0.125</v>
      </c>
      <c r="Z477" s="28">
        <v>0.125</v>
      </c>
      <c r="AA477" s="28">
        <v>0.125</v>
      </c>
      <c r="AB477" s="28">
        <v>0.125</v>
      </c>
      <c r="AC477" s="6"/>
    </row>
    <row r="478" spans="1:29">
      <c r="A478" s="6"/>
      <c r="B478" s="4">
        <v>7.7852466729599222E-3</v>
      </c>
      <c r="C478" s="1" t="s">
        <v>16</v>
      </c>
      <c r="D478" s="4">
        <v>4.670197196716522E-5</v>
      </c>
      <c r="E478" s="4">
        <v>6.1958441345992676E-6</v>
      </c>
      <c r="F478" s="4">
        <v>3.7102490136282269E-6</v>
      </c>
      <c r="G478" s="4">
        <v>4.9223027681044054E-7</v>
      </c>
      <c r="H478" s="4">
        <v>5.0102036525755555E-6</v>
      </c>
      <c r="I478" s="4">
        <v>6.6469229470188344E-7</v>
      </c>
      <c r="J478" s="4">
        <v>3.9803679324535685E-7</v>
      </c>
      <c r="K478" s="4">
        <v>5.2806633786638383E-8</v>
      </c>
      <c r="M478" t="s">
        <v>107</v>
      </c>
      <c r="N478" t="s">
        <v>108</v>
      </c>
      <c r="P478">
        <v>2.2019397467757388E-2</v>
      </c>
      <c r="Q478">
        <v>4.9945980821136098E-2</v>
      </c>
      <c r="R478" s="28">
        <v>0.2</v>
      </c>
      <c r="S478" s="28">
        <v>0.2</v>
      </c>
      <c r="T478" s="28">
        <v>0.2</v>
      </c>
      <c r="U478" s="28">
        <v>0.17</v>
      </c>
      <c r="V478" s="28">
        <v>0</v>
      </c>
      <c r="W478" s="28">
        <v>0.16</v>
      </c>
      <c r="X478" s="28">
        <v>0.17</v>
      </c>
      <c r="Y478" s="28">
        <v>0.17</v>
      </c>
      <c r="Z478" s="28">
        <v>0.16</v>
      </c>
      <c r="AA478" s="28">
        <v>0</v>
      </c>
      <c r="AB478" s="28">
        <v>0.17</v>
      </c>
      <c r="AC478" s="6"/>
    </row>
    <row r="479" spans="1:29">
      <c r="A479" s="6"/>
      <c r="B479" s="4">
        <v>7.9242730800337793E-2</v>
      </c>
      <c r="C479" s="1" t="s">
        <v>17</v>
      </c>
      <c r="D479" s="4">
        <v>4.7535960617571131E-4</v>
      </c>
      <c r="E479" s="4">
        <v>6.3064875072511284E-5</v>
      </c>
      <c r="F479" s="4">
        <v>3.7765054357279449E-5</v>
      </c>
      <c r="G479" s="4">
        <v>5.0102036525755555E-6</v>
      </c>
      <c r="H479" s="4">
        <v>5.0996742424985677E-5</v>
      </c>
      <c r="I479" s="4">
        <v>6.7656215386293506E-6</v>
      </c>
      <c r="J479" s="4">
        <v>4.05144805049312E-6</v>
      </c>
      <c r="K479" s="4">
        <v>5.3749637505521206E-7</v>
      </c>
      <c r="AC479" s="6"/>
    </row>
    <row r="480" spans="1:29">
      <c r="A480" s="6"/>
      <c r="B480" s="4">
        <v>1.0512952412032883E-2</v>
      </c>
      <c r="C480" s="1" t="s">
        <v>18</v>
      </c>
      <c r="D480" s="4">
        <v>6.3064875072511284E-5</v>
      </c>
      <c r="E480" s="4">
        <v>8.3666731801383565E-6</v>
      </c>
      <c r="F480" s="4">
        <v>5.0102036525755555E-6</v>
      </c>
      <c r="G480" s="4">
        <v>6.6469229470188344E-7</v>
      </c>
      <c r="H480" s="4">
        <v>6.7656215386293506E-6</v>
      </c>
      <c r="I480" s="4">
        <v>8.9757958307428568E-7</v>
      </c>
      <c r="J480" s="4">
        <v>5.3749637505521206E-7</v>
      </c>
      <c r="K480" s="4">
        <v>7.1308418520220081E-8</v>
      </c>
      <c r="AC480" s="6"/>
    </row>
    <row r="481" spans="1:29">
      <c r="A481" s="6"/>
      <c r="B481" s="4">
        <v>6.2954571596220889E-3</v>
      </c>
      <c r="C481" s="1" t="s">
        <v>19</v>
      </c>
      <c r="D481" s="4">
        <v>3.7765054357279442E-5</v>
      </c>
      <c r="E481" s="4">
        <v>5.0102036525755547E-6</v>
      </c>
      <c r="F481" s="4">
        <v>3.0002535177149497E-6</v>
      </c>
      <c r="G481" s="4">
        <v>3.980367932453568E-7</v>
      </c>
      <c r="H481" s="4">
        <v>4.0514480504931192E-6</v>
      </c>
      <c r="I481" s="4">
        <v>5.3749637505521196E-7</v>
      </c>
      <c r="J481" s="4">
        <v>3.218682316814496E-7</v>
      </c>
      <c r="K481" s="4">
        <v>4.2701524397715858E-8</v>
      </c>
      <c r="M481" t="s">
        <v>62</v>
      </c>
      <c r="AC481" s="6"/>
    </row>
    <row r="482" spans="1:29">
      <c r="A482" s="6"/>
      <c r="B482" s="4">
        <v>8.3520394694445077E-4</v>
      </c>
      <c r="C482" s="1" t="s">
        <v>20</v>
      </c>
      <c r="D482" s="4">
        <v>5.0102036525755547E-6</v>
      </c>
      <c r="E482" s="4">
        <v>6.6469229470188333E-7</v>
      </c>
      <c r="F482" s="4">
        <v>3.980367932453568E-7</v>
      </c>
      <c r="G482" s="4">
        <v>5.2806633786638383E-8</v>
      </c>
      <c r="H482" s="4">
        <v>5.3749637505521196E-7</v>
      </c>
      <c r="I482" s="4">
        <v>7.1308418520220081E-8</v>
      </c>
      <c r="J482" s="4">
        <v>4.2701524397715858E-8</v>
      </c>
      <c r="K482" s="4">
        <v>5.6651138770767131E-9</v>
      </c>
      <c r="AC482" s="6"/>
    </row>
    <row r="483" spans="1:29">
      <c r="A483" s="6"/>
      <c r="AC483" s="6"/>
    </row>
    <row r="484" spans="1:29">
      <c r="A484" s="6"/>
      <c r="C484" s="1" t="s">
        <v>26</v>
      </c>
      <c r="D484" s="4">
        <v>1.830746653235954E-2</v>
      </c>
      <c r="E484" s="4">
        <v>0.13799488337828719</v>
      </c>
      <c r="F484" s="4">
        <v>1.4544409322046399E-3</v>
      </c>
      <c r="G484" s="4">
        <v>1.0963035571602865E-2</v>
      </c>
      <c r="H484" s="4">
        <v>1.9640313208684427E-3</v>
      </c>
      <c r="I484" s="4">
        <v>1.4804138660884017E-2</v>
      </c>
      <c r="J484" s="4">
        <v>1.5603292460777436E-4</v>
      </c>
      <c r="K484" s="4">
        <v>1.1761182354950237E-3</v>
      </c>
      <c r="O484">
        <v>0.11915406649135986</v>
      </c>
      <c r="P484">
        <v>0.1892446938392186</v>
      </c>
      <c r="Q484">
        <v>0.12583560293012772</v>
      </c>
      <c r="R484">
        <v>0.19985654583020288</v>
      </c>
      <c r="S484">
        <v>6.8759156649135983E-2</v>
      </c>
      <c r="T484">
        <v>0.10920571938392185</v>
      </c>
      <c r="U484">
        <v>7.2614810293012783E-2</v>
      </c>
      <c r="V484">
        <v>0.1153294045830203</v>
      </c>
      <c r="AC484" s="6"/>
    </row>
    <row r="485" spans="1:29">
      <c r="A485" s="6"/>
      <c r="C485" s="1"/>
      <c r="D485" s="1" t="s">
        <v>13</v>
      </c>
      <c r="E485" s="1" t="s">
        <v>14</v>
      </c>
      <c r="F485" s="1" t="s">
        <v>15</v>
      </c>
      <c r="G485" s="1" t="s">
        <v>16</v>
      </c>
      <c r="H485" s="1" t="s">
        <v>17</v>
      </c>
      <c r="I485" s="1" t="s">
        <v>18</v>
      </c>
      <c r="J485" s="1" t="s">
        <v>19</v>
      </c>
      <c r="K485" s="1" t="s">
        <v>20</v>
      </c>
      <c r="L485" s="1"/>
      <c r="N485" s="6"/>
      <c r="O485" s="1" t="s">
        <v>13</v>
      </c>
      <c r="P485" s="1" t="s">
        <v>14</v>
      </c>
      <c r="Q485" s="1" t="s">
        <v>15</v>
      </c>
      <c r="R485" s="1" t="s">
        <v>16</v>
      </c>
      <c r="S485" s="1" t="s">
        <v>17</v>
      </c>
      <c r="T485" s="1" t="s">
        <v>18</v>
      </c>
      <c r="U485" s="1" t="s">
        <v>19</v>
      </c>
      <c r="V485" s="1" t="s">
        <v>20</v>
      </c>
      <c r="AC485" s="6"/>
    </row>
    <row r="486" spans="1:29">
      <c r="A486" s="6"/>
      <c r="B486" s="4">
        <v>9.7995140095055763E-2</v>
      </c>
      <c r="C486" s="1" t="s">
        <v>13</v>
      </c>
      <c r="D486" s="4">
        <v>1.7940427476241178E-3</v>
      </c>
      <c r="E486" s="4">
        <v>1.3522827929056135E-2</v>
      </c>
      <c r="F486" s="4">
        <v>1.4252814291137718E-4</v>
      </c>
      <c r="G486" s="4">
        <v>1.0743242067063024E-3</v>
      </c>
      <c r="H486" s="4">
        <v>1.9246552443958045E-4</v>
      </c>
      <c r="I486" s="4">
        <v>1.4507336420599606E-3</v>
      </c>
      <c r="J486" s="4">
        <v>1.5290468306380123E-5</v>
      </c>
      <c r="K486" s="4">
        <v>1.1525387125568464E-4</v>
      </c>
      <c r="M486" s="4">
        <v>0.11924070247933885</v>
      </c>
      <c r="N486" s="1" t="s">
        <v>13</v>
      </c>
      <c r="O486">
        <v>1.42080145916996E-2</v>
      </c>
      <c r="P486">
        <v>2.2565670233875835E-2</v>
      </c>
      <c r="Q486">
        <v>1.500472569029958E-2</v>
      </c>
      <c r="R486">
        <v>2.383103491988757E-2</v>
      </c>
      <c r="S486">
        <v>8.1988901407298777E-3</v>
      </c>
      <c r="T486">
        <v>1.3021766694100392E-2</v>
      </c>
      <c r="U486">
        <v>8.6586409897427691E-3</v>
      </c>
      <c r="V486">
        <v>1.3751959219003221E-2</v>
      </c>
      <c r="AC486" s="6"/>
    </row>
    <row r="487" spans="1:29">
      <c r="A487" s="6"/>
      <c r="B487" s="4">
        <v>0.73865097091144372</v>
      </c>
      <c r="C487" s="1" t="s">
        <v>14</v>
      </c>
      <c r="D487" s="4">
        <v>1.3522827929056135E-2</v>
      </c>
      <c r="E487" s="4">
        <v>0.10193005458818329</v>
      </c>
      <c r="F487" s="4">
        <v>1.0743242067063024E-3</v>
      </c>
      <c r="G487" s="4">
        <v>8.0978568691011509E-3</v>
      </c>
      <c r="H487" s="4">
        <v>1.4507336420599604E-3</v>
      </c>
      <c r="I487" s="4">
        <v>1.093509139536962E-2</v>
      </c>
      <c r="J487" s="4">
        <v>1.1525387125568463E-4</v>
      </c>
      <c r="K487" s="4">
        <v>8.6874087655505327E-4</v>
      </c>
      <c r="M487" s="4">
        <v>0.18757747933884297</v>
      </c>
      <c r="N487" s="1" t="s">
        <v>14</v>
      </c>
      <c r="O487">
        <v>2.2350619445422177E-2</v>
      </c>
      <c r="P487">
        <v>3.5498042648611693E-2</v>
      </c>
      <c r="Q487">
        <v>2.3603925208716878E-2</v>
      </c>
      <c r="R487">
        <v>3.7488587096197401E-2</v>
      </c>
      <c r="S487">
        <v>1.2897669285709573E-2</v>
      </c>
      <c r="T487">
        <v>2.0484533571421083E-2</v>
      </c>
      <c r="U487">
        <v>1.3620903077431606E-2</v>
      </c>
      <c r="V487">
        <v>2.1633199005332553E-2</v>
      </c>
      <c r="AC487" s="6"/>
    </row>
    <row r="488" spans="1:29">
      <c r="A488" s="6"/>
      <c r="B488" s="4">
        <v>7.7852466729599222E-3</v>
      </c>
      <c r="C488" s="1" t="s">
        <v>15</v>
      </c>
      <c r="D488" s="4">
        <v>1.4252814291137723E-4</v>
      </c>
      <c r="E488" s="4">
        <v>1.0743242067063029E-3</v>
      </c>
      <c r="F488" s="4">
        <v>1.13231814284629E-5</v>
      </c>
      <c r="G488" s="4">
        <v>8.5349936209362488E-5</v>
      </c>
      <c r="H488" s="4">
        <v>1.5290468306380126E-5</v>
      </c>
      <c r="I488" s="4">
        <v>1.1525387125568465E-4</v>
      </c>
      <c r="J488" s="4">
        <v>1.2147548071748817E-6</v>
      </c>
      <c r="K488" s="4">
        <v>9.1563705798951277E-6</v>
      </c>
      <c r="M488" s="4">
        <v>0.11924070247933885</v>
      </c>
      <c r="N488" s="1" t="s">
        <v>15</v>
      </c>
      <c r="O488">
        <v>1.42080145916996E-2</v>
      </c>
      <c r="P488">
        <v>2.2565670233875835E-2</v>
      </c>
      <c r="Q488">
        <v>1.500472569029958E-2</v>
      </c>
      <c r="R488">
        <v>2.383103491988757E-2</v>
      </c>
      <c r="S488">
        <v>8.1988901407298777E-3</v>
      </c>
      <c r="T488">
        <v>1.3021766694100392E-2</v>
      </c>
      <c r="U488">
        <v>8.6586409897427691E-3</v>
      </c>
      <c r="V488">
        <v>1.3751959219003221E-2</v>
      </c>
      <c r="AC488" s="6"/>
    </row>
    <row r="489" spans="1:29">
      <c r="A489" s="6"/>
      <c r="B489" s="4">
        <v>5.8682298001603371E-2</v>
      </c>
      <c r="C489" s="1" t="s">
        <v>16</v>
      </c>
      <c r="D489" s="4">
        <v>1.0743242067063029E-3</v>
      </c>
      <c r="E489" s="4">
        <v>8.0978568691011527E-3</v>
      </c>
      <c r="F489" s="4">
        <v>8.5349936209362488E-5</v>
      </c>
      <c r="G489" s="4">
        <v>6.4333612041497746E-4</v>
      </c>
      <c r="H489" s="4">
        <v>1.1525387125568464E-4</v>
      </c>
      <c r="I489" s="4">
        <v>8.6874087655505338E-4</v>
      </c>
      <c r="J489" s="4">
        <v>9.1563705798951277E-6</v>
      </c>
      <c r="K489" s="4">
        <v>6.9017320780438921E-5</v>
      </c>
      <c r="M489" s="4">
        <v>0.18757747933884297</v>
      </c>
      <c r="N489" s="1" t="s">
        <v>16</v>
      </c>
      <c r="O489">
        <v>2.2350619445422177E-2</v>
      </c>
      <c r="P489">
        <v>3.5498042648611693E-2</v>
      </c>
      <c r="Q489">
        <v>2.3603925208716878E-2</v>
      </c>
      <c r="R489">
        <v>3.7488587096197401E-2</v>
      </c>
      <c r="S489">
        <v>1.2897669285709573E-2</v>
      </c>
      <c r="T489">
        <v>2.0484533571421083E-2</v>
      </c>
      <c r="U489">
        <v>1.3620903077431606E-2</v>
      </c>
      <c r="V489">
        <v>2.1633199005332553E-2</v>
      </c>
      <c r="AC489" s="6"/>
    </row>
    <row r="490" spans="1:29">
      <c r="A490" s="6"/>
      <c r="B490" s="4">
        <v>1.0512952412032883E-2</v>
      </c>
      <c r="C490" s="1" t="s">
        <v>17</v>
      </c>
      <c r="D490" s="4">
        <v>1.924655244395805E-4</v>
      </c>
      <c r="E490" s="4">
        <v>1.4507336420599606E-3</v>
      </c>
      <c r="F490" s="4">
        <v>1.5290468306380123E-5</v>
      </c>
      <c r="G490" s="4">
        <v>1.1525387125568464E-4</v>
      </c>
      <c r="H490" s="4">
        <v>2.0647767812032023E-5</v>
      </c>
      <c r="I490" s="4">
        <v>1.5563520524300987E-4</v>
      </c>
      <c r="J490" s="4">
        <v>1.6403667111118463E-6</v>
      </c>
      <c r="K490" s="4">
        <v>1.2364475040683267E-5</v>
      </c>
      <c r="M490" s="4">
        <v>7.5077479338842984E-2</v>
      </c>
      <c r="N490" s="1" t="s">
        <v>17</v>
      </c>
      <c r="O490">
        <v>8.9457869651441927E-3</v>
      </c>
      <c r="P490">
        <v>1.42080145916996E-2</v>
      </c>
      <c r="Q490">
        <v>9.4474198790775125E-3</v>
      </c>
      <c r="R490">
        <v>1.5004725690299583E-2</v>
      </c>
      <c r="S490">
        <v>5.1622641626817749E-3</v>
      </c>
      <c r="T490">
        <v>8.1988901407298777E-3</v>
      </c>
      <c r="U490">
        <v>5.45173691946767E-3</v>
      </c>
      <c r="V490">
        <v>8.6586409897427691E-3</v>
      </c>
      <c r="AC490" s="6"/>
    </row>
    <row r="491" spans="1:29">
      <c r="A491" s="6"/>
      <c r="B491" s="4">
        <v>7.9242730800337793E-2</v>
      </c>
      <c r="C491" s="1" t="s">
        <v>18</v>
      </c>
      <c r="D491" s="4">
        <v>1.4507336420599606E-3</v>
      </c>
      <c r="E491" s="4">
        <v>1.093509139536962E-2</v>
      </c>
      <c r="F491" s="4">
        <v>1.1525387125568463E-4</v>
      </c>
      <c r="G491" s="4">
        <v>8.6874087655505316E-4</v>
      </c>
      <c r="H491" s="4">
        <v>1.5563520524300987E-4</v>
      </c>
      <c r="I491" s="4">
        <v>1.1731203746353054E-3</v>
      </c>
      <c r="J491" s="4">
        <v>1.2364475040683267E-5</v>
      </c>
      <c r="K491" s="4">
        <v>9.3198820724700452E-5</v>
      </c>
      <c r="M491" s="4">
        <v>0.11810433884297519</v>
      </c>
      <c r="N491" s="1" t="s">
        <v>18</v>
      </c>
      <c r="O491">
        <v>1.4072612243413961E-2</v>
      </c>
      <c r="P491">
        <v>2.2350619445422173E-2</v>
      </c>
      <c r="Q491">
        <v>1.4861730686969886E-2</v>
      </c>
      <c r="R491">
        <v>2.3603925208716882E-2</v>
      </c>
      <c r="S491">
        <v>8.1207547354467668E-3</v>
      </c>
      <c r="T491">
        <v>1.2897669285709569E-2</v>
      </c>
      <c r="U491">
        <v>8.5761241598643449E-3</v>
      </c>
      <c r="V491">
        <v>1.3620903077431605E-2</v>
      </c>
      <c r="AC491" s="6"/>
    </row>
    <row r="492" spans="1:29">
      <c r="A492" s="6"/>
      <c r="B492" s="4">
        <v>8.3520394694445077E-4</v>
      </c>
      <c r="C492" s="1" t="s">
        <v>19</v>
      </c>
      <c r="D492" s="4">
        <v>1.5290468306380126E-5</v>
      </c>
      <c r="E492" s="4">
        <v>1.1525387125568465E-4</v>
      </c>
      <c r="F492" s="4">
        <v>1.2147548071748815E-6</v>
      </c>
      <c r="G492" s="4">
        <v>9.156370579895126E-6</v>
      </c>
      <c r="H492" s="4">
        <v>1.6403667111118463E-6</v>
      </c>
      <c r="I492" s="4">
        <v>1.2364475040683267E-5</v>
      </c>
      <c r="J492" s="4">
        <v>1.3031931448569906E-7</v>
      </c>
      <c r="K492" s="4">
        <v>9.8229859235878693E-7</v>
      </c>
      <c r="M492" s="4">
        <v>7.5077479338842984E-2</v>
      </c>
      <c r="N492" s="1" t="s">
        <v>19</v>
      </c>
      <c r="O492">
        <v>8.9457869651441927E-3</v>
      </c>
      <c r="P492">
        <v>1.42080145916996E-2</v>
      </c>
      <c r="Q492">
        <v>9.4474198790775125E-3</v>
      </c>
      <c r="R492">
        <v>1.5004725690299583E-2</v>
      </c>
      <c r="S492">
        <v>5.1622641626817749E-3</v>
      </c>
      <c r="T492">
        <v>8.1988901407298777E-3</v>
      </c>
      <c r="U492">
        <v>5.45173691946767E-3</v>
      </c>
      <c r="V492">
        <v>8.6586409897427691E-3</v>
      </c>
      <c r="AC492" s="6"/>
    </row>
    <row r="493" spans="1:29">
      <c r="A493" s="6"/>
      <c r="B493" s="4">
        <v>6.2954571596220889E-3</v>
      </c>
      <c r="C493" s="1" t="s">
        <v>20</v>
      </c>
      <c r="D493" s="4">
        <v>1.1525387125568464E-4</v>
      </c>
      <c r="E493" s="4">
        <v>8.6874087655505327E-4</v>
      </c>
      <c r="F493" s="4">
        <v>9.156370579895126E-6</v>
      </c>
      <c r="G493" s="4">
        <v>6.9017320780438894E-5</v>
      </c>
      <c r="H493" s="4">
        <v>1.2364475040683265E-5</v>
      </c>
      <c r="I493" s="4">
        <v>9.3198820724700452E-5</v>
      </c>
      <c r="J493" s="4">
        <v>9.8229859235878672E-7</v>
      </c>
      <c r="K493" s="4">
        <v>7.404201966209245E-6</v>
      </c>
      <c r="M493" s="4">
        <v>0.11810433884297519</v>
      </c>
      <c r="N493" s="1" t="s">
        <v>20</v>
      </c>
      <c r="O493">
        <v>1.4072612243413961E-2</v>
      </c>
      <c r="P493">
        <v>2.2350619445422173E-2</v>
      </c>
      <c r="Q493">
        <v>1.4861730686969886E-2</v>
      </c>
      <c r="R493">
        <v>2.3603925208716882E-2</v>
      </c>
      <c r="S493">
        <v>8.1207547354467668E-3</v>
      </c>
      <c r="T493">
        <v>1.2897669285709569E-2</v>
      </c>
      <c r="U493">
        <v>8.5761241598643449E-3</v>
      </c>
      <c r="V493">
        <v>1.3620903077431605E-2</v>
      </c>
      <c r="AC493" s="6"/>
    </row>
    <row r="494" spans="1:29">
      <c r="A494" s="6"/>
      <c r="X494" t="s">
        <v>85</v>
      </c>
      <c r="AC494" s="6"/>
    </row>
    <row r="495" spans="1:29">
      <c r="A495" s="6"/>
      <c r="C495" s="1" t="s">
        <v>27</v>
      </c>
      <c r="D495" s="4">
        <v>1.677575490973273E-2</v>
      </c>
      <c r="E495" s="4">
        <v>2.225601153073783E-3</v>
      </c>
      <c r="F495" s="4">
        <v>0.21116125431059177</v>
      </c>
      <c r="G495" s="4">
        <v>2.8014282135554087E-2</v>
      </c>
      <c r="H495" s="4">
        <v>1.7997087699540451E-3</v>
      </c>
      <c r="I495" s="4">
        <v>2.3876325895074349E-4</v>
      </c>
      <c r="J495" s="4">
        <v>2.2653452157720098E-2</v>
      </c>
      <c r="K495" s="4">
        <v>3.0053818450860329E-3</v>
      </c>
      <c r="P495" t="s">
        <v>63</v>
      </c>
      <c r="AA495" t="s">
        <v>44</v>
      </c>
      <c r="AC495" s="6"/>
    </row>
    <row r="496" spans="1:29">
      <c r="A496" s="6"/>
      <c r="C496" s="1"/>
      <c r="D496" s="1" t="s">
        <v>13</v>
      </c>
      <c r="E496" s="1" t="s">
        <v>14</v>
      </c>
      <c r="F496" s="1" t="s">
        <v>15</v>
      </c>
      <c r="G496" s="1" t="s">
        <v>16</v>
      </c>
      <c r="H496" s="1" t="s">
        <v>17</v>
      </c>
      <c r="I496" s="1" t="s">
        <v>18</v>
      </c>
      <c r="J496" s="1" t="s">
        <v>19</v>
      </c>
      <c r="K496" s="1" t="s">
        <v>20</v>
      </c>
      <c r="L496" s="1"/>
      <c r="O496" s="1" t="s">
        <v>13</v>
      </c>
      <c r="P496" s="1" t="s">
        <v>14</v>
      </c>
      <c r="Q496" s="1" t="s">
        <v>15</v>
      </c>
      <c r="R496" s="1" t="s">
        <v>16</v>
      </c>
      <c r="S496" s="1" t="s">
        <v>17</v>
      </c>
      <c r="T496" s="1" t="s">
        <v>18</v>
      </c>
      <c r="U496" s="1" t="s">
        <v>19</v>
      </c>
      <c r="V496" s="1" t="s">
        <v>20</v>
      </c>
      <c r="X496" s="1" t="s">
        <v>47</v>
      </c>
      <c r="Y496" s="1" t="s">
        <v>48</v>
      </c>
      <c r="Z496" s="1" t="s">
        <v>66</v>
      </c>
      <c r="AC496" s="6"/>
    </row>
    <row r="497" spans="1:29">
      <c r="A497" s="6"/>
      <c r="B497" s="4">
        <v>5.8682298001603371E-2</v>
      </c>
      <c r="C497" s="1" t="s">
        <v>13</v>
      </c>
      <c r="D497" s="4">
        <v>9.8443984881479703E-4</v>
      </c>
      <c r="E497" s="4">
        <v>1.3060339009738782E-4</v>
      </c>
      <c r="F497" s="4">
        <v>1.23914276518465E-2</v>
      </c>
      <c r="G497" s="4">
        <v>1.6439424525795786E-3</v>
      </c>
      <c r="H497" s="4">
        <v>1.0561104635454232E-4</v>
      </c>
      <c r="I497" s="4">
        <v>1.4011176713581522E-5</v>
      </c>
      <c r="J497" s="4">
        <v>1.3293566302843957E-3</v>
      </c>
      <c r="K497" s="4">
        <v>1.7636271304194716E-4</v>
      </c>
      <c r="N497" s="1" t="s">
        <v>13</v>
      </c>
      <c r="O497" s="5">
        <v>6.2515264203478242</v>
      </c>
      <c r="P497" s="5">
        <v>9.9288949029053679</v>
      </c>
      <c r="Q497" s="5">
        <v>6.6020793037318146</v>
      </c>
      <c r="R497" s="5">
        <v>10.485655364750532</v>
      </c>
      <c r="S497" s="5">
        <v>3.607511661921146</v>
      </c>
      <c r="T497" s="5">
        <v>5.7295773454041727</v>
      </c>
      <c r="U497" s="5">
        <v>3.8098020354868183</v>
      </c>
      <c r="V497" s="5">
        <v>6.0508620563614173</v>
      </c>
      <c r="X497">
        <v>52.465909090909093</v>
      </c>
      <c r="Y497">
        <v>6.2515264203478242</v>
      </c>
      <c r="Z497">
        <v>46.214382670561271</v>
      </c>
      <c r="AA497">
        <v>1.6911748189703251</v>
      </c>
      <c r="AB497">
        <v>16.025803685819326</v>
      </c>
      <c r="AC497" s="6"/>
    </row>
    <row r="498" spans="1:29">
      <c r="A498" s="6"/>
      <c r="B498" s="4">
        <v>7.7852466729599222E-3</v>
      </c>
      <c r="C498" s="1" t="s">
        <v>14</v>
      </c>
      <c r="D498" s="4">
        <v>1.3060339009738782E-4</v>
      </c>
      <c r="E498" s="4">
        <v>1.7326853972303435E-5</v>
      </c>
      <c r="F498" s="4">
        <v>1.6439424525795786E-3</v>
      </c>
      <c r="G498" s="4">
        <v>2.1809809679118304E-4</v>
      </c>
      <c r="H498" s="4">
        <v>1.4011176713581524E-5</v>
      </c>
      <c r="I498" s="4">
        <v>1.8588308673713441E-6</v>
      </c>
      <c r="J498" s="4">
        <v>1.7636271304194716E-4</v>
      </c>
      <c r="K498" s="4">
        <v>2.3397639010430189E-5</v>
      </c>
      <c r="N498" s="1" t="s">
        <v>14</v>
      </c>
      <c r="O498" s="5">
        <v>9.8342725559857573</v>
      </c>
      <c r="P498" s="5">
        <v>15.619138765389145</v>
      </c>
      <c r="Q498" s="5">
        <v>10.385727091835426</v>
      </c>
      <c r="R498" s="5">
        <v>16.494978322326858</v>
      </c>
      <c r="S498" s="5">
        <v>5.6749744857122124</v>
      </c>
      <c r="T498" s="5">
        <v>9.013194771425276</v>
      </c>
      <c r="U498" s="5">
        <v>5.9931973540699071</v>
      </c>
      <c r="V498" s="5">
        <v>9.5186075623463235</v>
      </c>
      <c r="X498">
        <v>82.534090909090907</v>
      </c>
      <c r="Y498">
        <v>15.619138765389145</v>
      </c>
      <c r="Z498">
        <v>66.914952143701754</v>
      </c>
      <c r="AA498">
        <v>34.99966805362515</v>
      </c>
      <c r="AB498">
        <v>23.80937822704486</v>
      </c>
      <c r="AC498" s="6"/>
    </row>
    <row r="499" spans="1:29">
      <c r="A499" s="6"/>
      <c r="B499" s="4">
        <v>0.73865097091144372</v>
      </c>
      <c r="C499" s="1" t="s">
        <v>15</v>
      </c>
      <c r="D499" s="4">
        <v>1.23914276518465E-2</v>
      </c>
      <c r="E499" s="4">
        <v>1.6439424525795784E-3</v>
      </c>
      <c r="F499" s="4">
        <v>0.1559744655153969</v>
      </c>
      <c r="G499" s="4">
        <v>2.0692776698814138E-2</v>
      </c>
      <c r="H499" s="4">
        <v>1.3293566302843955E-3</v>
      </c>
      <c r="I499" s="4">
        <v>1.7636271304194713E-4</v>
      </c>
      <c r="J499" s="4">
        <v>1.673299443079589E-2</v>
      </c>
      <c r="K499" s="4">
        <v>2.2199282178324243E-3</v>
      </c>
      <c r="N499" s="1" t="s">
        <v>15</v>
      </c>
      <c r="O499" s="5">
        <v>6.2515264203478242</v>
      </c>
      <c r="P499" s="5">
        <v>9.9288949029053679</v>
      </c>
      <c r="Q499" s="5">
        <v>6.6020793037318146</v>
      </c>
      <c r="R499" s="5">
        <v>10.485655364750532</v>
      </c>
      <c r="S499" s="5">
        <v>3.607511661921146</v>
      </c>
      <c r="T499" s="5">
        <v>5.7295773454041727</v>
      </c>
      <c r="U499" s="5">
        <v>3.8098020354868183</v>
      </c>
      <c r="V499" s="5">
        <v>6.0508620563614173</v>
      </c>
      <c r="X499">
        <v>52.465909090909093</v>
      </c>
      <c r="Y499">
        <v>6.6020793037318146</v>
      </c>
      <c r="Z499">
        <v>45.863829787177281</v>
      </c>
      <c r="AA499">
        <v>772.12993743791526</v>
      </c>
      <c r="AB499">
        <v>8.6031135133042618</v>
      </c>
      <c r="AC499" s="6"/>
    </row>
    <row r="500" spans="1:29">
      <c r="A500" s="6"/>
      <c r="B500" s="4">
        <v>9.7995140095055763E-2</v>
      </c>
      <c r="C500" s="1" t="s">
        <v>16</v>
      </c>
      <c r="D500" s="4">
        <v>1.6439424525795784E-3</v>
      </c>
      <c r="E500" s="4">
        <v>2.1809809679118302E-4</v>
      </c>
      <c r="F500" s="4">
        <v>2.0692776698814138E-2</v>
      </c>
      <c r="G500" s="4">
        <v>2.7452635025360405E-3</v>
      </c>
      <c r="H500" s="4">
        <v>1.7636271304194713E-4</v>
      </c>
      <c r="I500" s="4">
        <v>2.3397639010430185E-5</v>
      </c>
      <c r="J500" s="4">
        <v>2.2199282178324243E-3</v>
      </c>
      <c r="K500" s="4">
        <v>2.94512814948343E-4</v>
      </c>
      <c r="N500" s="1" t="s">
        <v>16</v>
      </c>
      <c r="O500" s="5">
        <v>9.8342725559857573</v>
      </c>
      <c r="P500" s="5">
        <v>15.619138765389145</v>
      </c>
      <c r="Q500" s="5">
        <v>10.385727091835426</v>
      </c>
      <c r="R500" s="5">
        <v>16.494978322326858</v>
      </c>
      <c r="S500" s="5">
        <v>5.6749744857122124</v>
      </c>
      <c r="T500" s="5">
        <v>9.013194771425276</v>
      </c>
      <c r="U500" s="5">
        <v>5.9931973540699071</v>
      </c>
      <c r="V500" s="5">
        <v>9.5186075623463235</v>
      </c>
      <c r="X500">
        <v>82.534090909090907</v>
      </c>
      <c r="Y500">
        <v>16.494978322326858</v>
      </c>
      <c r="Z500">
        <v>66.039112586764048</v>
      </c>
      <c r="AA500">
        <v>36.404781848693077</v>
      </c>
      <c r="AB500">
        <v>12.769251838731876</v>
      </c>
      <c r="AC500" s="6"/>
    </row>
    <row r="501" spans="1:29">
      <c r="A501" s="6"/>
      <c r="B501" s="4">
        <v>6.2954571596220889E-3</v>
      </c>
      <c r="C501" s="1" t="s">
        <v>17</v>
      </c>
      <c r="D501" s="4">
        <v>1.0561104635454233E-4</v>
      </c>
      <c r="E501" s="4">
        <v>1.4011176713581524E-5</v>
      </c>
      <c r="F501" s="4">
        <v>1.3293566302843957E-3</v>
      </c>
      <c r="G501" s="4">
        <v>1.7636271304194716E-4</v>
      </c>
      <c r="H501" s="4">
        <v>1.1329989461041856E-5</v>
      </c>
      <c r="I501" s="4">
        <v>1.503123868016161E-6</v>
      </c>
      <c r="J501" s="4">
        <v>1.4261383757647545E-4</v>
      </c>
      <c r="K501" s="4">
        <v>1.8920252654045111E-5</v>
      </c>
      <c r="N501" s="1" t="s">
        <v>17</v>
      </c>
      <c r="O501" s="5">
        <v>3.9361462646634449</v>
      </c>
      <c r="P501" s="5">
        <v>6.2515264203478242</v>
      </c>
      <c r="Q501" s="5">
        <v>4.1568647467941053</v>
      </c>
      <c r="R501" s="5">
        <v>6.6020793037318164</v>
      </c>
      <c r="S501" s="5">
        <v>2.2713962315799812</v>
      </c>
      <c r="T501" s="5">
        <v>3.607511661921146</v>
      </c>
      <c r="U501" s="5">
        <v>2.3987642445657746</v>
      </c>
      <c r="V501" s="5">
        <v>3.8098020354868183</v>
      </c>
      <c r="X501">
        <v>33.034090909090914</v>
      </c>
      <c r="Y501">
        <v>2.2713962315799812</v>
      </c>
      <c r="Z501">
        <v>30.762694677510932</v>
      </c>
      <c r="AA501">
        <v>26.297180288833651</v>
      </c>
      <c r="AB501">
        <v>9.1340480993971447</v>
      </c>
      <c r="AC501" s="6"/>
    </row>
    <row r="502" spans="1:29">
      <c r="A502" s="6"/>
      <c r="B502" s="4">
        <v>8.3520394694445077E-4</v>
      </c>
      <c r="C502" s="1" t="s">
        <v>18</v>
      </c>
      <c r="D502" s="4">
        <v>1.4011176713581526E-5</v>
      </c>
      <c r="E502" s="4">
        <v>1.8588308673713443E-6</v>
      </c>
      <c r="F502" s="4">
        <v>1.7636271304194716E-4</v>
      </c>
      <c r="G502" s="4">
        <v>2.3397639010430192E-5</v>
      </c>
      <c r="H502" s="4">
        <v>1.503123868016161E-6</v>
      </c>
      <c r="I502" s="4">
        <v>1.9941601626098093E-7</v>
      </c>
      <c r="J502" s="4">
        <v>1.8920252654045111E-5</v>
      </c>
      <c r="K502" s="4">
        <v>2.5101067790910506E-6</v>
      </c>
      <c r="N502" s="1" t="s">
        <v>18</v>
      </c>
      <c r="O502" s="5">
        <v>6.1919493871021425</v>
      </c>
      <c r="P502" s="5">
        <v>9.8342725559857556</v>
      </c>
      <c r="Q502" s="5">
        <v>6.53916150226675</v>
      </c>
      <c r="R502" s="5">
        <v>10.385727091835427</v>
      </c>
      <c r="S502" s="5">
        <v>3.5731320835965774</v>
      </c>
      <c r="T502" s="5">
        <v>5.6749744857122106</v>
      </c>
      <c r="U502" s="5">
        <v>3.7734946303403119</v>
      </c>
      <c r="V502" s="5">
        <v>5.9931973540699062</v>
      </c>
      <c r="X502">
        <v>51.965909090909079</v>
      </c>
      <c r="Y502">
        <v>5.6749744857122106</v>
      </c>
      <c r="Z502">
        <v>46.290934605196867</v>
      </c>
      <c r="AA502">
        <v>729.11497978206171</v>
      </c>
      <c r="AB502">
        <v>1.4849472626533198</v>
      </c>
      <c r="AC502" s="6"/>
    </row>
    <row r="503" spans="1:29">
      <c r="A503" s="6"/>
      <c r="B503" s="4">
        <v>7.9242730800337793E-2</v>
      </c>
      <c r="C503" s="1" t="s">
        <v>19</v>
      </c>
      <c r="D503" s="4">
        <v>1.3293566302843957E-3</v>
      </c>
      <c r="E503" s="4">
        <v>1.7636271304194719E-4</v>
      </c>
      <c r="F503" s="4">
        <v>1.6732994430795893E-2</v>
      </c>
      <c r="G503" s="4">
        <v>2.2199282178324248E-3</v>
      </c>
      <c r="H503" s="4">
        <v>1.4261383757647545E-4</v>
      </c>
      <c r="I503" s="4">
        <v>1.8920252654045111E-5</v>
      </c>
      <c r="J503" s="4">
        <v>1.795121411032545E-3</v>
      </c>
      <c r="K503" s="4">
        <v>2.38154664502375E-4</v>
      </c>
      <c r="N503" s="1" t="s">
        <v>19</v>
      </c>
      <c r="O503" s="5">
        <v>3.9361462646634449</v>
      </c>
      <c r="P503" s="5">
        <v>6.2515264203478242</v>
      </c>
      <c r="Q503" s="5">
        <v>4.1568647467941053</v>
      </c>
      <c r="R503" s="5">
        <v>6.6020793037318164</v>
      </c>
      <c r="S503" s="5">
        <v>2.2713962315799812</v>
      </c>
      <c r="T503" s="5">
        <v>3.607511661921146</v>
      </c>
      <c r="U503" s="5">
        <v>2.3987642445657746</v>
      </c>
      <c r="V503" s="5">
        <v>3.8098020354868183</v>
      </c>
      <c r="X503">
        <v>33.034090909090914</v>
      </c>
      <c r="Y503">
        <v>2.3987642445657746</v>
      </c>
      <c r="Z503">
        <v>30.635326664525138</v>
      </c>
      <c r="AA503">
        <v>5.4064916948791488</v>
      </c>
      <c r="AB503">
        <v>7.9797889078653981</v>
      </c>
      <c r="AC503" s="6"/>
    </row>
    <row r="504" spans="1:29">
      <c r="A504" s="6"/>
      <c r="B504" s="4">
        <v>1.0512952412032883E-2</v>
      </c>
      <c r="C504" s="1" t="s">
        <v>20</v>
      </c>
      <c r="D504" s="4">
        <v>1.7636271304194719E-4</v>
      </c>
      <c r="E504" s="4">
        <v>2.3397639010430192E-5</v>
      </c>
      <c r="F504" s="4">
        <v>2.2199282178324248E-3</v>
      </c>
      <c r="G504" s="4">
        <v>2.9451281494834305E-4</v>
      </c>
      <c r="H504" s="4">
        <v>1.8920252654045111E-5</v>
      </c>
      <c r="I504" s="4">
        <v>2.5101067790910506E-6</v>
      </c>
      <c r="J504" s="4">
        <v>2.3815466450237502E-4</v>
      </c>
      <c r="K504" s="4">
        <v>3.1595436317377043E-5</v>
      </c>
      <c r="N504" s="1" t="s">
        <v>20</v>
      </c>
      <c r="O504" s="5">
        <v>6.1919493871021425</v>
      </c>
      <c r="P504" s="5">
        <v>9.8342725559857556</v>
      </c>
      <c r="Q504" s="5">
        <v>6.53916150226675</v>
      </c>
      <c r="R504" s="5">
        <v>10.385727091835427</v>
      </c>
      <c r="S504" s="5">
        <v>3.5731320835965774</v>
      </c>
      <c r="T504" s="5">
        <v>5.6749744857122106</v>
      </c>
      <c r="U504" s="5">
        <v>3.7734946303403119</v>
      </c>
      <c r="V504" s="5">
        <v>5.9931973540699062</v>
      </c>
      <c r="X504">
        <v>51.965909090909079</v>
      </c>
      <c r="Y504">
        <v>5.9931973540699062</v>
      </c>
      <c r="Z504">
        <v>45.972711736839173</v>
      </c>
      <c r="AA504">
        <v>0.16913368740701984</v>
      </c>
      <c r="AB504">
        <v>28.147915161262521</v>
      </c>
      <c r="AC504" s="6"/>
    </row>
    <row r="505" spans="1:29">
      <c r="A505" s="6"/>
      <c r="X505" s="8">
        <v>440</v>
      </c>
      <c r="Y505" s="8">
        <v>61.306055127723518</v>
      </c>
      <c r="Z505" s="8">
        <v>378.69394487227646</v>
      </c>
      <c r="AA505" s="8">
        <v>1606.2133476123854</v>
      </c>
      <c r="AB505" s="8">
        <v>107.95424669607871</v>
      </c>
      <c r="AC505" s="6"/>
    </row>
    <row r="506" spans="1:29">
      <c r="A506" s="6"/>
      <c r="C506" s="1" t="s">
        <v>28</v>
      </c>
      <c r="D506" s="4">
        <v>1.2649793118754875E-3</v>
      </c>
      <c r="E506" s="4">
        <v>9.5349442430856003E-3</v>
      </c>
      <c r="F506" s="4">
        <v>1.5922658599262576E-2</v>
      </c>
      <c r="G506" s="4">
        <v>0.12001908688969927</v>
      </c>
      <c r="H506" s="4">
        <v>1.3570741666426854E-4</v>
      </c>
      <c r="I506" s="4">
        <v>1.022912105454537E-3</v>
      </c>
      <c r="J506" s="4">
        <v>1.708188303672207E-3</v>
      </c>
      <c r="K506" s="4">
        <v>1.2875689016650614E-2</v>
      </c>
      <c r="P506" t="s">
        <v>70</v>
      </c>
      <c r="AB506" s="19">
        <v>1714.1675943084642</v>
      </c>
      <c r="AC506" s="6"/>
    </row>
    <row r="507" spans="1:29">
      <c r="A507" s="6"/>
      <c r="C507" s="1"/>
      <c r="D507" s="1" t="s">
        <v>13</v>
      </c>
      <c r="E507" s="1" t="s">
        <v>14</v>
      </c>
      <c r="F507" s="1" t="s">
        <v>15</v>
      </c>
      <c r="G507" s="1" t="s">
        <v>16</v>
      </c>
      <c r="H507" s="1" t="s">
        <v>17</v>
      </c>
      <c r="I507" s="1" t="s">
        <v>18</v>
      </c>
      <c r="J507" s="1" t="s">
        <v>19</v>
      </c>
      <c r="K507" s="1" t="s">
        <v>20</v>
      </c>
      <c r="L507" s="1"/>
      <c r="O507" s="1" t="s">
        <v>13</v>
      </c>
      <c r="P507" s="1" t="s">
        <v>14</v>
      </c>
      <c r="Q507" s="1" t="s">
        <v>15</v>
      </c>
      <c r="R507" s="1" t="s">
        <v>16</v>
      </c>
      <c r="S507" s="1" t="s">
        <v>17</v>
      </c>
      <c r="T507" s="1" t="s">
        <v>18</v>
      </c>
      <c r="U507" s="1" t="s">
        <v>19</v>
      </c>
      <c r="V507" s="1" t="s">
        <v>20</v>
      </c>
      <c r="Z507" t="s">
        <v>68</v>
      </c>
      <c r="AC507" s="6"/>
    </row>
    <row r="508" spans="1:29">
      <c r="A508" s="6"/>
      <c r="B508" s="4">
        <v>7.7852466729599222E-3</v>
      </c>
      <c r="C508" s="1" t="s">
        <v>13</v>
      </c>
      <c r="D508" s="4">
        <v>9.8481759791417707E-6</v>
      </c>
      <c r="E508" s="4">
        <v>7.4231892945340528E-5</v>
      </c>
      <c r="F508" s="4">
        <v>1.2396182488458567E-4</v>
      </c>
      <c r="G508" s="4">
        <v>9.34378196899719E-4</v>
      </c>
      <c r="H508" s="4">
        <v>1.0565157140814825E-6</v>
      </c>
      <c r="I508" s="4">
        <v>7.9636230657203638E-6</v>
      </c>
      <c r="J508" s="4">
        <v>1.3298667307953102E-5</v>
      </c>
      <c r="K508" s="4">
        <v>1.002404150789458E-4</v>
      </c>
      <c r="N508" s="1" t="s">
        <v>13</v>
      </c>
      <c r="O508">
        <v>1.6911748189703251</v>
      </c>
      <c r="P508">
        <v>0.43201951125056126</v>
      </c>
      <c r="Q508">
        <v>1.965286194462855</v>
      </c>
      <c r="R508">
        <v>6.8671288979592182</v>
      </c>
      <c r="S508">
        <v>3.607511661921146</v>
      </c>
      <c r="T508">
        <v>2.4277091200294847</v>
      </c>
      <c r="U508">
        <v>3.8098020354868183</v>
      </c>
      <c r="V508">
        <v>6.0508620563614173</v>
      </c>
      <c r="W508" s="6">
        <v>26.851494296441825</v>
      </c>
      <c r="Z508" t="s">
        <v>67</v>
      </c>
      <c r="AC508" s="6"/>
    </row>
    <row r="509" spans="1:29">
      <c r="A509" s="6"/>
      <c r="B509" s="4">
        <v>5.8682298001603371E-2</v>
      </c>
      <c r="C509" s="1" t="s">
        <v>14</v>
      </c>
      <c r="D509" s="4">
        <v>7.4231892945340528E-5</v>
      </c>
      <c r="E509" s="4">
        <v>5.5953243950142165E-4</v>
      </c>
      <c r="F509" s="4">
        <v>9.34378196899719E-4</v>
      </c>
      <c r="G509" s="4">
        <v>7.0429958227416611E-3</v>
      </c>
      <c r="H509" s="4">
        <v>7.9636230657203621E-6</v>
      </c>
      <c r="I509" s="4">
        <v>6.0026833001730674E-5</v>
      </c>
      <c r="J509" s="4">
        <v>1.002404150789458E-4</v>
      </c>
      <c r="K509" s="4">
        <v>7.5557501985106283E-4</v>
      </c>
      <c r="N509" s="1" t="s">
        <v>14</v>
      </c>
      <c r="O509">
        <v>3.461235802012673</v>
      </c>
      <c r="P509">
        <v>34.99966805362515</v>
      </c>
      <c r="Q509">
        <v>8.4820130804000726</v>
      </c>
      <c r="R509">
        <v>4.3749470467096296</v>
      </c>
      <c r="S509">
        <v>5.6749744857122124</v>
      </c>
      <c r="T509">
        <v>0.10803988861192962</v>
      </c>
      <c r="U509">
        <v>5.9931973540699079</v>
      </c>
      <c r="V509">
        <v>3.1995256898351325</v>
      </c>
      <c r="W509" s="6">
        <v>66.293601400976698</v>
      </c>
      <c r="Z509" t="s">
        <v>69</v>
      </c>
      <c r="AB509">
        <v>12</v>
      </c>
      <c r="AC509" s="6"/>
    </row>
    <row r="510" spans="1:29">
      <c r="A510" s="6"/>
      <c r="B510" s="4">
        <v>9.7995140095055763E-2</v>
      </c>
      <c r="C510" s="1" t="s">
        <v>15</v>
      </c>
      <c r="D510" s="4">
        <v>1.2396182488458565E-4</v>
      </c>
      <c r="E510" s="4">
        <v>9.3437819689971889E-4</v>
      </c>
      <c r="F510" s="4">
        <v>1.5603431601204805E-3</v>
      </c>
      <c r="G510" s="4">
        <v>1.1761287233836751E-2</v>
      </c>
      <c r="H510" s="4">
        <v>1.32986673079531E-5</v>
      </c>
      <c r="I510" s="4">
        <v>1.0024041507894581E-4</v>
      </c>
      <c r="J510" s="4">
        <v>1.6739415212709357E-4</v>
      </c>
      <c r="K510" s="4">
        <v>1.2617549490070478E-3</v>
      </c>
      <c r="N510" s="1" t="s">
        <v>15</v>
      </c>
      <c r="O510">
        <v>2.891370153068936</v>
      </c>
      <c r="P510">
        <v>9.9288949029053679</v>
      </c>
      <c r="Q510">
        <v>772.12993743791526</v>
      </c>
      <c r="R510">
        <v>2.8999614901064454</v>
      </c>
      <c r="S510">
        <v>3.607511661921146</v>
      </c>
      <c r="T510">
        <v>3.9041102890605006</v>
      </c>
      <c r="U510">
        <v>1.2591119116100544</v>
      </c>
      <c r="V510">
        <v>4.2161277640713921</v>
      </c>
      <c r="W510" s="6">
        <v>800.83702561065923</v>
      </c>
      <c r="AC510" s="6"/>
    </row>
    <row r="511" spans="1:29">
      <c r="A511" s="6"/>
      <c r="B511" s="4">
        <v>0.73865097091144372</v>
      </c>
      <c r="C511" s="1" t="s">
        <v>16</v>
      </c>
      <c r="D511" s="4">
        <v>9.3437819689971878E-4</v>
      </c>
      <c r="E511" s="4">
        <v>7.0429958227416593E-3</v>
      </c>
      <c r="F511" s="4">
        <v>1.1761287233836751E-2</v>
      </c>
      <c r="G511" s="4">
        <v>8.8652215058981285E-2</v>
      </c>
      <c r="H511" s="4">
        <v>1.0024041507894579E-4</v>
      </c>
      <c r="I511" s="4">
        <v>7.5557501985106283E-4</v>
      </c>
      <c r="J511" s="4">
        <v>1.2617549490070478E-3</v>
      </c>
      <c r="K511" s="4">
        <v>9.5106401933027877E-3</v>
      </c>
      <c r="N511" s="1" t="s">
        <v>16</v>
      </c>
      <c r="O511">
        <v>4.7494393818758969</v>
      </c>
      <c r="P511">
        <v>2.8050841120999386</v>
      </c>
      <c r="Q511">
        <v>2.0500745188807765</v>
      </c>
      <c r="R511">
        <v>36.404781848693077</v>
      </c>
      <c r="S511">
        <v>3.8511867316910595</v>
      </c>
      <c r="T511">
        <v>4.0117308319720753</v>
      </c>
      <c r="U511">
        <v>2.6606207282198753</v>
      </c>
      <c r="V511">
        <v>3.1995256898351325</v>
      </c>
      <c r="W511" s="6">
        <v>59.732443843267831</v>
      </c>
      <c r="AC511" s="6"/>
    </row>
    <row r="512" spans="1:29">
      <c r="A512" s="6"/>
      <c r="B512" s="4">
        <v>8.3520394694445077E-4</v>
      </c>
      <c r="C512" s="1" t="s">
        <v>17</v>
      </c>
      <c r="D512" s="4">
        <v>1.0565157140814825E-6</v>
      </c>
      <c r="E512" s="4">
        <v>7.9636230657203621E-6</v>
      </c>
      <c r="F512" s="4">
        <v>1.3298667307953104E-5</v>
      </c>
      <c r="G512" s="4">
        <v>1.0024041507894581E-4</v>
      </c>
      <c r="H512" s="4">
        <v>1.1334337002763222E-7</v>
      </c>
      <c r="I512" s="4">
        <v>8.5434022785288757E-7</v>
      </c>
      <c r="J512" s="4">
        <v>1.4266856133513732E-6</v>
      </c>
      <c r="K512" s="4">
        <v>1.0753826286335906E-5</v>
      </c>
      <c r="N512" s="1" t="s">
        <v>17</v>
      </c>
      <c r="O512">
        <v>0.2875362585862426</v>
      </c>
      <c r="P512">
        <v>6.2515264203478242</v>
      </c>
      <c r="Q512">
        <v>1.1191284343689576</v>
      </c>
      <c r="R512">
        <v>6.6020793037318164</v>
      </c>
      <c r="S512">
        <v>26.297180288833651</v>
      </c>
      <c r="T512">
        <v>1.5866893815653127</v>
      </c>
      <c r="U512">
        <v>0.81564556263003496</v>
      </c>
      <c r="V512">
        <v>3.8098020354868183</v>
      </c>
      <c r="W512" s="6">
        <v>46.769587685550654</v>
      </c>
      <c r="AC512" s="6"/>
    </row>
    <row r="513" spans="1:29">
      <c r="A513" s="6"/>
      <c r="B513" s="4">
        <v>6.2954571596220889E-3</v>
      </c>
      <c r="C513" s="1" t="s">
        <v>18</v>
      </c>
      <c r="D513" s="4">
        <v>7.9636230657203604E-6</v>
      </c>
      <c r="E513" s="4">
        <v>6.0026833001730661E-5</v>
      </c>
      <c r="F513" s="4">
        <v>1.0024041507894581E-4</v>
      </c>
      <c r="G513" s="4">
        <v>7.5557501985106283E-4</v>
      </c>
      <c r="H513" s="4">
        <v>8.5434022785288736E-7</v>
      </c>
      <c r="I513" s="4">
        <v>6.4396993379478705E-6</v>
      </c>
      <c r="J513" s="4">
        <v>1.0753826286335906E-5</v>
      </c>
      <c r="K513" s="4">
        <v>8.1058348604940605E-5</v>
      </c>
      <c r="N513" s="1" t="s">
        <v>18</v>
      </c>
      <c r="O513">
        <v>1.6454496399864829</v>
      </c>
      <c r="P513">
        <v>1.7645723198154755</v>
      </c>
      <c r="Q513">
        <v>6.53916150226675</v>
      </c>
      <c r="R513">
        <v>2.7928768059515772</v>
      </c>
      <c r="S513">
        <v>8.2423192574635191</v>
      </c>
      <c r="T513">
        <v>729.11497978206171</v>
      </c>
      <c r="U513">
        <v>0.8335199892843792</v>
      </c>
      <c r="V513">
        <v>0.16459344250720906</v>
      </c>
      <c r="W513" s="6">
        <v>751.09747273933704</v>
      </c>
      <c r="AC513" s="6"/>
    </row>
    <row r="514" spans="1:29">
      <c r="A514" s="6"/>
      <c r="B514" s="4">
        <v>1.0512952412032883E-2</v>
      </c>
      <c r="C514" s="1" t="s">
        <v>19</v>
      </c>
      <c r="D514" s="4">
        <v>1.3298667307953102E-5</v>
      </c>
      <c r="E514" s="4">
        <v>1.0024041507894581E-4</v>
      </c>
      <c r="F514" s="4">
        <v>1.6739415212709363E-4</v>
      </c>
      <c r="G514" s="4">
        <v>1.261754949007048E-3</v>
      </c>
      <c r="H514" s="4">
        <v>1.4266856133513732E-6</v>
      </c>
      <c r="I514" s="4">
        <v>1.075382628633591E-5</v>
      </c>
      <c r="J514" s="4">
        <v>1.7958102347297087E-5</v>
      </c>
      <c r="K514" s="4">
        <v>1.3536150590418236E-4</v>
      </c>
      <c r="N514" s="1" t="s">
        <v>19</v>
      </c>
      <c r="O514">
        <v>3.9361462646634449</v>
      </c>
      <c r="P514">
        <v>6.2515264203478242</v>
      </c>
      <c r="Q514">
        <v>1.9445949195860444</v>
      </c>
      <c r="R514">
        <v>1.9652861944628566</v>
      </c>
      <c r="S514">
        <v>3.2427593870127967E-2</v>
      </c>
      <c r="T514">
        <v>1.8847110430223728</v>
      </c>
      <c r="U514">
        <v>5.4064916948791488</v>
      </c>
      <c r="V514">
        <v>0.85972535505606673</v>
      </c>
      <c r="W514" s="6">
        <v>22.280909485887886</v>
      </c>
      <c r="AC514" s="6"/>
    </row>
    <row r="515" spans="1:29">
      <c r="A515" s="6"/>
      <c r="B515" s="4">
        <v>7.9242730800337793E-2</v>
      </c>
      <c r="C515" s="1" t="s">
        <v>20</v>
      </c>
      <c r="D515" s="4">
        <v>1.002404150789458E-4</v>
      </c>
      <c r="E515" s="4">
        <v>7.5557501985106283E-4</v>
      </c>
      <c r="F515" s="4">
        <v>1.261754949007048E-3</v>
      </c>
      <c r="G515" s="4">
        <v>9.5106401933027895E-3</v>
      </c>
      <c r="H515" s="4">
        <v>1.0753826286335906E-5</v>
      </c>
      <c r="I515" s="4">
        <v>8.1058348604940618E-5</v>
      </c>
      <c r="J515" s="4">
        <v>1.3536150590418236E-4</v>
      </c>
      <c r="K515" s="4">
        <v>1.0203047586153106E-3</v>
      </c>
      <c r="N515" s="1" t="s">
        <v>20</v>
      </c>
      <c r="O515">
        <v>6.1919493871021416</v>
      </c>
      <c r="P515">
        <v>4.749439381875896</v>
      </c>
      <c r="Q515">
        <v>4.6920863076341286</v>
      </c>
      <c r="R515">
        <v>10.385727091835427</v>
      </c>
      <c r="S515">
        <v>3.5731320835965774</v>
      </c>
      <c r="T515">
        <v>2.3798234696275982</v>
      </c>
      <c r="U515">
        <v>1.3596066116581455E-2</v>
      </c>
      <c r="V515">
        <v>0.16913368740701984</v>
      </c>
      <c r="W515" s="6">
        <v>32.154887475195366</v>
      </c>
      <c r="AC515" s="6"/>
    </row>
    <row r="516" spans="1:29">
      <c r="A516" s="6"/>
      <c r="O516" s="6">
        <v>24.854301706266142</v>
      </c>
      <c r="P516" s="6">
        <v>67.182731122268038</v>
      </c>
      <c r="Q516" s="6">
        <v>798.9222823955148</v>
      </c>
      <c r="R516" s="6">
        <v>72.292788679450041</v>
      </c>
      <c r="S516" s="6">
        <v>54.886243765009439</v>
      </c>
      <c r="T516" s="6">
        <v>745.41779380595096</v>
      </c>
      <c r="U516" s="6">
        <v>20.791985342296801</v>
      </c>
      <c r="V516" s="6">
        <v>21.669295720560186</v>
      </c>
      <c r="W516" s="19">
        <v>1806.0174225373164</v>
      </c>
      <c r="X516" t="s">
        <v>64</v>
      </c>
      <c r="AC516" s="6"/>
    </row>
    <row r="517" spans="1:29">
      <c r="A517" s="6"/>
      <c r="C517" s="1" t="s">
        <v>29</v>
      </c>
      <c r="D517" s="4">
        <v>3.1249203227613491E-3</v>
      </c>
      <c r="E517" s="4">
        <v>4.1457605401509534E-4</v>
      </c>
      <c r="F517" s="4">
        <v>2.4826002108312812E-4</v>
      </c>
      <c r="G517" s="4">
        <v>3.293609093348005E-5</v>
      </c>
      <c r="H517" s="4">
        <v>2.9128544752507864E-2</v>
      </c>
      <c r="I517" s="4">
        <v>3.8644176156228567E-3</v>
      </c>
      <c r="J517" s="4">
        <v>2.3141240055645131E-3</v>
      </c>
      <c r="K517" s="4">
        <v>3.0700955532868811E-4</v>
      </c>
      <c r="X517">
        <v>1</v>
      </c>
      <c r="AC517" s="6"/>
    </row>
    <row r="518" spans="1:29">
      <c r="A518" s="6"/>
      <c r="C518" s="1"/>
      <c r="D518" s="1" t="s">
        <v>13</v>
      </c>
      <c r="E518" s="1" t="s">
        <v>14</v>
      </c>
      <c r="F518" s="1" t="s">
        <v>15</v>
      </c>
      <c r="G518" s="1" t="s">
        <v>16</v>
      </c>
      <c r="H518" s="1" t="s">
        <v>17</v>
      </c>
      <c r="I518" s="1" t="s">
        <v>18</v>
      </c>
      <c r="J518" s="1" t="s">
        <v>19</v>
      </c>
      <c r="K518" s="1" t="s">
        <v>20</v>
      </c>
      <c r="L518" s="1"/>
      <c r="X518">
        <v>0</v>
      </c>
      <c r="Y518" t="s">
        <v>65</v>
      </c>
      <c r="AC518" s="6"/>
    </row>
    <row r="519" spans="1:29">
      <c r="A519" s="6"/>
      <c r="B519" s="4">
        <v>7.9242730800337793E-2</v>
      </c>
      <c r="C519" s="1" t="s">
        <v>13</v>
      </c>
      <c r="D519" s="4">
        <v>2.4762721990908226E-4</v>
      </c>
      <c r="E519" s="4">
        <v>3.2852138644584498E-5</v>
      </c>
      <c r="F519" s="4">
        <v>1.9672802019176505E-5</v>
      </c>
      <c r="G519" s="4">
        <v>2.6099457874572059E-6</v>
      </c>
      <c r="H519" s="4">
        <v>2.3082254304285727E-3</v>
      </c>
      <c r="I519" s="4">
        <v>3.0622700481488526E-4</v>
      </c>
      <c r="J519" s="4">
        <v>1.833775056115481E-4</v>
      </c>
      <c r="K519" s="4">
        <v>2.4328275546042643E-5</v>
      </c>
      <c r="N519" t="s">
        <v>100</v>
      </c>
      <c r="AC519" s="6"/>
    </row>
    <row r="520" spans="1:29">
      <c r="A520" s="6"/>
      <c r="B520" s="4">
        <v>1.0512952412032883E-2</v>
      </c>
      <c r="C520" s="1" t="s">
        <v>14</v>
      </c>
      <c r="D520" s="4">
        <v>3.2852138644584498E-5</v>
      </c>
      <c r="E520" s="4">
        <v>4.3584183270290716E-6</v>
      </c>
      <c r="F520" s="4">
        <v>2.6099457874572059E-6</v>
      </c>
      <c r="G520" s="4">
        <v>3.4625555662206344E-7</v>
      </c>
      <c r="H520" s="4">
        <v>3.0622700481488531E-4</v>
      </c>
      <c r="I520" s="4">
        <v>4.0626438493264675E-5</v>
      </c>
      <c r="J520" s="4">
        <v>2.4328275546042643E-5</v>
      </c>
      <c r="K520" s="4">
        <v>3.2275768452098744E-6</v>
      </c>
      <c r="P520" s="1" t="s">
        <v>13</v>
      </c>
      <c r="Q520" s="1" t="s">
        <v>14</v>
      </c>
      <c r="R520" s="1" t="s">
        <v>15</v>
      </c>
      <c r="S520" s="1" t="s">
        <v>16</v>
      </c>
      <c r="T520" s="1" t="s">
        <v>17</v>
      </c>
      <c r="U520" s="1" t="s">
        <v>18</v>
      </c>
      <c r="V520" s="1" t="s">
        <v>19</v>
      </c>
      <c r="W520" s="1" t="s">
        <v>20</v>
      </c>
      <c r="AC520" s="6"/>
    </row>
    <row r="521" spans="1:29">
      <c r="A521" s="6"/>
      <c r="B521" s="4">
        <v>6.2954571596220889E-3</v>
      </c>
      <c r="C521" s="1" t="s">
        <v>15</v>
      </c>
      <c r="D521" s="4">
        <v>1.9672802019176505E-5</v>
      </c>
      <c r="E521" s="4">
        <v>2.6099457874572059E-6</v>
      </c>
      <c r="F521" s="4">
        <v>1.5629103271757098E-6</v>
      </c>
      <c r="G521" s="4">
        <v>2.0734774947714115E-7</v>
      </c>
      <c r="H521" s="4">
        <v>1.8337750561154808E-4</v>
      </c>
      <c r="I521" s="4">
        <v>2.4328275546042636E-5</v>
      </c>
      <c r="J521" s="4">
        <v>1.4568468539084462E-5</v>
      </c>
      <c r="K521" s="4">
        <v>1.9327655031663834E-6</v>
      </c>
      <c r="P521">
        <v>20</v>
      </c>
      <c r="Q521">
        <v>77</v>
      </c>
      <c r="R521">
        <v>107</v>
      </c>
      <c r="S521">
        <v>75</v>
      </c>
      <c r="T521">
        <v>22</v>
      </c>
      <c r="U521">
        <v>95</v>
      </c>
      <c r="V521">
        <v>21</v>
      </c>
      <c r="W521">
        <v>23</v>
      </c>
      <c r="AC521" s="6"/>
    </row>
    <row r="522" spans="1:29">
      <c r="A522" s="6"/>
      <c r="B522" s="4">
        <v>8.3520394694445077E-4</v>
      </c>
      <c r="C522" s="1" t="s">
        <v>16</v>
      </c>
      <c r="D522" s="4">
        <v>2.6099457874572059E-6</v>
      </c>
      <c r="E522" s="4">
        <v>3.4625555662206344E-7</v>
      </c>
      <c r="F522" s="4">
        <v>2.0734774947714118E-7</v>
      </c>
      <c r="G522" s="4">
        <v>2.7508353144563878E-8</v>
      </c>
      <c r="H522" s="4">
        <v>2.4328275546042639E-5</v>
      </c>
      <c r="I522" s="4">
        <v>3.2275768452098732E-6</v>
      </c>
      <c r="J522" s="4">
        <v>1.9327655031663834E-6</v>
      </c>
      <c r="K522" s="4">
        <v>2.5641559236018103E-7</v>
      </c>
      <c r="N522" s="1" t="s">
        <v>13</v>
      </c>
      <c r="O522" s="25">
        <v>22</v>
      </c>
      <c r="P522" s="7">
        <v>1</v>
      </c>
      <c r="Q522" s="7">
        <v>3.85</v>
      </c>
      <c r="R522" s="7">
        <v>5.35</v>
      </c>
      <c r="S522" s="7">
        <v>3.75</v>
      </c>
      <c r="T522" s="7">
        <v>1.1000000000000001</v>
      </c>
      <c r="U522" s="7">
        <v>4.75</v>
      </c>
      <c r="V522" s="7">
        <v>1.05</v>
      </c>
      <c r="W522" s="7">
        <v>1.1499999999999999</v>
      </c>
      <c r="AC522" s="6"/>
    </row>
    <row r="523" spans="1:29">
      <c r="A523" s="6"/>
      <c r="B523" s="4">
        <v>0.73865097091144372</v>
      </c>
      <c r="C523" s="1" t="s">
        <v>17</v>
      </c>
      <c r="D523" s="4">
        <v>2.3082254304285727E-3</v>
      </c>
      <c r="E523" s="4">
        <v>3.0622700481488531E-4</v>
      </c>
      <c r="F523" s="4">
        <v>1.8337750561154808E-4</v>
      </c>
      <c r="G523" s="4">
        <v>2.4328275546042636E-5</v>
      </c>
      <c r="H523" s="4">
        <v>2.1515827862677372E-2</v>
      </c>
      <c r="I523" s="4">
        <v>2.8544558237871094E-3</v>
      </c>
      <c r="J523" s="4">
        <v>1.7093299435197069E-3</v>
      </c>
      <c r="K523" s="4">
        <v>2.2677290612262607E-4</v>
      </c>
      <c r="N523" s="1" t="s">
        <v>14</v>
      </c>
      <c r="O523" s="25">
        <v>66</v>
      </c>
      <c r="P523" s="7">
        <v>3</v>
      </c>
      <c r="Q523" s="7">
        <v>11.55</v>
      </c>
      <c r="R523" s="7">
        <v>16.05</v>
      </c>
      <c r="S523" s="7">
        <v>11.25</v>
      </c>
      <c r="T523" s="7">
        <v>3.3</v>
      </c>
      <c r="U523" s="7">
        <v>14.25</v>
      </c>
      <c r="V523" s="7">
        <v>3.15</v>
      </c>
      <c r="W523" s="7">
        <v>3.45</v>
      </c>
      <c r="AC523" s="6"/>
    </row>
    <row r="524" spans="1:29">
      <c r="A524" s="6"/>
      <c r="B524" s="4">
        <v>9.7995140095055763E-2</v>
      </c>
      <c r="C524" s="1" t="s">
        <v>18</v>
      </c>
      <c r="D524" s="4">
        <v>3.0622700481488526E-4</v>
      </c>
      <c r="E524" s="4">
        <v>4.0626438493264675E-5</v>
      </c>
      <c r="F524" s="4">
        <v>2.4328275546042639E-5</v>
      </c>
      <c r="G524" s="4">
        <v>3.2275768452098736E-6</v>
      </c>
      <c r="H524" s="4">
        <v>2.8544558237871094E-3</v>
      </c>
      <c r="I524" s="4">
        <v>3.7869414562876318E-4</v>
      </c>
      <c r="J524" s="4">
        <v>2.2677290612262607E-4</v>
      </c>
      <c r="K524" s="4">
        <v>3.0085444384955565E-5</v>
      </c>
      <c r="N524" s="1" t="s">
        <v>15</v>
      </c>
      <c r="O524" s="25">
        <v>104</v>
      </c>
      <c r="P524" s="7">
        <v>4.7272727272727275</v>
      </c>
      <c r="Q524" s="7">
        <v>18.2</v>
      </c>
      <c r="R524" s="7">
        <v>25.290909090909089</v>
      </c>
      <c r="S524" s="7">
        <v>17.727272727272727</v>
      </c>
      <c r="T524" s="7">
        <v>5.2</v>
      </c>
      <c r="U524" s="7">
        <v>22.454545454545453</v>
      </c>
      <c r="V524" s="7">
        <v>4.9636363636363638</v>
      </c>
      <c r="W524" s="7">
        <v>5.4363636363636365</v>
      </c>
      <c r="AC524" s="6"/>
    </row>
    <row r="525" spans="1:29">
      <c r="A525" s="6"/>
      <c r="B525" s="4">
        <v>5.8682298001603371E-2</v>
      </c>
      <c r="C525" s="1" t="s">
        <v>19</v>
      </c>
      <c r="D525" s="4">
        <v>1.8337750561154808E-4</v>
      </c>
      <c r="E525" s="4">
        <v>2.4328275546042639E-5</v>
      </c>
      <c r="F525" s="4">
        <v>1.456846853908446E-5</v>
      </c>
      <c r="G525" s="4">
        <v>1.9327655031663834E-6</v>
      </c>
      <c r="H525" s="4">
        <v>1.7093299435197067E-3</v>
      </c>
      <c r="I525" s="4">
        <v>2.2677290612262602E-4</v>
      </c>
      <c r="J525" s="4">
        <v>1.3579811450720083E-4</v>
      </c>
      <c r="K525" s="4">
        <v>1.8016026215137813E-5</v>
      </c>
      <c r="N525" s="1" t="s">
        <v>16</v>
      </c>
      <c r="O525" s="25">
        <v>78</v>
      </c>
      <c r="P525" s="7">
        <v>3.5454545454545454</v>
      </c>
      <c r="Q525" s="7">
        <v>13.65</v>
      </c>
      <c r="R525" s="7">
        <v>18.968181818181819</v>
      </c>
      <c r="S525" s="7">
        <v>13.295454545454545</v>
      </c>
      <c r="T525" s="7">
        <v>3.9</v>
      </c>
      <c r="U525" s="7">
        <v>16.84090909090909</v>
      </c>
      <c r="V525" s="7">
        <v>3.7227272727272727</v>
      </c>
      <c r="W525" s="7">
        <v>4.0772727272727272</v>
      </c>
      <c r="AC525" s="6"/>
    </row>
    <row r="526" spans="1:29">
      <c r="A526" s="6"/>
      <c r="B526" s="4">
        <v>7.7852466729599222E-3</v>
      </c>
      <c r="C526" s="1" t="s">
        <v>20</v>
      </c>
      <c r="D526" s="4">
        <v>2.4328275546042639E-5</v>
      </c>
      <c r="E526" s="4">
        <v>3.227576845209874E-6</v>
      </c>
      <c r="F526" s="4">
        <v>1.9327655031663834E-6</v>
      </c>
      <c r="G526" s="4">
        <v>2.5641559236018103E-7</v>
      </c>
      <c r="H526" s="4">
        <v>2.2677290612262605E-4</v>
      </c>
      <c r="I526" s="4">
        <v>3.0085444384955562E-5</v>
      </c>
      <c r="J526" s="4">
        <v>1.8016026215137813E-5</v>
      </c>
      <c r="K526" s="4">
        <v>2.3901451191895741E-6</v>
      </c>
      <c r="N526" s="1" t="s">
        <v>17</v>
      </c>
      <c r="O526" s="25">
        <v>24</v>
      </c>
      <c r="P526" s="7">
        <v>1.0909090909090908</v>
      </c>
      <c r="Q526" s="7">
        <v>4.2</v>
      </c>
      <c r="R526" s="7">
        <v>5.836363636363636</v>
      </c>
      <c r="S526" s="7">
        <v>4.0909090909090908</v>
      </c>
      <c r="T526" s="7">
        <v>1.2</v>
      </c>
      <c r="U526" s="7">
        <v>5.1818181818181817</v>
      </c>
      <c r="V526" s="7">
        <v>1.1454545454545455</v>
      </c>
      <c r="W526" s="7">
        <v>1.2545454545454546</v>
      </c>
      <c r="AC526" s="6"/>
    </row>
    <row r="527" spans="1:29">
      <c r="A527" s="6"/>
      <c r="N527" s="1" t="s">
        <v>18</v>
      </c>
      <c r="O527" s="25">
        <v>108</v>
      </c>
      <c r="P527" s="7">
        <v>4.9090909090909092</v>
      </c>
      <c r="Q527" s="7">
        <v>18.899999999999999</v>
      </c>
      <c r="R527" s="7">
        <v>26.263636363636362</v>
      </c>
      <c r="S527" s="7">
        <v>18.40909090909091</v>
      </c>
      <c r="T527" s="7">
        <v>5.4</v>
      </c>
      <c r="U527" s="7">
        <v>23.318181818181817</v>
      </c>
      <c r="V527" s="7">
        <v>5.1545454545454543</v>
      </c>
      <c r="W527" s="7">
        <v>5.6454545454545455</v>
      </c>
      <c r="AC527" s="6"/>
    </row>
    <row r="528" spans="1:29">
      <c r="A528" s="6"/>
      <c r="C528" s="1" t="s">
        <v>30</v>
      </c>
      <c r="D528" s="4">
        <v>2.8057141200580841E-3</v>
      </c>
      <c r="E528" s="4">
        <v>2.1148431002502476E-2</v>
      </c>
      <c r="F528" s="4">
        <v>2.2290061014526723E-4</v>
      </c>
      <c r="G528" s="4">
        <v>1.6801420146024351E-3</v>
      </c>
      <c r="H528" s="4">
        <v>2.61531049971339E-2</v>
      </c>
      <c r="I528" s="4">
        <v>0.19713239227724269</v>
      </c>
      <c r="J528" s="4">
        <v>2.0777395028876641E-3</v>
      </c>
      <c r="K528" s="4">
        <v>1.5661228706039337E-2</v>
      </c>
      <c r="N528" s="1" t="s">
        <v>19</v>
      </c>
      <c r="O528" s="25">
        <v>21</v>
      </c>
      <c r="P528" s="7">
        <v>0.95454545454545459</v>
      </c>
      <c r="Q528" s="7">
        <v>3.6749999999999998</v>
      </c>
      <c r="R528" s="7">
        <v>5.1068181818181815</v>
      </c>
      <c r="S528" s="7">
        <v>3.5795454545454546</v>
      </c>
      <c r="T528" s="7">
        <v>1.05</v>
      </c>
      <c r="U528" s="7">
        <v>4.5340909090909092</v>
      </c>
      <c r="V528" s="7">
        <v>1.0022727272727272</v>
      </c>
      <c r="W528" s="7">
        <v>1.0977272727272727</v>
      </c>
      <c r="AC528" s="6"/>
    </row>
    <row r="529" spans="1:29">
      <c r="A529" s="6"/>
      <c r="C529" s="1"/>
      <c r="D529" s="1" t="s">
        <v>13</v>
      </c>
      <c r="E529" s="1" t="s">
        <v>14</v>
      </c>
      <c r="F529" s="1" t="s">
        <v>15</v>
      </c>
      <c r="G529" s="1" t="s">
        <v>16</v>
      </c>
      <c r="H529" s="1" t="s">
        <v>17</v>
      </c>
      <c r="I529" s="1" t="s">
        <v>18</v>
      </c>
      <c r="J529" s="1" t="s">
        <v>19</v>
      </c>
      <c r="K529" s="1" t="s">
        <v>20</v>
      </c>
      <c r="L529" s="1"/>
      <c r="N529" s="1" t="s">
        <v>20</v>
      </c>
      <c r="O529" s="26">
        <v>17</v>
      </c>
      <c r="P529" s="7">
        <v>0.77272727272727271</v>
      </c>
      <c r="Q529" s="7">
        <v>2.9750000000000001</v>
      </c>
      <c r="R529" s="7">
        <v>4.1340909090909088</v>
      </c>
      <c r="S529" s="7">
        <v>2.8977272727272729</v>
      </c>
      <c r="T529" s="7">
        <v>0.85</v>
      </c>
      <c r="U529" s="7">
        <v>3.6704545454545454</v>
      </c>
      <c r="V529" s="7">
        <v>0.8113636363636364</v>
      </c>
      <c r="W529" s="7">
        <v>0.88863636363636367</v>
      </c>
      <c r="AC529" s="6"/>
    </row>
    <row r="530" spans="1:29">
      <c r="A530" s="6"/>
      <c r="B530" s="4">
        <v>1.0512952412032883E-2</v>
      </c>
      <c r="C530" s="1" t="s">
        <v>13</v>
      </c>
      <c r="D530" s="4">
        <v>2.9496339025939351E-5</v>
      </c>
      <c r="E530" s="4">
        <v>2.2233244871846939E-4</v>
      </c>
      <c r="F530" s="4">
        <v>2.3433435070702885E-6</v>
      </c>
      <c r="G530" s="4">
        <v>1.7663253044972458E-5</v>
      </c>
      <c r="H530" s="4">
        <v>2.7494634826176809E-4</v>
      </c>
      <c r="I530" s="4">
        <v>2.0724434588808511E-3</v>
      </c>
      <c r="J530" s="4">
        <v>2.1843176518458871E-5</v>
      </c>
      <c r="K530" s="4">
        <v>1.6464575210055487E-4</v>
      </c>
      <c r="O530" s="25">
        <v>440</v>
      </c>
      <c r="AC530" s="6"/>
    </row>
    <row r="531" spans="1:29">
      <c r="A531" s="6"/>
      <c r="B531" s="4">
        <v>7.9242730800337793E-2</v>
      </c>
      <c r="C531" s="1" t="s">
        <v>14</v>
      </c>
      <c r="D531" s="4">
        <v>2.2233244871846939E-4</v>
      </c>
      <c r="E531" s="4">
        <v>1.6758594247808217E-3</v>
      </c>
      <c r="F531" s="4">
        <v>1.7663253044972454E-5</v>
      </c>
      <c r="G531" s="4">
        <v>1.3313904136947797E-4</v>
      </c>
      <c r="H531" s="4">
        <v>2.0724434588808506E-3</v>
      </c>
      <c r="I531" s="4">
        <v>1.5621309093252132E-2</v>
      </c>
      <c r="J531" s="4">
        <v>1.6464575210055484E-4</v>
      </c>
      <c r="K531" s="4">
        <v>1.2410385303551978E-3</v>
      </c>
      <c r="N531" s="1" t="s">
        <v>101</v>
      </c>
      <c r="AC531" s="6"/>
    </row>
    <row r="532" spans="1:29">
      <c r="A532" s="6"/>
      <c r="B532" s="4">
        <v>8.3520394694445077E-4</v>
      </c>
      <c r="C532" s="1" t="s">
        <v>15</v>
      </c>
      <c r="D532" s="4">
        <v>2.3433435070702885E-6</v>
      </c>
      <c r="E532" s="4">
        <v>1.7663253044972454E-5</v>
      </c>
      <c r="F532" s="4">
        <v>1.8616746936965347E-7</v>
      </c>
      <c r="G532" s="4">
        <v>1.4032612420231549E-6</v>
      </c>
      <c r="H532" s="4">
        <v>2.1843176518458871E-5</v>
      </c>
      <c r="I532" s="4">
        <v>1.6464575210055487E-4</v>
      </c>
      <c r="J532" s="4">
        <v>1.7353362335341781E-6</v>
      </c>
      <c r="K532" s="4">
        <v>1.3080320029283788E-5</v>
      </c>
      <c r="P532" s="1" t="s">
        <v>13</v>
      </c>
      <c r="Q532" s="1" t="s">
        <v>14</v>
      </c>
      <c r="R532" s="1" t="s">
        <v>15</v>
      </c>
      <c r="S532" s="1" t="s">
        <v>16</v>
      </c>
      <c r="T532" s="1" t="s">
        <v>17</v>
      </c>
      <c r="U532" s="1" t="s">
        <v>18</v>
      </c>
      <c r="V532" s="1" t="s">
        <v>19</v>
      </c>
      <c r="W532" s="1" t="s">
        <v>20</v>
      </c>
      <c r="X532" s="1" t="s">
        <v>95</v>
      </c>
      <c r="AC532" s="6"/>
    </row>
    <row r="533" spans="1:29">
      <c r="A533" s="6"/>
      <c r="B533" s="4">
        <v>6.2954571596220889E-3</v>
      </c>
      <c r="C533" s="1" t="s">
        <v>16</v>
      </c>
      <c r="D533" s="4">
        <v>1.7663253044972454E-5</v>
      </c>
      <c r="E533" s="4">
        <v>1.3313904136947797E-4</v>
      </c>
      <c r="F533" s="4">
        <v>1.4032612420231547E-6</v>
      </c>
      <c r="G533" s="4">
        <v>1.057726207501078E-5</v>
      </c>
      <c r="H533" s="4">
        <v>1.6464575210055484E-4</v>
      </c>
      <c r="I533" s="4">
        <v>1.2410385303551978E-3</v>
      </c>
      <c r="J533" s="4">
        <v>1.3080320029283784E-5</v>
      </c>
      <c r="K533" s="4">
        <v>9.8594594385914333E-5</v>
      </c>
      <c r="O533" s="1" t="s">
        <v>13</v>
      </c>
      <c r="P533" s="7">
        <v>4</v>
      </c>
      <c r="Q533" s="7">
        <v>17.252597402597402</v>
      </c>
      <c r="R533" s="7">
        <v>1.0322429906542054</v>
      </c>
      <c r="S533" s="7">
        <v>0.81666666666666665</v>
      </c>
      <c r="T533" s="7">
        <v>1.1000000000000001</v>
      </c>
      <c r="U533" s="7">
        <v>1.5921052631578947</v>
      </c>
      <c r="V533" s="7">
        <v>1.05</v>
      </c>
      <c r="W533" s="7">
        <v>1.1499999999999999</v>
      </c>
      <c r="X533" s="6">
        <v>27.993612323076167</v>
      </c>
      <c r="AC533" s="6"/>
    </row>
    <row r="534" spans="1:29">
      <c r="A534" s="6"/>
      <c r="B534" s="4">
        <v>9.7995140095055763E-2</v>
      </c>
      <c r="C534" s="1" t="s">
        <v>17</v>
      </c>
      <c r="D534" s="4">
        <v>2.7494634826176804E-4</v>
      </c>
      <c r="E534" s="4">
        <v>2.0724434588808506E-3</v>
      </c>
      <c r="F534" s="4">
        <v>2.1843176518458871E-5</v>
      </c>
      <c r="G534" s="4">
        <v>1.6464575210055484E-4</v>
      </c>
      <c r="H534" s="4">
        <v>2.5628771881148395E-3</v>
      </c>
      <c r="I534" s="4">
        <v>1.9318016398481887E-2</v>
      </c>
      <c r="J534" s="4">
        <v>2.0360837366650817E-4</v>
      </c>
      <c r="K534" s="4">
        <v>1.5347243011090337E-3</v>
      </c>
      <c r="O534" s="1" t="s">
        <v>14</v>
      </c>
      <c r="P534" s="7">
        <v>0.33333333333333331</v>
      </c>
      <c r="Q534" s="7">
        <v>65.238311688311683</v>
      </c>
      <c r="R534" s="7">
        <v>14.112305295950156</v>
      </c>
      <c r="S534" s="7">
        <v>0.93888888888888888</v>
      </c>
      <c r="T534" s="7">
        <v>3.3</v>
      </c>
      <c r="U534" s="7">
        <v>1.2675438596491229</v>
      </c>
      <c r="V534" s="7">
        <v>3.15</v>
      </c>
      <c r="W534" s="7">
        <v>8.7681159420289798E-2</v>
      </c>
      <c r="X534" s="6">
        <v>88.428064225553456</v>
      </c>
      <c r="AC534" s="6"/>
    </row>
    <row r="535" spans="1:29">
      <c r="A535" s="6"/>
      <c r="B535" s="4">
        <v>0.73865097091144372</v>
      </c>
      <c r="C535" s="1" t="s">
        <v>18</v>
      </c>
      <c r="D535" s="4">
        <v>2.0724434588808506E-3</v>
      </c>
      <c r="E535" s="4">
        <v>1.5621309093252132E-2</v>
      </c>
      <c r="F535" s="4">
        <v>1.6464575210055484E-4</v>
      </c>
      <c r="G535" s="4">
        <v>1.2410385303551978E-3</v>
      </c>
      <c r="H535" s="4">
        <v>1.9318016398481887E-2</v>
      </c>
      <c r="I535" s="4">
        <v>0.14561203295368091</v>
      </c>
      <c r="J535" s="4">
        <v>1.5347243011090334E-3</v>
      </c>
      <c r="K535" s="4">
        <v>1.1568181789382129E-2</v>
      </c>
      <c r="O535" s="1" t="s">
        <v>15</v>
      </c>
      <c r="P535" s="7">
        <v>1.5734265734265735</v>
      </c>
      <c r="Q535" s="7">
        <v>18.2</v>
      </c>
      <c r="R535" s="7">
        <v>109.85165675446052</v>
      </c>
      <c r="S535" s="7">
        <v>0.1682983682983682</v>
      </c>
      <c r="T535" s="7">
        <v>5.2</v>
      </c>
      <c r="U535" s="7">
        <v>20.499079867500917</v>
      </c>
      <c r="V535" s="7">
        <v>0.21638361638361631</v>
      </c>
      <c r="W535" s="7">
        <v>3.620310124657951</v>
      </c>
      <c r="X535" s="6">
        <v>159.32915530472792</v>
      </c>
      <c r="AC535" s="6"/>
    </row>
    <row r="536" spans="1:29">
      <c r="A536" s="6"/>
      <c r="B536" s="4">
        <v>7.7852466729599222E-3</v>
      </c>
      <c r="C536" s="1" t="s">
        <v>19</v>
      </c>
      <c r="D536" s="4">
        <v>2.1843176518458874E-5</v>
      </c>
      <c r="E536" s="4">
        <v>1.6464575210055487E-4</v>
      </c>
      <c r="F536" s="4">
        <v>1.7353362335341783E-6</v>
      </c>
      <c r="G536" s="4">
        <v>1.3080320029283788E-5</v>
      </c>
      <c r="H536" s="4">
        <v>2.036083736665082E-4</v>
      </c>
      <c r="I536" s="4">
        <v>1.5347243011090339E-3</v>
      </c>
      <c r="J536" s="4">
        <v>1.6175714552133588E-5</v>
      </c>
      <c r="K536" s="4">
        <v>1.2192652867815717E-4</v>
      </c>
      <c r="O536" s="1" t="s">
        <v>16</v>
      </c>
      <c r="P536" s="7">
        <v>8.3916083916083906E-2</v>
      </c>
      <c r="Q536" s="7">
        <v>1.5840659340659342</v>
      </c>
      <c r="R536" s="7">
        <v>0.83015162407685794</v>
      </c>
      <c r="S536" s="7">
        <v>57.729642579642579</v>
      </c>
      <c r="T536" s="7">
        <v>2.1564102564102563</v>
      </c>
      <c r="U536" s="7">
        <v>11.375322046374677</v>
      </c>
      <c r="V536" s="7">
        <v>0.7972083472083471</v>
      </c>
      <c r="W536" s="7">
        <v>1.4644775514340688E-3</v>
      </c>
      <c r="X536" s="6">
        <v>74.558181349246183</v>
      </c>
      <c r="AC536" s="6"/>
    </row>
    <row r="537" spans="1:29">
      <c r="A537" s="6"/>
      <c r="B537" s="4">
        <v>5.8682298001603371E-2</v>
      </c>
      <c r="C537" s="1" t="s">
        <v>20</v>
      </c>
      <c r="D537" s="4">
        <v>1.6464575210055487E-4</v>
      </c>
      <c r="E537" s="4">
        <v>1.2410385303551978E-3</v>
      </c>
      <c r="F537" s="4">
        <v>1.3080320029283788E-5</v>
      </c>
      <c r="G537" s="4">
        <v>9.8594594385914333E-5</v>
      </c>
      <c r="H537" s="4">
        <v>1.5347243011090339E-3</v>
      </c>
      <c r="I537" s="4">
        <v>1.1568181789382131E-2</v>
      </c>
      <c r="J537" s="4">
        <v>1.2192652867815716E-4</v>
      </c>
      <c r="K537" s="4">
        <v>9.1903688999906558E-4</v>
      </c>
      <c r="O537" s="1" t="s">
        <v>17</v>
      </c>
      <c r="P537" s="7">
        <v>14.00757575757576</v>
      </c>
      <c r="Q537" s="7">
        <v>4.2</v>
      </c>
      <c r="R537" s="7">
        <v>2.5217218918153494</v>
      </c>
      <c r="S537" s="7">
        <v>4.0909090909090908</v>
      </c>
      <c r="T537" s="7">
        <v>64.533333333333346</v>
      </c>
      <c r="U537" s="7">
        <v>0.12918660287081343</v>
      </c>
      <c r="V537" s="7">
        <v>1.8470418470418484E-2</v>
      </c>
      <c r="W537" s="7">
        <v>1.2545454545454546</v>
      </c>
      <c r="X537" s="6">
        <v>90.755742549520235</v>
      </c>
      <c r="AC537" s="6"/>
    </row>
    <row r="538" spans="1:29">
      <c r="A538" s="6"/>
      <c r="O538" s="1" t="s">
        <v>18</v>
      </c>
      <c r="P538" s="7">
        <v>0.74242424242424254</v>
      </c>
      <c r="Q538" s="7">
        <v>1.2703703703703697</v>
      </c>
      <c r="R538" s="7">
        <v>26.263636363636362</v>
      </c>
      <c r="S538" s="7">
        <v>9.7671156004489355</v>
      </c>
      <c r="T538" s="7">
        <v>2.3999999999999995</v>
      </c>
      <c r="U538" s="7">
        <v>93.454634059897231</v>
      </c>
      <c r="V538" s="7">
        <v>1.930559563892897</v>
      </c>
      <c r="W538" s="7">
        <v>7.3795930317669456E-2</v>
      </c>
      <c r="X538" s="6">
        <v>135.9025361309877</v>
      </c>
      <c r="AC538" s="6"/>
    </row>
    <row r="539" spans="1:29">
      <c r="A539" s="6"/>
      <c r="C539" s="1" t="s">
        <v>31</v>
      </c>
      <c r="D539" s="4">
        <v>1.5323290196832777E-4</v>
      </c>
      <c r="E539" s="4">
        <v>2.0329059714129168E-5</v>
      </c>
      <c r="F539" s="4">
        <v>1.9287866301928192E-3</v>
      </c>
      <c r="G539" s="4">
        <v>2.5588772435510183E-4</v>
      </c>
      <c r="H539" s="4">
        <v>1.4283408796154321E-3</v>
      </c>
      <c r="I539" s="4">
        <v>1.8949472770433872E-4</v>
      </c>
      <c r="J539" s="4">
        <v>1.797893766006944E-2</v>
      </c>
      <c r="K539" s="4">
        <v>2.3852246651551554E-3</v>
      </c>
      <c r="O539" s="1" t="s">
        <v>19</v>
      </c>
      <c r="P539" s="7">
        <v>0.95454545454545459</v>
      </c>
      <c r="Q539" s="7">
        <v>3.6749999999999998</v>
      </c>
      <c r="R539" s="7">
        <v>0.70183375814216964</v>
      </c>
      <c r="S539" s="7">
        <v>9.3831168831168849E-2</v>
      </c>
      <c r="T539" s="7">
        <v>0.85952380952380947</v>
      </c>
      <c r="U539" s="7">
        <v>2.7546422875370244</v>
      </c>
      <c r="V539" s="7">
        <v>24.920640074211509</v>
      </c>
      <c r="W539" s="7">
        <v>0.7416196122717863</v>
      </c>
      <c r="X539" s="6">
        <v>34.701636165062915</v>
      </c>
      <c r="AC539" s="6"/>
    </row>
    <row r="540" spans="1:29">
      <c r="A540" s="6"/>
      <c r="C540" s="1"/>
      <c r="D540" s="1" t="s">
        <v>13</v>
      </c>
      <c r="E540" s="1" t="s">
        <v>14</v>
      </c>
      <c r="F540" s="1" t="s">
        <v>15</v>
      </c>
      <c r="G540" s="1" t="s">
        <v>16</v>
      </c>
      <c r="H540" s="1" t="s">
        <v>17</v>
      </c>
      <c r="I540" s="1" t="s">
        <v>18</v>
      </c>
      <c r="J540" s="1" t="s">
        <v>19</v>
      </c>
      <c r="K540" s="1" t="s">
        <v>20</v>
      </c>
      <c r="L540" s="1"/>
      <c r="O540" s="1" t="s">
        <v>20</v>
      </c>
      <c r="P540" s="7">
        <v>0.77272727272727271</v>
      </c>
      <c r="Q540" s="7">
        <v>2.1008403361344387E-4</v>
      </c>
      <c r="R540" s="7">
        <v>2.3759820580738666</v>
      </c>
      <c r="S540" s="7">
        <v>2.8977272727272729</v>
      </c>
      <c r="T540" s="7">
        <v>0.85</v>
      </c>
      <c r="U540" s="7">
        <v>0.76023782718829147</v>
      </c>
      <c r="V540" s="7">
        <v>12.531251591545708</v>
      </c>
      <c r="W540" s="7">
        <v>42.029301325273188</v>
      </c>
      <c r="X540" s="6">
        <v>62.217437431569209</v>
      </c>
      <c r="AC540" s="6"/>
    </row>
    <row r="541" spans="1:29">
      <c r="A541" s="6"/>
      <c r="B541" s="4">
        <v>6.2954571596220889E-3</v>
      </c>
      <c r="C541" s="1" t="s">
        <v>13</v>
      </c>
      <c r="D541" s="4">
        <v>9.6467116978617869E-7</v>
      </c>
      <c r="E541" s="4">
        <v>1.2798072452569945E-7</v>
      </c>
      <c r="F541" s="4">
        <v>1.2142593600430747E-5</v>
      </c>
      <c r="G541" s="4">
        <v>1.6109302063507294E-6</v>
      </c>
      <c r="H541" s="4">
        <v>8.9920588169558847E-6</v>
      </c>
      <c r="I541" s="4">
        <v>1.1929559402369173E-6</v>
      </c>
      <c r="J541" s="4">
        <v>1.1318563181448336E-4</v>
      </c>
      <c r="K541" s="4">
        <v>1.5016079695558222E-5</v>
      </c>
      <c r="X541" s="27">
        <v>673.88636547974386</v>
      </c>
      <c r="Y541" t="s">
        <v>51</v>
      </c>
      <c r="AC541" s="6"/>
    </row>
    <row r="542" spans="1:29">
      <c r="A542" s="6"/>
      <c r="B542" s="4">
        <v>8.3520394694445077E-4</v>
      </c>
      <c r="C542" s="1" t="s">
        <v>14</v>
      </c>
      <c r="D542" s="4">
        <v>1.2798072452569945E-7</v>
      </c>
      <c r="E542" s="4">
        <v>1.6978910910910108E-8</v>
      </c>
      <c r="F542" s="4">
        <v>1.6109302063507294E-6</v>
      </c>
      <c r="G542" s="4">
        <v>2.137184373560147E-7</v>
      </c>
      <c r="H542" s="4">
        <v>1.1929559402369175E-6</v>
      </c>
      <c r="I542" s="4">
        <v>1.5826674450382766E-7</v>
      </c>
      <c r="J542" s="4">
        <v>1.5016079695558224E-5</v>
      </c>
      <c r="K542" s="4">
        <v>1.9921490546868419E-6</v>
      </c>
      <c r="Y542" t="s">
        <v>102</v>
      </c>
      <c r="AC542" s="6"/>
    </row>
    <row r="543" spans="1:29">
      <c r="A543" s="6"/>
      <c r="B543" s="4">
        <v>7.9242730800337793E-2</v>
      </c>
      <c r="C543" s="1" t="s">
        <v>15</v>
      </c>
      <c r="D543" s="4">
        <v>1.2142593600430749E-5</v>
      </c>
      <c r="E543" s="4">
        <v>1.6109302063507297E-6</v>
      </c>
      <c r="F543" s="4">
        <v>1.5284231970766026E-4</v>
      </c>
      <c r="G543" s="4">
        <v>2.0277242056182375E-5</v>
      </c>
      <c r="H543" s="4">
        <v>1.1318563181448338E-4</v>
      </c>
      <c r="I543" s="4">
        <v>1.5016079695558226E-5</v>
      </c>
      <c r="J543" s="4">
        <v>1.4247001170729378E-3</v>
      </c>
      <c r="K543" s="4">
        <v>1.8901171603921582E-4</v>
      </c>
      <c r="U543" t="s">
        <v>103</v>
      </c>
      <c r="W543">
        <v>66.33864886296881</v>
      </c>
      <c r="AC543" s="6"/>
    </row>
    <row r="544" spans="1:29">
      <c r="A544" s="6"/>
      <c r="B544" s="4">
        <v>1.0512952412032883E-2</v>
      </c>
      <c r="C544" s="1" t="s">
        <v>16</v>
      </c>
      <c r="D544" s="4">
        <v>1.6109302063507297E-6</v>
      </c>
      <c r="E544" s="4">
        <v>2.1371843735601473E-7</v>
      </c>
      <c r="F544" s="4">
        <v>2.0277242056182375E-5</v>
      </c>
      <c r="G544" s="4">
        <v>2.6901354689685731E-6</v>
      </c>
      <c r="H544" s="4">
        <v>1.5016079695558226E-5</v>
      </c>
      <c r="I544" s="4">
        <v>1.9921490546868419E-6</v>
      </c>
      <c r="J544" s="4">
        <v>1.8901171603921585E-4</v>
      </c>
      <c r="K544" s="4">
        <v>2.5075753396783215E-5</v>
      </c>
      <c r="AC544" s="6"/>
    </row>
    <row r="545" spans="1:29">
      <c r="A545" s="6"/>
      <c r="B545" s="4">
        <v>5.8682298001603371E-2</v>
      </c>
      <c r="C545" s="1" t="s">
        <v>17</v>
      </c>
      <c r="D545" s="4">
        <v>8.9920588169558864E-6</v>
      </c>
      <c r="E545" s="4">
        <v>1.1929559402369175E-6</v>
      </c>
      <c r="F545" s="4">
        <v>1.1318563181448338E-4</v>
      </c>
      <c r="G545" s="4">
        <v>1.5016079695558226E-5</v>
      </c>
      <c r="H545" s="4">
        <v>8.3818325145465066E-5</v>
      </c>
      <c r="I545" s="4">
        <v>1.1119986080878691E-5</v>
      </c>
      <c r="J545" s="4">
        <v>1.0550453775204445E-3</v>
      </c>
      <c r="K545" s="4">
        <v>1.3997046460140943E-4</v>
      </c>
      <c r="AC545" s="6"/>
    </row>
    <row r="546" spans="1:29">
      <c r="A546" s="6"/>
      <c r="B546" s="4">
        <v>7.7852466729599222E-3</v>
      </c>
      <c r="C546" s="1" t="s">
        <v>18</v>
      </c>
      <c r="D546" s="4">
        <v>1.1929559402369178E-6</v>
      </c>
      <c r="E546" s="4">
        <v>1.5826674450382769E-7</v>
      </c>
      <c r="F546" s="4">
        <v>1.5016079695558226E-5</v>
      </c>
      <c r="G546" s="4">
        <v>1.9921490546868423E-6</v>
      </c>
      <c r="H546" s="4">
        <v>1.1119986080878692E-5</v>
      </c>
      <c r="I546" s="4">
        <v>1.4752631984036495E-6</v>
      </c>
      <c r="J546" s="4">
        <v>1.3997046460140946E-4</v>
      </c>
      <c r="K546" s="4">
        <v>1.8569562388661117E-5</v>
      </c>
      <c r="AC546" s="6"/>
    </row>
    <row r="547" spans="1:29">
      <c r="A547" s="6"/>
      <c r="B547" s="4">
        <v>0.73865097091144372</v>
      </c>
      <c r="C547" s="1" t="s">
        <v>19</v>
      </c>
      <c r="D547" s="4">
        <v>1.1318563181448339E-4</v>
      </c>
      <c r="E547" s="4">
        <v>1.5016079695558226E-5</v>
      </c>
      <c r="F547" s="4">
        <v>1.4247001170729376E-3</v>
      </c>
      <c r="G547" s="4">
        <v>1.8901171603921585E-4</v>
      </c>
      <c r="H547" s="4">
        <v>1.0550453775204445E-3</v>
      </c>
      <c r="I547" s="4">
        <v>1.3997046460140946E-4</v>
      </c>
      <c r="J547" s="4">
        <v>1.3280159758566612E-2</v>
      </c>
      <c r="K547" s="4">
        <v>1.7618485147587787E-3</v>
      </c>
      <c r="AC547" s="6"/>
    </row>
    <row r="548" spans="1:29">
      <c r="A548" s="6"/>
      <c r="B548" s="4">
        <v>9.7995140095055763E-2</v>
      </c>
      <c r="C548" s="1" t="s">
        <v>20</v>
      </c>
      <c r="D548" s="4">
        <v>1.5016079695558226E-5</v>
      </c>
      <c r="E548" s="4">
        <v>1.9921490546868419E-6</v>
      </c>
      <c r="F548" s="4">
        <v>1.8901171603921582E-4</v>
      </c>
      <c r="G548" s="4">
        <v>2.5075753396783215E-5</v>
      </c>
      <c r="H548" s="4">
        <v>1.3997046460140946E-4</v>
      </c>
      <c r="I548" s="4">
        <v>1.8569562388661117E-5</v>
      </c>
      <c r="J548" s="4">
        <v>1.7618485147587789E-3</v>
      </c>
      <c r="K548" s="4">
        <v>2.3374042522006193E-4</v>
      </c>
      <c r="AC548" s="6"/>
    </row>
    <row r="549" spans="1:29">
      <c r="A549" s="6"/>
      <c r="AC549" s="6"/>
    </row>
    <row r="550" spans="1:29">
      <c r="A550" s="6"/>
      <c r="C550" s="1" t="s">
        <v>32</v>
      </c>
      <c r="D550" s="4">
        <v>2.1751672649444563E-5</v>
      </c>
      <c r="E550" s="4">
        <v>1.6395602992020988E-4</v>
      </c>
      <c r="F550" s="4">
        <v>2.7379456273203767E-4</v>
      </c>
      <c r="G550" s="4">
        <v>2.0637617273277162E-3</v>
      </c>
      <c r="H550" s="4">
        <v>2.0275543206534262E-4</v>
      </c>
      <c r="I550" s="4">
        <v>1.5282951440996088E-3</v>
      </c>
      <c r="J550" s="4">
        <v>2.5521409667450751E-3</v>
      </c>
      <c r="K550" s="4">
        <v>1.9237090749199642E-2</v>
      </c>
      <c r="AC550" s="6"/>
    </row>
    <row r="551" spans="1:29">
      <c r="A551" s="6"/>
      <c r="C551" s="1"/>
      <c r="D551" s="1" t="s">
        <v>13</v>
      </c>
      <c r="E551" s="1" t="s">
        <v>14</v>
      </c>
      <c r="F551" s="1" t="s">
        <v>15</v>
      </c>
      <c r="G551" s="1" t="s">
        <v>16</v>
      </c>
      <c r="H551" s="1" t="s">
        <v>17</v>
      </c>
      <c r="I551" s="1" t="s">
        <v>18</v>
      </c>
      <c r="J551" s="1" t="s">
        <v>19</v>
      </c>
      <c r="K551" s="1" t="s">
        <v>20</v>
      </c>
      <c r="AC551" s="6"/>
    </row>
    <row r="552" spans="1:29">
      <c r="A552" s="6"/>
      <c r="B552" s="4">
        <v>8.3520394694445077E-4</v>
      </c>
      <c r="C552" s="1" t="s">
        <v>13</v>
      </c>
      <c r="D552" s="4">
        <v>1.8167082849459756E-8</v>
      </c>
      <c r="E552" s="4">
        <v>1.3693672331470176E-7</v>
      </c>
      <c r="F552" s="4">
        <v>2.286742994457279E-7</v>
      </c>
      <c r="G552" s="4">
        <v>1.7236619402170059E-6</v>
      </c>
      <c r="H552" s="4">
        <v>1.6934213712540162E-7</v>
      </c>
      <c r="I552" s="4">
        <v>1.2764381364480313E-6</v>
      </c>
      <c r="J552" s="4">
        <v>2.1315582085841131E-6</v>
      </c>
      <c r="K552" s="4">
        <v>1.6066894121460121E-5</v>
      </c>
      <c r="AC552" s="6"/>
    </row>
    <row r="553" spans="1:29">
      <c r="A553" s="6"/>
      <c r="B553" s="4">
        <v>6.2954571596220889E-3</v>
      </c>
      <c r="C553" s="1" t="s">
        <v>14</v>
      </c>
      <c r="D553" s="4">
        <v>1.3693672331470176E-7</v>
      </c>
      <c r="E553" s="4">
        <v>1.0321781624243987E-6</v>
      </c>
      <c r="F553" s="4">
        <v>1.7236619402170057E-6</v>
      </c>
      <c r="G553" s="4">
        <v>1.299232354205932E-5</v>
      </c>
      <c r="H553" s="4">
        <v>1.2764381364480313E-6</v>
      </c>
      <c r="I553" s="4">
        <v>9.6213166069375545E-6</v>
      </c>
      <c r="J553" s="4">
        <v>1.6066894121460124E-5</v>
      </c>
      <c r="K553" s="4">
        <v>1.2110628068734875E-4</v>
      </c>
      <c r="AC553" s="6"/>
    </row>
    <row r="554" spans="1:29">
      <c r="A554" s="6"/>
      <c r="B554" s="4">
        <v>1.0512952412032883E-2</v>
      </c>
      <c r="C554" s="1" t="s">
        <v>15</v>
      </c>
      <c r="D554" s="4">
        <v>2.286742994457279E-7</v>
      </c>
      <c r="E554" s="4">
        <v>1.7236619402170059E-6</v>
      </c>
      <c r="F554" s="4">
        <v>2.8783892086752636E-6</v>
      </c>
      <c r="G554" s="4">
        <v>2.1696228829171063E-5</v>
      </c>
      <c r="H554" s="4">
        <v>2.1315582085841127E-6</v>
      </c>
      <c r="I554" s="4">
        <v>1.6066894121460124E-5</v>
      </c>
      <c r="J554" s="4">
        <v>2.6830536532190569E-5</v>
      </c>
      <c r="K554" s="4">
        <v>2.0223861959229382E-4</v>
      </c>
      <c r="AC554" s="6"/>
    </row>
    <row r="555" spans="1:29">
      <c r="A555" s="6"/>
      <c r="B555" s="4">
        <v>7.9242730800337793E-2</v>
      </c>
      <c r="C555" s="1" t="s">
        <v>16</v>
      </c>
      <c r="D555" s="4">
        <v>1.7236619402170057E-6</v>
      </c>
      <c r="E555" s="4">
        <v>1.299232354205932E-5</v>
      </c>
      <c r="F555" s="4">
        <v>2.1696228829171059E-5</v>
      </c>
      <c r="G555" s="4">
        <v>1.6353811499467035E-4</v>
      </c>
      <c r="H555" s="4">
        <v>1.6066894121460124E-5</v>
      </c>
      <c r="I555" s="4">
        <v>1.2110628068734876E-4</v>
      </c>
      <c r="J555" s="4">
        <v>2.0223861959229382E-4</v>
      </c>
      <c r="K555" s="4">
        <v>1.5243996036204957E-3</v>
      </c>
      <c r="AC555" s="6"/>
    </row>
    <row r="556" spans="1:29">
      <c r="A556" s="6"/>
      <c r="B556" s="4">
        <v>7.7852466729599222E-3</v>
      </c>
      <c r="C556" s="1" t="s">
        <v>17</v>
      </c>
      <c r="D556" s="4">
        <v>1.6934213712540162E-7</v>
      </c>
      <c r="E556" s="4">
        <v>1.2764381364480313E-6</v>
      </c>
      <c r="F556" s="4">
        <v>2.1315582085841131E-6</v>
      </c>
      <c r="G556" s="4">
        <v>1.6066894121460124E-5</v>
      </c>
      <c r="H556" s="4">
        <v>1.5785010529112601E-6</v>
      </c>
      <c r="I556" s="4">
        <v>1.1898154685902285E-5</v>
      </c>
      <c r="J556" s="4">
        <v>1.9869046970276815E-5</v>
      </c>
      <c r="K556" s="4">
        <v>1.4976549675263461E-4</v>
      </c>
      <c r="AC556" s="6"/>
    </row>
    <row r="557" spans="1:29">
      <c r="A557" s="6"/>
      <c r="B557" s="4">
        <v>5.8682298001603371E-2</v>
      </c>
      <c r="C557" s="1" t="s">
        <v>18</v>
      </c>
      <c r="D557" s="4">
        <v>1.2764381364480313E-6</v>
      </c>
      <c r="E557" s="4">
        <v>9.6213166069375545E-6</v>
      </c>
      <c r="F557" s="4">
        <v>1.6066894121460124E-5</v>
      </c>
      <c r="G557" s="4">
        <v>1.2110628068734876E-4</v>
      </c>
      <c r="H557" s="4">
        <v>1.1898154685902283E-5</v>
      </c>
      <c r="I557" s="4">
        <v>8.9683871080456615E-5</v>
      </c>
      <c r="J557" s="4">
        <v>1.4976549675263461E-4</v>
      </c>
      <c r="K557" s="4">
        <v>1.1288766920284209E-3</v>
      </c>
      <c r="AC557" s="6"/>
    </row>
    <row r="558" spans="1:29">
      <c r="A558" s="6"/>
      <c r="B558" s="4">
        <v>9.7995140095055763E-2</v>
      </c>
      <c r="C558" s="1" t="s">
        <v>19</v>
      </c>
      <c r="D558" s="4">
        <v>2.1315582085841127E-6</v>
      </c>
      <c r="E558" s="4">
        <v>1.6066894121460121E-5</v>
      </c>
      <c r="F558" s="4">
        <v>2.6830536532190565E-5</v>
      </c>
      <c r="G558" s="4">
        <v>2.0223861959229382E-4</v>
      </c>
      <c r="H558" s="4">
        <v>1.9869046970276812E-5</v>
      </c>
      <c r="I558" s="4">
        <v>1.4976549675263461E-4</v>
      </c>
      <c r="J558" s="4">
        <v>2.5009741157851467E-4</v>
      </c>
      <c r="K558" s="4">
        <v>1.8851414029891201E-3</v>
      </c>
      <c r="AC558" s="6"/>
    </row>
    <row r="559" spans="1:29">
      <c r="A559" s="6"/>
      <c r="B559" s="4">
        <v>0.73865097091144372</v>
      </c>
      <c r="C559" s="1" t="s">
        <v>20</v>
      </c>
      <c r="D559" s="4">
        <v>1.6066894121460121E-5</v>
      </c>
      <c r="E559" s="4">
        <v>1.2110628068734875E-4</v>
      </c>
      <c r="F559" s="4">
        <v>2.0223861959229382E-4</v>
      </c>
      <c r="G559" s="4">
        <v>1.5243996036204957E-3</v>
      </c>
      <c r="H559" s="4">
        <v>1.4976549675263458E-4</v>
      </c>
      <c r="I559" s="4">
        <v>1.1288766920284209E-3</v>
      </c>
      <c r="J559" s="4">
        <v>1.8851414029891203E-3</v>
      </c>
      <c r="K559" s="4">
        <v>1.4209495759407867E-2</v>
      </c>
      <c r="AC559" s="6"/>
    </row>
    <row r="560" spans="1:29">
      <c r="A560" s="6"/>
      <c r="AC560" s="6"/>
    </row>
    <row r="561" spans="1:29">
      <c r="A561" s="6"/>
      <c r="C561" s="1" t="s">
        <v>33</v>
      </c>
      <c r="AC561" s="6"/>
    </row>
    <row r="562" spans="1:29">
      <c r="A562" s="6"/>
      <c r="C562" s="1"/>
      <c r="D562" s="1" t="s">
        <v>13</v>
      </c>
      <c r="E562" s="1" t="s">
        <v>14</v>
      </c>
      <c r="F562" s="1" t="s">
        <v>15</v>
      </c>
      <c r="G562" s="1" t="s">
        <v>16</v>
      </c>
      <c r="H562" s="1" t="s">
        <v>17</v>
      </c>
      <c r="I562" s="1" t="s">
        <v>18</v>
      </c>
      <c r="J562" s="1" t="s">
        <v>19</v>
      </c>
      <c r="K562" s="1" t="s">
        <v>20</v>
      </c>
      <c r="AC562" s="6"/>
    </row>
    <row r="563" spans="1:29">
      <c r="A563" s="6"/>
      <c r="C563" s="1" t="s">
        <v>13</v>
      </c>
      <c r="D563" s="4">
        <v>7.4974408854982764E-3</v>
      </c>
      <c r="E563" s="4">
        <v>1.4570963876659553E-2</v>
      </c>
      <c r="F563" s="4">
        <v>1.3044327152773337E-2</v>
      </c>
      <c r="G563" s="4">
        <v>3.7229546191317625E-3</v>
      </c>
      <c r="H563" s="4">
        <v>3.3668258723283375E-3</v>
      </c>
      <c r="I563" s="4">
        <v>3.9169131746841952E-3</v>
      </c>
      <c r="J563" s="4">
        <v>1.7162486924090826E-3</v>
      </c>
      <c r="K563" s="4">
        <v>6.16924204492769E-4</v>
      </c>
      <c r="L563" s="6">
        <v>4.845259847797731E-2</v>
      </c>
      <c r="AC563" s="6"/>
    </row>
    <row r="564" spans="1:29">
      <c r="A564" s="6"/>
      <c r="C564" s="1" t="s">
        <v>14</v>
      </c>
      <c r="D564" s="4">
        <v>1.4570963876659553E-2</v>
      </c>
      <c r="E564" s="4">
        <v>0.10426616975482872</v>
      </c>
      <c r="F564" s="4">
        <v>3.7229546191317625E-3</v>
      </c>
      <c r="G564" s="4">
        <v>1.551183797167411E-2</v>
      </c>
      <c r="H564" s="4">
        <v>3.9169131746841944E-3</v>
      </c>
      <c r="I564" s="4">
        <v>2.6677058847515697E-2</v>
      </c>
      <c r="J564" s="4">
        <v>6.1692420449276889E-4</v>
      </c>
      <c r="K564" s="4">
        <v>3.0157427646536911E-3</v>
      </c>
      <c r="L564" s="6">
        <v>0.17229856521364051</v>
      </c>
      <c r="AC564" s="6"/>
    </row>
    <row r="565" spans="1:29">
      <c r="A565" s="6"/>
      <c r="C565" s="1" t="s">
        <v>15</v>
      </c>
      <c r="D565" s="4">
        <v>1.3044327152773337E-2</v>
      </c>
      <c r="E565" s="4">
        <v>3.7229546191317629E-3</v>
      </c>
      <c r="F565" s="4">
        <v>0.15773156812274719</v>
      </c>
      <c r="G565" s="4">
        <v>3.2586708197750738E-2</v>
      </c>
      <c r="H565" s="4">
        <v>1.7162486924090824E-3</v>
      </c>
      <c r="I565" s="4">
        <v>6.169242044927691E-4</v>
      </c>
      <c r="J565" s="4">
        <v>1.8372438049625624E-2</v>
      </c>
      <c r="K565" s="4">
        <v>3.8975009953765728E-3</v>
      </c>
      <c r="L565" s="6">
        <v>0.2316886700343071</v>
      </c>
      <c r="AC565" s="6"/>
    </row>
    <row r="566" spans="1:29">
      <c r="A566" s="6"/>
      <c r="C566" s="1" t="s">
        <v>16</v>
      </c>
      <c r="D566" s="4">
        <v>3.7229546191317629E-3</v>
      </c>
      <c r="E566" s="4">
        <v>1.551183797167411E-2</v>
      </c>
      <c r="F566" s="4">
        <v>3.2586708197750738E-2</v>
      </c>
      <c r="G566" s="4">
        <v>9.2218139933100921E-2</v>
      </c>
      <c r="H566" s="4">
        <v>6.16924204492769E-4</v>
      </c>
      <c r="I566" s="4">
        <v>3.0157427646536911E-3</v>
      </c>
      <c r="J566" s="4">
        <v>3.8975009953765728E-3</v>
      </c>
      <c r="K566" s="4">
        <v>1.1522549502660909E-2</v>
      </c>
      <c r="L566" s="6">
        <v>0.16309235818884149</v>
      </c>
      <c r="AC566" s="6"/>
    </row>
    <row r="567" spans="1:29">
      <c r="A567" s="6"/>
      <c r="C567" s="1" t="s">
        <v>17</v>
      </c>
      <c r="D567" s="4">
        <v>3.3668258723283375E-3</v>
      </c>
      <c r="E567" s="4">
        <v>3.9169131746841944E-3</v>
      </c>
      <c r="F567" s="4">
        <v>1.7162486924090826E-3</v>
      </c>
      <c r="G567" s="4">
        <v>6.16924204492769E-4</v>
      </c>
      <c r="H567" s="4">
        <v>2.4247189720058675E-2</v>
      </c>
      <c r="I567" s="4">
        <v>2.2360248653913284E-2</v>
      </c>
      <c r="J567" s="4">
        <v>3.1375850796283677E-3</v>
      </c>
      <c r="K567" s="4">
        <v>2.0938092189418233E-3</v>
      </c>
      <c r="L567" s="6">
        <v>6.1455744616456531E-2</v>
      </c>
      <c r="AC567" s="6"/>
    </row>
    <row r="568" spans="1:29">
      <c r="A568" s="6"/>
      <c r="C568" s="1" t="s">
        <v>18</v>
      </c>
      <c r="D568" s="4">
        <v>3.9169131746841944E-3</v>
      </c>
      <c r="E568" s="4">
        <v>2.6677058847515697E-2</v>
      </c>
      <c r="F568" s="4">
        <v>6.16924204492769E-4</v>
      </c>
      <c r="G568" s="4">
        <v>3.0157427646536911E-3</v>
      </c>
      <c r="H568" s="4">
        <v>2.2360248653913284E-2</v>
      </c>
      <c r="I568" s="4">
        <v>0.14726254330316113</v>
      </c>
      <c r="J568" s="4">
        <v>2.0938092189418233E-3</v>
      </c>
      <c r="K568" s="4">
        <v>1.2922552072711421E-2</v>
      </c>
      <c r="L568" s="6">
        <v>0.21886579224007399</v>
      </c>
      <c r="AC568" s="6"/>
    </row>
    <row r="569" spans="1:29">
      <c r="A569" s="6"/>
      <c r="C569" s="1" t="s">
        <v>19</v>
      </c>
      <c r="D569" s="4">
        <v>1.7162486924090826E-3</v>
      </c>
      <c r="E569" s="4">
        <v>6.169242044927691E-4</v>
      </c>
      <c r="F569" s="4">
        <v>1.8372438049625628E-2</v>
      </c>
      <c r="G569" s="4">
        <v>3.8975009953765736E-3</v>
      </c>
      <c r="H569" s="4">
        <v>3.1375850796283677E-3</v>
      </c>
      <c r="I569" s="4">
        <v>2.0938092189418237E-3</v>
      </c>
      <c r="J569" s="4">
        <v>1.5495762700130471E-2</v>
      </c>
      <c r="K569" s="4">
        <v>4.1614736431645075E-3</v>
      </c>
      <c r="L569" s="6">
        <v>4.9491742583769226E-2</v>
      </c>
      <c r="AC569" s="6"/>
    </row>
    <row r="570" spans="1:29">
      <c r="A570" s="6"/>
      <c r="C570" s="1" t="s">
        <v>20</v>
      </c>
      <c r="D570" s="4">
        <v>6.169242044927691E-4</v>
      </c>
      <c r="E570" s="4">
        <v>3.0157427646536911E-3</v>
      </c>
      <c r="F570" s="4">
        <v>3.8975009953765736E-3</v>
      </c>
      <c r="G570" s="4">
        <v>1.1522549502660913E-2</v>
      </c>
      <c r="H570" s="4">
        <v>2.0938092189418237E-3</v>
      </c>
      <c r="I570" s="4">
        <v>1.2922552072711422E-2</v>
      </c>
      <c r="J570" s="4">
        <v>4.1614736431645084E-3</v>
      </c>
      <c r="K570" s="4">
        <v>1.6423973281758958E-2</v>
      </c>
      <c r="L570" s="6">
        <v>5.4654525683760662E-2</v>
      </c>
      <c r="AC570" s="6"/>
    </row>
    <row r="571" spans="1:29">
      <c r="A571" s="6"/>
      <c r="D571" s="3">
        <v>4.845259847797731E-2</v>
      </c>
      <c r="E571" s="3">
        <v>0.17229856521364051</v>
      </c>
      <c r="F571" s="3">
        <v>0.2316886700343071</v>
      </c>
      <c r="G571" s="3">
        <v>0.16309235818884149</v>
      </c>
      <c r="H571" s="3">
        <v>6.1455744616456531E-2</v>
      </c>
      <c r="I571" s="3">
        <v>0.21886579224007399</v>
      </c>
      <c r="J571" s="3">
        <v>4.9491742583769219E-2</v>
      </c>
      <c r="K571" s="3">
        <v>5.4654525683760655E-2</v>
      </c>
      <c r="L571" s="6">
        <v>0.99999999703882669</v>
      </c>
      <c r="AC571" s="6"/>
    </row>
    <row r="572" spans="1:29">
      <c r="A572" s="6"/>
      <c r="L572" s="6"/>
      <c r="M572" s="6"/>
      <c r="N572" s="6"/>
      <c r="O572" s="6"/>
      <c r="P572" s="6"/>
      <c r="Q572" s="6"/>
      <c r="R572" s="6"/>
      <c r="S572" s="6"/>
      <c r="T572" s="6"/>
      <c r="U572" s="6"/>
      <c r="V572" s="6"/>
      <c r="W572" s="6"/>
      <c r="X572" s="6"/>
      <c r="Y572" s="6"/>
      <c r="Z572" s="6"/>
      <c r="AA572" s="6"/>
      <c r="AB572" s="6"/>
      <c r="AC572" s="6"/>
    </row>
    <row r="573" spans="1:29">
      <c r="A573" s="6"/>
      <c r="C573" s="1" t="s">
        <v>34</v>
      </c>
      <c r="N573" t="s">
        <v>36</v>
      </c>
      <c r="O573" s="7">
        <v>0.38446780512406037</v>
      </c>
      <c r="W573" t="s">
        <v>54</v>
      </c>
      <c r="Y573" t="s">
        <v>60</v>
      </c>
      <c r="AC573" s="6"/>
    </row>
    <row r="574" spans="1:29">
      <c r="A574" s="6"/>
      <c r="C574" s="1"/>
      <c r="D574" s="1" t="s">
        <v>13</v>
      </c>
      <c r="E574" s="1" t="s">
        <v>14</v>
      </c>
      <c r="F574" s="1" t="s">
        <v>15</v>
      </c>
      <c r="G574" s="1" t="s">
        <v>16</v>
      </c>
      <c r="H574" s="1" t="s">
        <v>17</v>
      </c>
      <c r="I574" s="1" t="s">
        <v>18</v>
      </c>
      <c r="J574" s="1" t="s">
        <v>19</v>
      </c>
      <c r="K574" s="1" t="s">
        <v>20</v>
      </c>
      <c r="N574" t="s">
        <v>37</v>
      </c>
      <c r="O574" s="7">
        <v>0.49892729649067835</v>
      </c>
      <c r="R574" t="s">
        <v>58</v>
      </c>
      <c r="W574" s="1" t="s">
        <v>45</v>
      </c>
      <c r="X574" s="6" t="s">
        <v>47</v>
      </c>
      <c r="Y574" s="6" t="s">
        <v>48</v>
      </c>
      <c r="Z574" s="6" t="s">
        <v>49</v>
      </c>
      <c r="AA574" s="6" t="s">
        <v>50</v>
      </c>
      <c r="AB574" s="6"/>
      <c r="AC574" s="6"/>
    </row>
    <row r="575" spans="1:29">
      <c r="A575" s="6"/>
      <c r="C575" s="1" t="s">
        <v>13</v>
      </c>
      <c r="D575" s="5">
        <v>3.2988739896192416</v>
      </c>
      <c r="E575" s="5">
        <v>6.4112241057302031</v>
      </c>
      <c r="F575" s="5">
        <v>5.7395039472202685</v>
      </c>
      <c r="G575" s="5">
        <v>1.6381000324179755</v>
      </c>
      <c r="H575" s="5">
        <v>1.4814033838244685</v>
      </c>
      <c r="I575" s="5">
        <v>1.7234417968610458</v>
      </c>
      <c r="J575" s="5">
        <v>0.75514942465999635</v>
      </c>
      <c r="K575" s="5">
        <v>0.27144664997681833</v>
      </c>
      <c r="L575" s="11">
        <v>21.31914333031002</v>
      </c>
      <c r="N575" t="s">
        <v>38</v>
      </c>
      <c r="O575" s="7">
        <v>0.60891124132631658</v>
      </c>
      <c r="W575" s="1" t="s">
        <v>13</v>
      </c>
      <c r="X575" s="5">
        <v>21.31914333031002</v>
      </c>
      <c r="Y575" s="5">
        <v>3.2988739896192416</v>
      </c>
      <c r="Z575" s="5">
        <v>18.020269340690778</v>
      </c>
      <c r="AA575" s="7">
        <v>2.7077621622410796E-2</v>
      </c>
      <c r="AB575" s="7">
        <v>5.326624961276457E-2</v>
      </c>
      <c r="AC575" s="6"/>
    </row>
    <row r="576" spans="1:29">
      <c r="A576" s="6"/>
      <c r="C576" s="1" t="s">
        <v>14</v>
      </c>
      <c r="D576" s="5">
        <v>6.4112241057302031</v>
      </c>
      <c r="E576" s="5">
        <v>45.877114692124636</v>
      </c>
      <c r="F576" s="5">
        <v>1.6381000324179755</v>
      </c>
      <c r="G576" s="5">
        <v>6.8252087075366079</v>
      </c>
      <c r="H576" s="5">
        <v>1.7234417968610456</v>
      </c>
      <c r="I576" s="5">
        <v>11.737905892906907</v>
      </c>
      <c r="J576" s="5">
        <v>0.27144664997681833</v>
      </c>
      <c r="K576" s="5">
        <v>1.326926816447624</v>
      </c>
      <c r="L576" s="11">
        <v>75.811368694001828</v>
      </c>
      <c r="M576" s="9" t="s">
        <v>39</v>
      </c>
      <c r="N576" s="9">
        <v>1</v>
      </c>
      <c r="O576" s="9">
        <v>2</v>
      </c>
      <c r="P576" s="9" t="s">
        <v>39</v>
      </c>
      <c r="Q576" s="9">
        <v>1</v>
      </c>
      <c r="R576" s="9">
        <v>2</v>
      </c>
      <c r="S576" s="9" t="s">
        <v>11</v>
      </c>
      <c r="T576" s="9" t="s">
        <v>42</v>
      </c>
      <c r="U576" s="9" t="s">
        <v>43</v>
      </c>
      <c r="V576" s="9"/>
      <c r="W576" s="1" t="s">
        <v>14</v>
      </c>
      <c r="X576" s="5">
        <v>75.811368694001828</v>
      </c>
      <c r="Y576" s="5">
        <v>45.877114692124636</v>
      </c>
      <c r="Z576" s="5">
        <v>29.934254001877193</v>
      </c>
      <c r="AA576" s="7">
        <v>1.0308997591942117</v>
      </c>
      <c r="AB576" s="7">
        <v>0.2876252251682101</v>
      </c>
      <c r="AC576" s="6"/>
    </row>
    <row r="577" spans="1:29">
      <c r="A577" s="6"/>
      <c r="C577" s="1" t="s">
        <v>15</v>
      </c>
      <c r="D577" s="5">
        <v>5.7395039472202685</v>
      </c>
      <c r="E577" s="5">
        <v>1.6381000324179757</v>
      </c>
      <c r="F577" s="5">
        <v>69.401889974008768</v>
      </c>
      <c r="G577" s="5">
        <v>14.338151607010325</v>
      </c>
      <c r="H577" s="5">
        <v>0.75514942465999624</v>
      </c>
      <c r="I577" s="5">
        <v>0.27144664997681839</v>
      </c>
      <c r="J577" s="5">
        <v>8.0838727418352754</v>
      </c>
      <c r="K577" s="5">
        <v>1.714900437965692</v>
      </c>
      <c r="L577" s="11">
        <v>101.94301481509513</v>
      </c>
      <c r="M577" s="9">
        <v>1</v>
      </c>
      <c r="N577" s="5">
        <v>232.33443709098378</v>
      </c>
      <c r="O577" s="5">
        <v>38.499727351513442</v>
      </c>
      <c r="P577" s="9">
        <v>1</v>
      </c>
      <c r="Q577">
        <v>5.7831940921843017E-2</v>
      </c>
      <c r="R577">
        <v>0.52591401630178658</v>
      </c>
      <c r="S577" s="20">
        <v>1.2126476306479408</v>
      </c>
      <c r="T577">
        <v>0.72919160136670469</v>
      </c>
      <c r="U577" s="20">
        <v>0.27080839863329531</v>
      </c>
      <c r="W577" s="1" t="s">
        <v>15</v>
      </c>
      <c r="X577" s="5">
        <v>101.94301481509513</v>
      </c>
      <c r="Y577" s="5">
        <v>69.401889974008768</v>
      </c>
      <c r="Z577" s="5">
        <v>32.541124841086358</v>
      </c>
      <c r="AA577" s="7">
        <v>1.0652086859124015</v>
      </c>
      <c r="AB577" s="7">
        <v>1.314838205366986</v>
      </c>
      <c r="AC577" s="6"/>
    </row>
    <row r="578" spans="1:29">
      <c r="A578" s="6"/>
      <c r="C578" s="1" t="s">
        <v>16</v>
      </c>
      <c r="D578" s="5">
        <v>1.6381000324179757</v>
      </c>
      <c r="E578" s="5">
        <v>6.8252087075366079</v>
      </c>
      <c r="F578" s="5">
        <v>14.338151607010325</v>
      </c>
      <c r="G578" s="5">
        <v>40.575981570564402</v>
      </c>
      <c r="H578" s="5">
        <v>0.27144664997681833</v>
      </c>
      <c r="I578" s="5">
        <v>1.326926816447624</v>
      </c>
      <c r="J578" s="5">
        <v>1.714900437965692</v>
      </c>
      <c r="K578" s="5">
        <v>5.0699217811707999</v>
      </c>
      <c r="L578" s="11">
        <v>71.760637603090245</v>
      </c>
      <c r="M578" s="9">
        <v>2</v>
      </c>
      <c r="N578" s="5">
        <v>38.499727351513457</v>
      </c>
      <c r="O578" s="5">
        <v>130.66610690307314</v>
      </c>
      <c r="P578" s="9">
        <v>2</v>
      </c>
      <c r="Q578">
        <v>0.52604148922420735</v>
      </c>
      <c r="R578">
        <v>0.10286018420010372</v>
      </c>
      <c r="W578" s="1" t="s">
        <v>16</v>
      </c>
      <c r="X578" s="5">
        <v>71.760637603090245</v>
      </c>
      <c r="Y578" s="5">
        <v>40.575981570564402</v>
      </c>
      <c r="Z578" s="5">
        <v>31.184656032525844</v>
      </c>
      <c r="AA578" s="7">
        <v>4.4309865477526805E-3</v>
      </c>
      <c r="AB578" s="7">
        <v>1.0844508089095284</v>
      </c>
      <c r="AC578" s="6"/>
    </row>
    <row r="579" spans="1:29">
      <c r="A579" s="6"/>
      <c r="C579" s="1" t="s">
        <v>17</v>
      </c>
      <c r="D579" s="5">
        <v>1.4814033838244685</v>
      </c>
      <c r="E579" s="5">
        <v>1.7234417968610456</v>
      </c>
      <c r="F579" s="5">
        <v>0.75514942465999635</v>
      </c>
      <c r="G579" s="5">
        <v>0.27144664997681833</v>
      </c>
      <c r="H579" s="5">
        <v>10.668763476825816</v>
      </c>
      <c r="I579" s="5">
        <v>9.838509407721844</v>
      </c>
      <c r="J579" s="5">
        <v>1.3805374350364819</v>
      </c>
      <c r="K579" s="5">
        <v>0.92127605633440224</v>
      </c>
      <c r="L579" s="11">
        <v>27.040527631240874</v>
      </c>
      <c r="M579" s="9" t="s">
        <v>40</v>
      </c>
      <c r="N579" s="9">
        <v>1</v>
      </c>
      <c r="O579" s="9">
        <v>2</v>
      </c>
      <c r="P579" s="9" t="s">
        <v>40</v>
      </c>
      <c r="Q579" s="9">
        <v>1</v>
      </c>
      <c r="R579" s="9">
        <v>2</v>
      </c>
      <c r="S579" s="9" t="s">
        <v>11</v>
      </c>
      <c r="T579" s="9" t="s">
        <v>42</v>
      </c>
      <c r="U579" s="9" t="s">
        <v>43</v>
      </c>
      <c r="W579" s="1" t="s">
        <v>17</v>
      </c>
      <c r="X579" s="5">
        <v>27.040527631240874</v>
      </c>
      <c r="Y579" s="5">
        <v>10.668763476825816</v>
      </c>
      <c r="Z579" s="5">
        <v>16.371764154415057</v>
      </c>
      <c r="AA579" s="7">
        <v>4.1920939470411707E-2</v>
      </c>
      <c r="AB579" s="7">
        <v>0.34359554359028427</v>
      </c>
      <c r="AC579" s="6"/>
    </row>
    <row r="580" spans="1:29">
      <c r="A580" s="6"/>
      <c r="C580" s="1" t="s">
        <v>18</v>
      </c>
      <c r="D580" s="5">
        <v>1.7234417968610456</v>
      </c>
      <c r="E580" s="5">
        <v>11.737905892906907</v>
      </c>
      <c r="F580" s="5">
        <v>0.27144664997681833</v>
      </c>
      <c r="G580" s="5">
        <v>1.326926816447624</v>
      </c>
      <c r="H580" s="5">
        <v>9.838509407721844</v>
      </c>
      <c r="I580" s="5">
        <v>64.795519053390905</v>
      </c>
      <c r="J580" s="5">
        <v>0.92127605633440224</v>
      </c>
      <c r="K580" s="5">
        <v>5.6859229119930248</v>
      </c>
      <c r="L580" s="11">
        <v>96.300948585632568</v>
      </c>
      <c r="M580" s="9">
        <v>1</v>
      </c>
      <c r="N580" s="5">
        <v>190.4721239797716</v>
      </c>
      <c r="O580" s="5">
        <v>29.999864261413659</v>
      </c>
      <c r="P580" s="9">
        <v>1</v>
      </c>
      <c r="Q580">
        <v>6.3293487146629746E-2</v>
      </c>
      <c r="R580">
        <v>0.30002850584627516</v>
      </c>
      <c r="S580" s="20">
        <v>0.7268950357803895</v>
      </c>
      <c r="T580">
        <v>0.6061085166027631</v>
      </c>
      <c r="U580" s="20">
        <v>0.3938914833972369</v>
      </c>
      <c r="W580" s="1" t="s">
        <v>18</v>
      </c>
      <c r="X580" s="5">
        <v>96.300948585632568</v>
      </c>
      <c r="Y580" s="5">
        <v>64.795519053390905</v>
      </c>
      <c r="Z580" s="5">
        <v>31.505429532241664</v>
      </c>
      <c r="AA580" s="7">
        <v>0.41803233185458366</v>
      </c>
      <c r="AB580" s="7">
        <v>1.3387992541893017</v>
      </c>
      <c r="AC580" s="6"/>
    </row>
    <row r="581" spans="1:29">
      <c r="A581" s="6"/>
      <c r="C581" s="1" t="s">
        <v>19</v>
      </c>
      <c r="D581" s="5">
        <v>0.75514942465999635</v>
      </c>
      <c r="E581" s="5">
        <v>0.27144664997681839</v>
      </c>
      <c r="F581" s="5">
        <v>8.0838727418352754</v>
      </c>
      <c r="G581" s="5">
        <v>1.7149004379656925</v>
      </c>
      <c r="H581" s="5">
        <v>1.3805374350364819</v>
      </c>
      <c r="I581" s="5">
        <v>0.92127605633440246</v>
      </c>
      <c r="J581" s="5">
        <v>6.818135588057407</v>
      </c>
      <c r="K581" s="5">
        <v>1.8310484029923833</v>
      </c>
      <c r="L581" s="11">
        <v>21.77636673685846</v>
      </c>
      <c r="M581" s="9">
        <v>2</v>
      </c>
      <c r="N581" s="5">
        <v>29.999864261413659</v>
      </c>
      <c r="O581" s="5">
        <v>189.52814619448489</v>
      </c>
      <c r="P581" s="9">
        <v>2</v>
      </c>
      <c r="Q581">
        <v>0.29997421016607156</v>
      </c>
      <c r="R581">
        <v>6.3598832621413068E-2</v>
      </c>
      <c r="W581" s="1" t="s">
        <v>19</v>
      </c>
      <c r="X581" s="5">
        <v>21.77636673685846</v>
      </c>
      <c r="Y581" s="5">
        <v>6.818135588057407</v>
      </c>
      <c r="Z581" s="5">
        <v>14.958231148801053</v>
      </c>
      <c r="AA581" s="7">
        <v>9.8171388908495777E-2</v>
      </c>
      <c r="AB581" s="7">
        <v>1.1663390631716673E-4</v>
      </c>
      <c r="AC581" s="6"/>
    </row>
    <row r="582" spans="1:29">
      <c r="A582" s="6"/>
      <c r="C582" s="1" t="s">
        <v>20</v>
      </c>
      <c r="D582" s="5">
        <v>0.27144664997681839</v>
      </c>
      <c r="E582" s="5">
        <v>1.326926816447624</v>
      </c>
      <c r="F582" s="5">
        <v>1.7149004379656925</v>
      </c>
      <c r="G582" s="5">
        <v>5.0699217811708017</v>
      </c>
      <c r="H582" s="5">
        <v>0.92127605633440246</v>
      </c>
      <c r="I582" s="5">
        <v>5.6859229119930257</v>
      </c>
      <c r="J582" s="5">
        <v>1.8310484029923837</v>
      </c>
      <c r="K582" s="5">
        <v>7.2265482439739417</v>
      </c>
      <c r="L582" s="11">
        <v>24.04799130085469</v>
      </c>
      <c r="M582" s="9" t="s">
        <v>41</v>
      </c>
      <c r="N582" s="9">
        <v>1</v>
      </c>
      <c r="O582" s="9">
        <v>2</v>
      </c>
      <c r="P582" s="9" t="s">
        <v>41</v>
      </c>
      <c r="Q582" s="9">
        <v>1</v>
      </c>
      <c r="R582" s="9">
        <v>2</v>
      </c>
      <c r="S582" s="9" t="s">
        <v>11</v>
      </c>
      <c r="T582" s="9" t="s">
        <v>42</v>
      </c>
      <c r="U582" s="9" t="s">
        <v>43</v>
      </c>
      <c r="W582" s="1" t="s">
        <v>20</v>
      </c>
      <c r="X582" s="5">
        <v>24.04799130085469</v>
      </c>
      <c r="Y582" s="5">
        <v>7.2265482439739417</v>
      </c>
      <c r="Z582" s="5">
        <v>16.821443056880749</v>
      </c>
      <c r="AA582" s="7">
        <v>7.1021606879155116E-3</v>
      </c>
      <c r="AB582" s="7">
        <v>2.7662362391217559</v>
      </c>
      <c r="AC582" s="6"/>
    </row>
    <row r="583" spans="1:29">
      <c r="A583" s="6"/>
      <c r="D583" s="11">
        <v>21.31914333031002</v>
      </c>
      <c r="E583" s="11">
        <v>75.811368694001828</v>
      </c>
      <c r="F583" s="11">
        <v>101.94301481509513</v>
      </c>
      <c r="G583" s="11">
        <v>71.760637603090245</v>
      </c>
      <c r="H583" s="11">
        <v>27.040527631240874</v>
      </c>
      <c r="I583" s="11">
        <v>96.300948585632582</v>
      </c>
      <c r="J583" s="11">
        <v>21.776366736858456</v>
      </c>
      <c r="K583" s="11">
        <v>24.047991300854687</v>
      </c>
      <c r="L583" s="1">
        <v>439.99999869708381</v>
      </c>
      <c r="M583" s="9">
        <v>1</v>
      </c>
      <c r="N583" s="5">
        <v>126.5788957429842</v>
      </c>
      <c r="O583" s="5">
        <v>45.500156770520256</v>
      </c>
      <c r="P583" s="9">
        <v>1</v>
      </c>
      <c r="Q583">
        <v>1.9694529270309315E-2</v>
      </c>
      <c r="R583">
        <v>5.4910416093030788E-3</v>
      </c>
      <c r="S583" s="20">
        <v>4.1896061819676277E-2</v>
      </c>
      <c r="T583">
        <v>0.16218197434927475</v>
      </c>
      <c r="U583" s="20">
        <v>0.83781802565072527</v>
      </c>
      <c r="W583" s="1" t="s">
        <v>59</v>
      </c>
      <c r="X583" s="6">
        <v>439.99999869708381</v>
      </c>
      <c r="Y583" s="6">
        <v>248.66282658856514</v>
      </c>
      <c r="Z583" s="6">
        <v>191.33717210851867</v>
      </c>
      <c r="AA583" s="6">
        <v>2.6928438741981835</v>
      </c>
      <c r="AB583" s="6">
        <v>7.1889281598651475</v>
      </c>
      <c r="AC583" s="10">
        <v>9.8817720340633315</v>
      </c>
    </row>
    <row r="584" spans="1:29">
      <c r="A584" s="6"/>
      <c r="M584" s="9">
        <v>2</v>
      </c>
      <c r="N584" s="5">
        <v>45.500156770520263</v>
      </c>
      <c r="O584" s="5">
        <v>222.42078941305903</v>
      </c>
      <c r="P584" s="9">
        <v>2</v>
      </c>
      <c r="Q584">
        <v>5.4979325974396833E-3</v>
      </c>
      <c r="R584">
        <v>1.1212558342624199E-2</v>
      </c>
      <c r="AC584" s="6" t="s">
        <v>51</v>
      </c>
    </row>
    <row r="585" spans="1:29">
      <c r="A585" s="6"/>
      <c r="C585" s="1" t="s">
        <v>35</v>
      </c>
      <c r="L585" s="6"/>
      <c r="M585" s="6"/>
      <c r="N585" s="6"/>
      <c r="O585" s="6"/>
      <c r="P585" s="6"/>
      <c r="Q585" s="6"/>
      <c r="R585" s="6"/>
      <c r="S585" s="6"/>
      <c r="T585" s="6"/>
      <c r="U585" s="6"/>
      <c r="V585" s="6"/>
      <c r="W585" s="6"/>
      <c r="X585" s="6"/>
      <c r="Y585" s="6"/>
      <c r="Z585" s="6"/>
      <c r="AA585" s="6"/>
      <c r="AB585" s="6"/>
      <c r="AC585" s="6"/>
    </row>
    <row r="586" spans="1:29">
      <c r="A586" s="6"/>
      <c r="C586" s="1"/>
      <c r="D586" s="1" t="s">
        <v>13</v>
      </c>
      <c r="E586" s="1" t="s">
        <v>14</v>
      </c>
      <c r="F586" s="1" t="s">
        <v>15</v>
      </c>
      <c r="G586" s="1" t="s">
        <v>16</v>
      </c>
      <c r="H586" s="1" t="s">
        <v>17</v>
      </c>
      <c r="I586" s="1" t="s">
        <v>18</v>
      </c>
      <c r="J586" s="1" t="s">
        <v>19</v>
      </c>
      <c r="K586" s="1" t="s">
        <v>20</v>
      </c>
      <c r="AC586" s="6"/>
    </row>
    <row r="587" spans="1:29">
      <c r="A587" s="6"/>
      <c r="C587" s="1" t="s">
        <v>13</v>
      </c>
      <c r="D587" s="7">
        <v>-0.28490671893076047</v>
      </c>
      <c r="E587" s="7">
        <v>7.5222771474585279</v>
      </c>
      <c r="F587" s="7">
        <v>-1.9462814927520338</v>
      </c>
      <c r="G587" s="7">
        <v>0.3992202542830226</v>
      </c>
      <c r="H587" s="7">
        <v>0</v>
      </c>
      <c r="I587" s="7">
        <v>0.297647688942005</v>
      </c>
      <c r="J587" s="7">
        <v>0</v>
      </c>
      <c r="K587" s="7">
        <v>0</v>
      </c>
      <c r="L587" s="12">
        <v>5.9879568790007616</v>
      </c>
      <c r="AC587" s="6"/>
    </row>
    <row r="588" spans="1:29">
      <c r="A588" s="6"/>
      <c r="C588" s="1" t="s">
        <v>14</v>
      </c>
      <c r="D588" s="7">
        <v>-1.8870234388529294</v>
      </c>
      <c r="E588" s="7">
        <v>-6.3337854845349408</v>
      </c>
      <c r="F588" s="7">
        <v>-0.49353705341843401</v>
      </c>
      <c r="G588" s="7">
        <v>1.2705489697401862</v>
      </c>
      <c r="H588" s="7">
        <v>0</v>
      </c>
      <c r="I588" s="7">
        <v>-1.6023833180776945</v>
      </c>
      <c r="J588" s="7">
        <v>0</v>
      </c>
      <c r="K588" s="7">
        <v>4.4137150276624695</v>
      </c>
      <c r="L588" s="12">
        <v>-4.6324652974813425</v>
      </c>
      <c r="AC588" s="6"/>
    </row>
    <row r="589" spans="1:29">
      <c r="A589" s="6"/>
      <c r="C589" s="1" t="s">
        <v>15</v>
      </c>
      <c r="D589" s="7">
        <v>-2.1084512113843514</v>
      </c>
      <c r="E589" s="7">
        <v>0</v>
      </c>
      <c r="F589" s="7">
        <v>9.1099886664356227</v>
      </c>
      <c r="G589" s="7">
        <v>1.7546366891896634</v>
      </c>
      <c r="H589" s="7">
        <v>0</v>
      </c>
      <c r="I589" s="7">
        <v>1.3039896599231928</v>
      </c>
      <c r="J589" s="7">
        <v>-1.788669529257664</v>
      </c>
      <c r="K589" s="7">
        <v>-0.53935502526840451</v>
      </c>
      <c r="L589" s="12">
        <v>7.7321392496380597</v>
      </c>
      <c r="AC589" s="6"/>
    </row>
    <row r="590" spans="1:29">
      <c r="A590" s="6"/>
      <c r="C590" s="1" t="s">
        <v>16</v>
      </c>
      <c r="D590" s="7">
        <v>1.8152257057490262</v>
      </c>
      <c r="E590" s="7">
        <v>2.4894149118651603</v>
      </c>
      <c r="F590" s="7">
        <v>0.67689407905174148</v>
      </c>
      <c r="G590" s="7">
        <v>0.42622624549013732</v>
      </c>
      <c r="H590" s="7">
        <v>1.303989659923193</v>
      </c>
      <c r="I590" s="7">
        <v>2.4472400533915089</v>
      </c>
      <c r="J590" s="7">
        <v>0.30758431058308167</v>
      </c>
      <c r="K590" s="7">
        <v>-0.9481241143489173</v>
      </c>
      <c r="L590" s="12">
        <v>8.5184508517049302</v>
      </c>
      <c r="AC590" s="6"/>
    </row>
    <row r="591" spans="1:29">
      <c r="A591" s="6"/>
      <c r="C591" s="1" t="s">
        <v>17</v>
      </c>
      <c r="D591" s="7">
        <v>6.0822402081625491</v>
      </c>
      <c r="E591" s="7">
        <v>0</v>
      </c>
      <c r="F591" s="7">
        <v>1.9479736328367869</v>
      </c>
      <c r="G591" s="7">
        <v>0</v>
      </c>
      <c r="H591" s="7">
        <v>-0.64735077771470539</v>
      </c>
      <c r="I591" s="7">
        <v>-2.9672684844378487</v>
      </c>
      <c r="J591" s="7">
        <v>-0.32247286903343803</v>
      </c>
      <c r="K591" s="7">
        <v>0</v>
      </c>
      <c r="L591" s="12">
        <v>4.0931217098133432</v>
      </c>
      <c r="AC591" s="6"/>
    </row>
    <row r="592" spans="1:29">
      <c r="A592" s="6"/>
      <c r="C592" s="1" t="s">
        <v>18</v>
      </c>
      <c r="D592" s="7">
        <v>1.662866857737501</v>
      </c>
      <c r="E592" s="7">
        <v>2.4672746673882076</v>
      </c>
      <c r="F592" s="7">
        <v>0</v>
      </c>
      <c r="G592" s="7">
        <v>6.6328615411491354</v>
      </c>
      <c r="H592" s="7">
        <v>-0.80171675368329454</v>
      </c>
      <c r="I592" s="7">
        <v>5.4081154044934889</v>
      </c>
      <c r="J592" s="7">
        <v>1.5502854655296097</v>
      </c>
      <c r="K592" s="7">
        <v>-0.64277771595952105</v>
      </c>
      <c r="L592" s="12">
        <v>16.276909466655127</v>
      </c>
      <c r="AC592" s="6"/>
    </row>
    <row r="593" spans="1:29">
      <c r="A593" s="6"/>
      <c r="C593" s="1" t="s">
        <v>19</v>
      </c>
      <c r="D593" s="7">
        <v>0</v>
      </c>
      <c r="E593" s="7">
        <v>0</v>
      </c>
      <c r="F593" s="7">
        <v>-1.0077263586764669</v>
      </c>
      <c r="G593" s="7">
        <v>1.6777717901991149</v>
      </c>
      <c r="H593" s="7">
        <v>0.74134862305301452</v>
      </c>
      <c r="I593" s="7">
        <v>8.1995552204859323E-2</v>
      </c>
      <c r="J593" s="7">
        <v>-0.76695954641190445</v>
      </c>
      <c r="K593" s="7">
        <v>0.17651695987974034</v>
      </c>
      <c r="L593" s="12">
        <v>0.90294702024835782</v>
      </c>
      <c r="AC593" s="6"/>
    </row>
    <row r="594" spans="1:29">
      <c r="A594" s="6"/>
      <c r="C594" s="1" t="s">
        <v>20</v>
      </c>
      <c r="D594" s="7">
        <v>0</v>
      </c>
      <c r="E594" s="7">
        <v>2.4472400533915089</v>
      </c>
      <c r="F594" s="7">
        <v>-0.53935502526840484</v>
      </c>
      <c r="G594" s="7">
        <v>0</v>
      </c>
      <c r="H594" s="7">
        <v>0</v>
      </c>
      <c r="I594" s="7">
        <v>-2.0896925501321189</v>
      </c>
      <c r="J594" s="7">
        <v>3.1256226419992612</v>
      </c>
      <c r="K594" s="7">
        <v>-0.22295946266846592</v>
      </c>
      <c r="L594" s="12">
        <v>2.7208556573217804</v>
      </c>
      <c r="AC594" s="6"/>
    </row>
    <row r="595" spans="1:29">
      <c r="A595" s="6"/>
      <c r="D595" s="12">
        <v>5.2799514024810348</v>
      </c>
      <c r="E595" s="12">
        <v>8.5924212955684638</v>
      </c>
      <c r="F595" s="12">
        <v>7.7479564482088126</v>
      </c>
      <c r="G595" s="12">
        <v>12.16126549005126</v>
      </c>
      <c r="H595" s="12">
        <v>0.59627075157820764</v>
      </c>
      <c r="I595" s="12">
        <v>2.8796440063073936</v>
      </c>
      <c r="J595" s="12">
        <v>2.1053904734089461</v>
      </c>
      <c r="K595" s="12">
        <v>2.2370156692969005</v>
      </c>
      <c r="L595" s="2">
        <v>83.199831073802031</v>
      </c>
      <c r="M595" t="s">
        <v>53</v>
      </c>
      <c r="AC595" s="6"/>
    </row>
    <row r="596" spans="1:29">
      <c r="A596" s="6"/>
      <c r="AC596" s="6"/>
    </row>
    <row r="597" spans="1:29">
      <c r="A597" s="6"/>
      <c r="AC597" s="6"/>
    </row>
    <row r="598" spans="1:29">
      <c r="A598" s="6"/>
      <c r="C598" t="s">
        <v>52</v>
      </c>
      <c r="AC598" s="6"/>
    </row>
    <row r="599" spans="1:29">
      <c r="A599" s="6"/>
      <c r="C599" s="1"/>
      <c r="D599" s="1" t="s">
        <v>13</v>
      </c>
      <c r="E599" s="1" t="s">
        <v>14</v>
      </c>
      <c r="F599" s="1" t="s">
        <v>15</v>
      </c>
      <c r="G599" s="1" t="s">
        <v>16</v>
      </c>
      <c r="H599" s="1" t="s">
        <v>17</v>
      </c>
      <c r="I599" s="1" t="s">
        <v>18</v>
      </c>
      <c r="J599" s="1" t="s">
        <v>19</v>
      </c>
      <c r="K599" s="1" t="s">
        <v>20</v>
      </c>
      <c r="L599" s="6"/>
      <c r="AC599" s="6"/>
    </row>
    <row r="600" spans="1:29">
      <c r="A600" s="6"/>
      <c r="C600" s="1" t="s">
        <v>13</v>
      </c>
      <c r="D600" s="7">
        <v>2.7077621622410796E-2</v>
      </c>
      <c r="E600" s="7">
        <v>4.8718334410513862</v>
      </c>
      <c r="F600" s="7">
        <v>1.3075837120854603</v>
      </c>
      <c r="G600" s="7">
        <v>7.9953350799062697E-2</v>
      </c>
      <c r="H600" s="7">
        <v>1.4814033838244685</v>
      </c>
      <c r="I600" s="7">
        <v>4.4378893364864634E-2</v>
      </c>
      <c r="J600" s="7">
        <v>0.75514942465999635</v>
      </c>
      <c r="K600" s="7">
        <v>0.27144664997681833</v>
      </c>
      <c r="L600" s="13">
        <v>8.8388264773844671</v>
      </c>
      <c r="AC600" s="6"/>
    </row>
    <row r="601" spans="1:29">
      <c r="A601" s="6"/>
      <c r="C601" s="1" t="s">
        <v>14</v>
      </c>
      <c r="D601" s="7">
        <v>0.90684736521033438</v>
      </c>
      <c r="E601" s="7">
        <v>1.0308997591942117</v>
      </c>
      <c r="F601" s="7">
        <v>0.24856336201324733</v>
      </c>
      <c r="G601" s="7">
        <v>0.20221133740918715</v>
      </c>
      <c r="H601" s="7">
        <v>1.7234417968610456</v>
      </c>
      <c r="I601" s="7">
        <v>0.25731309487032944</v>
      </c>
      <c r="J601" s="7">
        <v>0.27144664997681833</v>
      </c>
      <c r="K601" s="7">
        <v>5.3848638493537235</v>
      </c>
      <c r="L601" s="13">
        <v>10.025587214888898</v>
      </c>
      <c r="AC601" s="6"/>
    </row>
    <row r="602" spans="1:29">
      <c r="A602" s="6"/>
      <c r="C602" s="1" t="s">
        <v>15</v>
      </c>
      <c r="D602" s="7">
        <v>2.436428287160354</v>
      </c>
      <c r="E602" s="7">
        <v>1.6381000324179757</v>
      </c>
      <c r="F602" s="7">
        <v>1.0652086859124015</v>
      </c>
      <c r="G602" s="7">
        <v>0.19261479143044313</v>
      </c>
      <c r="H602" s="7">
        <v>0.75514942465999624</v>
      </c>
      <c r="I602" s="7">
        <v>1.955411805138616</v>
      </c>
      <c r="J602" s="7">
        <v>0.53718381558517558</v>
      </c>
      <c r="K602" s="7">
        <v>0.29802466947283085</v>
      </c>
      <c r="L602" s="13">
        <v>8.8781215117777936</v>
      </c>
      <c r="AC602" s="6"/>
    </row>
    <row r="603" spans="1:29">
      <c r="A603" s="6"/>
      <c r="C603" s="1" t="s">
        <v>16</v>
      </c>
      <c r="D603" s="7">
        <v>1.1322699987754212</v>
      </c>
      <c r="E603" s="7">
        <v>0.69297766096909097</v>
      </c>
      <c r="F603" s="7">
        <v>3.0550890192069403E-2</v>
      </c>
      <c r="G603" s="7">
        <v>4.4309865477526805E-3</v>
      </c>
      <c r="H603" s="7">
        <v>1.9554118051386169</v>
      </c>
      <c r="I603" s="7">
        <v>2.109516397457305</v>
      </c>
      <c r="J603" s="7">
        <v>4.7397363994247418E-2</v>
      </c>
      <c r="K603" s="7">
        <v>0.2257890096204489</v>
      </c>
      <c r="L603" s="13">
        <v>6.1983441126949534</v>
      </c>
      <c r="AC603" s="6"/>
    </row>
    <row r="604" spans="1:29">
      <c r="A604" s="6"/>
      <c r="C604" s="1" t="s">
        <v>17</v>
      </c>
      <c r="D604" s="7">
        <v>8.3572930118464406</v>
      </c>
      <c r="E604" s="7">
        <v>1.7234417968610456</v>
      </c>
      <c r="F604" s="7">
        <v>2.052114329057543</v>
      </c>
      <c r="G604" s="7">
        <v>0.27144664997681833</v>
      </c>
      <c r="H604" s="7">
        <v>4.1920939470411707E-2</v>
      </c>
      <c r="I604" s="7">
        <v>1.4976002829864519</v>
      </c>
      <c r="J604" s="7">
        <v>0.1048930190439334</v>
      </c>
      <c r="K604" s="7">
        <v>0.92127605633440224</v>
      </c>
      <c r="L604" s="13">
        <v>14.969986085577048</v>
      </c>
      <c r="AC604" s="6"/>
    </row>
    <row r="605" spans="1:29">
      <c r="A605" s="6"/>
      <c r="C605" s="1" t="s">
        <v>18</v>
      </c>
      <c r="D605" s="7">
        <v>0.9455502639946386</v>
      </c>
      <c r="E605" s="7">
        <v>0.43594400875521488</v>
      </c>
      <c r="F605" s="7">
        <v>0.27144664997681833</v>
      </c>
      <c r="G605" s="7">
        <v>10.167453430363405</v>
      </c>
      <c r="H605" s="7">
        <v>7.1463877067211495E-2</v>
      </c>
      <c r="I605" s="7">
        <v>0.41803233185458366</v>
      </c>
      <c r="J605" s="7">
        <v>1.2630799841552409</v>
      </c>
      <c r="K605" s="7">
        <v>8.2746503686254691E-2</v>
      </c>
      <c r="L605" s="13">
        <v>13.655717049853365</v>
      </c>
      <c r="AC605" s="6"/>
    </row>
    <row r="606" spans="1:29">
      <c r="A606" s="6"/>
      <c r="C606" s="1" t="s">
        <v>19</v>
      </c>
      <c r="D606" s="7">
        <v>0.75514942465999635</v>
      </c>
      <c r="E606" s="7">
        <v>0.27144664997681839</v>
      </c>
      <c r="F606" s="7">
        <v>0.14532392555041732</v>
      </c>
      <c r="G606" s="7">
        <v>0.96301852152994083</v>
      </c>
      <c r="H606" s="7">
        <v>0.277959771066288</v>
      </c>
      <c r="I606" s="7">
        <v>6.7270382896118999E-3</v>
      </c>
      <c r="J606" s="7">
        <v>9.8171388908495777E-2</v>
      </c>
      <c r="K606" s="7">
        <v>1.5589234061084988E-2</v>
      </c>
      <c r="L606" s="13">
        <v>2.5333859540426538</v>
      </c>
      <c r="AC606" s="6"/>
    </row>
    <row r="607" spans="1:29">
      <c r="A607" s="6"/>
      <c r="C607" s="1" t="s">
        <v>20</v>
      </c>
      <c r="D607" s="7">
        <v>0.27144664997681839</v>
      </c>
      <c r="E607" s="7">
        <v>2.109516397457305</v>
      </c>
      <c r="F607" s="7">
        <v>0.29802466947283118</v>
      </c>
      <c r="G607" s="7">
        <v>5.0699217811708017</v>
      </c>
      <c r="H607" s="7">
        <v>0.92127605633440246</v>
      </c>
      <c r="I607" s="7">
        <v>2.3894146866639425</v>
      </c>
      <c r="J607" s="7">
        <v>2.5692117272671888</v>
      </c>
      <c r="K607" s="7">
        <v>7.1021606879155116E-3</v>
      </c>
      <c r="L607" s="13">
        <v>13.635914129031205</v>
      </c>
      <c r="N607">
        <v>0.98757842497479897</v>
      </c>
      <c r="AC607" s="6"/>
    </row>
    <row r="608" spans="1:29">
      <c r="A608" s="6"/>
      <c r="B608" s="6"/>
      <c r="C608" s="6"/>
      <c r="D608" s="13">
        <v>14.832062623246413</v>
      </c>
      <c r="E608" s="13">
        <v>12.774159746683049</v>
      </c>
      <c r="F608" s="13">
        <v>5.4188162242607874</v>
      </c>
      <c r="G608" s="13">
        <v>16.951050849227414</v>
      </c>
      <c r="H608" s="13">
        <v>7.2280270544224416</v>
      </c>
      <c r="I608" s="13">
        <v>8.678394530625706</v>
      </c>
      <c r="J608" s="13">
        <v>5.6465333735910965</v>
      </c>
      <c r="K608" s="13">
        <v>7.2068381331934779</v>
      </c>
      <c r="L608" s="14">
        <v>78.735882535250383</v>
      </c>
      <c r="M608" t="s">
        <v>11</v>
      </c>
      <c r="N608" s="6">
        <v>1.2421575025201026E-2</v>
      </c>
      <c r="O608" s="6" t="s">
        <v>61</v>
      </c>
      <c r="P608" s="6"/>
      <c r="Q608" s="6"/>
      <c r="R608" s="6"/>
      <c r="S608" s="6"/>
      <c r="T608" s="6"/>
      <c r="U608" s="6"/>
      <c r="V608" s="6"/>
      <c r="W608" s="6"/>
      <c r="X608" s="6"/>
      <c r="Y608" s="6"/>
      <c r="Z608" s="6"/>
      <c r="AA608" s="6"/>
      <c r="AB608" s="6"/>
      <c r="AC608" s="6"/>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14</vt:i4>
      </vt:variant>
    </vt:vector>
  </HeadingPairs>
  <TitlesOfParts>
    <vt:vector size="14" baseType="lpstr">
      <vt:lpstr>READ_ME</vt:lpstr>
      <vt:lpstr>calcs</vt:lpstr>
      <vt:lpstr>TE4_all_tr</vt:lpstr>
      <vt:lpstr>TE4_trans</vt:lpstr>
      <vt:lpstr>TE2_all</vt:lpstr>
      <vt:lpstr>TE2_trans</vt:lpstr>
      <vt:lpstr>Tr1_</vt:lpstr>
      <vt:lpstr>Tr2_</vt:lpstr>
      <vt:lpstr>Tr3_</vt:lpstr>
      <vt:lpstr>Tr4__</vt:lpstr>
      <vt:lpstr>TE4_unreliable</vt:lpstr>
      <vt:lpstr>TE2_unreliable</vt:lpstr>
      <vt:lpstr>TE2_all_Ss</vt:lpstr>
      <vt:lpstr>TE4_all_Ss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DIECIDUE Enrico</dc:creator>
  <cp:lastModifiedBy>Michael Birnbaum</cp:lastModifiedBy>
  <dcterms:created xsi:type="dcterms:W3CDTF">2013-04-01T16:23:37Z</dcterms:created>
  <dcterms:modified xsi:type="dcterms:W3CDTF">2023-08-14T18:59:51Z</dcterms:modified>
</cp:coreProperties>
</file>