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 filterPrivacy="1" codeName="ThisWorkbook"/>
  <xr:revisionPtr revIDLastSave="861" documentId="6_{05596BD2-1676-4746-9FD5-753EF2379373}" xr6:coauthVersionLast="45" xr6:coauthVersionMax="45" xr10:uidLastSave="{8071A81E-13DD-4D9D-BF5B-C98805CFBA24}"/>
  <bookViews>
    <workbookView xWindow="1290" yWindow="0" windowWidth="19200" windowHeight="15450" xr2:uid="{37F05396-BA24-40CC-AF0B-B0D3FB718982}"/>
  </bookViews>
  <sheets>
    <sheet name="csf_hly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6" i="11" l="1"/>
  <c r="C27" i="11" s="1"/>
  <c r="C15" i="11"/>
  <c r="C26" i="11" s="1"/>
  <c r="C14" i="11"/>
  <c r="C25" i="11" s="1"/>
  <c r="B14" i="11"/>
  <c r="B25" i="11" s="1"/>
  <c r="C35" i="11" l="1"/>
  <c r="L19" i="11" s="1"/>
  <c r="H12" i="11"/>
  <c r="G12" i="11"/>
  <c r="F12" i="11"/>
  <c r="E12" i="11"/>
  <c r="D12" i="11"/>
  <c r="C12" i="11"/>
  <c r="B12" i="11"/>
  <c r="W15" i="11"/>
  <c r="V15" i="11"/>
  <c r="U15" i="11"/>
  <c r="T15" i="11"/>
  <c r="L18" i="11" l="1"/>
  <c r="G15" i="11"/>
  <c r="G26" i="11" s="1"/>
  <c r="D15" i="11"/>
  <c r="D26" i="11" s="1"/>
  <c r="H15" i="11"/>
  <c r="H26" i="11" s="1"/>
  <c r="B15" i="11"/>
  <c r="B26" i="11" s="1"/>
  <c r="E15" i="11"/>
  <c r="E26" i="11" s="1"/>
  <c r="F15" i="11"/>
  <c r="F26" i="11" s="1"/>
  <c r="E14" i="11"/>
  <c r="E25" i="11" s="1"/>
  <c r="C20" i="11"/>
  <c r="C31" i="11" s="1"/>
  <c r="C18" i="11"/>
  <c r="C29" i="11" s="1"/>
  <c r="C22" i="11"/>
  <c r="C33" i="11" s="1"/>
  <c r="C19" i="11"/>
  <c r="C30" i="11" s="1"/>
  <c r="C17" i="11"/>
  <c r="C28" i="11" s="1"/>
  <c r="C23" i="11"/>
  <c r="C34" i="11" s="1"/>
  <c r="C21" i="11"/>
  <c r="C32" i="11" s="1"/>
  <c r="B23" i="11"/>
  <c r="B34" i="11" s="1"/>
  <c r="B17" i="11"/>
  <c r="B28" i="11" s="1"/>
  <c r="B19" i="11"/>
  <c r="B30" i="11" s="1"/>
  <c r="B21" i="11"/>
  <c r="B32" i="11" s="1"/>
  <c r="B16" i="11"/>
  <c r="B27" i="11" s="1"/>
  <c r="B20" i="11"/>
  <c r="B31" i="11" s="1"/>
  <c r="B18" i="11"/>
  <c r="B29" i="11" s="1"/>
  <c r="B22" i="11"/>
  <c r="B33" i="11" s="1"/>
  <c r="D17" i="11"/>
  <c r="D28" i="11" s="1"/>
  <c r="D20" i="11"/>
  <c r="D31" i="11" s="1"/>
  <c r="D22" i="11"/>
  <c r="D33" i="11" s="1"/>
  <c r="D19" i="11"/>
  <c r="D30" i="11" s="1"/>
  <c r="D16" i="11"/>
  <c r="D27" i="11" s="1"/>
  <c r="D21" i="11"/>
  <c r="D32" i="11" s="1"/>
  <c r="D18" i="11"/>
  <c r="D29" i="11" s="1"/>
  <c r="D23" i="11"/>
  <c r="D34" i="11" s="1"/>
  <c r="E21" i="11"/>
  <c r="E32" i="11" s="1"/>
  <c r="E23" i="11"/>
  <c r="E34" i="11" s="1"/>
  <c r="E18" i="11"/>
  <c r="E29" i="11" s="1"/>
  <c r="E16" i="11"/>
  <c r="E27" i="11" s="1"/>
  <c r="E20" i="11"/>
  <c r="E31" i="11" s="1"/>
  <c r="E19" i="11"/>
  <c r="E30" i="11" s="1"/>
  <c r="E22" i="11"/>
  <c r="E33" i="11" s="1"/>
  <c r="E17" i="11"/>
  <c r="E28" i="11" s="1"/>
  <c r="G21" i="11"/>
  <c r="G32" i="11" s="1"/>
  <c r="G22" i="11"/>
  <c r="G33" i="11" s="1"/>
  <c r="G23" i="11"/>
  <c r="G34" i="11" s="1"/>
  <c r="G18" i="11"/>
  <c r="G29" i="11" s="1"/>
  <c r="G19" i="11"/>
  <c r="G30" i="11" s="1"/>
  <c r="G16" i="11"/>
  <c r="G27" i="11" s="1"/>
  <c r="G17" i="11"/>
  <c r="G28" i="11" s="1"/>
  <c r="G20" i="11"/>
  <c r="G31" i="11" s="1"/>
  <c r="H22" i="11"/>
  <c r="H33" i="11" s="1"/>
  <c r="H17" i="11"/>
  <c r="H28" i="11" s="1"/>
  <c r="H23" i="11"/>
  <c r="H34" i="11" s="1"/>
  <c r="H18" i="11"/>
  <c r="H29" i="11" s="1"/>
  <c r="H20" i="11"/>
  <c r="H31" i="11" s="1"/>
  <c r="H16" i="11"/>
  <c r="H27" i="11" s="1"/>
  <c r="H21" i="11"/>
  <c r="H32" i="11" s="1"/>
  <c r="H19" i="11"/>
  <c r="H30" i="11" s="1"/>
  <c r="F23" i="11"/>
  <c r="F34" i="11" s="1"/>
  <c r="F19" i="11"/>
  <c r="F30" i="11" s="1"/>
  <c r="F18" i="11"/>
  <c r="F29" i="11" s="1"/>
  <c r="F22" i="11"/>
  <c r="F33" i="11" s="1"/>
  <c r="F16" i="11"/>
  <c r="F27" i="11" s="1"/>
  <c r="F20" i="11"/>
  <c r="F31" i="11" s="1"/>
  <c r="F17" i="11"/>
  <c r="F28" i="11" s="1"/>
  <c r="F21" i="11"/>
  <c r="F32" i="11" s="1"/>
  <c r="H14" i="11"/>
  <c r="H25" i="11" s="1"/>
  <c r="G14" i="11"/>
  <c r="G25" i="11" s="1"/>
  <c r="D14" i="11"/>
  <c r="D25" i="11" s="1"/>
  <c r="F14" i="11"/>
  <c r="F25" i="11" s="1"/>
  <c r="B35" i="11" l="1"/>
  <c r="K18" i="11" s="1"/>
  <c r="E35" i="11"/>
  <c r="N18" i="11" s="1"/>
  <c r="N19" i="11"/>
  <c r="N10" i="11" s="1"/>
  <c r="F35" i="11"/>
  <c r="O19" i="11" s="1"/>
  <c r="O10" i="11" s="1"/>
  <c r="D35" i="11"/>
  <c r="M19" i="11" s="1"/>
  <c r="G35" i="11"/>
  <c r="P18" i="11" s="1"/>
  <c r="H35" i="11"/>
  <c r="Q18" i="11" s="1"/>
  <c r="L10" i="11"/>
  <c r="P19" i="11" l="1"/>
  <c r="P10" i="11" s="1"/>
  <c r="M18" i="11"/>
  <c r="Q19" i="11"/>
  <c r="Q10" i="11" s="1"/>
  <c r="K19" i="11"/>
  <c r="K21" i="11" s="1"/>
  <c r="O18" i="11"/>
  <c r="M10" i="11"/>
  <c r="Q9" i="11"/>
  <c r="K10" i="11" l="1"/>
  <c r="Q11" i="11"/>
  <c r="Q12" i="11" s="1"/>
  <c r="Q14" i="11" s="1"/>
  <c r="O21" i="11"/>
  <c r="O9" i="11"/>
  <c r="O11" i="11" s="1"/>
  <c r="M9" i="11"/>
  <c r="M11" i="11" s="1"/>
  <c r="M12" i="11" s="1"/>
  <c r="M14" i="11" s="1"/>
  <c r="M21" i="11"/>
  <c r="Q21" i="11"/>
  <c r="N9" i="11"/>
  <c r="N11" i="11" s="1"/>
  <c r="P9" i="11"/>
  <c r="P11" i="11" s="1"/>
  <c r="Q13" i="11"/>
  <c r="Q24" i="11" s="1"/>
  <c r="O12" i="11"/>
  <c r="O15" i="11" s="1"/>
  <c r="O13" i="11"/>
  <c r="O24" i="11" s="1"/>
  <c r="L9" i="11"/>
  <c r="L11" i="11" s="1"/>
  <c r="L21" i="11"/>
  <c r="P21" i="11"/>
  <c r="N21" i="11"/>
  <c r="M31" i="11" l="1"/>
  <c r="M25" i="11"/>
  <c r="Q31" i="11"/>
  <c r="Q25" i="11"/>
  <c r="Q26" i="11" s="1"/>
  <c r="M13" i="11"/>
  <c r="M24" i="11" s="1"/>
  <c r="Q15" i="11"/>
  <c r="O14" i="11"/>
  <c r="P12" i="11"/>
  <c r="P15" i="11" s="1"/>
  <c r="P13" i="11"/>
  <c r="P24" i="11" s="1"/>
  <c r="O32" i="11"/>
  <c r="O29" i="11"/>
  <c r="K9" i="11"/>
  <c r="K11" i="11" s="1"/>
  <c r="N13" i="11"/>
  <c r="N24" i="11" s="1"/>
  <c r="N12" i="11"/>
  <c r="N15" i="11" s="1"/>
  <c r="M15" i="11"/>
  <c r="L12" i="11"/>
  <c r="L15" i="11" s="1"/>
  <c r="L13" i="11"/>
  <c r="L24" i="11" s="1"/>
  <c r="M26" i="11" l="1"/>
  <c r="P14" i="11"/>
  <c r="P31" i="11" s="1"/>
  <c r="K12" i="11"/>
  <c r="K14" i="11" s="1"/>
  <c r="K25" i="11" s="1"/>
  <c r="K13" i="11"/>
  <c r="K24" i="11" s="1"/>
  <c r="O31" i="11"/>
  <c r="O33" i="11" s="1"/>
  <c r="O25" i="11"/>
  <c r="O26" i="11" s="1"/>
  <c r="N14" i="11"/>
  <c r="Q29" i="11"/>
  <c r="Q32" i="11"/>
  <c r="Q33" i="11" s="1"/>
  <c r="M32" i="11"/>
  <c r="M33" i="11" s="1"/>
  <c r="M29" i="11"/>
  <c r="N29" i="11"/>
  <c r="N32" i="11"/>
  <c r="P29" i="11"/>
  <c r="P32" i="11"/>
  <c r="L14" i="11"/>
  <c r="L32" i="11"/>
  <c r="L29" i="11"/>
  <c r="N7" i="11"/>
  <c r="O7" i="11"/>
  <c r="P7" i="11"/>
  <c r="K7" i="11"/>
  <c r="M7" i="11"/>
  <c r="Q7" i="11"/>
  <c r="L7" i="11"/>
  <c r="K15" i="11" l="1"/>
  <c r="K32" i="11" s="1"/>
  <c r="K26" i="11"/>
  <c r="P33" i="11"/>
  <c r="P25" i="11"/>
  <c r="P26" i="11" s="1"/>
  <c r="L31" i="11"/>
  <c r="L33" i="11" s="1"/>
  <c r="L25" i="11"/>
  <c r="L26" i="11" s="1"/>
  <c r="K31" i="11"/>
  <c r="N31" i="11"/>
  <c r="N33" i="11" s="1"/>
  <c r="N25" i="11"/>
  <c r="N26" i="11" s="1"/>
  <c r="K29" i="11"/>
  <c r="K33" i="11" l="1"/>
</calcChain>
</file>

<file path=xl/sharedStrings.xml><?xml version="1.0" encoding="utf-8"?>
<sst xmlns="http://schemas.openxmlformats.org/spreadsheetml/2006/main" count="101" uniqueCount="42">
  <si>
    <t>MgO</t>
  </si>
  <si>
    <t>CaO</t>
  </si>
  <si>
    <r>
      <t>SiO</t>
    </r>
    <r>
      <rPr>
        <vertAlign val="subscript"/>
        <sz val="8"/>
        <color rgb="FF000000"/>
        <rFont val="Times New Roman"/>
        <family val="1"/>
      </rPr>
      <t>2</t>
    </r>
  </si>
  <si>
    <r>
      <t>Al</t>
    </r>
    <r>
      <rPr>
        <vertAlign val="subscript"/>
        <sz val="8"/>
        <color rgb="FF000000"/>
        <rFont val="Times New Roman"/>
        <family val="1"/>
      </rPr>
      <t>2</t>
    </r>
    <r>
      <rPr>
        <sz val="8"/>
        <color rgb="FF000000"/>
        <rFont val="Times New Roman"/>
        <family val="1"/>
      </rPr>
      <t>O</t>
    </r>
    <r>
      <rPr>
        <vertAlign val="subscript"/>
        <sz val="8"/>
        <color rgb="FF000000"/>
        <rFont val="Times New Roman"/>
        <family val="1"/>
      </rPr>
      <t>3</t>
    </r>
  </si>
  <si>
    <r>
      <t>Fe</t>
    </r>
    <r>
      <rPr>
        <vertAlign val="subscript"/>
        <sz val="8"/>
        <color rgb="FF000000"/>
        <rFont val="Times New Roman"/>
        <family val="1"/>
      </rPr>
      <t>2</t>
    </r>
    <r>
      <rPr>
        <sz val="8"/>
        <color rgb="FF000000"/>
        <rFont val="Times New Roman"/>
        <family val="1"/>
      </rPr>
      <t>O</t>
    </r>
    <r>
      <rPr>
        <vertAlign val="subscript"/>
        <sz val="8"/>
        <color rgb="FF000000"/>
        <rFont val="Times New Roman"/>
        <family val="1"/>
      </rPr>
      <t>3</t>
    </r>
  </si>
  <si>
    <r>
      <t>Na</t>
    </r>
    <r>
      <rPr>
        <vertAlign val="subscript"/>
        <sz val="8"/>
        <color rgb="FF000000"/>
        <rFont val="Times New Roman"/>
        <family val="1"/>
      </rPr>
      <t>2</t>
    </r>
    <r>
      <rPr>
        <sz val="8"/>
        <color rgb="FF000000"/>
        <rFont val="Times New Roman"/>
        <family val="1"/>
      </rPr>
      <t>O</t>
    </r>
  </si>
  <si>
    <r>
      <t>K</t>
    </r>
    <r>
      <rPr>
        <vertAlign val="subscript"/>
        <sz val="8"/>
        <color rgb="FF000000"/>
        <rFont val="Times New Roman"/>
        <family val="1"/>
      </rPr>
      <t>2</t>
    </r>
    <r>
      <rPr>
        <sz val="8"/>
        <color rgb="FF000000"/>
        <rFont val="Times New Roman"/>
        <family val="1"/>
      </rPr>
      <t>O</t>
    </r>
  </si>
  <si>
    <r>
      <t>P</t>
    </r>
    <r>
      <rPr>
        <vertAlign val="subscript"/>
        <sz val="8"/>
        <color rgb="FF000000"/>
        <rFont val="Times New Roman"/>
        <family val="1"/>
      </rPr>
      <t>2</t>
    </r>
    <r>
      <rPr>
        <sz val="8"/>
        <color rgb="FF000000"/>
        <rFont val="Times New Roman"/>
        <family val="1"/>
      </rPr>
      <t>O</t>
    </r>
    <r>
      <rPr>
        <vertAlign val="subscript"/>
        <sz val="8"/>
        <color rgb="FF000000"/>
        <rFont val="Times New Roman"/>
        <family val="1"/>
      </rPr>
      <t>5</t>
    </r>
  </si>
  <si>
    <r>
      <t>SO</t>
    </r>
    <r>
      <rPr>
        <vertAlign val="subscript"/>
        <sz val="8"/>
        <color theme="1"/>
        <rFont val="Times New Roman"/>
        <family val="1"/>
      </rPr>
      <t>3</t>
    </r>
  </si>
  <si>
    <t>Y</t>
  </si>
  <si>
    <t>K[A-Y]</t>
  </si>
  <si>
    <r>
      <t>Si</t>
    </r>
    <r>
      <rPr>
        <vertAlign val="superscript"/>
        <sz val="8"/>
        <color theme="1"/>
        <rFont val="Times New Roman"/>
        <family val="1"/>
      </rPr>
      <t>4+</t>
    </r>
  </si>
  <si>
    <r>
      <t>Al</t>
    </r>
    <r>
      <rPr>
        <vertAlign val="superscript"/>
        <sz val="8"/>
        <color theme="1"/>
        <rFont val="Times New Roman"/>
        <family val="1"/>
      </rPr>
      <t>3+</t>
    </r>
  </si>
  <si>
    <t>A</t>
  </si>
  <si>
    <t>B</t>
  </si>
  <si>
    <t>C</t>
  </si>
  <si>
    <t>D</t>
  </si>
  <si>
    <t>E</t>
  </si>
  <si>
    <t>F</t>
  </si>
  <si>
    <t>G</t>
  </si>
  <si>
    <t>Chemistry</t>
  </si>
  <si>
    <t>Illite</t>
  </si>
  <si>
    <t>Quartz</t>
  </si>
  <si>
    <t>K-feldspar</t>
  </si>
  <si>
    <t>Plagioclase</t>
  </si>
  <si>
    <t>Sum</t>
  </si>
  <si>
    <t>Mineralogy</t>
  </si>
  <si>
    <t>Removed</t>
  </si>
  <si>
    <t>Residue</t>
  </si>
  <si>
    <t>Halloysite-7Å</t>
  </si>
  <si>
    <t>TC</t>
  </si>
  <si>
    <t>OC</t>
  </si>
  <si>
    <t>T</t>
  </si>
  <si>
    <t>Octahedral</t>
  </si>
  <si>
    <t>Tetrahedral</t>
  </si>
  <si>
    <t>Contents</t>
  </si>
  <si>
    <t>LOI</t>
  </si>
  <si>
    <r>
      <t>Sum (SiO</t>
    </r>
    <r>
      <rPr>
        <vertAlign val="sub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>+Al</t>
    </r>
    <r>
      <rPr>
        <vertAlign val="sub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>O</t>
    </r>
    <r>
      <rPr>
        <vertAlign val="subscript"/>
        <sz val="8"/>
        <color theme="1"/>
        <rFont val="Times New Roman"/>
        <family val="1"/>
      </rPr>
      <t>3</t>
    </r>
    <r>
      <rPr>
        <sz val="8"/>
        <color theme="1"/>
        <rFont val="Times New Roman"/>
        <family val="1"/>
      </rPr>
      <t>)</t>
    </r>
  </si>
  <si>
    <t>K</t>
  </si>
  <si>
    <t>K*Si</t>
  </si>
  <si>
    <t>K*Y</t>
  </si>
  <si>
    <t xml:space="preserve">Used chemical composition of the minerals obtained from the website webmineral.com.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</si>
</sst>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vertAlign val="subscript"/>
      <sz val="8"/>
      <color theme="1"/>
      <name val="Times New Roman"/>
      <family val="1"/>
    </font>
    <font>
      <b/>
      <sz val="8"/>
      <color theme="1"/>
      <name val="Times New Roman"/>
      <family val="1"/>
    </font>
    <font>
      <b/>
      <sz val="8"/>
      <color rgb="FF000000"/>
      <name val="Times New Roman"/>
      <family val="1"/>
    </font>
    <font>
      <vertAlign val="superscript"/>
      <sz val="8"/>
      <color theme="1"/>
      <name val="Times New Roman"/>
      <family val="1"/>
    </font>
    <font>
      <sz val="8"/>
      <color rgb="FF000000"/>
      <name val="Times New Roman"/>
      <family val="1"/>
    </font>
    <font>
      <vertAlign val="subscript"/>
      <sz val="8"/>
      <color rgb="FF000000"/>
      <name val="Times New Roman"/>
      <family val="1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/>
    </xf>
    <xf numFmtId="2" fontId="6" fillId="0" borderId="0" xfId="0" applyNumberFormat="1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8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6">
    <dxf>
      <font>
        <color auto="1"/>
      </font>
      <fill>
        <patternFill>
          <bgColor theme="5" tint="0.39994506668294322"/>
        </patternFill>
      </fill>
    </dxf>
    <dxf>
      <font>
        <color auto="1"/>
      </font>
      <fill>
        <patternFill>
          <bgColor theme="4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136F40-C630-4336-8961-703E8015AB25}">
  <dimension ref="A1:AH35"/>
  <sheetViews>
    <sheetView showGridLines="0" tabSelected="1" workbookViewId="0">
      <selection activeCell="S11" sqref="S11"/>
    </sheetView>
  </sheetViews>
  <sheetFormatPr defaultColWidth="66.42578125" defaultRowHeight="11.25" x14ac:dyDescent="0.2"/>
  <cols>
    <col min="1" max="1" width="12.85546875" style="1" bestFit="1" customWidth="1"/>
    <col min="2" max="3" width="6.140625" style="1" bestFit="1" customWidth="1"/>
    <col min="4" max="6" width="5.28515625" style="1" bestFit="1" customWidth="1"/>
    <col min="7" max="7" width="6.140625" style="1" bestFit="1" customWidth="1"/>
    <col min="8" max="8" width="4.85546875" style="1" bestFit="1" customWidth="1"/>
    <col min="9" max="9" width="3.28515625" style="1" customWidth="1"/>
    <col min="10" max="10" width="10.28515625" style="1" bestFit="1" customWidth="1"/>
    <col min="11" max="17" width="5.7109375" style="1" bestFit="1" customWidth="1"/>
    <col min="18" max="18" width="3.5703125" style="1" customWidth="1"/>
    <col min="19" max="19" width="10.42578125" style="1" customWidth="1"/>
    <col min="20" max="20" width="5.28515625" style="1" bestFit="1" customWidth="1"/>
    <col min="21" max="21" width="5.42578125" style="1" bestFit="1" customWidth="1"/>
    <col min="22" max="22" width="7.85546875" style="1" bestFit="1" customWidth="1"/>
    <col min="23" max="24" width="8.28515625" style="1" bestFit="1" customWidth="1"/>
    <col min="25" max="26" width="9.7109375" style="1" customWidth="1"/>
    <col min="27" max="29" width="13.140625" style="1" customWidth="1"/>
    <col min="30" max="69" width="15" style="1" customWidth="1"/>
    <col min="70" max="16384" width="66.42578125" style="1"/>
  </cols>
  <sheetData>
    <row r="1" spans="1:34" x14ac:dyDescent="0.2">
      <c r="A1" s="14" t="s">
        <v>20</v>
      </c>
      <c r="B1" s="3" t="s">
        <v>13</v>
      </c>
      <c r="C1" s="3" t="s">
        <v>14</v>
      </c>
      <c r="D1" s="3" t="s">
        <v>15</v>
      </c>
      <c r="E1" s="3" t="s">
        <v>16</v>
      </c>
      <c r="F1" s="3" t="s">
        <v>17</v>
      </c>
      <c r="G1" s="3" t="s">
        <v>18</v>
      </c>
      <c r="H1" s="3" t="s">
        <v>19</v>
      </c>
      <c r="J1" s="16" t="s">
        <v>26</v>
      </c>
      <c r="K1" s="3" t="s">
        <v>13</v>
      </c>
      <c r="L1" s="3" t="s">
        <v>14</v>
      </c>
      <c r="M1" s="3" t="s">
        <v>15</v>
      </c>
      <c r="N1" s="3" t="s">
        <v>16</v>
      </c>
      <c r="O1" s="3" t="s">
        <v>17</v>
      </c>
      <c r="P1" s="3" t="s">
        <v>18</v>
      </c>
      <c r="Q1" s="3" t="s">
        <v>19</v>
      </c>
      <c r="Z1" s="2"/>
    </row>
    <row r="2" spans="1:34" ht="12.75" x14ac:dyDescent="0.2">
      <c r="A2" s="5" t="s">
        <v>2</v>
      </c>
      <c r="B2" s="9">
        <v>42.9</v>
      </c>
      <c r="C2" s="9">
        <v>42.8</v>
      </c>
      <c r="D2" s="9">
        <v>47</v>
      </c>
      <c r="E2" s="9">
        <v>43.2</v>
      </c>
      <c r="F2" s="9">
        <v>51</v>
      </c>
      <c r="G2" s="9">
        <v>47.7</v>
      </c>
      <c r="H2" s="9">
        <v>43.6</v>
      </c>
      <c r="J2" s="2" t="s">
        <v>21</v>
      </c>
      <c r="K2" s="17">
        <v>1.2</v>
      </c>
      <c r="L2" s="17">
        <v>0.2</v>
      </c>
      <c r="M2" s="17">
        <v>9</v>
      </c>
      <c r="N2" s="17">
        <v>2</v>
      </c>
      <c r="O2" s="17">
        <v>5.6</v>
      </c>
      <c r="P2" s="17">
        <v>5.3</v>
      </c>
      <c r="Q2" s="17">
        <v>3.6</v>
      </c>
      <c r="S2" s="23" t="s">
        <v>41</v>
      </c>
    </row>
    <row r="3" spans="1:34" ht="12.75" x14ac:dyDescent="0.2">
      <c r="A3" s="5" t="s">
        <v>3</v>
      </c>
      <c r="B3" s="9">
        <v>39</v>
      </c>
      <c r="C3" s="9">
        <v>39.299999999999997</v>
      </c>
      <c r="D3" s="9">
        <v>31.9</v>
      </c>
      <c r="E3" s="9">
        <v>38.6</v>
      </c>
      <c r="F3" s="9">
        <v>31</v>
      </c>
      <c r="G3" s="9">
        <v>34.9</v>
      </c>
      <c r="H3" s="9">
        <v>38</v>
      </c>
      <c r="J3" s="2" t="s">
        <v>29</v>
      </c>
      <c r="K3" s="17">
        <v>93.3</v>
      </c>
      <c r="L3" s="17">
        <v>94.8</v>
      </c>
      <c r="M3" s="17">
        <v>64</v>
      </c>
      <c r="N3" s="17">
        <v>90.8</v>
      </c>
      <c r="O3" s="17">
        <v>66.2</v>
      </c>
      <c r="P3" s="17">
        <v>81.3</v>
      </c>
      <c r="Q3" s="17">
        <v>87.6</v>
      </c>
      <c r="S3" s="23"/>
    </row>
    <row r="4" spans="1:34" ht="12.75" x14ac:dyDescent="0.2">
      <c r="A4" s="5" t="s">
        <v>4</v>
      </c>
      <c r="B4" s="9">
        <v>0.74</v>
      </c>
      <c r="C4" s="9">
        <v>0.67</v>
      </c>
      <c r="D4" s="9">
        <v>2.2000000000000002</v>
      </c>
      <c r="E4" s="9">
        <v>1.1000000000000001</v>
      </c>
      <c r="F4" s="9">
        <v>1.1000000000000001</v>
      </c>
      <c r="G4" s="9">
        <v>0.79</v>
      </c>
      <c r="H4" s="9">
        <v>0.7</v>
      </c>
      <c r="J4" s="2" t="s">
        <v>22</v>
      </c>
      <c r="K4" s="17">
        <v>0.9</v>
      </c>
      <c r="L4" s="17">
        <v>1.4</v>
      </c>
      <c r="M4" s="17">
        <v>4</v>
      </c>
      <c r="N4" s="17">
        <v>1.3</v>
      </c>
      <c r="O4" s="17">
        <v>2.7</v>
      </c>
      <c r="P4" s="17">
        <v>5.2</v>
      </c>
      <c r="Q4" s="17">
        <v>1.6</v>
      </c>
      <c r="S4" s="14" t="s">
        <v>35</v>
      </c>
      <c r="T4" s="21" t="s">
        <v>21</v>
      </c>
      <c r="U4" s="21" t="s">
        <v>22</v>
      </c>
      <c r="V4" s="21" t="s">
        <v>23</v>
      </c>
      <c r="W4" s="21" t="s">
        <v>24</v>
      </c>
    </row>
    <row r="5" spans="1:34" ht="12.75" x14ac:dyDescent="0.2">
      <c r="A5" s="5" t="s">
        <v>0</v>
      </c>
      <c r="B5" s="9">
        <v>0.05</v>
      </c>
      <c r="C5" s="9">
        <v>0.05</v>
      </c>
      <c r="D5" s="9">
        <v>0</v>
      </c>
      <c r="E5" s="9">
        <v>0.05</v>
      </c>
      <c r="F5" s="9">
        <v>0.1</v>
      </c>
      <c r="G5" s="9">
        <v>0.1</v>
      </c>
      <c r="H5" s="9">
        <v>0.12</v>
      </c>
      <c r="J5" s="2" t="s">
        <v>23</v>
      </c>
      <c r="K5" s="17">
        <v>4.5999999999999996</v>
      </c>
      <c r="L5" s="17">
        <v>3.6</v>
      </c>
      <c r="M5" s="17">
        <v>10</v>
      </c>
      <c r="N5" s="17">
        <v>5.9</v>
      </c>
      <c r="O5" s="17">
        <v>25.5</v>
      </c>
      <c r="P5" s="17">
        <v>8.1999999999999993</v>
      </c>
      <c r="Q5" s="17">
        <v>7.2</v>
      </c>
      <c r="S5" s="5" t="s">
        <v>2</v>
      </c>
      <c r="T5" s="6">
        <v>54.01</v>
      </c>
      <c r="U5" s="6">
        <v>100</v>
      </c>
      <c r="V5" s="6">
        <v>64.760000000000005</v>
      </c>
      <c r="W5" s="6">
        <v>67.39</v>
      </c>
      <c r="Z5" s="2"/>
      <c r="AA5" s="2"/>
      <c r="AB5" s="2"/>
      <c r="AC5" s="2"/>
      <c r="AD5" s="2"/>
      <c r="AE5" s="2"/>
      <c r="AF5" s="2"/>
      <c r="AG5" s="2"/>
      <c r="AH5" s="2"/>
    </row>
    <row r="6" spans="1:34" ht="12.75" x14ac:dyDescent="0.2">
      <c r="A6" s="6" t="s">
        <v>1</v>
      </c>
      <c r="B6" s="10">
        <v>0.15</v>
      </c>
      <c r="C6" s="10">
        <v>0.14000000000000001</v>
      </c>
      <c r="D6" s="10">
        <v>0.35</v>
      </c>
      <c r="E6" s="10">
        <v>0.11</v>
      </c>
      <c r="F6" s="10">
        <v>0.12</v>
      </c>
      <c r="G6" s="10">
        <v>0.08</v>
      </c>
      <c r="H6" s="10">
        <v>0.18</v>
      </c>
      <c r="J6" s="2" t="s">
        <v>24</v>
      </c>
      <c r="K6" s="17">
        <v>0</v>
      </c>
      <c r="L6" s="17">
        <v>0</v>
      </c>
      <c r="M6" s="17">
        <v>13</v>
      </c>
      <c r="N6" s="17">
        <v>0</v>
      </c>
      <c r="O6" s="17">
        <v>0</v>
      </c>
      <c r="P6" s="17">
        <v>0</v>
      </c>
      <c r="Q6" s="17">
        <v>0</v>
      </c>
      <c r="S6" s="5" t="s">
        <v>3</v>
      </c>
      <c r="T6" s="6">
        <v>17.02</v>
      </c>
      <c r="U6" s="6"/>
      <c r="V6" s="6">
        <v>18.32</v>
      </c>
      <c r="W6" s="6">
        <v>20.350000000000001</v>
      </c>
    </row>
    <row r="7" spans="1:34" ht="12.75" x14ac:dyDescent="0.2">
      <c r="A7" s="5" t="s">
        <v>5</v>
      </c>
      <c r="B7" s="9">
        <v>0.37</v>
      </c>
      <c r="C7" s="9">
        <v>0.45</v>
      </c>
      <c r="D7" s="9">
        <v>1.9</v>
      </c>
      <c r="E7" s="9">
        <v>0.32</v>
      </c>
      <c r="F7" s="9">
        <v>0.74</v>
      </c>
      <c r="G7" s="9">
        <v>0.37</v>
      </c>
      <c r="H7" s="9">
        <v>0.39</v>
      </c>
      <c r="J7" s="2" t="s">
        <v>25</v>
      </c>
      <c r="K7" s="11">
        <f>SUM(K2:K6)</f>
        <v>100</v>
      </c>
      <c r="L7" s="11">
        <f>SUM(L2:L6)</f>
        <v>100</v>
      </c>
      <c r="M7" s="11">
        <f>SUM(M2:M6)</f>
        <v>100</v>
      </c>
      <c r="N7" s="11">
        <f>SUM(N2:N6)</f>
        <v>100</v>
      </c>
      <c r="O7" s="11">
        <f>SUM(O2:O6)</f>
        <v>100</v>
      </c>
      <c r="P7" s="11">
        <f>SUM(P2:P6)</f>
        <v>100</v>
      </c>
      <c r="Q7" s="11">
        <f>SUM(Q2:Q6)</f>
        <v>99.999999999999986</v>
      </c>
      <c r="R7" s="2"/>
      <c r="S7" s="5" t="s">
        <v>4</v>
      </c>
      <c r="T7" s="6">
        <v>1.85</v>
      </c>
      <c r="U7" s="6"/>
      <c r="V7" s="6"/>
      <c r="W7" s="6"/>
    </row>
    <row r="8" spans="1:34" ht="12.75" x14ac:dyDescent="0.2">
      <c r="A8" s="5" t="s">
        <v>6</v>
      </c>
      <c r="B8" s="9">
        <v>0.42</v>
      </c>
      <c r="C8" s="9">
        <v>0.28000000000000003</v>
      </c>
      <c r="D8" s="9">
        <v>1.7</v>
      </c>
      <c r="E8" s="9">
        <v>0.62</v>
      </c>
      <c r="F8" s="9">
        <v>3.9</v>
      </c>
      <c r="G8" s="9">
        <v>1.6</v>
      </c>
      <c r="H8" s="9">
        <v>0.77</v>
      </c>
      <c r="J8" s="2"/>
      <c r="R8" s="2"/>
      <c r="S8" s="5" t="s">
        <v>0</v>
      </c>
      <c r="T8" s="6">
        <v>3.11</v>
      </c>
      <c r="U8" s="6"/>
      <c r="V8" s="6"/>
      <c r="W8" s="6"/>
    </row>
    <row r="9" spans="1:34" ht="12.75" x14ac:dyDescent="0.2">
      <c r="A9" s="5" t="s">
        <v>7</v>
      </c>
      <c r="B9" s="9">
        <v>0.42</v>
      </c>
      <c r="C9" s="9">
        <v>0.45</v>
      </c>
      <c r="D9" s="9">
        <v>1.1000000000000001</v>
      </c>
      <c r="E9" s="9">
        <v>0.45</v>
      </c>
      <c r="F9" s="9">
        <v>0.77</v>
      </c>
      <c r="G9" s="9">
        <v>0.4</v>
      </c>
      <c r="H9" s="9">
        <v>0.44</v>
      </c>
      <c r="J9" s="5" t="s">
        <v>2</v>
      </c>
      <c r="K9" s="12">
        <f t="shared" ref="K9:Q9" si="0">K18/60.09</f>
        <v>0.70277916458645351</v>
      </c>
      <c r="L9" s="12">
        <f t="shared" si="0"/>
        <v>0.70211349642203358</v>
      </c>
      <c r="M9" s="12">
        <f t="shared" si="0"/>
        <v>0.65618239307705106</v>
      </c>
      <c r="N9" s="12">
        <f t="shared" si="0"/>
        <v>0.69728740222998831</v>
      </c>
      <c r="O9" s="12">
        <f t="shared" si="0"/>
        <v>0.74255283741055078</v>
      </c>
      <c r="P9" s="12">
        <f t="shared" si="0"/>
        <v>0.71808953236811446</v>
      </c>
      <c r="Q9" s="12">
        <f t="shared" si="0"/>
        <v>0.69229489099683805</v>
      </c>
      <c r="R9" s="2"/>
      <c r="S9" s="6" t="s">
        <v>1</v>
      </c>
      <c r="T9" s="6"/>
      <c r="U9" s="6"/>
      <c r="V9" s="6"/>
      <c r="W9" s="6">
        <v>1.07</v>
      </c>
      <c r="X9" s="9"/>
      <c r="Y9" s="9"/>
    </row>
    <row r="10" spans="1:34" ht="12.75" x14ac:dyDescent="0.2">
      <c r="A10" s="5" t="s">
        <v>36</v>
      </c>
      <c r="B10" s="9">
        <v>15.9</v>
      </c>
      <c r="C10" s="9">
        <v>16</v>
      </c>
      <c r="D10" s="9">
        <v>13.62</v>
      </c>
      <c r="E10" s="9">
        <v>15.6</v>
      </c>
      <c r="F10" s="9">
        <v>11.2</v>
      </c>
      <c r="G10" s="9">
        <v>14.2</v>
      </c>
      <c r="H10" s="9">
        <v>15.8</v>
      </c>
      <c r="J10" s="5" t="s">
        <v>3</v>
      </c>
      <c r="K10" s="12">
        <f t="shared" ref="K10:Q10" si="1">K19/51</f>
        <v>0.81901960784313732</v>
      </c>
      <c r="L10" s="12">
        <f t="shared" si="1"/>
        <v>0.81980392156862747</v>
      </c>
      <c r="M10" s="12">
        <f t="shared" si="1"/>
        <v>0.87392156862745096</v>
      </c>
      <c r="N10" s="12">
        <f t="shared" si="1"/>
        <v>0.82549019607843144</v>
      </c>
      <c r="O10" s="12">
        <f t="shared" si="1"/>
        <v>0.77215686274509809</v>
      </c>
      <c r="P10" s="12">
        <f t="shared" si="1"/>
        <v>0.80098039215686279</v>
      </c>
      <c r="Q10" s="12">
        <f t="shared" si="1"/>
        <v>0.83137254901960778</v>
      </c>
      <c r="R10" s="2"/>
      <c r="S10" s="5" t="s">
        <v>5</v>
      </c>
      <c r="T10" s="6"/>
      <c r="U10" s="6"/>
      <c r="V10" s="6"/>
      <c r="W10" s="6">
        <v>11.19</v>
      </c>
    </row>
    <row r="11" spans="1:34" ht="12.75" x14ac:dyDescent="0.2">
      <c r="A11" s="6" t="s">
        <v>8</v>
      </c>
      <c r="B11" s="10">
        <v>0.14000000000000001</v>
      </c>
      <c r="C11" s="10">
        <v>0.1</v>
      </c>
      <c r="D11" s="9">
        <v>0</v>
      </c>
      <c r="E11" s="10">
        <v>0.05</v>
      </c>
      <c r="F11" s="10">
        <v>0.05</v>
      </c>
      <c r="G11" s="10">
        <v>0.05</v>
      </c>
      <c r="H11" s="9">
        <v>0</v>
      </c>
      <c r="J11" s="5" t="s">
        <v>38</v>
      </c>
      <c r="K11" s="12">
        <f>14/((K9*4)+(K10*3))</f>
        <v>2.6574665267256155</v>
      </c>
      <c r="L11" s="12">
        <f t="shared" ref="L11:Q11" si="2">14/((L9*4)+(L10*3))</f>
        <v>2.6576227761599376</v>
      </c>
      <c r="M11" s="12">
        <f t="shared" si="2"/>
        <v>2.668448540618328</v>
      </c>
      <c r="N11" s="12">
        <f t="shared" si="2"/>
        <v>2.6587561342847144</v>
      </c>
      <c r="O11" s="12">
        <f t="shared" si="2"/>
        <v>2.6481638510715353</v>
      </c>
      <c r="P11" s="12">
        <f t="shared" si="2"/>
        <v>2.6538778537604264</v>
      </c>
      <c r="Q11" s="12">
        <f t="shared" si="2"/>
        <v>2.6599295914009855</v>
      </c>
      <c r="R11" s="2"/>
      <c r="S11" s="5" t="s">
        <v>6</v>
      </c>
      <c r="T11" s="6">
        <v>7.26</v>
      </c>
      <c r="U11" s="6"/>
      <c r="V11" s="6">
        <v>16.920000000000002</v>
      </c>
      <c r="W11" s="6"/>
    </row>
    <row r="12" spans="1:34" ht="12.75" x14ac:dyDescent="0.2">
      <c r="A12" s="6" t="s">
        <v>25</v>
      </c>
      <c r="B12" s="6">
        <f t="shared" ref="B12:H12" si="3">SUM(B2:B11)</f>
        <v>100.09000000000002</v>
      </c>
      <c r="C12" s="6">
        <f t="shared" si="3"/>
        <v>100.24</v>
      </c>
      <c r="D12" s="6">
        <f t="shared" si="3"/>
        <v>99.77000000000001</v>
      </c>
      <c r="E12" s="6">
        <f t="shared" si="3"/>
        <v>100.1</v>
      </c>
      <c r="F12" s="6">
        <f t="shared" si="3"/>
        <v>99.97999999999999</v>
      </c>
      <c r="G12" s="6">
        <f t="shared" si="3"/>
        <v>100.19</v>
      </c>
      <c r="H12" s="6">
        <f t="shared" si="3"/>
        <v>100</v>
      </c>
      <c r="J12" s="18" t="s">
        <v>9</v>
      </c>
      <c r="K12" s="12">
        <f>(2/K11)-K9</f>
        <v>4.9817332824292904E-2</v>
      </c>
      <c r="L12" s="12">
        <f t="shared" ref="L12:Q12" si="4">(2/L11)-L9</f>
        <v>5.0438753634254541E-2</v>
      </c>
      <c r="M12" s="12">
        <f t="shared" si="4"/>
        <v>9.3316789521599941E-2</v>
      </c>
      <c r="N12" s="12">
        <f t="shared" si="4"/>
        <v>5.4944054506475548E-2</v>
      </c>
      <c r="O12" s="12">
        <f t="shared" si="4"/>
        <v>1.2687439429091674E-2</v>
      </c>
      <c r="P12" s="12">
        <f t="shared" si="4"/>
        <v>3.5524654195177918E-2</v>
      </c>
      <c r="Q12" s="12">
        <f t="shared" si="4"/>
        <v>5.9604710581186993E-2</v>
      </c>
      <c r="R12" s="2"/>
      <c r="S12" s="5" t="s">
        <v>7</v>
      </c>
      <c r="T12" s="9">
        <v>0.42</v>
      </c>
      <c r="U12" s="9">
        <v>1.1000000000000001</v>
      </c>
      <c r="V12" s="9">
        <v>0.45</v>
      </c>
      <c r="W12" s="9">
        <v>0.77</v>
      </c>
    </row>
    <row r="13" spans="1:34" x14ac:dyDescent="0.2">
      <c r="A13" s="4" t="s">
        <v>27</v>
      </c>
      <c r="B13" s="6"/>
      <c r="C13" s="6"/>
      <c r="D13" s="6"/>
      <c r="E13" s="6"/>
      <c r="F13" s="6"/>
      <c r="G13" s="6"/>
      <c r="H13" s="6"/>
      <c r="J13" s="18" t="s">
        <v>39</v>
      </c>
      <c r="K13" s="19">
        <f>K$11*K9</f>
        <v>1.8676121055686923</v>
      </c>
      <c r="L13" s="19">
        <f t="shared" ref="L13:Q13" si="5">L$11*L9</f>
        <v>1.8659528195404853</v>
      </c>
      <c r="M13" s="19">
        <f t="shared" si="5"/>
        <v>1.750988949185899</v>
      </c>
      <c r="N13" s="19">
        <f t="shared" si="5"/>
        <v>1.8539171580384344</v>
      </c>
      <c r="O13" s="19">
        <f t="shared" si="5"/>
        <v>1.9664015815412197</v>
      </c>
      <c r="P13" s="19">
        <f t="shared" si="5"/>
        <v>1.9057219069689197</v>
      </c>
      <c r="Q13" s="19">
        <f t="shared" si="5"/>
        <v>1.8414556665382091</v>
      </c>
      <c r="R13" s="2"/>
      <c r="S13" s="5" t="s">
        <v>36</v>
      </c>
      <c r="T13" s="6">
        <v>12.03</v>
      </c>
      <c r="U13" s="6"/>
      <c r="V13" s="6"/>
      <c r="W13" s="6"/>
    </row>
    <row r="14" spans="1:34" ht="15" x14ac:dyDescent="0.25">
      <c r="A14" s="5" t="s">
        <v>2</v>
      </c>
      <c r="B14" s="10">
        <f>ROUND((K$2*($T5/100))+(K$4*($U5/100))+(K$5*($V5/100))+(K$6*($W5/100)),2)</f>
        <v>4.53</v>
      </c>
      <c r="C14" s="10">
        <f>ROUND((L$2*($T5/100))+(L$4*($U5/100))+(L$5*($V5/100))+(L$6*($W5/100)),2)</f>
        <v>3.84</v>
      </c>
      <c r="D14" s="10">
        <f>ROUND((M$2*($T5/100))+(M$4*($U5/100))+(M$5*($V5/100))+(M$6*($W5/100)),2)</f>
        <v>24.1</v>
      </c>
      <c r="E14" s="10">
        <f>ROUND((N$2*($T5/100))+(N$4*($U5/100))+(N$5*($V5/100))+(N$6*($W5/100)),2)</f>
        <v>6.2</v>
      </c>
      <c r="F14" s="10">
        <f>ROUND((O$2*($T5/100))+(O$4*($U5/100))+(O$5*($V5/100))+(O$6*($W5/100)),2)</f>
        <v>22.24</v>
      </c>
      <c r="G14" s="10">
        <f>ROUND((P$2*($T5/100))+(P$4*($U5/100))+(P$5*($V5/100))+(P$6*($W5/100)),2)</f>
        <v>13.37</v>
      </c>
      <c r="H14" s="10">
        <f>ROUND((Q$2*($T5/100))+(Q$4*($U5/100))+(Q$5*($V5/100))+(Q$6*($W5/100)),2)</f>
        <v>8.2100000000000009</v>
      </c>
      <c r="J14" s="18" t="s">
        <v>40</v>
      </c>
      <c r="K14" s="19">
        <f>K11*K12</f>
        <v>0.13238789443130766</v>
      </c>
      <c r="L14" s="19">
        <f t="shared" ref="L14:Q14" si="6">L11*L12</f>
        <v>0.13404718045951469</v>
      </c>
      <c r="M14" s="19">
        <f t="shared" si="6"/>
        <v>0.24901105081410105</v>
      </c>
      <c r="N14" s="19">
        <f t="shared" si="6"/>
        <v>0.14608284196156557</v>
      </c>
      <c r="O14" s="19">
        <f t="shared" si="6"/>
        <v>3.3598418458780248E-2</v>
      </c>
      <c r="P14" s="19">
        <f t="shared" si="6"/>
        <v>9.4278093031080104E-2</v>
      </c>
      <c r="Q14" s="19">
        <f t="shared" si="6"/>
        <v>0.15854433346179073</v>
      </c>
      <c r="S14" s="6" t="s">
        <v>8</v>
      </c>
      <c r="T14" s="6"/>
      <c r="U14" s="6"/>
      <c r="V14" s="6"/>
      <c r="W14" s="6"/>
      <c r="X14"/>
      <c r="Y14"/>
    </row>
    <row r="15" spans="1:34" ht="15" x14ac:dyDescent="0.25">
      <c r="A15" s="5" t="s">
        <v>3</v>
      </c>
      <c r="B15" s="10">
        <f>ROUND((K$2*($T6/100))+(K$4*($U6/100))+(K$5*($V6/100))+(K$6*($W6/100)),2)</f>
        <v>1.05</v>
      </c>
      <c r="C15" s="10">
        <f>ROUND((L$2*($T6/100))+(L$4*($U6/100))+(L$5*($V6/100))+(L$6*($W6/100)),2)</f>
        <v>0.69</v>
      </c>
      <c r="D15" s="10">
        <f>ROUND((M$2*($T6/100))+(M$4*($U6/100))+(M$5*($V6/100))+(M$6*($W6/100)),2)</f>
        <v>6.01</v>
      </c>
      <c r="E15" s="10">
        <f>ROUND((N$2*($T6/100))+(N$4*($U6/100))+(N$5*($V6/100))+(N$6*($W6/100)),2)</f>
        <v>1.42</v>
      </c>
      <c r="F15" s="10">
        <f>ROUND((O$2*($T6/100))+(O$4*($U6/100))+(O$5*($V6/100))+(O$6*($W6/100)),2)</f>
        <v>5.62</v>
      </c>
      <c r="G15" s="10">
        <f>ROUND((P$2*($T6/100))+(P$4*($U6/100))+(P$5*($V6/100))+(P$6*($W6/100)),2)</f>
        <v>2.4</v>
      </c>
      <c r="H15" s="10">
        <f>ROUND((Q$2*($T6/100))+(Q$4*($U6/100))+(Q$5*($V6/100))+(Q$6*($W6/100)),2)</f>
        <v>1.93</v>
      </c>
      <c r="J15" s="18" t="s">
        <v>10</v>
      </c>
      <c r="K15" s="19">
        <f>K11*(K10-K12)</f>
        <v>2.04412929814377</v>
      </c>
      <c r="L15" s="19">
        <f t="shared" ref="L15:Q15" si="7">L11*(L10-L12)</f>
        <v>2.0446823934865046</v>
      </c>
      <c r="M15" s="19">
        <f t="shared" si="7"/>
        <v>2.0830036836047006</v>
      </c>
      <c r="N15" s="19">
        <f t="shared" si="7"/>
        <v>2.0486942806538555</v>
      </c>
      <c r="O15" s="19">
        <f t="shared" si="7"/>
        <v>2.0111994728195937</v>
      </c>
      <c r="P15" s="19">
        <f t="shared" si="7"/>
        <v>2.0314260310103598</v>
      </c>
      <c r="Q15" s="19">
        <f t="shared" si="7"/>
        <v>2.0528481111539305</v>
      </c>
      <c r="S15" s="7" t="s">
        <v>25</v>
      </c>
      <c r="T15" s="7">
        <f>SUM(T5:T13)</f>
        <v>95.7</v>
      </c>
      <c r="U15" s="7">
        <f>SUM(U5:U13)</f>
        <v>101.1</v>
      </c>
      <c r="V15" s="7">
        <f>SUM(V5:V13)</f>
        <v>100.45000000000002</v>
      </c>
      <c r="W15" s="7">
        <f>SUM(W5:W13)</f>
        <v>100.77</v>
      </c>
      <c r="X15"/>
      <c r="Y15"/>
    </row>
    <row r="16" spans="1:34" ht="15" x14ac:dyDescent="0.25">
      <c r="A16" s="5" t="s">
        <v>4</v>
      </c>
      <c r="B16" s="10">
        <f>ROUND((K$2*($T7/100))+(K$4*($U7/100))+(K$5*($V7/100))+(K$6*($W7/100)),2)</f>
        <v>0.02</v>
      </c>
      <c r="C16" s="10">
        <f>ROUND((L$2*($T7/100))+(L$4*($U7/100))+(L$5*($V7/100))+(L$6*($W7/100)),2)</f>
        <v>0</v>
      </c>
      <c r="D16" s="10">
        <f>ROUND((M$2*($T7/100))+(M$4*($U7/100))+(M$5*($V7/100))+(M$6*($W7/100)),2)</f>
        <v>0.17</v>
      </c>
      <c r="E16" s="10">
        <f>ROUND((N$2*($T7/100))+(N$4*($U7/100))+(N$5*($V7/100))+(N$6*($W7/100)),2)</f>
        <v>0.04</v>
      </c>
      <c r="F16" s="10">
        <f>ROUND((O$2*($T7/100))+(O$4*($U7/100))+(O$5*($V7/100))+(O$6*($W7/100)),2)</f>
        <v>0.1</v>
      </c>
      <c r="G16" s="10">
        <f>ROUND((P$2*($T7/100))+(P$4*($U7/100))+(P$5*($V7/100))+(P$6*($W7/100)),2)</f>
        <v>0.1</v>
      </c>
      <c r="H16" s="10">
        <f>ROUND((Q$2*($T7/100))+(Q$4*($U7/100))+(Q$5*($V7/100))+(Q$6*($W7/100)),2)</f>
        <v>7.0000000000000007E-2</v>
      </c>
      <c r="X16"/>
      <c r="Y16"/>
    </row>
    <row r="17" spans="1:26" ht="15" x14ac:dyDescent="0.25">
      <c r="A17" s="5" t="s">
        <v>0</v>
      </c>
      <c r="B17" s="10">
        <f>ROUND((K$2*($T8/100))+(K$4*($U8/100))+(K$5*($V8/100))+(K$6*($W8/100)),2)</f>
        <v>0.04</v>
      </c>
      <c r="C17" s="10">
        <f>ROUND((L$2*($T8/100))+(L$4*($U8/100))+(L$5*($V8/100))+(L$6*($W8/100)),2)</f>
        <v>0.01</v>
      </c>
      <c r="D17" s="10">
        <f>ROUND((M$2*($T8/100))+(M$4*($U8/100))+(M$5*($V8/100))+(M$6*($W8/100)),2)</f>
        <v>0.28000000000000003</v>
      </c>
      <c r="E17" s="10">
        <f>ROUND((N$2*($T8/100))+(N$4*($U8/100))+(N$5*($V8/100))+(N$6*($W8/100)),2)</f>
        <v>0.06</v>
      </c>
      <c r="F17" s="10">
        <f>ROUND((O$2*($T8/100))+(O$4*($U8/100))+(O$5*($V8/100))+(O$6*($W8/100)),2)</f>
        <v>0.17</v>
      </c>
      <c r="G17" s="10">
        <f>ROUND((P$2*($T8/100))+(P$4*($U8/100))+(P$5*($V8/100))+(P$6*($W8/100)),2)</f>
        <v>0.16</v>
      </c>
      <c r="H17" s="10">
        <f>ROUND((Q$2*($T8/100))+(Q$4*($U8/100))+(Q$5*($V8/100))+(Q$6*($W8/100)),2)</f>
        <v>0.11</v>
      </c>
      <c r="J17" s="14" t="s">
        <v>28</v>
      </c>
      <c r="K17" s="3" t="s">
        <v>13</v>
      </c>
      <c r="L17" s="3" t="s">
        <v>14</v>
      </c>
      <c r="M17" s="3" t="s">
        <v>15</v>
      </c>
      <c r="N17" s="3" t="s">
        <v>16</v>
      </c>
      <c r="O17" s="3" t="s">
        <v>17</v>
      </c>
      <c r="P17" s="3" t="s">
        <v>18</v>
      </c>
      <c r="Q17" s="3" t="s">
        <v>19</v>
      </c>
      <c r="S17"/>
      <c r="T17"/>
      <c r="U17"/>
      <c r="V17"/>
      <c r="W17"/>
      <c r="X17"/>
      <c r="Y17"/>
      <c r="Z17"/>
    </row>
    <row r="18" spans="1:26" ht="15" x14ac:dyDescent="0.25">
      <c r="A18" s="6" t="s">
        <v>1</v>
      </c>
      <c r="B18" s="10">
        <f>ROUND((K$2*($T9/100))+(K$4*($U9/100))+(K$5*($V9/100))+(K$6*($W9/100)),2)</f>
        <v>0</v>
      </c>
      <c r="C18" s="10">
        <f>ROUND((L$2*($T9/100))+(L$4*($U9/100))+(L$5*($V9/100))+(L$6*($W9/100)),2)</f>
        <v>0</v>
      </c>
      <c r="D18" s="10">
        <f>ROUND((M$2*($T9/100))+(M$4*($U9/100))+(M$5*($V9/100))+(M$6*($W9/100)),2)</f>
        <v>0.14000000000000001</v>
      </c>
      <c r="E18" s="10">
        <f>ROUND((N$2*($T9/100))+(N$4*($U9/100))+(N$5*($V9/100))+(N$6*($W9/100)),2)</f>
        <v>0</v>
      </c>
      <c r="F18" s="10">
        <f>ROUND((O$2*($T9/100))+(O$4*($U9/100))+(O$5*($V9/100))+(O$6*($W9/100)),2)</f>
        <v>0</v>
      </c>
      <c r="G18" s="10">
        <f>ROUND((P$2*($T9/100))+(P$4*($U9/100))+(P$5*($V9/100))+(P$6*($W9/100)),2)</f>
        <v>0</v>
      </c>
      <c r="H18" s="10">
        <f>ROUND((Q$2*($T9/100))+(Q$4*($U9/100))+(Q$5*($V9/100))+(Q$6*($W9/100)),2)</f>
        <v>0</v>
      </c>
      <c r="J18" s="5" t="s">
        <v>2</v>
      </c>
      <c r="K18" s="10">
        <f>ROUND((B25*(84)/B$35),2)</f>
        <v>42.23</v>
      </c>
      <c r="L18" s="10">
        <f>ROUND((C25*(84)/C$35),2)</f>
        <v>42.19</v>
      </c>
      <c r="M18" s="10">
        <f>ROUND((D25*(84)/D$35),2)</f>
        <v>39.43</v>
      </c>
      <c r="N18" s="10">
        <f>ROUND((E25*(84)/E$35),2)</f>
        <v>41.9</v>
      </c>
      <c r="O18" s="10">
        <f>ROUND((F25*(84)/F$35),2)</f>
        <v>44.62</v>
      </c>
      <c r="P18" s="10">
        <f>ROUND((G25*(84)/G$35),2)</f>
        <v>43.15</v>
      </c>
      <c r="Q18" s="10">
        <f>ROUND((H25*(84)/H$35),2)</f>
        <v>41.6</v>
      </c>
      <c r="S18"/>
      <c r="T18"/>
      <c r="U18"/>
      <c r="V18"/>
      <c r="W18"/>
      <c r="X18"/>
      <c r="Y18"/>
      <c r="Z18"/>
    </row>
    <row r="19" spans="1:26" ht="15" x14ac:dyDescent="0.25">
      <c r="A19" s="5" t="s">
        <v>5</v>
      </c>
      <c r="B19" s="10">
        <f>ROUND((K$2*($T10/100))+(K$4*($U10/100))+(K$5*($V10/100))+(K$6*($W10/100)),2)</f>
        <v>0</v>
      </c>
      <c r="C19" s="10">
        <f>ROUND((L$2*($T10/100))+(L$4*($U10/100))+(L$5*($V10/100))+(L$6*($W10/100)),2)</f>
        <v>0</v>
      </c>
      <c r="D19" s="10">
        <f>ROUND((M$2*($T10/100))+(M$4*($U10/100))+(M$5*($V10/100))+(M$6*($W10/100)),2)</f>
        <v>1.45</v>
      </c>
      <c r="E19" s="10">
        <f>ROUND((N$2*($T10/100))+(N$4*($U10/100))+(N$5*($V10/100))+(N$6*($W10/100)),2)</f>
        <v>0</v>
      </c>
      <c r="F19" s="10">
        <f>ROUND((O$2*($T10/100))+(O$4*($U10/100))+(O$5*($V10/100))+(O$6*($W10/100)),2)</f>
        <v>0</v>
      </c>
      <c r="G19" s="10">
        <f>ROUND((P$2*($T10/100))+(P$4*($U10/100))+(P$5*($V10/100))+(P$6*($W10/100)),2)</f>
        <v>0</v>
      </c>
      <c r="H19" s="10">
        <f>ROUND((Q$2*($T10/100))+(Q$4*($U10/100))+(Q$5*($V10/100))+(Q$6*($W10/100)),2)</f>
        <v>0</v>
      </c>
      <c r="J19" s="5" t="s">
        <v>3</v>
      </c>
      <c r="K19" s="10">
        <f>ROUND((B26*(84)/B$35),2)</f>
        <v>41.77</v>
      </c>
      <c r="L19" s="10">
        <f>ROUND((C26*(84)/C$35),2)</f>
        <v>41.81</v>
      </c>
      <c r="M19" s="10">
        <f>ROUND((D26*(84)/D$35),2)</f>
        <v>44.57</v>
      </c>
      <c r="N19" s="10">
        <f>ROUND((E26*(84)/E$35),2)</f>
        <v>42.1</v>
      </c>
      <c r="O19" s="10">
        <f>ROUND((F26*(84)/F$35),2)</f>
        <v>39.380000000000003</v>
      </c>
      <c r="P19" s="10">
        <f>ROUND((G26*(84)/G$35),2)</f>
        <v>40.85</v>
      </c>
      <c r="Q19" s="10">
        <f>ROUND((H26*(84)/H$35),2)</f>
        <v>42.4</v>
      </c>
      <c r="S19"/>
      <c r="T19"/>
      <c r="U19"/>
      <c r="V19"/>
      <c r="W19"/>
      <c r="X19"/>
      <c r="Y19"/>
      <c r="Z19"/>
    </row>
    <row r="20" spans="1:26" ht="15" x14ac:dyDescent="0.25">
      <c r="A20" s="5" t="s">
        <v>6</v>
      </c>
      <c r="B20" s="10">
        <f>ROUND((K$2*($T11/100))+(K$4*($U11/100))+(K$5*($V11/100))+(K$6*($W11/100)),2)</f>
        <v>0.87</v>
      </c>
      <c r="C20" s="10">
        <f>ROUND((L$2*($T11/100))+(L$4*($U11/100))+(L$5*($V11/100))+(L$6*($W11/100)),2)</f>
        <v>0.62</v>
      </c>
      <c r="D20" s="10">
        <f>ROUND((M$2*($T11/100))+(M$4*($U11/100))+(M$5*($V11/100))+(M$6*($W11/100)),2)</f>
        <v>2.35</v>
      </c>
      <c r="E20" s="10">
        <f>ROUND((N$2*($T11/100))+(N$4*($U11/100))+(N$5*($V11/100))+(N$6*($W11/100)),2)</f>
        <v>1.1399999999999999</v>
      </c>
      <c r="F20" s="10">
        <f>ROUND((O$2*($T11/100))+(O$4*($U11/100))+(O$5*($V11/100))+(O$6*($W11/100)),2)</f>
        <v>4.72</v>
      </c>
      <c r="G20" s="10">
        <f>ROUND((P$2*($T11/100))+(P$4*($U11/100))+(P$5*($V11/100))+(P$6*($W11/100)),2)</f>
        <v>1.77</v>
      </c>
      <c r="H20" s="10">
        <f>ROUND((Q$2*($T11/100))+(Q$4*($U11/100))+(Q$5*($V11/100))+(Q$6*($W11/100)),2)</f>
        <v>1.48</v>
      </c>
      <c r="J20" s="5" t="s">
        <v>36</v>
      </c>
      <c r="K20" s="10">
        <v>16</v>
      </c>
      <c r="L20" s="10">
        <v>16</v>
      </c>
      <c r="M20" s="10">
        <v>16</v>
      </c>
      <c r="N20" s="10">
        <v>16</v>
      </c>
      <c r="O20" s="10">
        <v>16</v>
      </c>
      <c r="P20" s="10">
        <v>16</v>
      </c>
      <c r="Q20" s="10">
        <v>16</v>
      </c>
      <c r="S20"/>
      <c r="T20"/>
      <c r="U20"/>
      <c r="V20"/>
      <c r="W20"/>
      <c r="X20"/>
      <c r="Y20"/>
      <c r="Z20"/>
    </row>
    <row r="21" spans="1:26" ht="15" x14ac:dyDescent="0.25">
      <c r="A21" s="5" t="s">
        <v>7</v>
      </c>
      <c r="B21" s="10">
        <f>ROUND((K$2*($T12/100))+(K$4*($U12/100))+(K$5*($V12/100))+(K$6*($W12/100)),2)</f>
        <v>0.04</v>
      </c>
      <c r="C21" s="10">
        <f>ROUND((L$2*($T12/100))+(L$4*($U12/100))+(L$5*($V12/100))+(L$6*($W12/100)),2)</f>
        <v>0.03</v>
      </c>
      <c r="D21" s="10">
        <f>ROUND((M$2*($T12/100))+(M$4*($U12/100))+(M$5*($V12/100))+(M$6*($W12/100)),2)</f>
        <v>0.23</v>
      </c>
      <c r="E21" s="10">
        <f>ROUND((N$2*($T12/100))+(N$4*($U12/100))+(N$5*($V12/100))+(N$6*($W12/100)),2)</f>
        <v>0.05</v>
      </c>
      <c r="F21" s="10">
        <f>ROUND((O$2*($T12/100))+(O$4*($U12/100))+(O$5*($V12/100))+(O$6*($W12/100)),2)</f>
        <v>0.17</v>
      </c>
      <c r="G21" s="10">
        <f>ROUND((P$2*($T12/100))+(P$4*($U12/100))+(P$5*($V12/100))+(P$6*($W12/100)),2)</f>
        <v>0.12</v>
      </c>
      <c r="H21" s="10">
        <f>ROUND((Q$2*($T12/100))+(Q$4*($U12/100))+(Q$5*($V12/100))+(Q$6*($W12/100)),2)</f>
        <v>7.0000000000000007E-2</v>
      </c>
      <c r="J21" s="6" t="s">
        <v>25</v>
      </c>
      <c r="K21" s="10">
        <f>SUM(K18:K20)</f>
        <v>100</v>
      </c>
      <c r="L21" s="10">
        <f t="shared" ref="L21:Q21" si="8">SUM(L18:L20)</f>
        <v>100</v>
      </c>
      <c r="M21" s="10">
        <f t="shared" si="8"/>
        <v>100</v>
      </c>
      <c r="N21" s="10">
        <f t="shared" si="8"/>
        <v>100</v>
      </c>
      <c r="O21" s="10">
        <f t="shared" si="8"/>
        <v>100</v>
      </c>
      <c r="P21" s="10">
        <f t="shared" si="8"/>
        <v>100</v>
      </c>
      <c r="Q21" s="10">
        <f t="shared" si="8"/>
        <v>100</v>
      </c>
      <c r="S21"/>
      <c r="T21"/>
      <c r="U21"/>
      <c r="V21"/>
      <c r="W21"/>
      <c r="X21"/>
      <c r="Y21"/>
      <c r="Z21"/>
    </row>
    <row r="22" spans="1:26" ht="15" x14ac:dyDescent="0.25">
      <c r="A22" s="5" t="s">
        <v>36</v>
      </c>
      <c r="B22" s="10">
        <f>ROUND((K$2*($T13/100))+(K$4*($U13/100))+(K$5*($V13/100))+(K$6*($W13/100)),2)</f>
        <v>0.14000000000000001</v>
      </c>
      <c r="C22" s="10">
        <f>ROUND((L$2*($T13/100))+(L$4*($U13/100))+(L$5*($V13/100))+(L$6*($W13/100)),2)</f>
        <v>0.02</v>
      </c>
      <c r="D22" s="10">
        <f>ROUND((M$2*($T13/100))+(M$4*($U13/100))+(M$5*($V13/100))+(M$6*($W13/100)),2)</f>
        <v>1.08</v>
      </c>
      <c r="E22" s="10">
        <f>ROUND((N$2*($T13/100))+(N$4*($U13/100))+(N$5*($V13/100))+(N$6*($W13/100)),2)</f>
        <v>0.24</v>
      </c>
      <c r="F22" s="10">
        <f>ROUND((O$2*($T13/100))+(O$4*($U13/100))+(O$5*($V13/100))+(O$6*($W13/100)),2)</f>
        <v>0.67</v>
      </c>
      <c r="G22" s="10">
        <f>ROUND((P$2*($T13/100))+(P$4*($U13/100))+(P$5*($V13/100))+(P$6*($W13/100)),2)</f>
        <v>0.64</v>
      </c>
      <c r="H22" s="10">
        <f>ROUND((Q$2*($T13/100))+(Q$4*($U13/100))+(Q$5*($V13/100))+(Q$6*($W13/100)),2)</f>
        <v>0.43</v>
      </c>
      <c r="S22"/>
      <c r="T22"/>
      <c r="U22"/>
      <c r="V22"/>
      <c r="W22"/>
      <c r="X22"/>
      <c r="Y22"/>
      <c r="Z22"/>
    </row>
    <row r="23" spans="1:26" ht="15" x14ac:dyDescent="0.25">
      <c r="A23" s="6" t="s">
        <v>8</v>
      </c>
      <c r="B23" s="10">
        <f>ROUND((K$2*($T14/100))+(K$4*($U14/100))+(K$5*($V14/100))+(K$6*($W14/100)),2)</f>
        <v>0</v>
      </c>
      <c r="C23" s="10">
        <f>ROUND((L$2*($T14/100))+(L$4*($U14/100))+(L$5*($V14/100))+(L$6*($W14/100)),2)</f>
        <v>0</v>
      </c>
      <c r="D23" s="10">
        <f>ROUND((M$2*($T14/100))+(M$4*($U14/100))+(M$5*($V14/100))+(M$6*($W14/100)),2)</f>
        <v>0</v>
      </c>
      <c r="E23" s="10">
        <f>ROUND((N$2*($T14/100))+(N$4*($U14/100))+(N$5*($V14/100))+(N$6*($W14/100)),2)</f>
        <v>0</v>
      </c>
      <c r="F23" s="10">
        <f>ROUND((O$2*($T14/100))+(O$4*($U14/100))+(O$5*($V14/100))+(O$6*($W14/100)),2)</f>
        <v>0</v>
      </c>
      <c r="G23" s="10">
        <f>ROUND((P$2*($T14/100))+(P$4*($U14/100))+(P$5*($V14/100))+(P$6*($W14/100)),2)</f>
        <v>0</v>
      </c>
      <c r="H23" s="10">
        <f>ROUND((Q$2*($T14/100))+(Q$4*($U14/100))+(Q$5*($V14/100))+(Q$6*($W14/100)),2)</f>
        <v>0</v>
      </c>
      <c r="J23" s="6" t="s">
        <v>34</v>
      </c>
      <c r="K23" s="6"/>
      <c r="L23" s="6"/>
      <c r="M23" s="6"/>
      <c r="N23" s="6"/>
      <c r="O23" s="6"/>
      <c r="P23" s="6"/>
      <c r="Q23" s="6"/>
      <c r="S23"/>
      <c r="T23"/>
      <c r="U23"/>
      <c r="V23"/>
      <c r="W23"/>
      <c r="X23"/>
      <c r="Y23"/>
      <c r="Z23"/>
    </row>
    <row r="24" spans="1:26" ht="15" x14ac:dyDescent="0.25">
      <c r="A24" s="13" t="s">
        <v>28</v>
      </c>
      <c r="B24" s="13"/>
      <c r="C24" s="6"/>
      <c r="D24" s="6"/>
      <c r="E24" s="6"/>
      <c r="F24" s="6"/>
      <c r="G24" s="6"/>
      <c r="H24" s="6"/>
      <c r="J24" s="6" t="s">
        <v>11</v>
      </c>
      <c r="K24" s="8">
        <f>K13</f>
        <v>1.8676121055686923</v>
      </c>
      <c r="L24" s="8">
        <f t="shared" ref="L24:Q24" si="9">L13</f>
        <v>1.8659528195404853</v>
      </c>
      <c r="M24" s="8">
        <f t="shared" si="9"/>
        <v>1.750988949185899</v>
      </c>
      <c r="N24" s="8">
        <f t="shared" si="9"/>
        <v>1.8539171580384344</v>
      </c>
      <c r="O24" s="8">
        <f t="shared" si="9"/>
        <v>1.9664015815412197</v>
      </c>
      <c r="P24" s="8">
        <f t="shared" si="9"/>
        <v>1.9057219069689197</v>
      </c>
      <c r="Q24" s="8">
        <f t="shared" si="9"/>
        <v>1.8414556665382091</v>
      </c>
      <c r="S24"/>
      <c r="T24"/>
      <c r="U24"/>
      <c r="V24"/>
      <c r="W24"/>
      <c r="X24"/>
      <c r="Y24"/>
      <c r="Z24"/>
    </row>
    <row r="25" spans="1:26" ht="15" x14ac:dyDescent="0.25">
      <c r="A25" s="5" t="s">
        <v>2</v>
      </c>
      <c r="B25" s="10">
        <f>B2-B14</f>
        <v>38.369999999999997</v>
      </c>
      <c r="C25" s="10">
        <f t="shared" ref="C25:H25" si="10">C2-C14</f>
        <v>38.959999999999994</v>
      </c>
      <c r="D25" s="10">
        <f t="shared" si="10"/>
        <v>22.9</v>
      </c>
      <c r="E25" s="10">
        <f t="shared" si="10"/>
        <v>37</v>
      </c>
      <c r="F25" s="10">
        <f t="shared" si="10"/>
        <v>28.76</v>
      </c>
      <c r="G25" s="10">
        <f t="shared" si="10"/>
        <v>34.330000000000005</v>
      </c>
      <c r="H25" s="10">
        <f t="shared" si="10"/>
        <v>35.39</v>
      </c>
      <c r="J25" s="6" t="s">
        <v>12</v>
      </c>
      <c r="K25" s="8">
        <f>K14</f>
        <v>0.13238789443130766</v>
      </c>
      <c r="L25" s="8">
        <f t="shared" ref="L25:Q25" si="11">L14</f>
        <v>0.13404718045951469</v>
      </c>
      <c r="M25" s="8">
        <f t="shared" si="11"/>
        <v>0.24901105081410105</v>
      </c>
      <c r="N25" s="8">
        <f t="shared" si="11"/>
        <v>0.14608284196156557</v>
      </c>
      <c r="O25" s="8">
        <f t="shared" si="11"/>
        <v>3.3598418458780248E-2</v>
      </c>
      <c r="P25" s="8">
        <f t="shared" si="11"/>
        <v>9.4278093031080104E-2</v>
      </c>
      <c r="Q25" s="8">
        <f t="shared" si="11"/>
        <v>0.15854433346179073</v>
      </c>
      <c r="S25"/>
      <c r="T25"/>
      <c r="U25"/>
      <c r="V25"/>
      <c r="W25"/>
      <c r="X25"/>
      <c r="Y25"/>
      <c r="Z25"/>
    </row>
    <row r="26" spans="1:26" ht="15" x14ac:dyDescent="0.25">
      <c r="A26" s="5" t="s">
        <v>3</v>
      </c>
      <c r="B26" s="10">
        <f t="shared" ref="B26:H33" si="12">B3-B15</f>
        <v>37.950000000000003</v>
      </c>
      <c r="C26" s="10">
        <f t="shared" si="12"/>
        <v>38.61</v>
      </c>
      <c r="D26" s="10">
        <f t="shared" si="12"/>
        <v>25.89</v>
      </c>
      <c r="E26" s="10">
        <f t="shared" si="12"/>
        <v>37.18</v>
      </c>
      <c r="F26" s="10">
        <f t="shared" si="12"/>
        <v>25.38</v>
      </c>
      <c r="G26" s="10">
        <f t="shared" si="12"/>
        <v>32.5</v>
      </c>
      <c r="H26" s="10">
        <f t="shared" si="12"/>
        <v>36.07</v>
      </c>
      <c r="J26" s="6" t="s">
        <v>25</v>
      </c>
      <c r="K26" s="8">
        <f>SUM(K24:K25)</f>
        <v>2</v>
      </c>
      <c r="L26" s="8">
        <f t="shared" ref="L26:Q26" si="13">SUM(L24:L25)</f>
        <v>2</v>
      </c>
      <c r="M26" s="8">
        <f t="shared" si="13"/>
        <v>2</v>
      </c>
      <c r="N26" s="8">
        <f t="shared" si="13"/>
        <v>2</v>
      </c>
      <c r="O26" s="8">
        <f t="shared" si="13"/>
        <v>2</v>
      </c>
      <c r="P26" s="8">
        <f t="shared" si="13"/>
        <v>1.9999999999999998</v>
      </c>
      <c r="Q26" s="8">
        <f t="shared" si="13"/>
        <v>1.9999999999999998</v>
      </c>
      <c r="S26"/>
      <c r="T26"/>
      <c r="U26"/>
      <c r="V26"/>
      <c r="W26"/>
      <c r="X26"/>
      <c r="Y26"/>
      <c r="Z26"/>
    </row>
    <row r="27" spans="1:26" ht="12.75" x14ac:dyDescent="0.2">
      <c r="A27" s="5" t="s">
        <v>4</v>
      </c>
      <c r="B27" s="10">
        <f t="shared" si="12"/>
        <v>0.72</v>
      </c>
      <c r="C27" s="10">
        <f t="shared" si="12"/>
        <v>0.67</v>
      </c>
      <c r="D27" s="10">
        <f t="shared" si="12"/>
        <v>2.0300000000000002</v>
      </c>
      <c r="E27" s="10">
        <f t="shared" si="12"/>
        <v>1.06</v>
      </c>
      <c r="F27" s="10">
        <f t="shared" si="12"/>
        <v>1</v>
      </c>
      <c r="G27" s="10">
        <f t="shared" si="12"/>
        <v>0.69000000000000006</v>
      </c>
      <c r="H27" s="10">
        <f t="shared" si="12"/>
        <v>0.62999999999999989</v>
      </c>
      <c r="J27" s="6"/>
      <c r="K27" s="6"/>
      <c r="L27" s="6"/>
      <c r="M27" s="6"/>
      <c r="N27" s="6"/>
      <c r="O27" s="8"/>
      <c r="P27" s="8"/>
      <c r="Q27" s="8"/>
    </row>
    <row r="28" spans="1:26" x14ac:dyDescent="0.2">
      <c r="A28" s="5" t="s">
        <v>0</v>
      </c>
      <c r="B28" s="10">
        <f t="shared" si="12"/>
        <v>1.0000000000000002E-2</v>
      </c>
      <c r="C28" s="10">
        <f t="shared" si="12"/>
        <v>0.04</v>
      </c>
      <c r="D28" s="10">
        <f t="shared" si="12"/>
        <v>-0.28000000000000003</v>
      </c>
      <c r="E28" s="10">
        <f t="shared" si="12"/>
        <v>-9.999999999999995E-3</v>
      </c>
      <c r="F28" s="10">
        <f t="shared" si="12"/>
        <v>-7.0000000000000007E-2</v>
      </c>
      <c r="G28" s="10">
        <f t="shared" si="12"/>
        <v>-0.06</v>
      </c>
      <c r="H28" s="10">
        <f t="shared" si="12"/>
        <v>9.999999999999995E-3</v>
      </c>
      <c r="J28" s="6" t="s">
        <v>33</v>
      </c>
      <c r="K28" s="6"/>
      <c r="L28" s="6"/>
      <c r="M28" s="6"/>
      <c r="N28" s="6"/>
      <c r="O28" s="8"/>
      <c r="P28" s="8"/>
      <c r="Q28" s="8"/>
    </row>
    <row r="29" spans="1:26" ht="12.75" x14ac:dyDescent="0.2">
      <c r="A29" s="6" t="s">
        <v>1</v>
      </c>
      <c r="B29" s="10">
        <f t="shared" si="12"/>
        <v>0.15</v>
      </c>
      <c r="C29" s="10">
        <f t="shared" si="12"/>
        <v>0.14000000000000001</v>
      </c>
      <c r="D29" s="10">
        <f t="shared" si="12"/>
        <v>0.20999999999999996</v>
      </c>
      <c r="E29" s="10">
        <f t="shared" si="12"/>
        <v>0.11</v>
      </c>
      <c r="F29" s="10">
        <f t="shared" si="12"/>
        <v>0.12</v>
      </c>
      <c r="G29" s="10">
        <f t="shared" si="12"/>
        <v>0.08</v>
      </c>
      <c r="H29" s="10">
        <f t="shared" si="12"/>
        <v>0.18</v>
      </c>
      <c r="J29" s="6" t="s">
        <v>12</v>
      </c>
      <c r="K29" s="22">
        <f t="shared" ref="K29:Q29" si="14">K15</f>
        <v>2.04412929814377</v>
      </c>
      <c r="L29" s="22">
        <f t="shared" si="14"/>
        <v>2.0446823934865046</v>
      </c>
      <c r="M29" s="22">
        <f t="shared" si="14"/>
        <v>2.0830036836047006</v>
      </c>
      <c r="N29" s="22">
        <f t="shared" si="14"/>
        <v>2.0486942806538555</v>
      </c>
      <c r="O29" s="22">
        <f t="shared" si="14"/>
        <v>2.0111994728195937</v>
      </c>
      <c r="P29" s="22">
        <f t="shared" si="14"/>
        <v>2.0314260310103598</v>
      </c>
      <c r="Q29" s="22">
        <f t="shared" si="14"/>
        <v>2.0528481111539305</v>
      </c>
    </row>
    <row r="30" spans="1:26" ht="12.75" x14ac:dyDescent="0.2">
      <c r="A30" s="5" t="s">
        <v>5</v>
      </c>
      <c r="B30" s="10">
        <f t="shared" si="12"/>
        <v>0.37</v>
      </c>
      <c r="C30" s="10">
        <f t="shared" si="12"/>
        <v>0.45</v>
      </c>
      <c r="D30" s="10">
        <f t="shared" si="12"/>
        <v>0.44999999999999996</v>
      </c>
      <c r="E30" s="10">
        <f t="shared" si="12"/>
        <v>0.32</v>
      </c>
      <c r="F30" s="10">
        <f t="shared" si="12"/>
        <v>0.74</v>
      </c>
      <c r="G30" s="10">
        <f t="shared" si="12"/>
        <v>0.37</v>
      </c>
      <c r="H30" s="10">
        <f t="shared" si="12"/>
        <v>0.39</v>
      </c>
      <c r="J30" s="6"/>
      <c r="K30" s="6"/>
      <c r="L30" s="6"/>
      <c r="M30" s="6"/>
      <c r="N30" s="6"/>
      <c r="O30" s="6"/>
      <c r="P30" s="6"/>
      <c r="Q30" s="6"/>
    </row>
    <row r="31" spans="1:26" ht="12.75" x14ac:dyDescent="0.2">
      <c r="A31" s="5" t="s">
        <v>6</v>
      </c>
      <c r="B31" s="10">
        <f t="shared" si="12"/>
        <v>-0.45</v>
      </c>
      <c r="C31" s="10">
        <f t="shared" si="12"/>
        <v>-0.33999999999999997</v>
      </c>
      <c r="D31" s="10">
        <f t="shared" si="12"/>
        <v>-0.65000000000000013</v>
      </c>
      <c r="E31" s="10">
        <f t="shared" si="12"/>
        <v>-0.51999999999999991</v>
      </c>
      <c r="F31" s="10">
        <f t="shared" si="12"/>
        <v>-0.81999999999999984</v>
      </c>
      <c r="G31" s="10">
        <f t="shared" si="12"/>
        <v>-0.16999999999999993</v>
      </c>
      <c r="H31" s="10">
        <f t="shared" si="12"/>
        <v>-0.71</v>
      </c>
      <c r="J31" s="6" t="s">
        <v>30</v>
      </c>
      <c r="K31" s="8">
        <f t="shared" ref="K31:Q31" si="15">K14</f>
        <v>0.13238789443130766</v>
      </c>
      <c r="L31" s="8">
        <f t="shared" si="15"/>
        <v>0.13404718045951469</v>
      </c>
      <c r="M31" s="8">
        <f t="shared" si="15"/>
        <v>0.24901105081410105</v>
      </c>
      <c r="N31" s="8">
        <f t="shared" si="15"/>
        <v>0.14608284196156557</v>
      </c>
      <c r="O31" s="8">
        <f t="shared" si="15"/>
        <v>3.3598418458780248E-2</v>
      </c>
      <c r="P31" s="8">
        <f t="shared" si="15"/>
        <v>9.4278093031080104E-2</v>
      </c>
      <c r="Q31" s="8">
        <f t="shared" si="15"/>
        <v>0.15854433346179073</v>
      </c>
    </row>
    <row r="32" spans="1:26" ht="12.75" x14ac:dyDescent="0.2">
      <c r="A32" s="5" t="s">
        <v>7</v>
      </c>
      <c r="B32" s="10">
        <f t="shared" si="12"/>
        <v>0.38</v>
      </c>
      <c r="C32" s="10">
        <f t="shared" si="12"/>
        <v>0.42000000000000004</v>
      </c>
      <c r="D32" s="10">
        <f t="shared" si="12"/>
        <v>0.87000000000000011</v>
      </c>
      <c r="E32" s="10">
        <f t="shared" si="12"/>
        <v>0.4</v>
      </c>
      <c r="F32" s="10">
        <f t="shared" si="12"/>
        <v>0.6</v>
      </c>
      <c r="G32" s="10">
        <f t="shared" si="12"/>
        <v>0.28000000000000003</v>
      </c>
      <c r="H32" s="10">
        <f t="shared" si="12"/>
        <v>0.37</v>
      </c>
      <c r="J32" s="6" t="s">
        <v>31</v>
      </c>
      <c r="K32" s="8">
        <f t="shared" ref="K32:Q32" si="16">3*(K15)-6</f>
        <v>0.13238789443130994</v>
      </c>
      <c r="L32" s="8">
        <f t="shared" si="16"/>
        <v>0.1340471804595138</v>
      </c>
      <c r="M32" s="8">
        <f t="shared" si="16"/>
        <v>0.24901105081410169</v>
      </c>
      <c r="N32" s="8">
        <f t="shared" si="16"/>
        <v>0.14608284196156696</v>
      </c>
      <c r="O32" s="8">
        <f t="shared" si="16"/>
        <v>3.3598418458780976E-2</v>
      </c>
      <c r="P32" s="8">
        <f t="shared" si="16"/>
        <v>9.4278093031078924E-2</v>
      </c>
      <c r="Q32" s="8">
        <f t="shared" si="16"/>
        <v>0.15854433346179153</v>
      </c>
    </row>
    <row r="33" spans="1:17" x14ac:dyDescent="0.2">
      <c r="A33" s="5" t="s">
        <v>36</v>
      </c>
      <c r="B33" s="10">
        <f t="shared" si="12"/>
        <v>15.76</v>
      </c>
      <c r="C33" s="10">
        <f t="shared" si="12"/>
        <v>15.98</v>
      </c>
      <c r="D33" s="10">
        <f t="shared" si="12"/>
        <v>12.54</v>
      </c>
      <c r="E33" s="10">
        <f t="shared" si="12"/>
        <v>15.36</v>
      </c>
      <c r="F33" s="10">
        <f t="shared" si="12"/>
        <v>10.53</v>
      </c>
      <c r="G33" s="10">
        <f t="shared" si="12"/>
        <v>13.559999999999999</v>
      </c>
      <c r="H33" s="10">
        <f t="shared" si="12"/>
        <v>15.370000000000001</v>
      </c>
      <c r="J33" s="7" t="s">
        <v>32</v>
      </c>
      <c r="K33" s="15">
        <f>K31-K32</f>
        <v>-2.2759572004815709E-15</v>
      </c>
      <c r="L33" s="15">
        <f t="shared" ref="L33:Q33" si="17">L31-L32</f>
        <v>8.8817841970012523E-16</v>
      </c>
      <c r="M33" s="15">
        <f t="shared" si="17"/>
        <v>-6.3837823915946501E-16</v>
      </c>
      <c r="N33" s="15">
        <f t="shared" si="17"/>
        <v>-1.3877787807814457E-15</v>
      </c>
      <c r="O33" s="15">
        <f t="shared" si="17"/>
        <v>-7.2858385991025898E-16</v>
      </c>
      <c r="P33" s="15">
        <f t="shared" si="17"/>
        <v>1.1796119636642288E-15</v>
      </c>
      <c r="Q33" s="15">
        <f t="shared" si="17"/>
        <v>-8.0491169285323849E-16</v>
      </c>
    </row>
    <row r="34" spans="1:17" ht="12.75" x14ac:dyDescent="0.2">
      <c r="A34" s="6" t="s">
        <v>8</v>
      </c>
      <c r="B34" s="10">
        <f>B11-B23</f>
        <v>0.14000000000000001</v>
      </c>
      <c r="C34" s="10">
        <f t="shared" ref="C34:H34" si="18">C11-C23</f>
        <v>0.1</v>
      </c>
      <c r="D34" s="10">
        <f t="shared" si="18"/>
        <v>0</v>
      </c>
      <c r="E34" s="10">
        <f t="shared" si="18"/>
        <v>0.05</v>
      </c>
      <c r="F34" s="10">
        <f t="shared" si="18"/>
        <v>0.05</v>
      </c>
      <c r="G34" s="10">
        <f t="shared" si="18"/>
        <v>0.05</v>
      </c>
      <c r="H34" s="10">
        <f t="shared" si="18"/>
        <v>0</v>
      </c>
      <c r="I34" s="2"/>
    </row>
    <row r="35" spans="1:17" ht="12.75" x14ac:dyDescent="0.2">
      <c r="A35" s="7" t="s">
        <v>37</v>
      </c>
      <c r="B35" s="20">
        <f>SUM(B25:B26)</f>
        <v>76.319999999999993</v>
      </c>
      <c r="C35" s="20">
        <f t="shared" ref="C35:H35" si="19">SUM(C25:C26)</f>
        <v>77.569999999999993</v>
      </c>
      <c r="D35" s="20">
        <f t="shared" si="19"/>
        <v>48.79</v>
      </c>
      <c r="E35" s="20">
        <f t="shared" si="19"/>
        <v>74.180000000000007</v>
      </c>
      <c r="F35" s="20">
        <f t="shared" si="19"/>
        <v>54.14</v>
      </c>
      <c r="G35" s="20">
        <f t="shared" si="19"/>
        <v>66.830000000000013</v>
      </c>
      <c r="H35" s="20">
        <f t="shared" si="19"/>
        <v>71.460000000000008</v>
      </c>
      <c r="I35" s="2"/>
    </row>
  </sheetData>
  <conditionalFormatting sqref="K7:Q7">
    <cfRule type="cellIs" dxfId="5" priority="12" operator="equal">
      <formula>"x"</formula>
    </cfRule>
  </conditionalFormatting>
  <conditionalFormatting sqref="K6:Q6">
    <cfRule type="cellIs" dxfId="4" priority="5" operator="equal">
      <formula>"x"</formula>
    </cfRule>
  </conditionalFormatting>
  <conditionalFormatting sqref="K6:M6">
    <cfRule type="cellIs" dxfId="3" priority="7" operator="equal">
      <formula>"x"</formula>
    </cfRule>
  </conditionalFormatting>
  <conditionalFormatting sqref="L6:M6">
    <cfRule type="cellIs" dxfId="2" priority="6" operator="equal">
      <formula>"x"</formula>
    </cfRule>
  </conditionalFormatting>
  <conditionalFormatting sqref="B25:H35">
    <cfRule type="cellIs" dxfId="1" priority="1" operator="greaterThan">
      <formula>0</formula>
    </cfRule>
    <cfRule type="cellIs" dxfId="0" priority="2" operator="lessThan">
      <formula>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csf_hly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2020-06-15T17:35:03Z</dcterms:modified>
</cp:coreProperties>
</file>