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tw/Documents/弓明月/Songling peridotite/Geological Magazine/3rd revision/3rd revision submission/"/>
    </mc:Choice>
  </mc:AlternateContent>
  <xr:revisionPtr revIDLastSave="0" documentId="13_ncr:1_{C5D4ABA6-06C2-C746-9EB2-6E51D7A8BA45}" xr6:coauthVersionLast="46" xr6:coauthVersionMax="46" xr10:uidLastSave="{00000000-0000-0000-0000-000000000000}"/>
  <bookViews>
    <workbookView xWindow="3160" yWindow="720" windowWidth="27800" windowHeight="19340" xr2:uid="{69561CA3-2B5B-A14F-9A3E-B7A4EBD5ED29}"/>
  </bookViews>
  <sheets>
    <sheet name="Sheet1" sheetId="1" r:id="rId1"/>
  </sheets>
  <calcPr calcId="191029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0" i="1" l="1"/>
  <c r="C53" i="1"/>
  <c r="C54" i="1"/>
  <c r="D50" i="1"/>
  <c r="D53" i="1"/>
  <c r="D54" i="1"/>
  <c r="E50" i="1"/>
  <c r="E54" i="1"/>
  <c r="F50" i="1"/>
  <c r="F54" i="1"/>
  <c r="B50" i="1"/>
  <c r="B53" i="1"/>
  <c r="B54" i="1"/>
  <c r="C46" i="1"/>
  <c r="D46" i="1"/>
  <c r="E46" i="1"/>
  <c r="F46" i="1"/>
  <c r="B46" i="1"/>
  <c r="C16" i="1"/>
  <c r="C77" i="1"/>
  <c r="C78" i="1"/>
  <c r="C51" i="1"/>
  <c r="C52" i="1"/>
  <c r="D16" i="1"/>
  <c r="D51" i="1"/>
  <c r="D52" i="1"/>
  <c r="E16" i="1"/>
  <c r="E51" i="1"/>
  <c r="F16" i="1"/>
  <c r="F51" i="1"/>
  <c r="B16" i="1"/>
  <c r="B77" i="1"/>
  <c r="B78" i="1"/>
  <c r="B51" i="1"/>
  <c r="B52" i="1"/>
  <c r="C17" i="1"/>
  <c r="C79" i="1"/>
  <c r="C80" i="1"/>
  <c r="C81" i="1"/>
  <c r="C82" i="1"/>
  <c r="C85" i="1"/>
  <c r="D17" i="1"/>
  <c r="D85" i="1"/>
  <c r="B17" i="1"/>
  <c r="B79" i="1"/>
  <c r="B80" i="1"/>
  <c r="B81" i="1"/>
  <c r="B82" i="1"/>
  <c r="B85" i="1"/>
  <c r="C74" i="1"/>
  <c r="B74" i="1"/>
  <c r="D74" i="1"/>
  <c r="C73" i="1"/>
  <c r="B73" i="1"/>
  <c r="D73" i="1"/>
  <c r="D64" i="1"/>
  <c r="B64" i="1"/>
  <c r="C64" i="1"/>
  <c r="E17" i="1"/>
  <c r="F17" i="1"/>
  <c r="F14" i="1"/>
  <c r="D14" i="1"/>
  <c r="C14" i="1"/>
  <c r="B14" i="1"/>
  <c r="E14" i="1"/>
  <c r="E15" i="1"/>
  <c r="F15" i="1"/>
  <c r="E47" i="1"/>
  <c r="F47" i="1"/>
  <c r="E48" i="1"/>
  <c r="F48" i="1"/>
  <c r="E49" i="1"/>
  <c r="F49" i="1"/>
  <c r="C15" i="1"/>
  <c r="C47" i="1"/>
  <c r="C48" i="1"/>
  <c r="C49" i="1"/>
  <c r="D15" i="1"/>
  <c r="D47" i="1"/>
  <c r="D48" i="1"/>
  <c r="D49" i="1"/>
  <c r="B15" i="1"/>
  <c r="B47" i="1"/>
  <c r="B48" i="1"/>
  <c r="B49" i="1"/>
</calcChain>
</file>

<file path=xl/sharedStrings.xml><?xml version="1.0" encoding="utf-8"?>
<sst xmlns="http://schemas.openxmlformats.org/spreadsheetml/2006/main" count="123" uniqueCount="82">
  <si>
    <t>Spot no.</t>
  </si>
  <si>
    <t>SL1_3.3</t>
    <phoneticPr fontId="0" type="noConversion"/>
  </si>
  <si>
    <t>SL1_8.1</t>
    <phoneticPr fontId="0" type="noConversion"/>
  </si>
  <si>
    <t>SL1_15.1</t>
    <phoneticPr fontId="0" type="noConversion"/>
  </si>
  <si>
    <t>Occurrence</t>
  </si>
  <si>
    <t>bdl</t>
    <phoneticPr fontId="0" type="noConversion"/>
  </si>
  <si>
    <t xml:space="preserve">   FeO   </t>
  </si>
  <si>
    <t xml:space="preserve">   MnO   </t>
  </si>
  <si>
    <t xml:space="preserve">   NiO   </t>
  </si>
  <si>
    <t xml:space="preserve">   MgO   </t>
  </si>
  <si>
    <t xml:space="preserve">   CaO   </t>
  </si>
  <si>
    <t xml:space="preserve">  Total  </t>
  </si>
  <si>
    <t>SL1_4.2</t>
    <phoneticPr fontId="0" type="noConversion"/>
  </si>
  <si>
    <t>SL1_4.4</t>
    <phoneticPr fontId="0" type="noConversion"/>
  </si>
  <si>
    <t>SL1_13.1</t>
    <phoneticPr fontId="0" type="noConversion"/>
  </si>
  <si>
    <t>SL1_13.2</t>
    <phoneticPr fontId="0" type="noConversion"/>
  </si>
  <si>
    <t>SL1_13.3</t>
    <phoneticPr fontId="0" type="noConversion"/>
  </si>
  <si>
    <t>opx-c</t>
    <phoneticPr fontId="0" type="noConversion"/>
  </si>
  <si>
    <t>Ni/MgOl</t>
  </si>
  <si>
    <t>Ni/MgOpx</t>
  </si>
  <si>
    <t>kNi-Mg</t>
  </si>
  <si>
    <t>SL1_1.3</t>
    <phoneticPr fontId="0" type="noConversion"/>
  </si>
  <si>
    <t>bdl</t>
    <phoneticPr fontId="0" type="noConversion"/>
  </si>
  <si>
    <t>SL1_2.3</t>
    <phoneticPr fontId="0" type="noConversion"/>
  </si>
  <si>
    <t>Sample</t>
    <phoneticPr fontId="0" type="noConversion"/>
  </si>
  <si>
    <t>Ti</t>
    <phoneticPr fontId="0" type="noConversion"/>
  </si>
  <si>
    <t>Al</t>
    <phoneticPr fontId="0" type="noConversion"/>
  </si>
  <si>
    <t>Cr</t>
    <phoneticPr fontId="0" type="noConversion"/>
  </si>
  <si>
    <t>Fe3+</t>
    <phoneticPr fontId="0" type="noConversion"/>
  </si>
  <si>
    <t>Fe2+</t>
    <phoneticPr fontId="0" type="noConversion"/>
  </si>
  <si>
    <t>Mn</t>
    <phoneticPr fontId="0" type="noConversion"/>
  </si>
  <si>
    <t>Mg</t>
    <phoneticPr fontId="0" type="noConversion"/>
  </si>
  <si>
    <t>Fe3+/(Cr+Al+Fe3+)</t>
  </si>
  <si>
    <r>
      <t>X</t>
    </r>
    <r>
      <rPr>
        <vertAlign val="subscript"/>
        <sz val="10"/>
        <rFont val="Arial"/>
        <family val="2"/>
      </rPr>
      <t>Mg</t>
    </r>
    <r>
      <rPr>
        <sz val="10"/>
        <rFont val="Arial"/>
        <family val="2"/>
      </rPr>
      <t>=Mg/(Mg+Fe</t>
    </r>
    <r>
      <rPr>
        <vertAlign val="superscript"/>
        <sz val="10"/>
        <rFont val="Arial"/>
        <family val="2"/>
      </rPr>
      <t>2+</t>
    </r>
    <r>
      <rPr>
        <sz val="10"/>
        <rFont val="Arial"/>
        <family val="2"/>
      </rPr>
      <t>)</t>
    </r>
  </si>
  <si>
    <r>
      <t>X</t>
    </r>
    <r>
      <rPr>
        <vertAlign val="subscript"/>
        <sz val="10"/>
        <rFont val="Arial"/>
        <family val="2"/>
      </rPr>
      <t>Fe2+</t>
    </r>
    <r>
      <rPr>
        <sz val="10"/>
        <rFont val="Arial"/>
        <family val="2"/>
      </rPr>
      <t>=Fe</t>
    </r>
    <r>
      <rPr>
        <vertAlign val="superscript"/>
        <sz val="10"/>
        <rFont val="Arial"/>
        <family val="2"/>
      </rPr>
      <t>2+</t>
    </r>
    <r>
      <rPr>
        <sz val="10"/>
        <rFont val="Arial"/>
        <family val="2"/>
      </rPr>
      <t>/(Mg+Fe</t>
    </r>
    <r>
      <rPr>
        <vertAlign val="superscript"/>
        <sz val="10"/>
        <rFont val="Arial"/>
        <family val="2"/>
      </rPr>
      <t>2+</t>
    </r>
    <r>
      <rPr>
        <sz val="10"/>
        <rFont val="Arial"/>
        <family val="2"/>
      </rPr>
      <t>)</t>
    </r>
  </si>
  <si>
    <t>P=0.5GPa</t>
    <phoneticPr fontId="0" type="noConversion"/>
  </si>
  <si>
    <t>R=8.31441</t>
    <phoneticPr fontId="0" type="noConversion"/>
  </si>
  <si>
    <t>SL1_12.3</t>
    <phoneticPr fontId="0" type="noConversion"/>
  </si>
  <si>
    <t>SL1_12.1</t>
    <phoneticPr fontId="0" type="noConversion"/>
  </si>
  <si>
    <t>SL1_4.11</t>
    <phoneticPr fontId="0" type="noConversion"/>
  </si>
  <si>
    <t>Mg#=100Mg/(Mg+Fe2+)</t>
  </si>
  <si>
    <t>Cr#=100Cr/(Cr+Al)</t>
  </si>
  <si>
    <r>
      <t xml:space="preserve">   SiO</t>
    </r>
    <r>
      <rPr>
        <vertAlign val="subscript"/>
        <sz val="12"/>
        <color theme="1"/>
        <rFont val="Arial"/>
        <family val="2"/>
      </rPr>
      <t>2</t>
    </r>
    <r>
      <rPr>
        <sz val="12"/>
        <color theme="1"/>
        <rFont val="Arial"/>
        <family val="2"/>
      </rPr>
      <t xml:space="preserve">  </t>
    </r>
  </si>
  <si>
    <r>
      <t xml:space="preserve">   TiO</t>
    </r>
    <r>
      <rPr>
        <vertAlign val="subscript"/>
        <sz val="12"/>
        <color theme="1"/>
        <rFont val="Arial"/>
        <family val="2"/>
      </rPr>
      <t>2</t>
    </r>
    <r>
      <rPr>
        <sz val="12"/>
        <color theme="1"/>
        <rFont val="Arial"/>
        <family val="2"/>
      </rPr>
      <t xml:space="preserve">  </t>
    </r>
  </si>
  <si>
    <r>
      <t xml:space="preserve">   Al</t>
    </r>
    <r>
      <rPr>
        <vertAlign val="subscript"/>
        <sz val="12"/>
        <color theme="1"/>
        <rFont val="Arial"/>
        <family val="2"/>
      </rPr>
      <t>2</t>
    </r>
    <r>
      <rPr>
        <sz val="12"/>
        <color theme="1"/>
        <rFont val="Arial"/>
        <family val="2"/>
      </rPr>
      <t>O</t>
    </r>
    <r>
      <rPr>
        <vertAlign val="subscript"/>
        <sz val="12"/>
        <color theme="1"/>
        <rFont val="Arial"/>
        <family val="2"/>
      </rPr>
      <t>3</t>
    </r>
    <r>
      <rPr>
        <sz val="12"/>
        <color theme="1"/>
        <rFont val="Arial"/>
        <family val="2"/>
      </rPr>
      <t xml:space="preserve"> </t>
    </r>
  </si>
  <si>
    <r>
      <t xml:space="preserve">   Cr</t>
    </r>
    <r>
      <rPr>
        <vertAlign val="subscript"/>
        <sz val="12"/>
        <color theme="1"/>
        <rFont val="Arial"/>
        <family val="2"/>
      </rPr>
      <t>2</t>
    </r>
    <r>
      <rPr>
        <sz val="12"/>
        <color theme="1"/>
        <rFont val="Arial"/>
        <family val="2"/>
      </rPr>
      <t>O</t>
    </r>
    <r>
      <rPr>
        <vertAlign val="subscript"/>
        <sz val="12"/>
        <color theme="1"/>
        <rFont val="Arial"/>
        <family val="2"/>
      </rPr>
      <t>3</t>
    </r>
    <r>
      <rPr>
        <sz val="12"/>
        <color theme="1"/>
        <rFont val="Arial"/>
        <family val="2"/>
      </rPr>
      <t xml:space="preserve"> </t>
    </r>
  </si>
  <si>
    <r>
      <t xml:space="preserve">   Na</t>
    </r>
    <r>
      <rPr>
        <vertAlign val="subscript"/>
        <sz val="12"/>
        <color theme="1"/>
        <rFont val="Arial"/>
        <family val="2"/>
      </rPr>
      <t>2</t>
    </r>
    <r>
      <rPr>
        <sz val="12"/>
        <color theme="1"/>
        <rFont val="Arial"/>
        <family val="2"/>
      </rPr>
      <t xml:space="preserve">O  </t>
    </r>
  </si>
  <si>
    <r>
      <t xml:space="preserve">   K</t>
    </r>
    <r>
      <rPr>
        <vertAlign val="subscript"/>
        <sz val="12"/>
        <color theme="1"/>
        <rFont val="Arial"/>
        <family val="2"/>
      </rPr>
      <t>2</t>
    </r>
    <r>
      <rPr>
        <sz val="12"/>
        <color theme="1"/>
        <rFont val="Arial"/>
        <family val="2"/>
      </rPr>
      <t xml:space="preserve">O   </t>
    </r>
  </si>
  <si>
    <r>
      <t>XAl=Al/(Al+Cr+Fe</t>
    </r>
    <r>
      <rPr>
        <vertAlign val="superscript"/>
        <sz val="12"/>
        <rFont val="Arial"/>
        <family val="2"/>
      </rPr>
      <t>3+</t>
    </r>
    <r>
      <rPr>
        <sz val="12"/>
        <rFont val="Arial"/>
        <family val="2"/>
      </rPr>
      <t>+2*Ti)</t>
    </r>
  </si>
  <si>
    <r>
      <t>X</t>
    </r>
    <r>
      <rPr>
        <vertAlign val="subscript"/>
        <sz val="12"/>
        <rFont val="Arial"/>
        <family val="2"/>
      </rPr>
      <t>Mg</t>
    </r>
    <r>
      <rPr>
        <sz val="12"/>
        <rFont val="Arial"/>
        <family val="2"/>
      </rPr>
      <t>=Mg/(Mg+Fe</t>
    </r>
    <r>
      <rPr>
        <vertAlign val="superscript"/>
        <sz val="12"/>
        <rFont val="Arial"/>
        <family val="2"/>
      </rPr>
      <t>2+</t>
    </r>
    <r>
      <rPr>
        <sz val="12"/>
        <rFont val="Arial"/>
        <family val="2"/>
      </rPr>
      <t>)</t>
    </r>
  </si>
  <si>
    <r>
      <t>X</t>
    </r>
    <r>
      <rPr>
        <vertAlign val="subscript"/>
        <sz val="12"/>
        <rFont val="Arial"/>
        <family val="2"/>
      </rPr>
      <t>Fe2+</t>
    </r>
    <r>
      <rPr>
        <sz val="12"/>
        <rFont val="Arial"/>
        <family val="2"/>
      </rPr>
      <t>=Fe</t>
    </r>
    <r>
      <rPr>
        <vertAlign val="superscript"/>
        <sz val="12"/>
        <rFont val="Arial"/>
        <family val="2"/>
      </rPr>
      <t>2+</t>
    </r>
    <r>
      <rPr>
        <sz val="12"/>
        <rFont val="Arial"/>
        <family val="2"/>
      </rPr>
      <t>/(Mg+Fe</t>
    </r>
    <r>
      <rPr>
        <vertAlign val="superscript"/>
        <sz val="12"/>
        <rFont val="Arial"/>
        <family val="2"/>
      </rPr>
      <t>2+</t>
    </r>
    <r>
      <rPr>
        <sz val="12"/>
        <rFont val="Arial"/>
        <family val="2"/>
      </rPr>
      <t>)</t>
    </r>
  </si>
  <si>
    <r>
      <t>X</t>
    </r>
    <r>
      <rPr>
        <vertAlign val="subscript"/>
        <sz val="12"/>
        <rFont val="Arial"/>
        <family val="2"/>
      </rPr>
      <t>Cr</t>
    </r>
    <r>
      <rPr>
        <sz val="12"/>
        <rFont val="Arial"/>
        <family val="2"/>
      </rPr>
      <t>=Cr/(Al+Cr+Fe</t>
    </r>
    <r>
      <rPr>
        <vertAlign val="superscript"/>
        <sz val="12"/>
        <rFont val="Arial"/>
        <family val="2"/>
      </rPr>
      <t>3+</t>
    </r>
    <r>
      <rPr>
        <sz val="12"/>
        <rFont val="Arial"/>
        <family val="2"/>
      </rPr>
      <t>+2*Ti)</t>
    </r>
  </si>
  <si>
    <r>
      <t>XFe</t>
    </r>
    <r>
      <rPr>
        <vertAlign val="superscript"/>
        <sz val="12"/>
        <rFont val="Arial"/>
        <family val="2"/>
      </rPr>
      <t>3+</t>
    </r>
    <r>
      <rPr>
        <sz val="12"/>
        <rFont val="Arial"/>
        <family val="2"/>
      </rPr>
      <t>=Fe</t>
    </r>
    <r>
      <rPr>
        <vertAlign val="superscript"/>
        <sz val="12"/>
        <rFont val="Arial"/>
        <family val="2"/>
      </rPr>
      <t>3+</t>
    </r>
    <r>
      <rPr>
        <sz val="12"/>
        <rFont val="Arial"/>
        <family val="2"/>
      </rPr>
      <t>/(Al+Cr+Fe</t>
    </r>
    <r>
      <rPr>
        <vertAlign val="superscript"/>
        <sz val="12"/>
        <rFont val="Arial"/>
        <family val="2"/>
      </rPr>
      <t>3+</t>
    </r>
    <r>
      <rPr>
        <sz val="12"/>
        <rFont val="Arial"/>
        <family val="2"/>
      </rPr>
      <t>+2*Ti)</t>
    </r>
  </si>
  <si>
    <r>
      <t>X</t>
    </r>
    <r>
      <rPr>
        <vertAlign val="subscript"/>
        <sz val="12"/>
        <rFont val="Arial"/>
        <family val="2"/>
      </rPr>
      <t>Ti</t>
    </r>
    <r>
      <rPr>
        <sz val="12"/>
        <rFont val="Arial"/>
        <family val="2"/>
      </rPr>
      <t>=2*Ti/(Al+Cr+Fe</t>
    </r>
    <r>
      <rPr>
        <vertAlign val="superscript"/>
        <sz val="12"/>
        <rFont val="Arial"/>
        <family val="2"/>
      </rPr>
      <t>3+</t>
    </r>
    <r>
      <rPr>
        <sz val="12"/>
        <rFont val="Arial"/>
        <family val="2"/>
      </rPr>
      <t>+2*Ti)</t>
    </r>
  </si>
  <si>
    <t>NiO(LA)</t>
  </si>
  <si>
    <t xml:space="preserve">T(ºC) (Ballhaus, 1991) </t>
  </si>
  <si>
    <t>T(ºC) (Podvin, 1988)</t>
  </si>
  <si>
    <r>
      <t>(</t>
    </r>
    <r>
      <rPr>
        <i/>
        <sz val="12"/>
        <color theme="1"/>
        <rFont val="Arial"/>
        <family val="2"/>
      </rPr>
      <t>X</t>
    </r>
    <r>
      <rPr>
        <vertAlign val="subscript"/>
        <sz val="12"/>
        <color theme="1"/>
        <rFont val="Arial"/>
        <family val="2"/>
      </rPr>
      <t>Al</t>
    </r>
    <r>
      <rPr>
        <sz val="12"/>
        <color theme="1"/>
        <rFont val="Arial"/>
        <family val="2"/>
      </rPr>
      <t>)</t>
    </r>
    <r>
      <rPr>
        <vertAlign val="superscript"/>
        <sz val="12"/>
        <color theme="1"/>
        <rFont val="Arial"/>
        <family val="2"/>
      </rPr>
      <t>M1</t>
    </r>
    <r>
      <rPr>
        <sz val="12"/>
        <color theme="1"/>
        <rFont val="Arial"/>
        <family val="2"/>
      </rPr>
      <t>=0.5*(Al-Cr-2Ti+Na)</t>
    </r>
  </si>
  <si>
    <t>Si</t>
  </si>
  <si>
    <t>Ti</t>
  </si>
  <si>
    <t>Al</t>
  </si>
  <si>
    <t>Cr</t>
  </si>
  <si>
    <t>Mn</t>
  </si>
  <si>
    <t>Ni</t>
  </si>
  <si>
    <t>Mg</t>
  </si>
  <si>
    <t>Ca</t>
  </si>
  <si>
    <t>Na</t>
  </si>
  <si>
    <t>Fe3+</t>
  </si>
  <si>
    <t>Fe2+</t>
  </si>
  <si>
    <r>
      <t>KD=(X</t>
    </r>
    <r>
      <rPr>
        <vertAlign val="subscript"/>
        <sz val="12"/>
        <color theme="1"/>
        <rFont val="Arial"/>
        <family val="2"/>
      </rPr>
      <t>Fo</t>
    </r>
    <r>
      <rPr>
        <vertAlign val="superscript"/>
        <sz val="12"/>
        <color theme="1"/>
        <rFont val="Arial"/>
        <family val="2"/>
      </rPr>
      <t>Ol</t>
    </r>
    <r>
      <rPr>
        <sz val="12"/>
        <color theme="1"/>
        <rFont val="Arial"/>
        <family val="2"/>
      </rPr>
      <t>)</t>
    </r>
    <r>
      <rPr>
        <vertAlign val="superscript"/>
        <sz val="12"/>
        <color theme="1"/>
        <rFont val="Arial"/>
        <family val="2"/>
      </rPr>
      <t>2</t>
    </r>
    <r>
      <rPr>
        <sz val="12"/>
        <color theme="1"/>
        <rFont val="Arial"/>
        <family val="2"/>
      </rPr>
      <t>*(X</t>
    </r>
    <r>
      <rPr>
        <vertAlign val="subscript"/>
        <sz val="12"/>
        <color theme="1"/>
        <rFont val="Arial"/>
        <family val="2"/>
      </rPr>
      <t>Al</t>
    </r>
    <r>
      <rPr>
        <sz val="12"/>
        <color theme="1"/>
        <rFont val="Arial"/>
        <family val="2"/>
      </rPr>
      <t>)</t>
    </r>
    <r>
      <rPr>
        <vertAlign val="superscript"/>
        <sz val="12"/>
        <color theme="1"/>
        <rFont val="Arial"/>
        <family val="2"/>
      </rPr>
      <t>M1</t>
    </r>
    <r>
      <rPr>
        <vertAlign val="subscript"/>
        <sz val="12"/>
        <color theme="1"/>
        <rFont val="Arial"/>
        <family val="2"/>
      </rPr>
      <t>Opx</t>
    </r>
    <r>
      <rPr>
        <sz val="12"/>
        <color theme="1"/>
        <rFont val="Arial"/>
        <family val="2"/>
      </rPr>
      <t>/(X</t>
    </r>
    <r>
      <rPr>
        <vertAlign val="subscript"/>
        <sz val="12"/>
        <color theme="1"/>
        <rFont val="Arial"/>
        <family val="2"/>
      </rPr>
      <t>Al</t>
    </r>
    <r>
      <rPr>
        <vertAlign val="superscript"/>
        <sz val="12"/>
        <color theme="1"/>
        <rFont val="Arial"/>
        <family val="2"/>
      </rPr>
      <t>Sp</t>
    </r>
    <r>
      <rPr>
        <sz val="12"/>
        <color theme="1"/>
        <rFont val="Arial"/>
        <family val="2"/>
      </rPr>
      <t>)</t>
    </r>
    <r>
      <rPr>
        <vertAlign val="superscript"/>
        <sz val="12"/>
        <color theme="1"/>
        <rFont val="Arial"/>
        <family val="2"/>
      </rPr>
      <t>2</t>
    </r>
    <r>
      <rPr>
        <sz val="12"/>
        <color theme="1"/>
        <rFont val="Arial"/>
        <family val="2"/>
      </rPr>
      <t>*(X</t>
    </r>
    <r>
      <rPr>
        <vertAlign val="subscript"/>
        <sz val="12"/>
        <color theme="1"/>
        <rFont val="Arial"/>
        <family val="2"/>
      </rPr>
      <t>Mg</t>
    </r>
    <r>
      <rPr>
        <vertAlign val="superscript"/>
        <sz val="12"/>
        <color theme="1"/>
        <rFont val="Arial"/>
        <family val="2"/>
      </rPr>
      <t>Sp</t>
    </r>
    <r>
      <rPr>
        <sz val="12"/>
        <color theme="1"/>
        <rFont val="Arial"/>
        <family val="2"/>
      </rPr>
      <t>)</t>
    </r>
    <r>
      <rPr>
        <vertAlign val="superscript"/>
        <sz val="12"/>
        <color theme="1"/>
        <rFont val="Arial"/>
        <family val="2"/>
      </rPr>
      <t>2</t>
    </r>
    <r>
      <rPr>
        <sz val="12"/>
        <color theme="1"/>
        <rFont val="Arial"/>
        <family val="2"/>
      </rPr>
      <t>*(X</t>
    </r>
    <r>
      <rPr>
        <vertAlign val="subscript"/>
        <sz val="12"/>
        <color theme="1"/>
        <rFont val="Arial"/>
        <family val="2"/>
      </rPr>
      <t>Mg</t>
    </r>
    <r>
      <rPr>
        <sz val="12"/>
        <color theme="1"/>
        <rFont val="Arial"/>
        <family val="2"/>
      </rPr>
      <t>)</t>
    </r>
    <r>
      <rPr>
        <vertAlign val="superscript"/>
        <sz val="12"/>
        <color theme="1"/>
        <rFont val="Arial"/>
        <family val="2"/>
      </rPr>
      <t>M1</t>
    </r>
    <r>
      <rPr>
        <vertAlign val="subscript"/>
        <sz val="12"/>
        <color theme="1"/>
        <rFont val="Arial"/>
        <family val="2"/>
      </rPr>
      <t>Opx</t>
    </r>
  </si>
  <si>
    <r>
      <t>(X</t>
    </r>
    <r>
      <rPr>
        <vertAlign val="subscript"/>
        <sz val="12"/>
        <color theme="1"/>
        <rFont val="Arial"/>
        <family val="2"/>
      </rPr>
      <t>Mg</t>
    </r>
    <r>
      <rPr>
        <sz val="12"/>
        <color theme="1"/>
        <rFont val="Arial"/>
        <family val="2"/>
      </rPr>
      <t>)</t>
    </r>
    <r>
      <rPr>
        <vertAlign val="superscript"/>
        <sz val="12"/>
        <color theme="1"/>
        <rFont val="Arial"/>
        <family val="2"/>
      </rPr>
      <t>M1</t>
    </r>
    <r>
      <rPr>
        <sz val="12"/>
        <color theme="1"/>
        <rFont val="Arial"/>
        <family val="2"/>
      </rPr>
      <t>=Mg</t>
    </r>
  </si>
  <si>
    <t>T(ºC) (WS91)</t>
  </si>
  <si>
    <r>
      <t>(</t>
    </r>
    <r>
      <rPr>
        <i/>
        <sz val="12"/>
        <color theme="1"/>
        <rFont val="Arial"/>
        <family val="2"/>
      </rPr>
      <t>XCr</t>
    </r>
    <r>
      <rPr>
        <sz val="12"/>
        <color theme="1"/>
        <rFont val="Arial"/>
        <family val="2"/>
      </rPr>
      <t>)</t>
    </r>
    <r>
      <rPr>
        <vertAlign val="superscript"/>
        <sz val="12"/>
        <color theme="1"/>
        <rFont val="Arial"/>
        <family val="2"/>
      </rPr>
      <t>M1</t>
    </r>
    <r>
      <rPr>
        <sz val="12"/>
        <color theme="1"/>
        <rFont val="Arial"/>
        <family val="2"/>
      </rPr>
      <t>=Cr</t>
    </r>
  </si>
  <si>
    <t>ol-c</t>
  </si>
  <si>
    <t>ol-m</t>
  </si>
  <si>
    <t>opx-d</t>
  </si>
  <si>
    <r>
      <t>NiO(LA)</t>
    </r>
    <r>
      <rPr>
        <b/>
        <vertAlign val="superscript"/>
        <sz val="12"/>
        <color theme="1"/>
        <rFont val="Arial"/>
        <family val="2"/>
      </rPr>
      <t>a</t>
    </r>
  </si>
  <si>
    <r>
      <rPr>
        <vertAlign val="superscript"/>
        <sz val="12"/>
        <rFont val="Arial"/>
        <family val="2"/>
      </rPr>
      <t xml:space="preserve">a </t>
    </r>
    <r>
      <rPr>
        <sz val="12"/>
        <rFont val="Arial"/>
        <family val="2"/>
      </rPr>
      <t>NiO(LA) is calculated on the basis of Ni content analyzed by Laser-Ablation ICP-MS.</t>
    </r>
  </si>
  <si>
    <t>Cations based on 6 oxygen</t>
  </si>
  <si>
    <t>Cations based on 4 oxygen</t>
  </si>
  <si>
    <t>Table S12 Temperatures calculated by Ni in Opx-Ol thermometers of Podvin (1988), Cr-Al-opx thermometer of Witt-Eickschen and Seck (1991) and Spl-Ol thermometer of Ballhaus et al. (1991)</t>
  </si>
  <si>
    <t>Spl-i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</si>
</sst>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0_ "/>
    <numFmt numFmtId="165" formatCode="0.000"/>
    <numFmt numFmtId="166" formatCode="0.00000"/>
    <numFmt numFmtId="167" formatCode="0.000_ "/>
    <numFmt numFmtId="168" formatCode="0_ "/>
  </numFmts>
  <fonts count="15">
    <font>
      <sz val="12"/>
      <color theme="1"/>
      <name val="Calibri"/>
      <family val="2"/>
      <scheme val="minor"/>
    </font>
    <font>
      <sz val="12"/>
      <name val="宋体"/>
      <family val="3"/>
      <charset val="134"/>
    </font>
    <font>
      <sz val="10"/>
      <name val="Arial"/>
      <family val="2"/>
    </font>
    <font>
      <vertAlign val="superscript"/>
      <sz val="10"/>
      <name val="Arial"/>
      <family val="2"/>
    </font>
    <font>
      <vertAlign val="subscript"/>
      <sz val="10"/>
      <name val="Arial"/>
      <family val="2"/>
    </font>
    <font>
      <sz val="12"/>
      <color theme="1"/>
      <name val="Arial"/>
      <family val="2"/>
    </font>
    <font>
      <sz val="12"/>
      <color rgb="FF000000"/>
      <name val="Arial"/>
      <family val="2"/>
    </font>
    <font>
      <vertAlign val="subscript"/>
      <sz val="12"/>
      <color theme="1"/>
      <name val="Arial"/>
      <family val="2"/>
    </font>
    <font>
      <sz val="12"/>
      <name val="Arial"/>
      <family val="2"/>
    </font>
    <font>
      <vertAlign val="superscript"/>
      <sz val="12"/>
      <name val="Arial"/>
      <family val="2"/>
    </font>
    <font>
      <vertAlign val="subscript"/>
      <sz val="12"/>
      <name val="Arial"/>
      <family val="2"/>
    </font>
    <font>
      <b/>
      <sz val="12"/>
      <color theme="1"/>
      <name val="Arial"/>
      <family val="2"/>
    </font>
    <font>
      <vertAlign val="superscript"/>
      <sz val="12"/>
      <color theme="1"/>
      <name val="Arial"/>
      <family val="2"/>
    </font>
    <font>
      <i/>
      <sz val="12"/>
      <color theme="1"/>
      <name val="Arial"/>
      <family val="2"/>
    </font>
    <font>
      <b/>
      <vertAlign val="superscript"/>
      <sz val="12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2" tint="-9.9978637043366805E-2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>
      <alignment vertical="center"/>
    </xf>
  </cellStyleXfs>
  <cellXfs count="47">
    <xf numFmtId="0" fontId="0" fillId="0" borderId="0" xfId="0"/>
    <xf numFmtId="0" fontId="6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center" vertical="center"/>
    </xf>
    <xf numFmtId="2" fontId="5" fillId="0" borderId="0" xfId="0" applyNumberFormat="1" applyFont="1" applyAlignment="1">
      <alignment horizontal="center"/>
    </xf>
    <xf numFmtId="0" fontId="5" fillId="0" borderId="2" xfId="0" applyFont="1" applyBorder="1" applyAlignment="1">
      <alignment horizontal="center"/>
    </xf>
    <xf numFmtId="2" fontId="5" fillId="0" borderId="2" xfId="0" applyNumberFormat="1" applyFont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166" fontId="5" fillId="0" borderId="0" xfId="0" applyNumberFormat="1" applyFont="1" applyAlignment="1">
      <alignment horizontal="center"/>
    </xf>
    <xf numFmtId="0" fontId="2" fillId="0" borderId="0" xfId="1" applyFont="1" applyAlignment="1">
      <alignment horizontal="center" vertical="center"/>
    </xf>
    <xf numFmtId="165" fontId="5" fillId="0" borderId="0" xfId="0" applyNumberFormat="1" applyFont="1" applyAlignment="1">
      <alignment horizontal="center"/>
    </xf>
    <xf numFmtId="0" fontId="5" fillId="0" borderId="1" xfId="0" applyFont="1" applyFill="1" applyBorder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8" fillId="0" borderId="1" xfId="1" applyFont="1" applyBorder="1" applyAlignment="1">
      <alignment horizontal="center" vertical="top" wrapText="1"/>
    </xf>
    <xf numFmtId="0" fontId="8" fillId="0" borderId="2" xfId="1" applyFont="1" applyBorder="1" applyAlignment="1">
      <alignment horizontal="center" vertical="top" wrapText="1"/>
    </xf>
    <xf numFmtId="0" fontId="8" fillId="0" borderId="0" xfId="1" applyFont="1" applyAlignment="1">
      <alignment horizontal="center" vertical="top" wrapText="1"/>
    </xf>
    <xf numFmtId="164" fontId="8" fillId="0" borderId="0" xfId="1" applyNumberFormat="1" applyFont="1" applyAlignment="1">
      <alignment horizontal="center" vertical="top" wrapText="1"/>
    </xf>
    <xf numFmtId="164" fontId="8" fillId="0" borderId="0" xfId="1" applyNumberFormat="1" applyFont="1" applyAlignment="1">
      <alignment horizontal="center" vertical="center"/>
    </xf>
    <xf numFmtId="168" fontId="8" fillId="0" borderId="0" xfId="1" applyNumberFormat="1" applyFont="1" applyAlignment="1">
      <alignment horizontal="center" vertical="center"/>
    </xf>
    <xf numFmtId="0" fontId="8" fillId="0" borderId="2" xfId="1" applyFont="1" applyBorder="1" applyAlignment="1">
      <alignment horizontal="center" vertical="center"/>
    </xf>
    <xf numFmtId="167" fontId="8" fillId="0" borderId="0" xfId="1" applyNumberFormat="1" applyFont="1" applyAlignment="1">
      <alignment horizontal="center" vertical="center"/>
    </xf>
    <xf numFmtId="168" fontId="8" fillId="0" borderId="2" xfId="1" applyNumberFormat="1" applyFont="1" applyBorder="1" applyAlignment="1">
      <alignment horizontal="center" vertical="center"/>
    </xf>
    <xf numFmtId="167" fontId="8" fillId="0" borderId="2" xfId="1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/>
    </xf>
    <xf numFmtId="1" fontId="5" fillId="2" borderId="0" xfId="0" applyNumberFormat="1" applyFont="1" applyFill="1" applyAlignment="1">
      <alignment horizontal="center"/>
    </xf>
    <xf numFmtId="1" fontId="11" fillId="3" borderId="0" xfId="0" applyNumberFormat="1" applyFont="1" applyFill="1" applyAlignment="1">
      <alignment horizontal="center"/>
    </xf>
    <xf numFmtId="1" fontId="5" fillId="3" borderId="0" xfId="0" applyNumberFormat="1" applyFont="1" applyFill="1" applyAlignment="1">
      <alignment horizontal="center"/>
    </xf>
    <xf numFmtId="1" fontId="11" fillId="2" borderId="0" xfId="0" applyNumberFormat="1" applyFont="1" applyFill="1" applyAlignment="1">
      <alignment horizontal="center"/>
    </xf>
    <xf numFmtId="0" fontId="8" fillId="0" borderId="0" xfId="1" applyFont="1" applyAlignment="1">
      <alignment horizontal="left" vertical="center"/>
    </xf>
    <xf numFmtId="0" fontId="5" fillId="0" borderId="2" xfId="0" applyFont="1" applyFill="1" applyBorder="1" applyAlignment="1">
      <alignment horizontal="center" vertical="center"/>
    </xf>
    <xf numFmtId="165" fontId="5" fillId="0" borderId="2" xfId="0" applyNumberFormat="1" applyFont="1" applyBorder="1" applyAlignment="1">
      <alignment horizontal="center"/>
    </xf>
    <xf numFmtId="2" fontId="5" fillId="0" borderId="2" xfId="0" applyNumberFormat="1" applyFont="1" applyBorder="1" applyAlignment="1">
      <alignment horizontal="center"/>
    </xf>
    <xf numFmtId="0" fontId="5" fillId="0" borderId="0" xfId="0" applyFont="1" applyAlignment="1">
      <alignment horizontal="left"/>
    </xf>
    <xf numFmtId="0" fontId="5" fillId="0" borderId="0" xfId="0" applyFont="1" applyAlignment="1">
      <alignment horizontal="center"/>
    </xf>
    <xf numFmtId="0" fontId="0" fillId="0" borderId="0" xfId="0" applyAlignment="1">
      <alignment horizontal="center"/>
    </xf>
    <xf numFmtId="164" fontId="8" fillId="0" borderId="2" xfId="1" applyNumberFormat="1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/>
    </xf>
    <xf numFmtId="0" fontId="11" fillId="4" borderId="0" xfId="0" applyFont="1" applyFill="1" applyAlignment="1">
      <alignment horizontal="center" vertical="center"/>
    </xf>
    <xf numFmtId="2" fontId="11" fillId="4" borderId="0" xfId="0" applyNumberFormat="1" applyFont="1" applyFill="1" applyAlignment="1">
      <alignment horizontal="center" vertical="center"/>
    </xf>
    <xf numFmtId="2" fontId="11" fillId="4" borderId="0" xfId="0" applyNumberFormat="1" applyFont="1" applyFill="1" applyAlignment="1">
      <alignment horizontal="center"/>
    </xf>
    <xf numFmtId="0" fontId="11" fillId="4" borderId="0" xfId="0" applyFont="1" applyFill="1" applyAlignment="1">
      <alignment horizontal="center"/>
    </xf>
    <xf numFmtId="0" fontId="5" fillId="0" borderId="2" xfId="0" applyFont="1" applyFill="1" applyBorder="1" applyAlignment="1">
      <alignment horizontal="center"/>
    </xf>
    <xf numFmtId="0" fontId="5" fillId="0" borderId="2" xfId="0" applyFont="1" applyFill="1" applyBorder="1" applyAlignment="1">
      <alignment horizontal="left"/>
    </xf>
  </cellXfs>
  <cellStyles count="2">
    <cellStyle name="Normal" xfId="0" builtinId="0"/>
    <cellStyle name="常规 2" xfId="1" xr:uid="{0E12505A-2B70-624E-A974-7DB6DC43CDC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5C56CE-0F35-DA48-9E73-02FF9D928F03}">
  <dimension ref="A1:F88"/>
  <sheetViews>
    <sheetView tabSelected="1" topLeftCell="A47" workbookViewId="0">
      <selection activeCell="J70" sqref="J70"/>
    </sheetView>
  </sheetViews>
  <sheetFormatPr baseColWidth="10" defaultRowHeight="16"/>
  <cols>
    <col min="1" max="1" width="48.6640625" style="10" customWidth="1"/>
    <col min="2" max="2" width="12.1640625" style="10" bestFit="1" customWidth="1"/>
    <col min="3" max="3" width="13.33203125" style="10" bestFit="1" customWidth="1"/>
    <col min="4" max="6" width="12.1640625" style="10" bestFit="1" customWidth="1"/>
    <col min="7" max="16384" width="10.83203125" style="10"/>
  </cols>
  <sheetData>
    <row r="1" spans="1:6">
      <c r="A1" s="36" t="s">
        <v>80</v>
      </c>
    </row>
    <row r="2" spans="1:6">
      <c r="A2" s="1" t="s">
        <v>0</v>
      </c>
      <c r="B2" s="9" t="s">
        <v>1</v>
      </c>
      <c r="C2" s="9" t="s">
        <v>2</v>
      </c>
      <c r="D2" s="9" t="s">
        <v>3</v>
      </c>
      <c r="E2" s="9" t="s">
        <v>21</v>
      </c>
      <c r="F2" s="9" t="s">
        <v>23</v>
      </c>
    </row>
    <row r="3" spans="1:6">
      <c r="A3" s="2" t="s">
        <v>4</v>
      </c>
      <c r="B3" s="2" t="s">
        <v>74</v>
      </c>
      <c r="C3" s="2" t="s">
        <v>74</v>
      </c>
      <c r="D3" s="2" t="s">
        <v>74</v>
      </c>
      <c r="E3" s="2" t="s">
        <v>73</v>
      </c>
      <c r="F3" s="2" t="s">
        <v>73</v>
      </c>
    </row>
    <row r="4" spans="1:6" ht="18">
      <c r="A4" s="3" t="s">
        <v>42</v>
      </c>
      <c r="B4" s="4">
        <v>39.659999999999997</v>
      </c>
      <c r="C4" s="4">
        <v>40.1</v>
      </c>
      <c r="D4" s="5">
        <v>39.56</v>
      </c>
      <c r="E4" s="4">
        <v>40.15</v>
      </c>
      <c r="F4" s="4">
        <v>39.81</v>
      </c>
    </row>
    <row r="5" spans="1:6" ht="18">
      <c r="A5" s="3" t="s">
        <v>43</v>
      </c>
      <c r="B5" s="4" t="s">
        <v>5</v>
      </c>
      <c r="C5" s="4" t="s">
        <v>5</v>
      </c>
      <c r="D5" s="5">
        <v>0.02</v>
      </c>
      <c r="E5" s="4" t="s">
        <v>22</v>
      </c>
      <c r="F5" s="4">
        <v>0.11</v>
      </c>
    </row>
    <row r="6" spans="1:6" ht="18">
      <c r="A6" s="3" t="s">
        <v>44</v>
      </c>
      <c r="B6" s="4" t="s">
        <v>5</v>
      </c>
      <c r="C6" s="4" t="s">
        <v>5</v>
      </c>
      <c r="D6" s="5">
        <v>0.02</v>
      </c>
      <c r="E6" s="4" t="s">
        <v>22</v>
      </c>
      <c r="F6" s="4" t="s">
        <v>22</v>
      </c>
    </row>
    <row r="7" spans="1:6" ht="18">
      <c r="A7" s="3" t="s">
        <v>45</v>
      </c>
      <c r="B7" s="4" t="s">
        <v>5</v>
      </c>
      <c r="C7" s="4">
        <v>0.01</v>
      </c>
      <c r="D7" s="5">
        <v>0.01</v>
      </c>
      <c r="E7" s="4">
        <v>0.04</v>
      </c>
      <c r="F7" s="4" t="s">
        <v>22</v>
      </c>
    </row>
    <row r="8" spans="1:6">
      <c r="A8" s="3" t="s">
        <v>6</v>
      </c>
      <c r="B8" s="4">
        <v>15.14</v>
      </c>
      <c r="C8" s="4">
        <v>15.22</v>
      </c>
      <c r="D8" s="5">
        <v>15.01</v>
      </c>
      <c r="E8" s="4">
        <v>12.2</v>
      </c>
      <c r="F8" s="4">
        <v>12.33</v>
      </c>
    </row>
    <row r="9" spans="1:6">
      <c r="A9" s="3" t="s">
        <v>7</v>
      </c>
      <c r="B9" s="4">
        <v>0.25</v>
      </c>
      <c r="C9" s="4">
        <v>0.25</v>
      </c>
      <c r="D9" s="5">
        <v>0.28000000000000003</v>
      </c>
      <c r="E9" s="4">
        <v>0.2</v>
      </c>
      <c r="F9" s="4">
        <v>0.18</v>
      </c>
    </row>
    <row r="10" spans="1:6">
      <c r="A10" s="3" t="s">
        <v>8</v>
      </c>
      <c r="B10" s="4">
        <v>0.23</v>
      </c>
      <c r="C10" s="4">
        <v>0.28999999999999998</v>
      </c>
      <c r="D10" s="5">
        <v>0.25</v>
      </c>
      <c r="E10" s="4">
        <v>0.39</v>
      </c>
      <c r="F10" s="4">
        <v>0.43</v>
      </c>
    </row>
    <row r="11" spans="1:6" ht="18">
      <c r="A11" s="41" t="s">
        <v>76</v>
      </c>
      <c r="B11" s="42">
        <v>0.23799999999999999</v>
      </c>
      <c r="C11" s="42">
        <v>0.23100000000000001</v>
      </c>
      <c r="D11" s="43">
        <v>0.22600000000000001</v>
      </c>
      <c r="E11" s="42">
        <v>0.39</v>
      </c>
      <c r="F11" s="42">
        <v>0.43</v>
      </c>
    </row>
    <row r="12" spans="1:6">
      <c r="A12" s="3" t="s">
        <v>9</v>
      </c>
      <c r="B12" s="4">
        <v>45.53</v>
      </c>
      <c r="C12" s="4">
        <v>44.96</v>
      </c>
      <c r="D12" s="5">
        <v>44.51</v>
      </c>
      <c r="E12" s="4">
        <v>47.05</v>
      </c>
      <c r="F12" s="4">
        <v>47.28</v>
      </c>
    </row>
    <row r="13" spans="1:6">
      <c r="A13" s="3" t="s">
        <v>10</v>
      </c>
      <c r="B13" s="4">
        <v>0.01</v>
      </c>
      <c r="C13" s="4" t="s">
        <v>5</v>
      </c>
      <c r="D13" s="4" t="s">
        <v>5</v>
      </c>
      <c r="E13" s="4">
        <v>0.01</v>
      </c>
      <c r="F13" s="4">
        <v>0.01</v>
      </c>
    </row>
    <row r="14" spans="1:6">
      <c r="A14" s="2" t="s">
        <v>11</v>
      </c>
      <c r="B14" s="2">
        <f t="shared" ref="B14:D14" si="0">SUM(B4:B13)-B11</f>
        <v>100.82000000000001</v>
      </c>
      <c r="C14" s="2">
        <f t="shared" si="0"/>
        <v>100.83000000000001</v>
      </c>
      <c r="D14" s="6">
        <f t="shared" si="0"/>
        <v>99.66</v>
      </c>
      <c r="E14" s="7">
        <f>SUM(E4:E13)-E11</f>
        <v>100.04</v>
      </c>
      <c r="F14" s="7">
        <f>SUM(F4:F13)-F11</f>
        <v>100.14999999999999</v>
      </c>
    </row>
    <row r="15" spans="1:6">
      <c r="A15" s="8" t="s">
        <v>18</v>
      </c>
      <c r="B15" s="11">
        <f>(B11/74.69)/(B12/40.31)</f>
        <v>2.8211725237137285E-3</v>
      </c>
      <c r="C15" s="11">
        <f t="shared" ref="C15:D15" si="1">(C11/74.69)/(C12/40.31)</f>
        <v>2.7729115456579965E-3</v>
      </c>
      <c r="D15" s="11">
        <f t="shared" si="1"/>
        <v>2.7403193891901399E-3</v>
      </c>
      <c r="E15" s="11">
        <f>(E11/74.69)/(E12/40.31)</f>
        <v>4.4735811314467492E-3</v>
      </c>
      <c r="F15" s="11">
        <f>(F11/74.69)/(F12/40.31)</f>
        <v>4.9084155853217556E-3</v>
      </c>
    </row>
    <row r="16" spans="1:6">
      <c r="A16" s="12" t="s">
        <v>33</v>
      </c>
      <c r="B16" s="13">
        <f>B12/40.31/(B12/40.31+B8/71.85)</f>
        <v>0.84277369067106167</v>
      </c>
      <c r="C16" s="13">
        <f>C12/40.31/(C12/40.31+C8/71.85)</f>
        <v>0.84039149672745939</v>
      </c>
      <c r="D16" s="13">
        <f t="shared" ref="D16:F16" si="2">D12/40.31/(D12/40.31+D8/71.85)</f>
        <v>0.84090514555954221</v>
      </c>
      <c r="E16" s="13">
        <f t="shared" si="2"/>
        <v>0.87300082934681733</v>
      </c>
      <c r="F16" s="13">
        <f t="shared" si="2"/>
        <v>0.87236497828517234</v>
      </c>
    </row>
    <row r="17" spans="1:6">
      <c r="A17" s="12" t="s">
        <v>34</v>
      </c>
      <c r="B17" s="13">
        <f>B8/71.85/(B8/71.85+B12/40.31)</f>
        <v>0.15722630932893839</v>
      </c>
      <c r="C17" s="13">
        <f>C8/71.85/(C8/71.85+C12/40.31)</f>
        <v>0.1596085032725407</v>
      </c>
      <c r="D17" s="13">
        <f t="shared" ref="D17:F17" si="3">D8/71.85/(D8/71.85+D12/40.31)</f>
        <v>0.15909485444045782</v>
      </c>
      <c r="E17" s="13">
        <f t="shared" si="3"/>
        <v>0.12699917065318261</v>
      </c>
      <c r="F17" s="13">
        <f t="shared" si="3"/>
        <v>0.12763502171482774</v>
      </c>
    </row>
    <row r="19" spans="1:6">
      <c r="A19" s="1" t="s">
        <v>0</v>
      </c>
      <c r="B19" s="9" t="s">
        <v>12</v>
      </c>
      <c r="C19" s="9" t="s">
        <v>15</v>
      </c>
      <c r="D19" s="9" t="s">
        <v>16</v>
      </c>
      <c r="E19" s="9" t="s">
        <v>13</v>
      </c>
      <c r="F19" s="9" t="s">
        <v>14</v>
      </c>
    </row>
    <row r="20" spans="1:6">
      <c r="A20" s="2" t="s">
        <v>4</v>
      </c>
      <c r="B20" s="2" t="s">
        <v>75</v>
      </c>
      <c r="C20" s="2" t="s">
        <v>75</v>
      </c>
      <c r="D20" s="2" t="s">
        <v>75</v>
      </c>
      <c r="E20" s="2" t="s">
        <v>17</v>
      </c>
      <c r="F20" s="2" t="s">
        <v>17</v>
      </c>
    </row>
    <row r="21" spans="1:6" ht="18">
      <c r="A21" s="3" t="s">
        <v>42</v>
      </c>
      <c r="B21" s="3">
        <v>55.45</v>
      </c>
      <c r="C21" s="10">
        <v>55.28</v>
      </c>
      <c r="D21" s="10">
        <v>55.04</v>
      </c>
      <c r="E21" s="3">
        <v>55.86</v>
      </c>
      <c r="F21" s="10">
        <v>55.14</v>
      </c>
    </row>
    <row r="22" spans="1:6" ht="18">
      <c r="A22" s="3" t="s">
        <v>43</v>
      </c>
      <c r="B22" s="3">
        <v>0.02</v>
      </c>
      <c r="C22" s="10">
        <v>0.04</v>
      </c>
      <c r="D22" s="10">
        <v>0.08</v>
      </c>
      <c r="E22" s="3">
        <v>7.0000000000000007E-2</v>
      </c>
      <c r="F22" s="10">
        <v>0.11</v>
      </c>
    </row>
    <row r="23" spans="1:6" ht="18">
      <c r="A23" s="3" t="s">
        <v>44</v>
      </c>
      <c r="B23" s="3">
        <v>2.38</v>
      </c>
      <c r="C23" s="10">
        <v>2.4300000000000002</v>
      </c>
      <c r="D23" s="10">
        <v>2.39</v>
      </c>
      <c r="E23" s="3">
        <v>2.37</v>
      </c>
      <c r="F23" s="10">
        <v>2.5499999999999998</v>
      </c>
    </row>
    <row r="24" spans="1:6" ht="18">
      <c r="A24" s="3" t="s">
        <v>45</v>
      </c>
      <c r="B24" s="3">
        <v>0.08</v>
      </c>
      <c r="C24" s="10">
        <v>0.12</v>
      </c>
      <c r="D24" s="10">
        <v>0.11</v>
      </c>
      <c r="E24" s="3">
        <v>0.06</v>
      </c>
      <c r="F24" s="10">
        <v>0.15</v>
      </c>
    </row>
    <row r="25" spans="1:6">
      <c r="A25" s="3" t="s">
        <v>6</v>
      </c>
      <c r="B25" s="3">
        <v>10.41</v>
      </c>
      <c r="C25" s="10">
        <v>10.29</v>
      </c>
      <c r="D25" s="10">
        <v>10.34</v>
      </c>
      <c r="E25" s="3">
        <v>10.38</v>
      </c>
      <c r="F25" s="10">
        <v>10.26</v>
      </c>
    </row>
    <row r="26" spans="1:6">
      <c r="A26" s="3" t="s">
        <v>7</v>
      </c>
      <c r="B26" s="3">
        <v>0.31</v>
      </c>
      <c r="C26" s="10">
        <v>0.28000000000000003</v>
      </c>
      <c r="D26" s="10">
        <v>0.28999999999999998</v>
      </c>
      <c r="E26" s="3">
        <v>0.38</v>
      </c>
      <c r="F26" s="10">
        <v>0.28999999999999998</v>
      </c>
    </row>
    <row r="27" spans="1:6">
      <c r="A27" s="3" t="s">
        <v>8</v>
      </c>
      <c r="B27" s="3">
        <v>0.04</v>
      </c>
      <c r="C27" s="10">
        <v>0.05</v>
      </c>
      <c r="D27" s="10">
        <v>0.04</v>
      </c>
      <c r="E27" s="3">
        <v>0.04</v>
      </c>
      <c r="F27" s="10">
        <v>0.02</v>
      </c>
    </row>
    <row r="28" spans="1:6">
      <c r="A28" s="41" t="s">
        <v>54</v>
      </c>
      <c r="B28" s="41">
        <v>4.1000000000000002E-2</v>
      </c>
      <c r="C28" s="44">
        <v>5.6000000000000001E-2</v>
      </c>
      <c r="D28" s="44">
        <v>4.3999999999999997E-2</v>
      </c>
      <c r="E28" s="41">
        <v>4.1000000000000002E-2</v>
      </c>
      <c r="F28" s="44">
        <v>4.1000000000000002E-2</v>
      </c>
    </row>
    <row r="29" spans="1:6">
      <c r="A29" s="3" t="s">
        <v>9</v>
      </c>
      <c r="B29" s="3">
        <v>31.49</v>
      </c>
      <c r="C29" s="10">
        <v>30.67</v>
      </c>
      <c r="D29" s="10">
        <v>31</v>
      </c>
      <c r="E29" s="3">
        <v>31.52</v>
      </c>
      <c r="F29" s="10">
        <v>31.27</v>
      </c>
    </row>
    <row r="30" spans="1:6">
      <c r="A30" s="3" t="s">
        <v>10</v>
      </c>
      <c r="B30" s="3">
        <v>0.3</v>
      </c>
      <c r="C30" s="10">
        <v>0.28999999999999998</v>
      </c>
      <c r="D30" s="10">
        <v>0.27</v>
      </c>
      <c r="E30" s="3">
        <v>0.31</v>
      </c>
      <c r="F30" s="10">
        <v>0.23</v>
      </c>
    </row>
    <row r="31" spans="1:6" ht="18">
      <c r="A31" s="3" t="s">
        <v>46</v>
      </c>
      <c r="B31" s="3">
        <v>0.02</v>
      </c>
      <c r="C31" s="3" t="s">
        <v>5</v>
      </c>
      <c r="D31" s="3" t="s">
        <v>5</v>
      </c>
      <c r="E31" s="3">
        <v>0.02</v>
      </c>
      <c r="F31" s="3" t="s">
        <v>5</v>
      </c>
    </row>
    <row r="32" spans="1:6" ht="18">
      <c r="A32" s="3" t="s">
        <v>47</v>
      </c>
      <c r="B32" s="3">
        <v>0.01</v>
      </c>
      <c r="C32" s="10">
        <v>0.02</v>
      </c>
      <c r="D32" s="10">
        <v>0.02</v>
      </c>
      <c r="E32" s="3">
        <v>0.01</v>
      </c>
      <c r="F32" s="3" t="s">
        <v>5</v>
      </c>
    </row>
    <row r="33" spans="1:6">
      <c r="A33" s="2" t="s">
        <v>11</v>
      </c>
      <c r="B33" s="2">
        <v>100.5</v>
      </c>
      <c r="C33" s="6">
        <v>99.46</v>
      </c>
      <c r="D33" s="6">
        <v>99.57</v>
      </c>
      <c r="E33" s="2">
        <v>100.97</v>
      </c>
      <c r="F33" s="6">
        <v>100.03</v>
      </c>
    </row>
    <row r="34" spans="1:6">
      <c r="A34" s="26" t="s">
        <v>78</v>
      </c>
      <c r="B34" s="26"/>
      <c r="C34" s="27"/>
      <c r="D34" s="27"/>
      <c r="E34" s="26"/>
      <c r="F34" s="27"/>
    </row>
    <row r="35" spans="1:6">
      <c r="A35" s="26" t="s">
        <v>58</v>
      </c>
      <c r="B35" s="26">
        <v>1.9359999999999999</v>
      </c>
      <c r="C35" s="27">
        <v>1.952</v>
      </c>
      <c r="D35" s="27">
        <v>1.9419999999999999</v>
      </c>
      <c r="E35" s="26">
        <v>1.9410000000000001</v>
      </c>
      <c r="F35" s="27">
        <v>1.9339999999999999</v>
      </c>
    </row>
    <row r="36" spans="1:6">
      <c r="A36" s="26" t="s">
        <v>59</v>
      </c>
      <c r="B36" s="26">
        <v>1E-3</v>
      </c>
      <c r="C36" s="27">
        <v>1E-3</v>
      </c>
      <c r="D36" s="27">
        <v>2E-3</v>
      </c>
      <c r="E36" s="26">
        <v>2E-3</v>
      </c>
      <c r="F36" s="27">
        <v>3.0000000000000001E-3</v>
      </c>
    </row>
    <row r="37" spans="1:6">
      <c r="A37" s="26" t="s">
        <v>60</v>
      </c>
      <c r="B37" s="26">
        <v>9.8000000000000004E-2</v>
      </c>
      <c r="C37" s="27">
        <v>0.10100000000000001</v>
      </c>
      <c r="D37" s="27">
        <v>9.9000000000000005E-2</v>
      </c>
      <c r="E37" s="26">
        <v>9.7000000000000003E-2</v>
      </c>
      <c r="F37" s="27">
        <v>0.105</v>
      </c>
    </row>
    <row r="38" spans="1:6">
      <c r="A38" s="26" t="s">
        <v>61</v>
      </c>
      <c r="B38" s="26">
        <v>2E-3</v>
      </c>
      <c r="C38" s="27">
        <v>3.0000000000000001E-3</v>
      </c>
      <c r="D38" s="27">
        <v>3.0000000000000001E-3</v>
      </c>
      <c r="E38" s="26">
        <v>2E-3</v>
      </c>
      <c r="F38" s="27">
        <v>4.0000000000000001E-3</v>
      </c>
    </row>
    <row r="39" spans="1:6">
      <c r="A39" s="26" t="s">
        <v>67</v>
      </c>
      <c r="B39" s="26">
        <v>2.9000000000000001E-2</v>
      </c>
      <c r="C39" s="27">
        <v>0</v>
      </c>
      <c r="D39" s="27">
        <v>0.01</v>
      </c>
      <c r="E39" s="26">
        <v>1.7000000000000001E-2</v>
      </c>
      <c r="F39" s="27">
        <v>1.6E-2</v>
      </c>
    </row>
    <row r="40" spans="1:6">
      <c r="A40" s="26" t="s">
        <v>68</v>
      </c>
      <c r="B40" s="26">
        <v>0.27500000000000002</v>
      </c>
      <c r="C40" s="27">
        <v>0.30399999999999999</v>
      </c>
      <c r="D40" s="27">
        <v>0.29499999999999998</v>
      </c>
      <c r="E40" s="26">
        <v>0.28499999999999998</v>
      </c>
      <c r="F40" s="27">
        <v>0.28499999999999998</v>
      </c>
    </row>
    <row r="41" spans="1:6">
      <c r="A41" s="26" t="s">
        <v>62</v>
      </c>
      <c r="B41" s="26">
        <v>8.9999999999999993E-3</v>
      </c>
      <c r="C41" s="27">
        <v>8.0000000000000002E-3</v>
      </c>
      <c r="D41" s="27">
        <v>8.9999999999999993E-3</v>
      </c>
      <c r="E41" s="26">
        <v>1.0999999999999999E-2</v>
      </c>
      <c r="F41" s="27">
        <v>8.9999999999999993E-3</v>
      </c>
    </row>
    <row r="42" spans="1:6">
      <c r="A42" s="26" t="s">
        <v>63</v>
      </c>
      <c r="B42" s="26"/>
      <c r="C42" s="27"/>
      <c r="D42" s="27"/>
      <c r="E42" s="26"/>
      <c r="F42" s="27"/>
    </row>
    <row r="43" spans="1:6">
      <c r="A43" s="26" t="s">
        <v>64</v>
      </c>
      <c r="B43" s="26">
        <v>1.6379999999999999</v>
      </c>
      <c r="C43" s="27">
        <v>1.6140000000000001</v>
      </c>
      <c r="D43" s="27">
        <v>1.63</v>
      </c>
      <c r="E43" s="26">
        <v>1.6319999999999999</v>
      </c>
      <c r="F43" s="27">
        <v>1.635</v>
      </c>
    </row>
    <row r="44" spans="1:6">
      <c r="A44" s="26" t="s">
        <v>65</v>
      </c>
      <c r="B44" s="26">
        <v>1.0999999999999999E-2</v>
      </c>
      <c r="C44" s="27">
        <v>1.0999999999999999E-2</v>
      </c>
      <c r="D44" s="27">
        <v>0.01</v>
      </c>
      <c r="E44" s="26">
        <v>1.2E-2</v>
      </c>
      <c r="F44" s="27">
        <v>8.9999999999999993E-3</v>
      </c>
    </row>
    <row r="45" spans="1:6">
      <c r="A45" s="26" t="s">
        <v>66</v>
      </c>
      <c r="B45" s="26">
        <v>1E-3</v>
      </c>
      <c r="C45" s="27">
        <v>0</v>
      </c>
      <c r="D45" s="27">
        <v>0</v>
      </c>
      <c r="E45" s="26">
        <v>1E-3</v>
      </c>
      <c r="F45" s="27">
        <v>0</v>
      </c>
    </row>
    <row r="46" spans="1:6">
      <c r="A46" s="26"/>
      <c r="B46" s="26">
        <f>SUM(B35:B45)</f>
        <v>3.9999999999999991</v>
      </c>
      <c r="C46" s="26">
        <f t="shared" ref="C46:F46" si="4">SUM(C35:C45)</f>
        <v>3.9939999999999998</v>
      </c>
      <c r="D46" s="26">
        <f t="shared" si="4"/>
        <v>3.9999999999999996</v>
      </c>
      <c r="E46" s="26">
        <f t="shared" si="4"/>
        <v>4</v>
      </c>
      <c r="F46" s="26">
        <f t="shared" si="4"/>
        <v>3.9999999999999996</v>
      </c>
    </row>
    <row r="47" spans="1:6">
      <c r="A47" s="8" t="s">
        <v>19</v>
      </c>
      <c r="B47" s="10">
        <f>(B28/74.69)/(B29/40.31)</f>
        <v>7.0268637838771396E-4</v>
      </c>
      <c r="C47" s="10">
        <f>(C28/74.69)/(C29/40.31)</f>
        <v>9.8542730013760171E-4</v>
      </c>
      <c r="D47" s="10">
        <f>(D28/74.69)/(D29/40.31)</f>
        <v>7.6602213881894635E-4</v>
      </c>
      <c r="E47" s="10">
        <f>(E28/74.69)/(E29/40.31)</f>
        <v>7.020175779006699E-4</v>
      </c>
      <c r="F47" s="10">
        <f>(F28/74.69)/(F29/40.31)</f>
        <v>7.0763012649277621E-4</v>
      </c>
    </row>
    <row r="48" spans="1:6">
      <c r="A48" s="8" t="s">
        <v>20</v>
      </c>
      <c r="B48" s="13">
        <f>B15/B47</f>
        <v>4.0148387822556018</v>
      </c>
      <c r="C48" s="13">
        <f>C15/C47</f>
        <v>2.8139179270462638</v>
      </c>
      <c r="D48" s="13">
        <f>D15/D47</f>
        <v>3.5773370641939501</v>
      </c>
      <c r="E48" s="13">
        <f>E15/E47</f>
        <v>6.3724631295197094</v>
      </c>
      <c r="F48" s="13">
        <f>F15/F47</f>
        <v>6.9364140976435138</v>
      </c>
    </row>
    <row r="49" spans="1:6">
      <c r="A49" s="8" t="s">
        <v>56</v>
      </c>
      <c r="B49" s="30">
        <f>3801/(1.815+LN(B48))-273</f>
        <v>912.96047716294083</v>
      </c>
      <c r="C49" s="30">
        <f t="shared" ref="C49:D49" si="5">3801/(1.815+LN(C48))-273</f>
        <v>1060.8818158375543</v>
      </c>
      <c r="D49" s="30">
        <f t="shared" si="5"/>
        <v>957.24890295532282</v>
      </c>
      <c r="E49" s="28">
        <f>3801/(1.815+LN(E48))-273</f>
        <v>763.54606971876979</v>
      </c>
      <c r="F49" s="28">
        <f>3801/(1.815+LN(F48))-273</f>
        <v>740.11777205442195</v>
      </c>
    </row>
    <row r="50" spans="1:6" ht="18">
      <c r="A50" s="8" t="s">
        <v>57</v>
      </c>
      <c r="B50" s="5">
        <f>0.5*(B37-B38-B36*2+B45)</f>
        <v>4.7500000000000001E-2</v>
      </c>
      <c r="C50" s="5">
        <f>0.5*(C37-C38-C36*2+C45)</f>
        <v>4.8000000000000001E-2</v>
      </c>
      <c r="D50" s="5">
        <f>0.5*(D37-D38-D36*2+D45)</f>
        <v>4.5999999999999999E-2</v>
      </c>
      <c r="E50" s="5">
        <f>0.5*(E37-E38-E36*2+E45)</f>
        <v>4.5999999999999999E-2</v>
      </c>
      <c r="F50" s="5">
        <f>0.5*(F37-F38-F36*2+F45)</f>
        <v>4.7499999999999994E-2</v>
      </c>
    </row>
    <row r="51" spans="1:6" ht="18">
      <c r="A51" s="8" t="s">
        <v>70</v>
      </c>
      <c r="B51" s="5">
        <f>B43</f>
        <v>1.6379999999999999</v>
      </c>
      <c r="C51" s="5">
        <f>C43</f>
        <v>1.6140000000000001</v>
      </c>
      <c r="D51" s="5">
        <f>D43</f>
        <v>1.63</v>
      </c>
      <c r="E51" s="5">
        <f>E43</f>
        <v>1.6319999999999999</v>
      </c>
      <c r="F51" s="5">
        <f>F43</f>
        <v>1.635</v>
      </c>
    </row>
    <row r="52" spans="1:6" ht="18">
      <c r="A52" s="8" t="s">
        <v>69</v>
      </c>
      <c r="B52" s="5">
        <f>(B16*B16*B50)/(B77*B77*B78*B78*B51)</f>
        <v>7.1157159105729506E-2</v>
      </c>
      <c r="C52" s="5">
        <f>(C16*C16*C50)/(C77*C77*C78*C78*C51)</f>
        <v>7.4650416780001561E-2</v>
      </c>
      <c r="D52" s="5">
        <f>(D16*D16*D50)/(D77*D77*D78*D78*D51)</f>
        <v>6.2290549916552508E-2</v>
      </c>
      <c r="E52" s="5"/>
      <c r="F52" s="5"/>
    </row>
    <row r="53" spans="1:6" ht="18">
      <c r="A53" s="33" t="s">
        <v>72</v>
      </c>
      <c r="B53" s="34">
        <f>B38</f>
        <v>2E-3</v>
      </c>
      <c r="C53" s="34">
        <f>C38</f>
        <v>3.0000000000000001E-3</v>
      </c>
      <c r="D53" s="34">
        <f>D38</f>
        <v>3.0000000000000001E-3</v>
      </c>
      <c r="E53" s="35"/>
      <c r="F53" s="35"/>
    </row>
    <row r="54" spans="1:6">
      <c r="A54" s="10" t="s">
        <v>71</v>
      </c>
      <c r="B54" s="29">
        <f>636.54+2088.21*B50+14527.32*B53</f>
        <v>764.78461499999992</v>
      </c>
      <c r="C54" s="29">
        <f t="shared" ref="C54:F54" si="6">636.54+2088.21*C50+14527.32*C53</f>
        <v>780.35603999999989</v>
      </c>
      <c r="D54" s="29">
        <f t="shared" si="6"/>
        <v>776.17961999999989</v>
      </c>
      <c r="E54" s="31">
        <f t="shared" si="6"/>
        <v>732.59765999999991</v>
      </c>
      <c r="F54" s="31">
        <f t="shared" si="6"/>
        <v>735.72997499999997</v>
      </c>
    </row>
    <row r="56" spans="1:6" ht="17">
      <c r="A56" s="16" t="s">
        <v>24</v>
      </c>
      <c r="B56" s="14" t="s">
        <v>38</v>
      </c>
      <c r="C56" s="14" t="s">
        <v>39</v>
      </c>
      <c r="D56" s="14" t="s">
        <v>37</v>
      </c>
      <c r="E56" s="40"/>
      <c r="F56" s="40"/>
    </row>
    <row r="57" spans="1:6" ht="17">
      <c r="A57" s="17" t="s">
        <v>4</v>
      </c>
      <c r="B57" s="45" t="s">
        <v>81</v>
      </c>
      <c r="C57" s="45" t="s">
        <v>81</v>
      </c>
      <c r="D57" s="45" t="s">
        <v>81</v>
      </c>
      <c r="E57" s="46"/>
      <c r="F57" s="6"/>
    </row>
    <row r="58" spans="1:6" ht="18">
      <c r="A58" s="3" t="s">
        <v>43</v>
      </c>
      <c r="B58" s="19">
        <v>0.57999999999999996</v>
      </c>
      <c r="C58" s="19">
        <v>0.53</v>
      </c>
      <c r="D58" s="10">
        <v>0.47</v>
      </c>
    </row>
    <row r="59" spans="1:6" ht="18">
      <c r="A59" s="3" t="s">
        <v>44</v>
      </c>
      <c r="B59" s="19">
        <v>7.44</v>
      </c>
      <c r="C59" s="19">
        <v>8.1300000000000008</v>
      </c>
      <c r="D59" s="10">
        <v>7.62</v>
      </c>
    </row>
    <row r="60" spans="1:6" ht="18">
      <c r="A60" s="3" t="s">
        <v>45</v>
      </c>
      <c r="B60" s="19">
        <v>46.28</v>
      </c>
      <c r="C60" s="19">
        <v>44.15</v>
      </c>
      <c r="D60" s="10">
        <v>44.28</v>
      </c>
    </row>
    <row r="61" spans="1:6" ht="17">
      <c r="A61" s="18" t="s">
        <v>6</v>
      </c>
      <c r="B61" s="19">
        <v>32.479999999999997</v>
      </c>
      <c r="C61" s="19">
        <v>34.630000000000003</v>
      </c>
      <c r="D61" s="10">
        <v>33.18</v>
      </c>
    </row>
    <row r="62" spans="1:6" ht="17">
      <c r="A62" s="18" t="s">
        <v>7</v>
      </c>
      <c r="B62" s="19">
        <v>0.56000000000000005</v>
      </c>
      <c r="C62" s="19">
        <v>0.81</v>
      </c>
      <c r="D62" s="10">
        <v>1.0900000000000001</v>
      </c>
    </row>
    <row r="63" spans="1:6" ht="17">
      <c r="A63" s="18" t="s">
        <v>9</v>
      </c>
      <c r="B63" s="19">
        <v>9.8000000000000007</v>
      </c>
      <c r="C63" s="19">
        <v>8.7100000000000009</v>
      </c>
      <c r="D63" s="10">
        <v>10.67</v>
      </c>
    </row>
    <row r="64" spans="1:6" ht="17">
      <c r="A64" s="17" t="s">
        <v>11</v>
      </c>
      <c r="B64" s="39">
        <f t="shared" ref="B64" si="7">SUM(B58:B63)</f>
        <v>97.14</v>
      </c>
      <c r="C64" s="39">
        <f t="shared" ref="C64:D64" si="8">SUM(C58:C63)</f>
        <v>96.960000000000008</v>
      </c>
      <c r="D64" s="6">
        <f t="shared" si="8"/>
        <v>97.310000000000016</v>
      </c>
      <c r="E64" s="6"/>
      <c r="F64" s="6"/>
    </row>
    <row r="65" spans="1:6">
      <c r="A65" s="37" t="s">
        <v>79</v>
      </c>
      <c r="B65" s="38"/>
      <c r="C65" s="38"/>
      <c r="D65" s="38"/>
    </row>
    <row r="66" spans="1:6">
      <c r="A66" s="15" t="s">
        <v>25</v>
      </c>
      <c r="B66" s="10">
        <v>2E-3</v>
      </c>
      <c r="C66" s="10">
        <v>2E-3</v>
      </c>
      <c r="D66" s="10">
        <v>0</v>
      </c>
    </row>
    <row r="67" spans="1:6">
      <c r="A67" s="15" t="s">
        <v>26</v>
      </c>
      <c r="B67" s="10">
        <v>1.653</v>
      </c>
      <c r="C67" s="10">
        <v>1.6519999999999999</v>
      </c>
      <c r="D67" s="10">
        <v>1.6870000000000001</v>
      </c>
    </row>
    <row r="68" spans="1:6">
      <c r="A68" s="15" t="s">
        <v>27</v>
      </c>
      <c r="B68" s="10">
        <v>0.23300000000000001</v>
      </c>
      <c r="C68" s="10">
        <v>0.22800000000000001</v>
      </c>
      <c r="D68" s="10">
        <v>0.23599999999999999</v>
      </c>
    </row>
    <row r="69" spans="1:6">
      <c r="A69" s="15" t="s">
        <v>28</v>
      </c>
      <c r="B69" s="10">
        <v>0.108</v>
      </c>
      <c r="C69" s="10">
        <v>0.11700000000000001</v>
      </c>
      <c r="D69" s="10">
        <v>7.2999999999999995E-2</v>
      </c>
    </row>
    <row r="70" spans="1:6">
      <c r="A70" s="15" t="s">
        <v>29</v>
      </c>
      <c r="B70" s="10">
        <v>0.34899999999999998</v>
      </c>
      <c r="C70" s="10">
        <v>0.35499999999999998</v>
      </c>
      <c r="D70" s="10">
        <v>0.32900000000000001</v>
      </c>
    </row>
    <row r="71" spans="1:6">
      <c r="A71" s="20" t="s">
        <v>30</v>
      </c>
      <c r="B71" s="10">
        <v>3.0000000000000001E-3</v>
      </c>
      <c r="C71" s="10">
        <v>3.0000000000000001E-3</v>
      </c>
      <c r="D71" s="10">
        <v>5.0000000000000001E-3</v>
      </c>
    </row>
    <row r="72" spans="1:6">
      <c r="A72" s="20" t="s">
        <v>31</v>
      </c>
      <c r="B72" s="10">
        <v>0.64900000000000002</v>
      </c>
      <c r="C72" s="10">
        <v>0.63800000000000001</v>
      </c>
      <c r="D72" s="10">
        <v>0.66700000000000004</v>
      </c>
    </row>
    <row r="73" spans="1:6">
      <c r="A73" s="20" t="s">
        <v>40</v>
      </c>
      <c r="B73" s="21">
        <f>100*B72/(B72+B70)</f>
        <v>65.030060120240492</v>
      </c>
      <c r="C73" s="21">
        <f>100*C72/(C72+C70)</f>
        <v>64.249748237663653</v>
      </c>
      <c r="D73" s="21">
        <f>100*D72/(D72+D70)</f>
        <v>66.967871485943775</v>
      </c>
    </row>
    <row r="74" spans="1:6">
      <c r="A74" s="22" t="s">
        <v>41</v>
      </c>
      <c r="B74" s="24">
        <f>100*B68/(B68+B67)</f>
        <v>12.354188759278896</v>
      </c>
      <c r="C74" s="24">
        <f>100*C68/(C68+C67)</f>
        <v>12.127659574468087</v>
      </c>
      <c r="D74" s="24">
        <f>100*D68/(D68+D67)</f>
        <v>12.272490899635985</v>
      </c>
      <c r="E74" s="6"/>
      <c r="F74" s="6"/>
    </row>
    <row r="76" spans="1:6">
      <c r="A76" s="15" t="s">
        <v>32</v>
      </c>
      <c r="B76" s="20">
        <v>0.21453990849008645</v>
      </c>
      <c r="C76" s="20">
        <v>0.22572445348246059</v>
      </c>
      <c r="D76" s="20">
        <v>7.2257244534824601</v>
      </c>
    </row>
    <row r="77" spans="1:6" ht="18">
      <c r="A77" s="15" t="s">
        <v>48</v>
      </c>
      <c r="B77" s="23">
        <f t="shared" ref="B77" si="9">B67/(B67+B68+B69+B66*2)</f>
        <v>0.82732732732732728</v>
      </c>
      <c r="C77" s="23">
        <f>C67/(C67+C68+C69+C66*2)</f>
        <v>0.82558720639680161</v>
      </c>
      <c r="D77" s="23">
        <v>0.84519038076152309</v>
      </c>
    </row>
    <row r="78" spans="1:6" ht="18">
      <c r="A78" s="15" t="s">
        <v>49</v>
      </c>
      <c r="B78" s="23">
        <f t="shared" ref="B78" si="10">B72/(B72+B70)</f>
        <v>0.65030060120240485</v>
      </c>
      <c r="C78" s="23">
        <f>C72/(C72+C70)</f>
        <v>0.64249748237663651</v>
      </c>
      <c r="D78" s="23">
        <v>0.66967871485943775</v>
      </c>
    </row>
    <row r="79" spans="1:6" ht="18">
      <c r="A79" s="15" t="s">
        <v>50</v>
      </c>
      <c r="B79" s="23">
        <f t="shared" ref="B79" si="11">B70/(B70+B72)</f>
        <v>0.34969939879759515</v>
      </c>
      <c r="C79" s="23">
        <f>C70/(C70+C72)</f>
        <v>0.35750251762336355</v>
      </c>
      <c r="D79" s="23">
        <v>0.33032128514056225</v>
      </c>
    </row>
    <row r="80" spans="1:6" ht="18">
      <c r="A80" s="15" t="s">
        <v>51</v>
      </c>
      <c r="B80" s="23">
        <f t="shared" ref="B80" si="12">B68/(B67+B68+B69+B66*2)</f>
        <v>0.11661661661661661</v>
      </c>
      <c r="C80" s="23">
        <f>C68/(C67+C68+C69+C66*2)</f>
        <v>0.11394302848575713</v>
      </c>
      <c r="D80" s="23">
        <v>0.11823647294589178</v>
      </c>
    </row>
    <row r="81" spans="1:4" ht="18">
      <c r="A81" s="15" t="s">
        <v>52</v>
      </c>
      <c r="B81" s="23">
        <f t="shared" ref="B81" si="13">B69/(B67+B68+B69+B66*2)</f>
        <v>5.405405405405405E-2</v>
      </c>
      <c r="C81" s="23">
        <f>C69/(C67+C68+C69+C66*2)</f>
        <v>5.8470764617691164E-2</v>
      </c>
      <c r="D81" s="23">
        <v>3.6573146292585165E-2</v>
      </c>
    </row>
    <row r="82" spans="1:4" ht="18">
      <c r="A82" s="15" t="s">
        <v>53</v>
      </c>
      <c r="B82" s="23">
        <f t="shared" ref="B82" si="14">B66*2/(B67+B68+B69+B66*2)</f>
        <v>2.002002002002002E-3</v>
      </c>
      <c r="C82" s="23">
        <f>C66*2/(C67+C68+C69+C66*2)</f>
        <v>1.9990004997501253E-3</v>
      </c>
      <c r="D82" s="23">
        <v>0</v>
      </c>
    </row>
    <row r="83" spans="1:4">
      <c r="A83" s="15" t="s">
        <v>35</v>
      </c>
      <c r="B83" s="23">
        <v>0.5</v>
      </c>
      <c r="C83" s="23">
        <v>0.5</v>
      </c>
      <c r="D83" s="23">
        <v>0.5</v>
      </c>
    </row>
    <row r="84" spans="1:4">
      <c r="A84" s="22" t="s">
        <v>36</v>
      </c>
      <c r="B84" s="25">
        <v>8.3144100000000005</v>
      </c>
      <c r="C84" s="25">
        <v>8.3144100000000005</v>
      </c>
      <c r="D84" s="25">
        <v>8.3144100000000005</v>
      </c>
    </row>
    <row r="85" spans="1:4">
      <c r="A85" s="15" t="s">
        <v>55</v>
      </c>
      <c r="B85" s="29">
        <f>(((6530+280*B83)+(7000+108*B83)*(1-2*B17))-1960*(B78-B79)+16150*B80+25150*(B81+B82))/(B84*LN((B16*B79)/(B17*B78))+4.705)-273</f>
        <v>779.03047816515914</v>
      </c>
      <c r="C85" s="29">
        <f>(((6530+280*C83)+(7000+108*C83)*(1-2*C17))-1960*(C78-C79)+16150*C80+25150*(C81+C82))/(C84*LN((C16*C79)/(C17*C78))+4.705)-273</f>
        <v>773.34785125549388</v>
      </c>
      <c r="D85" s="29">
        <f>(((6530+280*D83)+(7000+108*D83)*(1-2*D17))-1960*(D78-D79)+16150*D80+25150*(D81+D82))/(D84*LN((D16*D79)/(D17*D78))+4.705)-273</f>
        <v>803.65828597734662</v>
      </c>
    </row>
    <row r="87" spans="1:4" ht="18">
      <c r="A87" s="32" t="s">
        <v>77</v>
      </c>
    </row>
    <row r="88" spans="1:4">
      <c r="A88" s="15"/>
    </row>
  </sheetData>
  <mergeCells count="1">
    <mergeCell ref="A65:D6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2021-04-23T07:04:28Z</dcterms:created>
  <dcterms:modified xsi:type="dcterms:W3CDTF">2021-05-12T09:43:07Z</dcterms:modified>
</cp:coreProperties>
</file>