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uijzel\TNO\EBN - Onderzoek seismiciteit - Team\NJG Special\article\revised_submission\"/>
    </mc:Choice>
  </mc:AlternateContent>
  <xr:revisionPtr revIDLastSave="615" documentId="8_{787E1564-EF1B-4266-888C-16E4BD33A041}" xr6:coauthVersionLast="36" xr6:coauthVersionMax="36" xr10:uidLastSave="{F7EEC9D3-E62A-4ABB-B1C7-4D8E2C0B22EA}"/>
  <bookViews>
    <workbookView xWindow="0" yWindow="0" windowWidth="19200" windowHeight="11385" xr2:uid="{FD73B6CC-1963-4D60-B923-31991C3B60ED}"/>
  </bookViews>
  <sheets>
    <sheet name="key_factor_database" sheetId="1" r:id="rId1"/>
    <sheet name="key_factor_definition" sheetId="3" r:id="rId2"/>
    <sheet name="drop_lists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61" i="1" l="1"/>
  <c r="P60" i="1"/>
  <c r="P59" i="1"/>
  <c r="P56" i="1"/>
  <c r="P58" i="1"/>
  <c r="P57" i="1"/>
  <c r="P55" i="1"/>
  <c r="P54" i="1"/>
  <c r="P53" i="1"/>
  <c r="P46" i="1"/>
  <c r="P45" i="1"/>
  <c r="P44" i="1"/>
  <c r="P42" i="1"/>
  <c r="P41" i="1"/>
  <c r="P40" i="1"/>
  <c r="P37" i="1"/>
  <c r="P36" i="1"/>
  <c r="P35" i="1"/>
  <c r="P33" i="1"/>
  <c r="P26" i="1"/>
  <c r="P25" i="1"/>
  <c r="P24" i="1"/>
  <c r="P23" i="1"/>
  <c r="P19" i="1"/>
  <c r="P18" i="1"/>
  <c r="P17" i="1"/>
  <c r="P8" i="1"/>
  <c r="P5" i="1"/>
  <c r="P4" i="1"/>
  <c r="P3" i="1"/>
  <c r="P2" i="1"/>
  <c r="P6" i="1"/>
  <c r="P7" i="1"/>
  <c r="W80" i="1" l="1"/>
  <c r="V80" i="1"/>
  <c r="X82" i="1"/>
  <c r="W6" i="1"/>
  <c r="X6" i="1" s="1"/>
  <c r="X63" i="1"/>
  <c r="X4" i="1"/>
  <c r="X5" i="1"/>
  <c r="AH4" i="1"/>
  <c r="W2" i="1"/>
  <c r="V2" i="1"/>
  <c r="AH2" i="1"/>
  <c r="X35" i="1"/>
  <c r="X36" i="1"/>
  <c r="W74" i="1"/>
  <c r="V74" i="1"/>
  <c r="X74" i="1"/>
  <c r="X80" i="1" l="1"/>
  <c r="X2" i="1"/>
  <c r="J13" i="1"/>
  <c r="X29" i="1"/>
  <c r="W29" i="1"/>
  <c r="J72" i="1"/>
  <c r="W33" i="1"/>
  <c r="V33" i="1"/>
  <c r="X33" i="1" s="1"/>
  <c r="Y29" i="1" l="1"/>
  <c r="V65" i="1"/>
  <c r="X65" i="1" s="1"/>
  <c r="W75" i="1"/>
  <c r="V75" i="1"/>
  <c r="X17" i="1"/>
  <c r="AH40" i="1"/>
  <c r="X75" i="1" l="1"/>
  <c r="W25" i="1"/>
  <c r="V25" i="1"/>
  <c r="X83" i="1"/>
  <c r="W83" i="1"/>
  <c r="X25" i="1" l="1"/>
  <c r="V94" i="1"/>
  <c r="W76" i="1" l="1"/>
  <c r="V76" i="1"/>
  <c r="V59" i="1"/>
  <c r="X59" i="1"/>
  <c r="W14" i="1"/>
  <c r="V14" i="1"/>
  <c r="X14" i="1" s="1"/>
  <c r="W37" i="1"/>
  <c r="V37" i="1"/>
  <c r="V106" i="1"/>
  <c r="V105" i="1"/>
  <c r="W106" i="1"/>
  <c r="W105" i="1"/>
  <c r="H107" i="1"/>
  <c r="J7" i="1"/>
  <c r="J107" i="1"/>
  <c r="J8" i="1"/>
  <c r="J73" i="1"/>
  <c r="H7" i="1"/>
  <c r="M8" i="1"/>
  <c r="J42" i="1"/>
  <c r="X76" i="1" l="1"/>
  <c r="X37" i="1"/>
  <c r="B3" i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</calcChain>
</file>

<file path=xl/sharedStrings.xml><?xml version="1.0" encoding="utf-8"?>
<sst xmlns="http://schemas.openxmlformats.org/spreadsheetml/2006/main" count="1826" uniqueCount="912">
  <si>
    <t>site</t>
  </si>
  <si>
    <t>name the site. If separate injection experiments were conducted, name them separately, e.g. GPK-2 stimulation 2003, GPK3 stimulation</t>
  </si>
  <si>
    <t>country</t>
  </si>
  <si>
    <t>country three letter code, type or select from dropdown menu</t>
  </si>
  <si>
    <t>balance</t>
  </si>
  <si>
    <t>depth_activity</t>
  </si>
  <si>
    <t xml:space="preserve">T </t>
  </si>
  <si>
    <t>C</t>
  </si>
  <si>
    <t>initial reservoir temperature </t>
  </si>
  <si>
    <t>dT</t>
  </si>
  <si>
    <t>temperature difference in-situ T and (re)injected fluids</t>
  </si>
  <si>
    <t>porosity</t>
  </si>
  <si>
    <t>initial reservoir porosity</t>
  </si>
  <si>
    <t>rocktype_activity</t>
  </si>
  <si>
    <t>rockype in which the activity takes place</t>
  </si>
  <si>
    <t>start</t>
  </si>
  <si>
    <t>date</t>
  </si>
  <si>
    <t>start date (and time) of the activity</t>
  </si>
  <si>
    <t>end</t>
  </si>
  <si>
    <t>datemmax</t>
  </si>
  <si>
    <t>date of occurrence of mmax</t>
  </si>
  <si>
    <t>mmax</t>
  </si>
  <si>
    <t>magnitude of mmax. -9999 for no seismicity</t>
  </si>
  <si>
    <t>mag_scale</t>
  </si>
  <si>
    <t>scale used to determine magnitude</t>
  </si>
  <si>
    <t>m3</t>
  </si>
  <si>
    <t>MPa</t>
  </si>
  <si>
    <t>pini</t>
  </si>
  <si>
    <t>initial pressure at activity depth</t>
  </si>
  <si>
    <t>l/s</t>
  </si>
  <si>
    <t>tectonic_regime</t>
  </si>
  <si>
    <t>select from drop-down list</t>
  </si>
  <si>
    <t>lat</t>
  </si>
  <si>
    <t>latitude activity  -90 to + 90</t>
  </si>
  <si>
    <t>lon</t>
  </si>
  <si>
    <t>longitude activity -180 to 180</t>
  </si>
  <si>
    <t>literature</t>
  </si>
  <si>
    <t>literature2</t>
  </si>
  <si>
    <t>literature3</t>
  </si>
  <si>
    <t>literature4</t>
  </si>
  <si>
    <t>literature5</t>
  </si>
  <si>
    <t>Num</t>
  </si>
  <si>
    <t>play</t>
  </si>
  <si>
    <t>play_type</t>
  </si>
  <si>
    <t>system_type</t>
  </si>
  <si>
    <t>T</t>
  </si>
  <si>
    <t>depth_basement</t>
  </si>
  <si>
    <t>start_rein</t>
  </si>
  <si>
    <t>activity_size</t>
  </si>
  <si>
    <t>dV_prod</t>
  </si>
  <si>
    <t>dV_inj</t>
  </si>
  <si>
    <t>dV_net</t>
  </si>
  <si>
    <t>date_dV</t>
  </si>
  <si>
    <t>dP_inj</t>
  </si>
  <si>
    <t>Q_prod</t>
  </si>
  <si>
    <t>Q_injmax</t>
  </si>
  <si>
    <t>tectonic</t>
  </si>
  <si>
    <t>PGA</t>
  </si>
  <si>
    <t>strain_mag</t>
  </si>
  <si>
    <t>The Geysers</t>
  </si>
  <si>
    <t>USA</t>
  </si>
  <si>
    <t>Geysers</t>
  </si>
  <si>
    <t>PT</t>
  </si>
  <si>
    <t>HS</t>
  </si>
  <si>
    <t>CIR</t>
  </si>
  <si>
    <t>Metamorphic</t>
  </si>
  <si>
    <t>Yes</t>
  </si>
  <si>
    <t>No</t>
  </si>
  <si>
    <t>NF-SS</t>
  </si>
  <si>
    <t>Coso</t>
  </si>
  <si>
    <t>Great Basin</t>
  </si>
  <si>
    <t>EDT</t>
  </si>
  <si>
    <t>Crystalline</t>
  </si>
  <si>
    <t>N/A</t>
  </si>
  <si>
    <t>ISL</t>
  </si>
  <si>
    <t>Iceland Volcanic Zones</t>
  </si>
  <si>
    <t>VF</t>
  </si>
  <si>
    <t>Volcaniclastic</t>
  </si>
  <si>
    <t>INJ</t>
  </si>
  <si>
    <t>Basalt</t>
  </si>
  <si>
    <t>ML</t>
  </si>
  <si>
    <t>Krafla</t>
  </si>
  <si>
    <t>Icelandic Volcanic Zones</t>
  </si>
  <si>
    <t>NF</t>
  </si>
  <si>
    <t>Nesjavellir</t>
  </si>
  <si>
    <t>Reykjanes</t>
  </si>
  <si>
    <t>Svartsengi</t>
  </si>
  <si>
    <t>Salton Sea</t>
  </si>
  <si>
    <t>Sands &amp; Shales</t>
  </si>
  <si>
    <t>Kawerau</t>
  </si>
  <si>
    <t>NZL</t>
  </si>
  <si>
    <t>Taupo Volcanic Zone</t>
  </si>
  <si>
    <t>https://nzgeothermal.org.nz/nz_geo_fields/</t>
  </si>
  <si>
    <t>Mokai</t>
  </si>
  <si>
    <t>Ngatamariki</t>
  </si>
  <si>
    <t>Ngawha</t>
  </si>
  <si>
    <t>Ohaaki</t>
  </si>
  <si>
    <t>Rotokawa</t>
  </si>
  <si>
    <t>Wairakei-Tauhara</t>
  </si>
  <si>
    <t>Various</t>
  </si>
  <si>
    <t>ITA</t>
  </si>
  <si>
    <t>Tuscany-Latium</t>
  </si>
  <si>
    <t>Carbonate</t>
  </si>
  <si>
    <t>Latera L1 test 1981</t>
  </si>
  <si>
    <t>Latera L1 test 1982</t>
  </si>
  <si>
    <t>Latera Well L2 test</t>
  </si>
  <si>
    <t>Mw</t>
  </si>
  <si>
    <t>TF</t>
  </si>
  <si>
    <t>Torre Alfina RA1</t>
  </si>
  <si>
    <t>Bruchsal</t>
  </si>
  <si>
    <t>DEU</t>
  </si>
  <si>
    <t>Upper Rhine Graben</t>
  </si>
  <si>
    <t>Sandstone</t>
  </si>
  <si>
    <t>JPN</t>
  </si>
  <si>
    <t>Podhale Zakopane</t>
  </si>
  <si>
    <t>POL</t>
  </si>
  <si>
    <t>Carpathian Foreland</t>
  </si>
  <si>
    <t>OBT</t>
  </si>
  <si>
    <t>HSA</t>
  </si>
  <si>
    <t>Kepinska 2004</t>
  </si>
  <si>
    <t>Altheim</t>
  </si>
  <si>
    <t>Molasse Basin</t>
  </si>
  <si>
    <t>TF-SS</t>
  </si>
  <si>
    <t>Geinberg</t>
  </si>
  <si>
    <t>AUT</t>
  </si>
  <si>
    <t>DEP</t>
  </si>
  <si>
    <t>Poing</t>
  </si>
  <si>
    <t>Pullach</t>
  </si>
  <si>
    <t>Sankt Gallen</t>
  </si>
  <si>
    <t>CHE</t>
  </si>
  <si>
    <t>SS</t>
  </si>
  <si>
    <t>Sauerlach</t>
  </si>
  <si>
    <t>Simbach-Braunau</t>
  </si>
  <si>
    <t>Unterhaching</t>
  </si>
  <si>
    <t>Granite</t>
  </si>
  <si>
    <t>Californië CWG</t>
  </si>
  <si>
    <t>NLD</t>
  </si>
  <si>
    <t>IBT</t>
  </si>
  <si>
    <t>Carbonates &amp; Sandstones</t>
  </si>
  <si>
    <t>Honselersdijk</t>
  </si>
  <si>
    <t>Koekoekspolder</t>
  </si>
  <si>
    <t>Neubrandenburg</t>
  </si>
  <si>
    <t>North German Basin</t>
  </si>
  <si>
    <t>Neuruppin</t>
  </si>
  <si>
    <t>Neustadt-Glewe</t>
  </si>
  <si>
    <t>Sonderborg</t>
  </si>
  <si>
    <t>DNK</t>
  </si>
  <si>
    <t>Waren</t>
  </si>
  <si>
    <t>http://www.ugii.net/umwelt/schriften/12-jk-waren.html</t>
  </si>
  <si>
    <t>Margretheholm</t>
  </si>
  <si>
    <t>Norwegian Danish Basin</t>
  </si>
  <si>
    <t>Thisted</t>
  </si>
  <si>
    <t>Hódmezővásárhely</t>
  </si>
  <si>
    <t>HUN</t>
  </si>
  <si>
    <t>Pannonian Basin</t>
  </si>
  <si>
    <t>Orosháza-Gyopárosfürdő</t>
  </si>
  <si>
    <t>Szentes</t>
  </si>
  <si>
    <t>Paris Basin Average</t>
  </si>
  <si>
    <t>FRA</t>
  </si>
  <si>
    <t>Paris Basin</t>
  </si>
  <si>
    <t>Mszczonow</t>
  </si>
  <si>
    <t>Polish Lowlands</t>
  </si>
  <si>
    <t>Poddebice</t>
  </si>
  <si>
    <t>http://www.eeagrants.agh.edu.pl/poddebice/general-technical-overview/</t>
  </si>
  <si>
    <t>Pyrzyce</t>
  </si>
  <si>
    <t>Stargard Szczezenski</t>
  </si>
  <si>
    <t>Uniejow</t>
  </si>
  <si>
    <t>Bleiswijk Geothermie</t>
  </si>
  <si>
    <t>West Netherlands Basin</t>
  </si>
  <si>
    <t>Bleiswijk Geothermie 2</t>
  </si>
  <si>
    <t>Vierpolders</t>
  </si>
  <si>
    <t>Brady Hot Springs </t>
  </si>
  <si>
    <t>HS-PS</t>
  </si>
  <si>
    <t>Desert Peak EGS 2011</t>
  </si>
  <si>
    <t>Zemach report</t>
  </si>
  <si>
    <t>Desert Peak EGS 2013</t>
  </si>
  <si>
    <t>Habanero 1 2003</t>
  </si>
  <si>
    <t>AUS</t>
  </si>
  <si>
    <t>Cooper Basin</t>
  </si>
  <si>
    <t>BT</t>
  </si>
  <si>
    <t>PS</t>
  </si>
  <si>
    <t>Habanero 1 2005</t>
  </si>
  <si>
    <t>Habanero 4 2012</t>
  </si>
  <si>
    <t>Jolokia</t>
  </si>
  <si>
    <t>Rosemanowes 2B circulation</t>
  </si>
  <si>
    <t>GBR</t>
  </si>
  <si>
    <t>Cornwall</t>
  </si>
  <si>
    <t>Gross Schoenebeck 4120 gel</t>
  </si>
  <si>
    <t>Gross Schoenebeck water-frac</t>
  </si>
  <si>
    <t>Hannover GeneSys waterfrac</t>
  </si>
  <si>
    <t>Horstberg GeneSys</t>
  </si>
  <si>
    <t>Pohang (PX-1 + PX-2)</t>
  </si>
  <si>
    <t>KOR</t>
  </si>
  <si>
    <t>Pohang Basin</t>
  </si>
  <si>
    <t>Granodiorite</t>
  </si>
  <si>
    <t>Paralana DFIT</t>
  </si>
  <si>
    <t>Poontana Basin</t>
  </si>
  <si>
    <t>Paralana Stimulation</t>
  </si>
  <si>
    <t>Basel</t>
  </si>
  <si>
    <t>Insheim stimulation</t>
  </si>
  <si>
    <t>Multiple</t>
  </si>
  <si>
    <t>Insheim production</t>
  </si>
  <si>
    <t>Landau circulation</t>
  </si>
  <si>
    <t>Rittershoffen circulation</t>
  </si>
  <si>
    <t>Maurer 2015</t>
  </si>
  <si>
    <t>Lengline 2017</t>
  </si>
  <si>
    <t>Rittershoffen GRT-1 hydraulic stimulation</t>
  </si>
  <si>
    <t>Rittershoffen GRT-1 thermal stimulation</t>
  </si>
  <si>
    <t>Soultz-sous-Forêts GPK1 1993</t>
  </si>
  <si>
    <t>Soultz-sous-Forêts GPK2 1995</t>
  </si>
  <si>
    <t>Soultz-sous-Forêts GPK2 2000</t>
  </si>
  <si>
    <t>Soultz-sous-Forêts GPK3 2003</t>
  </si>
  <si>
    <t>Soultz-sous-Forêts GPK4 2004</t>
  </si>
  <si>
    <t>Soultz-sous-Forêts GPK4 2005</t>
  </si>
  <si>
    <t>HRV</t>
  </si>
  <si>
    <t>Lists for dropdown menus in the key factor table</t>
  </si>
  <si>
    <t>Countries</t>
  </si>
  <si>
    <t>Net_dV</t>
  </si>
  <si>
    <t>Mangitude</t>
  </si>
  <si>
    <t>Rocktype</t>
  </si>
  <si>
    <t>Tectonic Regime</t>
  </si>
  <si>
    <t>Yes/no</t>
  </si>
  <si>
    <t>AFG</t>
  </si>
  <si>
    <t>AFGHANISTAN</t>
  </si>
  <si>
    <t>injection</t>
  </si>
  <si>
    <t>Local magnitude</t>
  </si>
  <si>
    <t>Normal Faulting</t>
  </si>
  <si>
    <t>ALB</t>
  </si>
  <si>
    <t>ALBANIA</t>
  </si>
  <si>
    <t>depletion</t>
  </si>
  <si>
    <t>Moment magnitude</t>
  </si>
  <si>
    <t>Andesite</t>
  </si>
  <si>
    <t>Transition NF to SS</t>
  </si>
  <si>
    <t>DZA</t>
  </si>
  <si>
    <t>ALGERIA</t>
  </si>
  <si>
    <t>circulation</t>
  </si>
  <si>
    <t>mb</t>
  </si>
  <si>
    <t>Body wave magnitude</t>
  </si>
  <si>
    <t>Strike-slip faulting</t>
  </si>
  <si>
    <t>ASM</t>
  </si>
  <si>
    <t>AMERICAN SAMOA</t>
  </si>
  <si>
    <t>mb(p)</t>
  </si>
  <si>
    <t>nuttli?</t>
  </si>
  <si>
    <t>Transition SS to TF</t>
  </si>
  <si>
    <t>AND</t>
  </si>
  <si>
    <t>ANDORRA</t>
  </si>
  <si>
    <t>Md</t>
  </si>
  <si>
    <t>Duration magnitude</t>
  </si>
  <si>
    <t>Thrust faulting</t>
  </si>
  <si>
    <t>AGO</t>
  </si>
  <si>
    <t>ANGOLA</t>
  </si>
  <si>
    <t>OTH</t>
  </si>
  <si>
    <t>other</t>
  </si>
  <si>
    <t>mB</t>
  </si>
  <si>
    <t>Gneiss</t>
  </si>
  <si>
    <t>AIA</t>
  </si>
  <si>
    <t>ANGUILLA</t>
  </si>
  <si>
    <t>Ms</t>
  </si>
  <si>
    <t>ATA</t>
  </si>
  <si>
    <t>ANTARCTICA</t>
  </si>
  <si>
    <t>M</t>
  </si>
  <si>
    <t>ATG</t>
  </si>
  <si>
    <t>ANTIGUA AND BARBUDA</t>
  </si>
  <si>
    <t>Me</t>
  </si>
  <si>
    <t>ARG</t>
  </si>
  <si>
    <t>ARGENTINA</t>
  </si>
  <si>
    <t>ARM</t>
  </si>
  <si>
    <t>ARMENIA</t>
  </si>
  <si>
    <t>ABW</t>
  </si>
  <si>
    <t>ARUBA</t>
  </si>
  <si>
    <t>Quartzite</t>
  </si>
  <si>
    <t>AUSTRALIA</t>
  </si>
  <si>
    <t>AUSTRIA</t>
  </si>
  <si>
    <t>AZE</t>
  </si>
  <si>
    <t>AZERBAIJAN</t>
  </si>
  <si>
    <t>Shale</t>
  </si>
  <si>
    <t>BHS</t>
  </si>
  <si>
    <t>BAHAMAS</t>
  </si>
  <si>
    <t>geothermal field</t>
  </si>
  <si>
    <t>BHR</t>
  </si>
  <si>
    <t>BAHRAIN</t>
  </si>
  <si>
    <t>EGS in geothermal field</t>
  </si>
  <si>
    <t>BGD</t>
  </si>
  <si>
    <t>BANGLADESH</t>
  </si>
  <si>
    <t>enhanced geothermal system</t>
  </si>
  <si>
    <t>BRB</t>
  </si>
  <si>
    <t>BARBADOS</t>
  </si>
  <si>
    <t>hot sedimentary</t>
  </si>
  <si>
    <t>BLR</t>
  </si>
  <si>
    <t>BELARUS</t>
  </si>
  <si>
    <t>BEL</t>
  </si>
  <si>
    <t>BELGIUM</t>
  </si>
  <si>
    <t>BLZ</t>
  </si>
  <si>
    <t>BELIZE</t>
  </si>
  <si>
    <t>BEN</t>
  </si>
  <si>
    <t>BENIN</t>
  </si>
  <si>
    <t>BMU</t>
  </si>
  <si>
    <t>BERMUDA</t>
  </si>
  <si>
    <t>BTN</t>
  </si>
  <si>
    <t>BHUTAN</t>
  </si>
  <si>
    <t>BOL</t>
  </si>
  <si>
    <t>BOLIVIA</t>
  </si>
  <si>
    <t>BIH</t>
  </si>
  <si>
    <t>BOSNIA AND HERZEGOWINA</t>
  </si>
  <si>
    <t>BWA</t>
  </si>
  <si>
    <t>BOTSWANA</t>
  </si>
  <si>
    <t>BVT</t>
  </si>
  <si>
    <t>BOUVET ISLAND</t>
  </si>
  <si>
    <t>BRA</t>
  </si>
  <si>
    <t>BRAZIL</t>
  </si>
  <si>
    <t>IND</t>
  </si>
  <si>
    <t>IOT</t>
  </si>
  <si>
    <t>BRITISH INDIAN OCEAN TERRITORY</t>
  </si>
  <si>
    <t>BRN</t>
  </si>
  <si>
    <t>BRUNEI DARUSSALAM</t>
  </si>
  <si>
    <t>COM</t>
  </si>
  <si>
    <t>BGR</t>
  </si>
  <si>
    <t>BULGARIA</t>
  </si>
  <si>
    <t>BFA</t>
  </si>
  <si>
    <t>BURKINA FASO</t>
  </si>
  <si>
    <t>BDI</t>
  </si>
  <si>
    <t>BURUNDI</t>
  </si>
  <si>
    <t>KHM</t>
  </si>
  <si>
    <t>CAMBODIA</t>
  </si>
  <si>
    <t>CMR</t>
  </si>
  <si>
    <t>CAMEROON</t>
  </si>
  <si>
    <t>CAN</t>
  </si>
  <si>
    <t>CANADA</t>
  </si>
  <si>
    <t>CPV</t>
  </si>
  <si>
    <t>CAPE VERDE</t>
  </si>
  <si>
    <t>CYM</t>
  </si>
  <si>
    <t>CAYMAN ISLANDS</t>
  </si>
  <si>
    <t>CAF</t>
  </si>
  <si>
    <t>CENTRAL AFRICAN REPUBLIC</t>
  </si>
  <si>
    <t>TCD</t>
  </si>
  <si>
    <t>CHAD</t>
  </si>
  <si>
    <t>CHL</t>
  </si>
  <si>
    <t>CHILE</t>
  </si>
  <si>
    <t>CHN</t>
  </si>
  <si>
    <t>CHINA</t>
  </si>
  <si>
    <t>CXR</t>
  </si>
  <si>
    <t>CHRISTMAS ISLAND</t>
  </si>
  <si>
    <t>CCK</t>
  </si>
  <si>
    <t>COCOS (KEELING) ISLANDS</t>
  </si>
  <si>
    <t>COL</t>
  </si>
  <si>
    <t>COLOMBIA</t>
  </si>
  <si>
    <t>COMOROS</t>
  </si>
  <si>
    <t>COG</t>
  </si>
  <si>
    <t>CONGO</t>
  </si>
  <si>
    <t>COD</t>
  </si>
  <si>
    <t>CONGO, THE DRC</t>
  </si>
  <si>
    <t>COK</t>
  </si>
  <si>
    <t>COOK ISLANDS</t>
  </si>
  <si>
    <t>CRI</t>
  </si>
  <si>
    <t>COSTA RICA</t>
  </si>
  <si>
    <t>CIV</t>
  </si>
  <si>
    <t>COTE D'IVOIRE</t>
  </si>
  <si>
    <t>CROATIA (local name: Hrvatska)</t>
  </si>
  <si>
    <t>CUB</t>
  </si>
  <si>
    <t>CUBA</t>
  </si>
  <si>
    <t>CYP</t>
  </si>
  <si>
    <t>CYPRUS</t>
  </si>
  <si>
    <t>CZE</t>
  </si>
  <si>
    <t>CZECH REPUBLIC</t>
  </si>
  <si>
    <t>DENMARK</t>
  </si>
  <si>
    <t>DJI</t>
  </si>
  <si>
    <t>DJIBOUTI</t>
  </si>
  <si>
    <t>DMA</t>
  </si>
  <si>
    <t>DOMINICA</t>
  </si>
  <si>
    <t>DOM</t>
  </si>
  <si>
    <t>DOMINICAN REPUBLIC</t>
  </si>
  <si>
    <t>TMP</t>
  </si>
  <si>
    <t>EAST TIMOR</t>
  </si>
  <si>
    <t>ECU</t>
  </si>
  <si>
    <t>ECUADOR</t>
  </si>
  <si>
    <t>EGY</t>
  </si>
  <si>
    <t>EGYPT</t>
  </si>
  <si>
    <t>SLV</t>
  </si>
  <si>
    <t>EL SALVADOR</t>
  </si>
  <si>
    <t>GNQ</t>
  </si>
  <si>
    <t>EQUATORIAL GUINEA</t>
  </si>
  <si>
    <t>ERI</t>
  </si>
  <si>
    <t>ERITREA</t>
  </si>
  <si>
    <t>EST</t>
  </si>
  <si>
    <t>ESTONIA</t>
  </si>
  <si>
    <t>ETH </t>
  </si>
  <si>
    <t>ETHIOPIA</t>
  </si>
  <si>
    <t>FLK</t>
  </si>
  <si>
    <t>FALKLAND ISLANDS (MALVINAS)</t>
  </si>
  <si>
    <t>FRO</t>
  </si>
  <si>
    <t>FAROE ISLANDS</t>
  </si>
  <si>
    <t>FJI</t>
  </si>
  <si>
    <t>FIJI</t>
  </si>
  <si>
    <t>FIN</t>
  </si>
  <si>
    <t>FINLAND</t>
  </si>
  <si>
    <t>FRANCE</t>
  </si>
  <si>
    <t>FXX</t>
  </si>
  <si>
    <t>FRANCE, METROPOLITAN</t>
  </si>
  <si>
    <t>GUF</t>
  </si>
  <si>
    <t>FRENCH GUIANA</t>
  </si>
  <si>
    <t>PYF</t>
  </si>
  <si>
    <t>FRENCH POLYNESIA</t>
  </si>
  <si>
    <t>ATF</t>
  </si>
  <si>
    <t>FRENCH SOUTHERN TERRITORIES</t>
  </si>
  <si>
    <t>GAB</t>
  </si>
  <si>
    <t>GABON</t>
  </si>
  <si>
    <t>GMB</t>
  </si>
  <si>
    <t>GAMBIA</t>
  </si>
  <si>
    <t>GEO</t>
  </si>
  <si>
    <t>GEORGIA</t>
  </si>
  <si>
    <t>GERMANY</t>
  </si>
  <si>
    <t>GHA</t>
  </si>
  <si>
    <t>GHANA</t>
  </si>
  <si>
    <t>GIB</t>
  </si>
  <si>
    <t>GIBRALTAR</t>
  </si>
  <si>
    <t>GRC</t>
  </si>
  <si>
    <t>GREECE</t>
  </si>
  <si>
    <t>GRL</t>
  </si>
  <si>
    <t>GREENLAND</t>
  </si>
  <si>
    <t>GRD</t>
  </si>
  <si>
    <t>GRENADA</t>
  </si>
  <si>
    <t>GLP</t>
  </si>
  <si>
    <t>GUADELOUPE</t>
  </si>
  <si>
    <t>GUM</t>
  </si>
  <si>
    <t>GUAM</t>
  </si>
  <si>
    <t>GTM</t>
  </si>
  <si>
    <t>GUATEMALA</t>
  </si>
  <si>
    <t>GIN</t>
  </si>
  <si>
    <t>GUINEA</t>
  </si>
  <si>
    <t>GNB</t>
  </si>
  <si>
    <t>GUINEA-BISSAU</t>
  </si>
  <si>
    <t>GUY</t>
  </si>
  <si>
    <t>GUYANA</t>
  </si>
  <si>
    <t>HTI</t>
  </si>
  <si>
    <t>HAITI</t>
  </si>
  <si>
    <t>HMD</t>
  </si>
  <si>
    <t>HEARD AND MC DONALD ISLANDS</t>
  </si>
  <si>
    <t>VAT</t>
  </si>
  <si>
    <t>HOLY SEE (VATICAN CITY STATE)</t>
  </si>
  <si>
    <t>HND</t>
  </si>
  <si>
    <t>HONDURAS</t>
  </si>
  <si>
    <t>HKG</t>
  </si>
  <si>
    <t>HONG KONG</t>
  </si>
  <si>
    <t>HUNGARY</t>
  </si>
  <si>
    <t>ICELAND</t>
  </si>
  <si>
    <t>INDIA</t>
  </si>
  <si>
    <t>IDN</t>
  </si>
  <si>
    <t>INDONESIA</t>
  </si>
  <si>
    <t>IRN</t>
  </si>
  <si>
    <t>IRAN (ISLAMIC REPUBLIC OF)</t>
  </si>
  <si>
    <t>IRQ</t>
  </si>
  <si>
    <t>IRAQ</t>
  </si>
  <si>
    <t>IRL</t>
  </si>
  <si>
    <t>IRELAND</t>
  </si>
  <si>
    <t>ISR</t>
  </si>
  <si>
    <t>ISRAEL</t>
  </si>
  <si>
    <t>ITALY</t>
  </si>
  <si>
    <t>JAM</t>
  </si>
  <si>
    <t>JAMAICA</t>
  </si>
  <si>
    <t>JAPAN</t>
  </si>
  <si>
    <t>JOR</t>
  </si>
  <si>
    <t>JORDAN</t>
  </si>
  <si>
    <t>KAZ</t>
  </si>
  <si>
    <t>KAZAKHSTAN</t>
  </si>
  <si>
    <t>KEN</t>
  </si>
  <si>
    <t>KENYA</t>
  </si>
  <si>
    <t>KIR</t>
  </si>
  <si>
    <t>KIRIBATI</t>
  </si>
  <si>
    <t>PRK</t>
  </si>
  <si>
    <t>KOREA, D.P.R.O.</t>
  </si>
  <si>
    <t>KOREA, REPUBLIC OF</t>
  </si>
  <si>
    <t>KWT</t>
  </si>
  <si>
    <t>KUWAIT</t>
  </si>
  <si>
    <t>KGZ</t>
  </si>
  <si>
    <t>KYRGYZSTAN</t>
  </si>
  <si>
    <t>LAO</t>
  </si>
  <si>
    <t>LAOS </t>
  </si>
  <si>
    <t>LVA</t>
  </si>
  <si>
    <t>LATVIA</t>
  </si>
  <si>
    <t>LBN</t>
  </si>
  <si>
    <t>LEBANON</t>
  </si>
  <si>
    <t>LSO</t>
  </si>
  <si>
    <t>LESOTHO</t>
  </si>
  <si>
    <t>LBR</t>
  </si>
  <si>
    <t>LIBERIA</t>
  </si>
  <si>
    <t>LBY</t>
  </si>
  <si>
    <t>LIBYAN ARAB JAMAHIRIYA</t>
  </si>
  <si>
    <t>LIE</t>
  </si>
  <si>
    <t>LIECHTENSTEIN</t>
  </si>
  <si>
    <t>LTU</t>
  </si>
  <si>
    <t>LITHUANIA</t>
  </si>
  <si>
    <t>LUX</t>
  </si>
  <si>
    <t>LUXEMBOURG</t>
  </si>
  <si>
    <t>MAC</t>
  </si>
  <si>
    <t>MACAU</t>
  </si>
  <si>
    <t>MKD</t>
  </si>
  <si>
    <t>MACEDONIA</t>
  </si>
  <si>
    <t>MDG</t>
  </si>
  <si>
    <t>MADAGASCAR</t>
  </si>
  <si>
    <t>MWI</t>
  </si>
  <si>
    <t>MALAWI</t>
  </si>
  <si>
    <t>MYS</t>
  </si>
  <si>
    <t>MALAYSIA</t>
  </si>
  <si>
    <t>MDV</t>
  </si>
  <si>
    <t>MALDIVES</t>
  </si>
  <si>
    <t>MLI</t>
  </si>
  <si>
    <t>MALI</t>
  </si>
  <si>
    <t>MLT</t>
  </si>
  <si>
    <t>MALTA</t>
  </si>
  <si>
    <t>MHL</t>
  </si>
  <si>
    <t>MARSHALL ISLANDS</t>
  </si>
  <si>
    <t>MTQ</t>
  </si>
  <si>
    <t>MARTINIQUE</t>
  </si>
  <si>
    <t>MRT</t>
  </si>
  <si>
    <t>MAURITANIA</t>
  </si>
  <si>
    <t>MUS</t>
  </si>
  <si>
    <t>MAURITIUS</t>
  </si>
  <si>
    <t>MYT</t>
  </si>
  <si>
    <t>MAYOTTE</t>
  </si>
  <si>
    <t>MEX</t>
  </si>
  <si>
    <t>MEXICO</t>
  </si>
  <si>
    <t>FSM</t>
  </si>
  <si>
    <t>MICRONESIA, FEDERATED STATES OF</t>
  </si>
  <si>
    <t>MDA</t>
  </si>
  <si>
    <t>MOLDOVA, REPUBLIC OF</t>
  </si>
  <si>
    <t>MCO</t>
  </si>
  <si>
    <t>MONACO</t>
  </si>
  <si>
    <t>MNG</t>
  </si>
  <si>
    <t>MONGOLIA</t>
  </si>
  <si>
    <t>MNE</t>
  </si>
  <si>
    <t>MONTENEGRO</t>
  </si>
  <si>
    <t>MSR</t>
  </si>
  <si>
    <t>MONTSERRAT</t>
  </si>
  <si>
    <t>MAR</t>
  </si>
  <si>
    <t>MOROCCO</t>
  </si>
  <si>
    <t>MOZ</t>
  </si>
  <si>
    <t>MOZAMBIQUE</t>
  </si>
  <si>
    <t>MMR</t>
  </si>
  <si>
    <t>MYANMAR (Burma) </t>
  </si>
  <si>
    <t>NAM</t>
  </si>
  <si>
    <t>NAMIBIA</t>
  </si>
  <si>
    <t>NRU</t>
  </si>
  <si>
    <t>NAURU</t>
  </si>
  <si>
    <t>NPL</t>
  </si>
  <si>
    <t>NEPAL</t>
  </si>
  <si>
    <t>NETHERLANDS</t>
  </si>
  <si>
    <t>ANT</t>
  </si>
  <si>
    <t>NETHERLANDS ANTILLES</t>
  </si>
  <si>
    <t>NCL</t>
  </si>
  <si>
    <t>NEW CALEDONIA</t>
  </si>
  <si>
    <t>NEW ZEALAND</t>
  </si>
  <si>
    <t>NIC</t>
  </si>
  <si>
    <t>NICARAGUA</t>
  </si>
  <si>
    <t>NER</t>
  </si>
  <si>
    <t>NIGER</t>
  </si>
  <si>
    <t>NGA</t>
  </si>
  <si>
    <t>NIGERIA</t>
  </si>
  <si>
    <t>NIU</t>
  </si>
  <si>
    <t>NIUE</t>
  </si>
  <si>
    <t>NFK</t>
  </si>
  <si>
    <t>NORFOLK ISLAND</t>
  </si>
  <si>
    <t>MNP</t>
  </si>
  <si>
    <t>NORTHERN MARIANA ISLANDS</t>
  </si>
  <si>
    <t>NOR</t>
  </si>
  <si>
    <t>NORWAY</t>
  </si>
  <si>
    <t>OMN</t>
  </si>
  <si>
    <t>OMAN</t>
  </si>
  <si>
    <t>PAK</t>
  </si>
  <si>
    <t>PAKISTAN</t>
  </si>
  <si>
    <t>PLW</t>
  </si>
  <si>
    <t>PALAU</t>
  </si>
  <si>
    <t>PAN</t>
  </si>
  <si>
    <t>PANAMA</t>
  </si>
  <si>
    <t>PNG</t>
  </si>
  <si>
    <t>PAPUA NEW GUINEA</t>
  </si>
  <si>
    <t>PRY</t>
  </si>
  <si>
    <t>PARAGUAY</t>
  </si>
  <si>
    <t>PER</t>
  </si>
  <si>
    <t>PERU</t>
  </si>
  <si>
    <t>PHL</t>
  </si>
  <si>
    <t>PHILIPPINES</t>
  </si>
  <si>
    <t>PCN</t>
  </si>
  <si>
    <t>PITCAIRN</t>
  </si>
  <si>
    <t>POLAND</t>
  </si>
  <si>
    <t>PRT</t>
  </si>
  <si>
    <t>PORTUGAL</t>
  </si>
  <si>
    <t>PRI</t>
  </si>
  <si>
    <t>PUERTO RICO</t>
  </si>
  <si>
    <t>QAT</t>
  </si>
  <si>
    <t>QATAR</t>
  </si>
  <si>
    <t>REU</t>
  </si>
  <si>
    <t>REUNION</t>
  </si>
  <si>
    <t>ROM</t>
  </si>
  <si>
    <t>ROMANIA</t>
  </si>
  <si>
    <t>RUS</t>
  </si>
  <si>
    <t>RUSSIAN FEDERATION</t>
  </si>
  <si>
    <t>RWA</t>
  </si>
  <si>
    <t>RWANDA</t>
  </si>
  <si>
    <t>KNA</t>
  </si>
  <si>
    <t>SAINT KITTS AND NEVIS</t>
  </si>
  <si>
    <t>LCA</t>
  </si>
  <si>
    <t>SAINT LUCIA</t>
  </si>
  <si>
    <t>VCT</t>
  </si>
  <si>
    <t>SAINT VINCENT AND THE GRENADINES</t>
  </si>
  <si>
    <t>WSM</t>
  </si>
  <si>
    <t>SAMOA</t>
  </si>
  <si>
    <t>SMR</t>
  </si>
  <si>
    <t>SAN MARINO</t>
  </si>
  <si>
    <t>STP</t>
  </si>
  <si>
    <t>SAO TOME AND PRINCIPE</t>
  </si>
  <si>
    <t>SAU</t>
  </si>
  <si>
    <t>SAUDI ARABIA</t>
  </si>
  <si>
    <t>SEN</t>
  </si>
  <si>
    <t>SENEGAL</t>
  </si>
  <si>
    <t>SRB</t>
  </si>
  <si>
    <t>SERBIA</t>
  </si>
  <si>
    <t>SYC</t>
  </si>
  <si>
    <t>SEYCHELLES</t>
  </si>
  <si>
    <t>SLE</t>
  </si>
  <si>
    <t>SIERRA LEONE</t>
  </si>
  <si>
    <t>SGP</t>
  </si>
  <si>
    <t>SINGAPORE</t>
  </si>
  <si>
    <t>SVK</t>
  </si>
  <si>
    <t>SLOVAKIA (Slovak Republic)</t>
  </si>
  <si>
    <t>SVN</t>
  </si>
  <si>
    <t>SLOVENIA</t>
  </si>
  <si>
    <t>SLB</t>
  </si>
  <si>
    <t>SOLOMON ISLANDS</t>
  </si>
  <si>
    <t>SOM</t>
  </si>
  <si>
    <t>SOMALIA</t>
  </si>
  <si>
    <t>ZAF</t>
  </si>
  <si>
    <t>SOUTH AFRICA</t>
  </si>
  <si>
    <t>SSD</t>
  </si>
  <si>
    <t>SOUTH SUDAN</t>
  </si>
  <si>
    <t>SGS</t>
  </si>
  <si>
    <t>SOUTH GEORGIA AND SOUTH S.S.</t>
  </si>
  <si>
    <t>ESP</t>
  </si>
  <si>
    <t>SPAIN</t>
  </si>
  <si>
    <t>LKA</t>
  </si>
  <si>
    <t>SRI LANKA</t>
  </si>
  <si>
    <t>SHN</t>
  </si>
  <si>
    <t>ST. HELENA</t>
  </si>
  <si>
    <t>SPM</t>
  </si>
  <si>
    <t>ST. PIERRE AND MIQUELON</t>
  </si>
  <si>
    <t>SDN</t>
  </si>
  <si>
    <t>SUDAN</t>
  </si>
  <si>
    <t>SUR</t>
  </si>
  <si>
    <t>SURINAME</t>
  </si>
  <si>
    <t>SJM</t>
  </si>
  <si>
    <t>SVALBARD AND JAN MAYEN ISLANDS</t>
  </si>
  <si>
    <t>SWZ</t>
  </si>
  <si>
    <t>SWAZILAND</t>
  </si>
  <si>
    <t>SWE</t>
  </si>
  <si>
    <t>SWEDEN</t>
  </si>
  <si>
    <t>SWITZERLAND</t>
  </si>
  <si>
    <t>SYR</t>
  </si>
  <si>
    <t>SYRIAN ARAB REPUBLIC</t>
  </si>
  <si>
    <t>TWN</t>
  </si>
  <si>
    <t>TAIWAN, PROVINCE OF CHINA</t>
  </si>
  <si>
    <t>TJK</t>
  </si>
  <si>
    <t>TAJIKISTAN</t>
  </si>
  <si>
    <t>TZA</t>
  </si>
  <si>
    <t>TANZANIA, UNITED REPUBLIC OF</t>
  </si>
  <si>
    <t>THA</t>
  </si>
  <si>
    <t>THAILAND</t>
  </si>
  <si>
    <t>TGO</t>
  </si>
  <si>
    <t>TOGO</t>
  </si>
  <si>
    <t>TKL</t>
  </si>
  <si>
    <t>TOKELAU</t>
  </si>
  <si>
    <t>TON</t>
  </si>
  <si>
    <t>TONGA</t>
  </si>
  <si>
    <t>TTO</t>
  </si>
  <si>
    <t>TRINIDAD AND TOBAGO</t>
  </si>
  <si>
    <t>TUN</t>
  </si>
  <si>
    <t>TUNISIA</t>
  </si>
  <si>
    <t>TUR</t>
  </si>
  <si>
    <t>TURKEY</t>
  </si>
  <si>
    <t>TKM</t>
  </si>
  <si>
    <t>TURKMENISTAN</t>
  </si>
  <si>
    <t>TCA</t>
  </si>
  <si>
    <t>TURKS AND CAICOS ISLANDS</t>
  </si>
  <si>
    <t>TUV</t>
  </si>
  <si>
    <t>TUVALU</t>
  </si>
  <si>
    <t>UGA</t>
  </si>
  <si>
    <t>UGANDA</t>
  </si>
  <si>
    <t>UKR</t>
  </si>
  <si>
    <t>UKRAINE</t>
  </si>
  <si>
    <t>ARE</t>
  </si>
  <si>
    <t>UNITED ARAB EMIRATES</t>
  </si>
  <si>
    <t>UNITED KINGDOM</t>
  </si>
  <si>
    <t>UNITED STATES</t>
  </si>
  <si>
    <t>UMI</t>
  </si>
  <si>
    <t>U.S. MINOR ISLANDS</t>
  </si>
  <si>
    <t>URY</t>
  </si>
  <si>
    <t>URUGUAY</t>
  </si>
  <si>
    <t>UZB</t>
  </si>
  <si>
    <t>UZBEKISTAN</t>
  </si>
  <si>
    <t>VUT</t>
  </si>
  <si>
    <t>VANUATU</t>
  </si>
  <si>
    <t>VEN</t>
  </si>
  <si>
    <t>VENEZUELA</t>
  </si>
  <si>
    <t>VNM</t>
  </si>
  <si>
    <t>VIET NAM</t>
  </si>
  <si>
    <t>VGB</t>
  </si>
  <si>
    <t>VIRGIN ISLANDS (BRITISH)</t>
  </si>
  <si>
    <t>VIR</t>
  </si>
  <si>
    <t>VIRGIN ISLANDS (U.S.)</t>
  </si>
  <si>
    <t>WLF</t>
  </si>
  <si>
    <t>WALLIS AND FUTUNA ISLANDS</t>
  </si>
  <si>
    <t>ESH</t>
  </si>
  <si>
    <t>WESTERN SAHARA</t>
  </si>
  <si>
    <t>YEM</t>
  </si>
  <si>
    <t>YEMEN</t>
  </si>
  <si>
    <t>ZMB</t>
  </si>
  <si>
    <t>ZAMBIA</t>
  </si>
  <si>
    <t>ZWE </t>
  </si>
  <si>
    <t>ZIMBABWE </t>
  </si>
  <si>
    <t>Helsinki OTN-3 injection</t>
  </si>
  <si>
    <t>Fennoscandian Shield</t>
  </si>
  <si>
    <t>Fjällbacka Stimulation Fb1</t>
  </si>
  <si>
    <t>Fenton Hill MHF EE-2 1983</t>
  </si>
  <si>
    <t>Jemez Volcano</t>
  </si>
  <si>
    <t>Ogachi OGC-1 1991</t>
  </si>
  <si>
    <t>Ogachi OGC-1 1992</t>
  </si>
  <si>
    <t>Hijiori HDR-1 1992</t>
  </si>
  <si>
    <t>Hijiori HDR-1 1995</t>
  </si>
  <si>
    <t>Hijiori SKG-2 1988</t>
  </si>
  <si>
    <t>Landau stimulation GtLa2 2006</t>
  </si>
  <si>
    <t>Batini et al., 1985</t>
  </si>
  <si>
    <t>Batini et al., 2003</t>
  </si>
  <si>
    <t>Cesano RC-1 Injection test</t>
  </si>
  <si>
    <t>Batini et al., 1980</t>
  </si>
  <si>
    <t>Braun et al., 2018</t>
  </si>
  <si>
    <t>Evans et al., 2012</t>
  </si>
  <si>
    <t>Piancastagnaio (Monte Amiata)</t>
  </si>
  <si>
    <t>Mazzoldi et al., 2015</t>
  </si>
  <si>
    <t>Moia, 2008</t>
  </si>
  <si>
    <t>Flóvenz et al., 2015</t>
  </si>
  <si>
    <t>Juncu et al., 2018</t>
  </si>
  <si>
    <t>Armannsson et al., 2015</t>
  </si>
  <si>
    <t>Brodsky et al., 2013</t>
  </si>
  <si>
    <t>Húsmúli reinjection  (Hellisheidi field)</t>
  </si>
  <si>
    <t>Kim et al., 2018a</t>
  </si>
  <si>
    <t>Kim et al., 2018b</t>
  </si>
  <si>
    <t>Ge et al., 2019</t>
  </si>
  <si>
    <t>Grigoli et al., 2018</t>
  </si>
  <si>
    <t>Sherburn et al., 2015b</t>
  </si>
  <si>
    <t>Sherburn et al., 2015a</t>
  </si>
  <si>
    <t>Eggertsson et al., 2018</t>
  </si>
  <si>
    <t>Majer et al., 2017</t>
  </si>
  <si>
    <t>Trugman et al., 2015</t>
  </si>
  <si>
    <t>Sewell et al., 2015</t>
  </si>
  <si>
    <t>Kabus and Jäntsch, 1995</t>
  </si>
  <si>
    <t>Seibt et al., 2005</t>
  </si>
  <si>
    <t>Agemar et al., 2014</t>
  </si>
  <si>
    <t>Mahler et al., 2013</t>
  </si>
  <si>
    <t>Erlström et al., 2018</t>
  </si>
  <si>
    <t>Mahler et al., 1995</t>
  </si>
  <si>
    <t>Hjuler et al., 2014</t>
  </si>
  <si>
    <t>Mahler et al., 2005</t>
  </si>
  <si>
    <t>Ungemach et al., 2005</t>
  </si>
  <si>
    <t>Cornet &amp; Röckel, 2012</t>
  </si>
  <si>
    <t>Lopez et al, 2010</t>
  </si>
  <si>
    <t>Rojas et al., 1989</t>
  </si>
  <si>
    <t>Tischner et al., 2013</t>
  </si>
  <si>
    <t>Rioseco et al., 2013</t>
  </si>
  <si>
    <t>Zimmerman et al., 2010</t>
  </si>
  <si>
    <t>Kwiatek et al., 2010</t>
  </si>
  <si>
    <t>Blöcher et al., 2018</t>
  </si>
  <si>
    <t>Orzol et al., 2005</t>
  </si>
  <si>
    <t>Moeck et al., 2009</t>
  </si>
  <si>
    <t>Kepinska , 2015</t>
  </si>
  <si>
    <t>Bujakowski and Wojnarowski, 2005</t>
  </si>
  <si>
    <t>Meyer and Kozlowski, 1995</t>
  </si>
  <si>
    <t>LIAG, 2018</t>
  </si>
  <si>
    <t>Kirchstockach</t>
  </si>
  <si>
    <t>Wanner et al., 2017</t>
  </si>
  <si>
    <t>Seithel et al., 2019</t>
  </si>
  <si>
    <t>Seithel et al., 2015</t>
  </si>
  <si>
    <t>Dürrnhaar</t>
  </si>
  <si>
    <t>Goldbrunner et al., 2005</t>
  </si>
  <si>
    <t>Diehl et al., 2017</t>
  </si>
  <si>
    <t>Moeck et al., 2015</t>
  </si>
  <si>
    <t>Obermann et al., 2015</t>
  </si>
  <si>
    <t>Karytsas et al., 2009</t>
  </si>
  <si>
    <t>Baumann et al., 2017</t>
  </si>
  <si>
    <t>Mc</t>
  </si>
  <si>
    <t>Baisch et al., 2006</t>
  </si>
  <si>
    <t>Baisch et al., 2009</t>
  </si>
  <si>
    <t>Baisch et al., 2015</t>
  </si>
  <si>
    <t>Megies and Wassermann, 2014</t>
  </si>
  <si>
    <t>Wolfgramm et al., 2007</t>
  </si>
  <si>
    <t>Larderello</t>
  </si>
  <si>
    <t>Giovanni et al., 2005</t>
  </si>
  <si>
    <t>Garcia et al., 2016</t>
  </si>
  <si>
    <t>Rutqvist et al., 2016</t>
  </si>
  <si>
    <t>Martinez-Garzón et al., 2014</t>
  </si>
  <si>
    <t>Cardiff et al., 2018</t>
  </si>
  <si>
    <t>Lutz et al., 2010</t>
  </si>
  <si>
    <t>Davatzes and Hickman, 2010</t>
  </si>
  <si>
    <t>Benato et al., 2016</t>
  </si>
  <si>
    <t>Szanyi and Kovacs, 2010</t>
  </si>
  <si>
    <t>Bálint and Szanyi, 2015</t>
  </si>
  <si>
    <t>Szita and Vitai, 2013</t>
  </si>
  <si>
    <t>Japan</t>
  </si>
  <si>
    <t>Yanaizu-Nishiyama (Okuaizu)</t>
  </si>
  <si>
    <t>Asanuma et al., 2011</t>
  </si>
  <si>
    <t>Asanuma et al., 2014</t>
  </si>
  <si>
    <t>Mitsumori et al., 2012</t>
  </si>
  <si>
    <t>Sasaki and Kaieda, 2002</t>
  </si>
  <si>
    <t>Ito, 2013</t>
  </si>
  <si>
    <t>Kaieda et al., 2015</t>
  </si>
  <si>
    <t>Kaieda et al., 2005</t>
  </si>
  <si>
    <t>Vondrak et al., 2014</t>
  </si>
  <si>
    <t>Californië CLG</t>
  </si>
  <si>
    <t>Hijiori HDR-1 2000 long term circulation</t>
  </si>
  <si>
    <t>Baisch and Vörös, 2019</t>
  </si>
  <si>
    <t>Vörös and Baisch, 2019</t>
  </si>
  <si>
    <t>Dorbath et al., 2009</t>
  </si>
  <si>
    <t>Charlety et al., 2007</t>
  </si>
  <si>
    <t>Baria et al., 1999</t>
  </si>
  <si>
    <t>Cornet et al., 1997</t>
  </si>
  <si>
    <t>Baujard et al., 2017</t>
  </si>
  <si>
    <t>Vidal &amp; Genter, 2018</t>
  </si>
  <si>
    <t>Häring et al., 2008</t>
  </si>
  <si>
    <t>Deichmann et al., 2014</t>
  </si>
  <si>
    <t>Kwiatek et al., 2019</t>
  </si>
  <si>
    <t>Bönnemann et al., 2010</t>
  </si>
  <si>
    <t>Plenkers et al., 2012</t>
  </si>
  <si>
    <t>Küperkoch et al., 2018</t>
  </si>
  <si>
    <t>Pilger et al., 2017</t>
  </si>
  <si>
    <t>Schindler et al., 2010</t>
  </si>
  <si>
    <t>Meixner et al., 2016</t>
  </si>
  <si>
    <t>Holl &amp; Barton, 2015</t>
  </si>
  <si>
    <t>Rosemanowes 2A stimulation</t>
  </si>
  <si>
    <t>Batchelor, 1982</t>
  </si>
  <si>
    <t xml:space="preserve">Richards et al., </t>
  </si>
  <si>
    <t>Jupe et al., 1992</t>
  </si>
  <si>
    <t>Phillips et al., 1997</t>
  </si>
  <si>
    <t>Reith, 2018</t>
  </si>
  <si>
    <t>Willems, 2012</t>
  </si>
  <si>
    <t>Veldkamp et al., 2015</t>
  </si>
  <si>
    <t>Bender, 2012</t>
  </si>
  <si>
    <t xml:space="preserve">Riffault et al., 2016  </t>
  </si>
  <si>
    <t>Albaric et al., 2014</t>
  </si>
  <si>
    <t>Ruhr Valley Graben</t>
  </si>
  <si>
    <t>Central Netherlands</t>
  </si>
  <si>
    <t>HS: hydrothermal system, PS: petrothermal system, HSA: hot sedimentary aquifer</t>
  </si>
  <si>
    <t>maximum depth of the activity (0 = surface)</t>
  </si>
  <si>
    <t>pga</t>
  </si>
  <si>
    <t>strain rate</t>
  </si>
  <si>
    <t>10-9/yr</t>
  </si>
  <si>
    <t>strain rate magnitude (2d invariant of strain rate tensor) from Kreemer et al 2014</t>
  </si>
  <si>
    <t>Cerro Prieto</t>
  </si>
  <si>
    <t>Salton Trough</t>
  </si>
  <si>
    <t>Glowacka et al., 1999</t>
  </si>
  <si>
    <t>Trugman et al., 2014</t>
  </si>
  <si>
    <t>Los Humeros</t>
  </si>
  <si>
    <t>Mexican Volcanic Belt</t>
  </si>
  <si>
    <t>Flores-Armenta et al., 2014</t>
  </si>
  <si>
    <t>Lermo et al., 2008</t>
  </si>
  <si>
    <t>Los Azufres</t>
  </si>
  <si>
    <t>Urban &amp; Lermo, 2012</t>
  </si>
  <si>
    <t>Tres Virgines</t>
  </si>
  <si>
    <t>Iglesias and Dominquez, 1987</t>
  </si>
  <si>
    <t>Arellano et al., 2005</t>
  </si>
  <si>
    <t>Baja California</t>
  </si>
  <si>
    <t>Verma et al., 2006</t>
  </si>
  <si>
    <t>Monterrosa and Lopez, 2010</t>
  </si>
  <si>
    <t>Fabriol and Beauce, 1997</t>
  </si>
  <si>
    <t>Berlín</t>
  </si>
  <si>
    <t>Rodriguez, 2005</t>
  </si>
  <si>
    <t>Chipilapa-Ahuachapán</t>
  </si>
  <si>
    <t>Glowacka &amp; Nava, 1996</t>
  </si>
  <si>
    <t>Prol-Ledesman et al., 2016</t>
  </si>
  <si>
    <t>Urban &amp; Lermo, 2013</t>
  </si>
  <si>
    <t>Antayhua-Vera et al., 2015</t>
  </si>
  <si>
    <t>Prol-Ledesma &amp; Zenteno, 2019</t>
  </si>
  <si>
    <t>Rivas et al., 2005</t>
  </si>
  <si>
    <t>Kwiatek et al., 2014</t>
  </si>
  <si>
    <t>Central American Volcanic Belt</t>
  </si>
  <si>
    <t>Palinpinon (Puhagan)</t>
  </si>
  <si>
    <t>Bromley et al., 1983</t>
  </si>
  <si>
    <t>Malate</t>
  </si>
  <si>
    <t>Philippines</t>
  </si>
  <si>
    <t>Miravalles</t>
  </si>
  <si>
    <t>Moya and Nietzen, 2010</t>
  </si>
  <si>
    <t>Moya &amp; Taylor, 2010</t>
  </si>
  <si>
    <t>Bixley et al., 2009</t>
  </si>
  <si>
    <t>Lee &amp; Bacon, 2000</t>
  </si>
  <si>
    <t>start reinjection</t>
  </si>
  <si>
    <t>start of (re)injection. For geothermal fields this can be years later than the start of prudction</t>
  </si>
  <si>
    <t>end data (and time) of the activity. Ongoing (01-01-2019)</t>
  </si>
  <si>
    <t>BAL</t>
  </si>
  <si>
    <t>balanced circulation</t>
  </si>
  <si>
    <t>DEP-REINJ</t>
  </si>
  <si>
    <t>production and reinjection</t>
  </si>
  <si>
    <t>net fluid/mass balance. DEP: depletion, DEP-REINJ: depletion-reinjection, BAL: balanced circulation, INJ: injection</t>
  </si>
  <si>
    <t>magnitude of completeness of monitoring network</t>
  </si>
  <si>
    <t>produced volume</t>
  </si>
  <si>
    <t>(re)injected volume</t>
  </si>
  <si>
    <t>net injected volume (negative = net depletion volume)</t>
  </si>
  <si>
    <t>date dV</t>
  </si>
  <si>
    <t>date at which produced or injected volume was taken</t>
  </si>
  <si>
    <t>wellhead injection pressure</t>
  </si>
  <si>
    <t>maximum production rate (in case of multiple wells it is the cumulative production rate of all wells)</t>
  </si>
  <si>
    <t>Q_inj</t>
  </si>
  <si>
    <t>maximum injection rate (in case of multiple wells it is the cumulative production rate of all wells)</t>
  </si>
  <si>
    <t>ms-2</t>
  </si>
  <si>
    <t>seismic hazard related to natural seismicity from GSHAP. 10% of exceedance in 50 years</t>
  </si>
  <si>
    <t>according to Moeck et al. 2014. VF: volcanic field, PT: plutonic type, EDT: Extensional Domain Type, IBT: intracratonic basin type, OBT: orogenic belt type, BT: basement type</t>
  </si>
  <si>
    <r>
      <t>R</t>
    </r>
    <r>
      <rPr>
        <sz val="10"/>
        <color theme="1"/>
        <rFont val="Calibri"/>
        <family val="2"/>
      </rPr>
      <t>ø</t>
    </r>
    <r>
      <rPr>
        <sz val="10"/>
        <color theme="1"/>
        <rFont val="Calibri"/>
        <family val="2"/>
        <scheme val="minor"/>
      </rPr>
      <t>gen et al., 2015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</si>
</sst>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.000"/>
    <numFmt numFmtId="166" formatCode="0.000"/>
    <numFmt numFmtId="167" formatCode="d/m/yyyy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u/>
      <sz val="10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14" fontId="0" fillId="0" borderId="0" xfId="0" applyNumberFormat="1"/>
    <xf numFmtId="0" fontId="1" fillId="0" borderId="0" xfId="0" applyFont="1"/>
    <xf numFmtId="0" fontId="4" fillId="0" borderId="0" xfId="0" applyFont="1"/>
    <xf numFmtId="167" fontId="4" fillId="0" borderId="0" xfId="0" applyNumberFormat="1" applyFont="1"/>
    <xf numFmtId="164" fontId="4" fillId="0" borderId="0" xfId="0" applyNumberFormat="1" applyFont="1"/>
    <xf numFmtId="2" fontId="4" fillId="0" borderId="0" xfId="0" applyNumberFormat="1" applyFont="1"/>
    <xf numFmtId="11" fontId="4" fillId="0" borderId="0" xfId="0" applyNumberFormat="1" applyFont="1"/>
    <xf numFmtId="14" fontId="4" fillId="0" borderId="0" xfId="0" applyNumberFormat="1" applyFont="1"/>
    <xf numFmtId="0" fontId="4" fillId="0" borderId="0" xfId="0" applyNumberFormat="1" applyFont="1"/>
    <xf numFmtId="166" fontId="4" fillId="0" borderId="0" xfId="0" applyNumberFormat="1" applyFont="1"/>
    <xf numFmtId="1" fontId="4" fillId="0" borderId="0" xfId="0" applyNumberFormat="1" applyFont="1"/>
    <xf numFmtId="3" fontId="4" fillId="0" borderId="0" xfId="0" applyNumberFormat="1" applyFont="1"/>
    <xf numFmtId="0" fontId="4" fillId="0" borderId="0" xfId="0" applyFont="1" applyFill="1"/>
    <xf numFmtId="0" fontId="5" fillId="0" borderId="0" xfId="0" applyFont="1"/>
    <xf numFmtId="165" fontId="4" fillId="0" borderId="0" xfId="0" applyNumberFormat="1" applyFont="1"/>
    <xf numFmtId="4" fontId="4" fillId="0" borderId="0" xfId="0" applyNumberFormat="1" applyFont="1"/>
    <xf numFmtId="0" fontId="7" fillId="0" borderId="0" xfId="1" applyFont="1"/>
    <xf numFmtId="14" fontId="4" fillId="0" borderId="0" xfId="0" applyNumberFormat="1" applyFont="1" applyAlignment="1">
      <alignment horizontal="right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/>
    </xf>
  </cellXfs>
  <cellStyles count="2">
    <cellStyle name="Hyperlink" xfId="1" builtinId="8"/>
    <cellStyle name="Normal" xfId="0" builtinId="0"/>
  </cellStyles>
  <dxfs count="41">
    <dxf>
      <font>
        <strike val="0"/>
        <outline val="0"/>
        <shadow val="0"/>
        <vertAlign val="baseline"/>
        <sz val="10"/>
        <name val="Calibri"/>
        <family val="2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vertAlign val="baseline"/>
        <sz val="10"/>
        <name val="Calibri"/>
        <family val="2"/>
      </font>
    </dxf>
    <dxf>
      <font>
        <strike val="0"/>
        <outline val="0"/>
        <shadow val="0"/>
        <vertAlign val="baseline"/>
        <sz val="10"/>
        <name val="Calibri"/>
        <family val="2"/>
      </font>
    </dxf>
    <dxf>
      <font>
        <strike val="0"/>
        <outline val="0"/>
        <shadow val="0"/>
        <vertAlign val="baseline"/>
        <sz val="10"/>
        <name val="Calibri"/>
        <family val="2"/>
      </font>
    </dxf>
    <dxf>
      <font>
        <strike val="0"/>
        <outline val="0"/>
        <shadow val="0"/>
        <vertAlign val="baseline"/>
        <sz val="10"/>
        <name val="Calibri"/>
        <family val="2"/>
      </font>
    </dxf>
    <dxf>
      <font>
        <strike val="0"/>
        <outline val="0"/>
        <shadow val="0"/>
        <vertAlign val="baseline"/>
        <sz val="10"/>
        <name val="Calibri"/>
        <family val="2"/>
      </font>
    </dxf>
    <dxf>
      <font>
        <strike val="0"/>
        <outline val="0"/>
        <shadow val="0"/>
        <vertAlign val="baseline"/>
        <sz val="10"/>
        <name val="Calibri"/>
        <family val="2"/>
      </font>
      <numFmt numFmtId="0" formatCode="General"/>
    </dxf>
    <dxf>
      <font>
        <strike val="0"/>
        <outline val="0"/>
        <shadow val="0"/>
        <vertAlign val="baseline"/>
        <sz val="10"/>
        <name val="Calibri"/>
        <family val="2"/>
      </font>
      <numFmt numFmtId="164" formatCode="0.0"/>
    </dxf>
    <dxf>
      <font>
        <strike val="0"/>
        <outline val="0"/>
        <shadow val="0"/>
        <vertAlign val="baseline"/>
        <sz val="10"/>
        <name val="Calibri"/>
        <family val="2"/>
      </font>
    </dxf>
    <dxf>
      <font>
        <strike val="0"/>
        <outline val="0"/>
        <shadow val="0"/>
        <vertAlign val="baseline"/>
        <sz val="10"/>
        <name val="Calibri"/>
        <family val="2"/>
      </font>
    </dxf>
    <dxf>
      <font>
        <strike val="0"/>
        <outline val="0"/>
        <shadow val="0"/>
        <vertAlign val="baseline"/>
        <sz val="10"/>
        <name val="Calibri"/>
        <family val="2"/>
      </font>
    </dxf>
    <dxf>
      <font>
        <strike val="0"/>
        <outline val="0"/>
        <shadow val="0"/>
        <vertAlign val="baseline"/>
        <sz val="10"/>
        <name val="Calibri"/>
        <family val="2"/>
      </font>
    </dxf>
    <dxf>
      <font>
        <strike val="0"/>
        <outline val="0"/>
        <shadow val="0"/>
        <vertAlign val="baseline"/>
        <sz val="10"/>
        <name val="Calibri"/>
        <family val="2"/>
      </font>
      <numFmt numFmtId="164" formatCode="0.0"/>
    </dxf>
    <dxf>
      <font>
        <strike val="0"/>
        <outline val="0"/>
        <shadow val="0"/>
        <vertAlign val="baseline"/>
        <sz val="10"/>
        <name val="Calibri"/>
        <family val="2"/>
      </font>
      <numFmt numFmtId="164" formatCode="0.0"/>
    </dxf>
    <dxf>
      <font>
        <strike val="0"/>
        <outline val="0"/>
        <shadow val="0"/>
        <vertAlign val="baseline"/>
        <sz val="10"/>
        <name val="Calibri"/>
        <family val="2"/>
      </font>
      <numFmt numFmtId="164" formatCode="0.0"/>
    </dxf>
    <dxf>
      <font>
        <strike val="0"/>
        <outline val="0"/>
        <shadow val="0"/>
        <vertAlign val="baseline"/>
        <sz val="10"/>
        <name val="Calibri"/>
        <family val="2"/>
      </font>
      <numFmt numFmtId="15" formatCode="0.00E+00"/>
    </dxf>
    <dxf>
      <font>
        <strike val="0"/>
        <outline val="0"/>
        <shadow val="0"/>
        <vertAlign val="baseline"/>
        <sz val="10"/>
        <name val="Calibri"/>
        <family val="2"/>
      </font>
      <numFmt numFmtId="1" formatCode="0"/>
    </dxf>
    <dxf>
      <font>
        <strike val="0"/>
        <outline val="0"/>
        <shadow val="0"/>
        <vertAlign val="baseline"/>
        <sz val="10"/>
        <name val="Calibri"/>
        <family val="2"/>
      </font>
      <numFmt numFmtId="2" formatCode="0.00"/>
    </dxf>
    <dxf>
      <font>
        <strike val="0"/>
        <outline val="0"/>
        <shadow val="0"/>
        <vertAlign val="baseline"/>
        <sz val="10"/>
        <name val="Calibri"/>
        <family val="2"/>
      </font>
      <numFmt numFmtId="15" formatCode="0.00E+00"/>
    </dxf>
    <dxf>
      <font>
        <strike val="0"/>
        <outline val="0"/>
        <shadow val="0"/>
        <vertAlign val="baseline"/>
        <sz val="10"/>
        <name val="Calibri"/>
        <family val="2"/>
      </font>
      <numFmt numFmtId="2" formatCode="0.00"/>
    </dxf>
    <dxf>
      <font>
        <strike val="0"/>
        <outline val="0"/>
        <shadow val="0"/>
        <vertAlign val="baseline"/>
        <sz val="10"/>
        <name val="Calibri"/>
        <family val="2"/>
      </font>
      <numFmt numFmtId="2" formatCode="0.00"/>
    </dxf>
    <dxf>
      <font>
        <strike val="0"/>
        <outline val="0"/>
        <shadow val="0"/>
        <vertAlign val="baseline"/>
        <sz val="10"/>
        <name val="Calibri"/>
        <family val="2"/>
      </font>
    </dxf>
    <dxf>
      <font>
        <strike val="0"/>
        <outline val="0"/>
        <shadow val="0"/>
        <vertAlign val="baseline"/>
        <sz val="10"/>
        <name val="Calibri"/>
        <family val="2"/>
      </font>
      <numFmt numFmtId="164" formatCode="0.0"/>
    </dxf>
    <dxf>
      <font>
        <strike val="0"/>
        <outline val="0"/>
        <shadow val="0"/>
        <vertAlign val="baseline"/>
        <sz val="10"/>
        <name val="Calibri"/>
        <family val="2"/>
      </font>
      <numFmt numFmtId="167" formatCode="d/m/yyyy"/>
    </dxf>
    <dxf>
      <font>
        <strike val="0"/>
        <outline val="0"/>
        <shadow val="0"/>
        <vertAlign val="baseline"/>
        <sz val="10"/>
        <name val="Calibri"/>
        <family val="2"/>
      </font>
      <numFmt numFmtId="167" formatCode="d/m/yyyy"/>
    </dxf>
    <dxf>
      <font>
        <strike val="0"/>
        <outline val="0"/>
        <shadow val="0"/>
        <vertAlign val="baseline"/>
        <sz val="10"/>
        <name val="Calibri"/>
        <family val="2"/>
      </font>
      <numFmt numFmtId="167" formatCode="d/m/yyyy"/>
    </dxf>
    <dxf>
      <font>
        <strike val="0"/>
        <outline val="0"/>
        <shadow val="0"/>
        <vertAlign val="baseline"/>
        <sz val="10"/>
        <name val="Calibri"/>
        <family val="2"/>
      </font>
      <numFmt numFmtId="167" formatCode="d/m/yyyy"/>
    </dxf>
    <dxf>
      <font>
        <strike val="0"/>
        <outline val="0"/>
        <shadow val="0"/>
        <vertAlign val="baseline"/>
        <sz val="10"/>
        <name val="Calibri"/>
        <family val="2"/>
      </font>
    </dxf>
    <dxf>
      <font>
        <strike val="0"/>
        <outline val="0"/>
        <shadow val="0"/>
        <vertAlign val="baseline"/>
        <sz val="10"/>
        <name val="Calibri"/>
        <family val="2"/>
      </font>
    </dxf>
    <dxf>
      <font>
        <strike val="0"/>
        <outline val="0"/>
        <shadow val="0"/>
        <vertAlign val="baseline"/>
        <sz val="10"/>
        <name val="Calibri"/>
        <family val="2"/>
      </font>
    </dxf>
    <dxf>
      <font>
        <strike val="0"/>
        <outline val="0"/>
        <shadow val="0"/>
        <vertAlign val="baseline"/>
        <sz val="10"/>
        <name val="Calibri"/>
        <family val="2"/>
      </font>
    </dxf>
    <dxf>
      <font>
        <strike val="0"/>
        <outline val="0"/>
        <shadow val="0"/>
        <vertAlign val="baseline"/>
        <sz val="10"/>
        <name val="Calibri"/>
        <family val="2"/>
      </font>
    </dxf>
    <dxf>
      <font>
        <strike val="0"/>
        <outline val="0"/>
        <shadow val="0"/>
        <vertAlign val="baseline"/>
        <sz val="10"/>
        <name val="Calibri"/>
        <family val="2"/>
      </font>
    </dxf>
    <dxf>
      <font>
        <strike val="0"/>
        <outline val="0"/>
        <shadow val="0"/>
        <vertAlign val="baseline"/>
        <sz val="10"/>
        <name val="Calibri"/>
        <family val="2"/>
      </font>
    </dxf>
    <dxf>
      <font>
        <strike val="0"/>
        <outline val="0"/>
        <shadow val="0"/>
        <vertAlign val="baseline"/>
        <sz val="10"/>
        <name val="Calibri"/>
        <family val="2"/>
      </font>
    </dxf>
    <dxf>
      <font>
        <strike val="0"/>
        <outline val="0"/>
        <shadow val="0"/>
        <vertAlign val="baseline"/>
        <sz val="10"/>
        <name val="Calibri"/>
        <family val="2"/>
      </font>
    </dxf>
    <dxf>
      <font>
        <strike val="0"/>
        <outline val="0"/>
        <shadow val="0"/>
        <vertAlign val="baseline"/>
        <sz val="10"/>
        <name val="Calibri"/>
        <family val="2"/>
      </font>
    </dxf>
    <dxf>
      <font>
        <strike val="0"/>
        <outline val="0"/>
        <shadow val="0"/>
        <vertAlign val="baseline"/>
        <sz val="10"/>
        <name val="Calibri"/>
        <family val="2"/>
      </font>
    </dxf>
    <dxf>
      <font>
        <strike val="0"/>
        <outline val="0"/>
        <shadow val="0"/>
        <vertAlign val="baseline"/>
        <sz val="10"/>
        <name val="Calibri"/>
        <family val="2"/>
      </font>
    </dxf>
    <dxf>
      <font>
        <strike val="0"/>
        <outline val="0"/>
        <shadow val="0"/>
        <vertAlign val="baseline"/>
        <sz val="10"/>
        <name val="Calibri"/>
        <family val="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64E3528-5ECA-4959-B74E-567FC4FB74E3}" name="Table1" displayName="Table1" ref="A1:AM110" totalsRowShown="0" headerRowDxfId="1" dataDxfId="0">
  <autoFilter ref="A1:AM110" xr:uid="{13A89453-1DCB-442B-A29A-CB692666EA40}">
    <filterColumn colId="2">
      <filters>
        <filter val="NLD"/>
      </filters>
    </filterColumn>
  </autoFilter>
  <sortState ref="A2:AM110">
    <sortCondition ref="D1:D110"/>
  </sortState>
  <tableColumns count="39">
    <tableColumn id="1" xr3:uid="{9DCFDC93-1EFF-4645-B266-24E2371DE14C}" name="site" dataDxfId="40"/>
    <tableColumn id="63" xr3:uid="{89A3A80F-01E0-4C36-960F-B1D5557C4383}" name="Num" dataDxfId="39"/>
    <tableColumn id="2" xr3:uid="{F84F6DEC-C598-4D6C-A34C-2AF31D7DBA32}" name="country" dataDxfId="38"/>
    <tableColumn id="50" xr3:uid="{169EE038-07B7-40F4-96EF-A7E78FC6D244}" name="play" dataDxfId="37"/>
    <tableColumn id="51" xr3:uid="{C777B316-3DC2-4A3E-896C-FAE590DB192C}" name="play_type" dataDxfId="36"/>
    <tableColumn id="3" xr3:uid="{73D2CC84-E0F4-49C2-A3E7-B896E97E6D26}" name="system_type" dataDxfId="35"/>
    <tableColumn id="4" xr3:uid="{BE7DBAAF-2F65-4B38-9320-9449E091B281}" name="balance" dataDxfId="34"/>
    <tableColumn id="39" xr3:uid="{6BB961C1-541C-42AF-AA35-A4FC48E63633}" name="depth_activity" dataDxfId="33"/>
    <tableColumn id="41" xr3:uid="{3FED68DC-E0CF-41C7-91AF-CC00D9DB3B69}" name="T" dataDxfId="32"/>
    <tableColumn id="44" xr3:uid="{CDF43291-34A8-4548-A11A-EF258D2F868A}" name="dT" dataDxfId="31"/>
    <tableColumn id="6" xr3:uid="{14340DFC-5B81-4E43-ADD9-8DD4288BE6F7}" name="rocktype_activity" dataDxfId="30"/>
    <tableColumn id="19" xr3:uid="{FC4A9EE4-3303-4B03-B190-EFDE95B864F7}" name="depth_basement" dataDxfId="29"/>
    <tableColumn id="35" xr3:uid="{7C645D4D-B8E2-4338-8E09-2DA771EEB907}" name="porosity" dataDxfId="28"/>
    <tableColumn id="7" xr3:uid="{9E1D3C4C-A94C-4019-A531-906813DDC28F}" name="start" dataDxfId="27"/>
    <tableColumn id="58" xr3:uid="{E961F979-0D91-43A0-A75D-4E3DCFBF8370}" name="start_rein" dataDxfId="26"/>
    <tableColumn id="8" xr3:uid="{F5F52A90-BA5E-4164-8F34-D93D5F2DDAFE}" name="end" dataDxfId="25"/>
    <tableColumn id="9" xr3:uid="{46F323F3-DC78-4726-9FA5-AE53C1A0B907}" name="datemmax" dataDxfId="24"/>
    <tableColumn id="10" xr3:uid="{F4151344-BD73-4543-B35A-5D76BBD68060}" name="mmax" dataDxfId="23"/>
    <tableColumn id="11" xr3:uid="{342B31B9-63AB-429A-AA22-8B00F8F276B9}" name="mag_scale" dataDxfId="22"/>
    <tableColumn id="38" xr3:uid="{B7975B0B-D9E6-441B-9647-4B59633DCDE2}" name="Mc" dataDxfId="21"/>
    <tableColumn id="37" xr3:uid="{0BF191E0-158E-4F75-881C-F5CB5B575E74}" name="activity_size" dataDxfId="20"/>
    <tableColumn id="54" xr3:uid="{B632150B-CD74-40E5-B7F2-2A4494FC902C}" name="dV_prod" dataDxfId="19">
      <calculatedColumnFormula>90000000*40+(6*370000)</calculatedColumnFormula>
    </tableColumn>
    <tableColumn id="55" xr3:uid="{07F25675-78CC-40BD-BA5C-FB76C8132805}" name="dV_inj" dataDxfId="18"/>
    <tableColumn id="17" xr3:uid="{A3AF45A9-D368-45B4-A04A-E2B70AD0F900}" name="dV_net" dataDxfId="17"/>
    <tableColumn id="59" xr3:uid="{2D853491-88CF-4403-9E33-E5618B3EB44E}" name="date_dV" dataDxfId="16"/>
    <tableColumn id="18" xr3:uid="{EDB76F7E-C05C-4831-A7BB-434A67C33F26}" name="dP_inj" dataDxfId="15"/>
    <tableColumn id="20" xr3:uid="{41F05407-1143-4767-B55F-8C0486267FC1}" name="pini" dataDxfId="14"/>
    <tableColumn id="57" xr3:uid="{50359E2C-C325-4142-94CB-B56D77996E5A}" name="Q_prod" dataDxfId="13"/>
    <tableColumn id="22" xr3:uid="{11B5784E-9892-4DBC-946A-66FA7AF7B75C}" name="Q_injmax" dataDxfId="12"/>
    <tableColumn id="23" xr3:uid="{AFBD0B14-D0A5-4545-98EE-88A86948F670}" name="lat" dataDxfId="11"/>
    <tableColumn id="24" xr3:uid="{989D7BDE-0A21-48D7-A3A8-4FF4E0837FDB}" name="lon" dataDxfId="10"/>
    <tableColumn id="34" xr3:uid="{C8399C9E-60E1-4284-BE9F-39271A69D3CD}" name="tectonic" dataDxfId="9"/>
    <tableColumn id="49" xr3:uid="{84B3A54F-7F5B-4299-8914-9551E8C47305}" name="PGA" dataDxfId="8"/>
    <tableColumn id="52" xr3:uid="{0D6704C8-E72C-4CB5-8E3F-EAFFA03DF25B}" name="strain_mag" dataDxfId="7">
      <calculatedColumnFormula>IF(AG2&lt;1,AA2*AB2,0)</calculatedColumnFormula>
    </tableColumn>
    <tableColumn id="28" xr3:uid="{573AF86B-D9E9-426D-8C8A-E23F1F4639B1}" name="literature" dataDxfId="6"/>
    <tableColumn id="29" xr3:uid="{4AB2150A-5024-4C59-804A-DD7D91C8FB24}" name="literature2" dataDxfId="5"/>
    <tableColumn id="30" xr3:uid="{F3F870BB-8584-477C-814E-182F19500286}" name="literature3" dataDxfId="4"/>
    <tableColumn id="31" xr3:uid="{04349AB3-EE99-4357-A951-5539880582CB}" name="literature4" dataDxfId="3"/>
    <tableColumn id="32" xr3:uid="{C6FB7617-E89A-466F-91B8-491F60976487}" name="literature5" dataDxfId="2"/>
  </tableColumns>
  <tableStyleInfo name="TableStyleMedium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nzgeothermal.org.nz/nz_geo_fields/" TargetMode="External"/><Relationship Id="rId7" Type="http://schemas.openxmlformats.org/officeDocument/2006/relationships/hyperlink" Target="http://www.eeagrants.agh.edu.pl/poddebice/general-technical-overview/" TargetMode="External"/><Relationship Id="rId2" Type="http://schemas.openxmlformats.org/officeDocument/2006/relationships/hyperlink" Target="https://nzgeothermal.org.nz/nz_geo_fields/" TargetMode="External"/><Relationship Id="rId1" Type="http://schemas.openxmlformats.org/officeDocument/2006/relationships/hyperlink" Target="http://www.ugii.net/umwelt/schriften/12-jk-waren.html" TargetMode="External"/><Relationship Id="rId6" Type="http://schemas.openxmlformats.org/officeDocument/2006/relationships/hyperlink" Target="https://nzgeothermal.org.nz/nz_geo_fields/" TargetMode="External"/><Relationship Id="rId5" Type="http://schemas.openxmlformats.org/officeDocument/2006/relationships/hyperlink" Target="https://nzgeothermal.org.nz/nz_geo_fields/" TargetMode="External"/><Relationship Id="rId4" Type="http://schemas.openxmlformats.org/officeDocument/2006/relationships/hyperlink" Target="https://nzgeothermal.org.nz/nz_geo_fields/" TargetMode="External"/><Relationship Id="rId9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B1212-58E5-492B-B43F-6320C6846B33}">
  <dimension ref="A1:AO117"/>
  <sheetViews>
    <sheetView tabSelected="1" zoomScaleNormal="100" workbookViewId="0">
      <pane xSplit="1" topLeftCell="X1" activePane="topRight" state="frozen"/>
      <selection pane="topRight" activeCell="AI7" sqref="AI7"/>
    </sheetView>
  </sheetViews>
  <sheetFormatPr defaultRowHeight="12.75" x14ac:dyDescent="0.2"/>
  <cols>
    <col min="1" max="1" width="25.42578125" style="4" customWidth="1"/>
    <col min="2" max="2" width="7.140625" style="4" customWidth="1"/>
    <col min="3" max="3" width="6.7109375" style="4" customWidth="1"/>
    <col min="4" max="4" width="11" style="4" customWidth="1"/>
    <col min="5" max="5" width="5.42578125" style="4" customWidth="1"/>
    <col min="6" max="6" width="6" style="4" customWidth="1"/>
    <col min="7" max="7" width="9.5703125" style="4" customWidth="1"/>
    <col min="8" max="8" width="5.85546875" style="4" customWidth="1"/>
    <col min="9" max="9" width="5.7109375" style="4" customWidth="1"/>
    <col min="10" max="10" width="6" style="4" customWidth="1"/>
    <col min="11" max="11" width="12.28515625" style="4" customWidth="1"/>
    <col min="12" max="12" width="5.42578125" style="4" customWidth="1"/>
    <col min="13" max="13" width="6.140625" style="4" customWidth="1"/>
    <col min="14" max="14" width="10" style="4" customWidth="1"/>
    <col min="15" max="15" width="9.5703125" style="4" customWidth="1"/>
    <col min="16" max="16" width="9.42578125" style="4" customWidth="1"/>
    <col min="17" max="17" width="9.5703125" style="4" customWidth="1"/>
    <col min="18" max="18" width="6.7109375" style="4" customWidth="1"/>
    <col min="19" max="21" width="5.140625" style="4" customWidth="1"/>
    <col min="22" max="22" width="9.7109375" style="4" customWidth="1"/>
    <col min="23" max="23" width="8.5703125" style="4" customWidth="1"/>
    <col min="24" max="25" width="10" style="4" customWidth="1"/>
    <col min="26" max="26" width="6" style="4" customWidth="1"/>
    <col min="27" max="27" width="5.85546875" style="4" customWidth="1"/>
    <col min="28" max="28" width="7.42578125" style="4" customWidth="1"/>
    <col min="29" max="29" width="6.140625" style="4" customWidth="1"/>
    <col min="30" max="30" width="7.42578125" style="4" customWidth="1"/>
    <col min="31" max="31" width="6.5703125" style="4" customWidth="1"/>
    <col min="32" max="32" width="6.140625" style="4" customWidth="1"/>
    <col min="33" max="33" width="6.5703125" style="4" customWidth="1"/>
    <col min="34" max="34" width="9.140625" style="4"/>
    <col min="35" max="39" width="20.7109375" style="4" customWidth="1"/>
    <col min="40" max="40" width="9.140625" style="4"/>
    <col min="41" max="41" width="13.42578125" style="4" bestFit="1" customWidth="1"/>
    <col min="42" max="16384" width="9.140625" style="4"/>
  </cols>
  <sheetData>
    <row r="1" spans="1:41" x14ac:dyDescent="0.2">
      <c r="A1" s="4" t="s">
        <v>0</v>
      </c>
      <c r="B1" s="4" t="s">
        <v>41</v>
      </c>
      <c r="C1" s="4" t="s">
        <v>2</v>
      </c>
      <c r="D1" s="4" t="s">
        <v>42</v>
      </c>
      <c r="E1" s="4" t="s">
        <v>43</v>
      </c>
      <c r="F1" s="4" t="s">
        <v>44</v>
      </c>
      <c r="G1" s="4" t="s">
        <v>4</v>
      </c>
      <c r="H1" s="4" t="s">
        <v>5</v>
      </c>
      <c r="I1" s="4" t="s">
        <v>45</v>
      </c>
      <c r="J1" s="4" t="s">
        <v>9</v>
      </c>
      <c r="K1" s="4" t="s">
        <v>13</v>
      </c>
      <c r="L1" s="4" t="s">
        <v>46</v>
      </c>
      <c r="M1" s="4" t="s">
        <v>11</v>
      </c>
      <c r="N1" s="4" t="s">
        <v>15</v>
      </c>
      <c r="O1" s="4" t="s">
        <v>47</v>
      </c>
      <c r="P1" s="4" t="s">
        <v>18</v>
      </c>
      <c r="Q1" s="4" t="s">
        <v>19</v>
      </c>
      <c r="R1" s="4" t="s">
        <v>21</v>
      </c>
      <c r="S1" s="4" t="s">
        <v>23</v>
      </c>
      <c r="T1" s="4" t="s">
        <v>786</v>
      </c>
      <c r="U1" s="4" t="s">
        <v>48</v>
      </c>
      <c r="V1" s="4" t="s">
        <v>49</v>
      </c>
      <c r="W1" s="4" t="s">
        <v>50</v>
      </c>
      <c r="X1" s="4" t="s">
        <v>51</v>
      </c>
      <c r="Y1" s="4" t="s">
        <v>52</v>
      </c>
      <c r="Z1" s="4" t="s">
        <v>53</v>
      </c>
      <c r="AA1" s="4" t="s">
        <v>27</v>
      </c>
      <c r="AB1" s="4" t="s">
        <v>54</v>
      </c>
      <c r="AC1" s="4" t="s">
        <v>55</v>
      </c>
      <c r="AD1" s="4" t="s">
        <v>32</v>
      </c>
      <c r="AE1" s="4" t="s">
        <v>34</v>
      </c>
      <c r="AF1" s="4" t="s">
        <v>56</v>
      </c>
      <c r="AG1" s="4" t="s">
        <v>57</v>
      </c>
      <c r="AH1" s="4" t="s">
        <v>58</v>
      </c>
      <c r="AI1" s="4" t="s">
        <v>36</v>
      </c>
      <c r="AJ1" s="4" t="s">
        <v>37</v>
      </c>
      <c r="AK1" s="4" t="s">
        <v>38</v>
      </c>
      <c r="AL1" s="4" t="s">
        <v>39</v>
      </c>
      <c r="AM1" s="4" t="s">
        <v>40</v>
      </c>
    </row>
    <row r="2" spans="1:41" x14ac:dyDescent="0.2">
      <c r="A2" s="4" t="s">
        <v>863</v>
      </c>
      <c r="B2" s="4">
        <v>1</v>
      </c>
      <c r="C2" s="4" t="s">
        <v>519</v>
      </c>
      <c r="D2" s="4" t="s">
        <v>866</v>
      </c>
      <c r="E2" s="4" t="s">
        <v>76</v>
      </c>
      <c r="F2" s="4" t="s">
        <v>63</v>
      </c>
      <c r="G2" s="4" t="s">
        <v>895</v>
      </c>
      <c r="H2" s="4">
        <v>2.4</v>
      </c>
      <c r="I2" s="4">
        <v>274</v>
      </c>
      <c r="K2" s="4" t="s">
        <v>194</v>
      </c>
      <c r="L2" s="4">
        <v>1</v>
      </c>
      <c r="M2" s="4">
        <v>0.02</v>
      </c>
      <c r="N2" s="5">
        <v>36892</v>
      </c>
      <c r="O2" s="5">
        <v>36892</v>
      </c>
      <c r="P2" s="5">
        <f t="shared" ref="P2:P8" ca="1" si="0">TODAY()</f>
        <v>43713</v>
      </c>
      <c r="Q2" s="5"/>
      <c r="R2" s="6">
        <v>2.5</v>
      </c>
      <c r="S2" s="4" t="s">
        <v>246</v>
      </c>
      <c r="T2" s="7"/>
      <c r="U2" s="7">
        <v>4</v>
      </c>
      <c r="V2" s="8">
        <f>3000000*12</f>
        <v>36000000</v>
      </c>
      <c r="W2" s="8">
        <f>2400000*12</f>
        <v>28800000</v>
      </c>
      <c r="X2" s="8">
        <f>Table1[[#This Row],[dV_inj]]-Table1[[#This Row],[dV_prod]]</f>
        <v>-7200000</v>
      </c>
      <c r="Y2" s="9">
        <v>41275</v>
      </c>
      <c r="Z2" s="6"/>
      <c r="AA2" s="6"/>
      <c r="AB2" s="6"/>
      <c r="AD2" s="4">
        <v>27.52</v>
      </c>
      <c r="AE2" s="4">
        <v>-112.55</v>
      </c>
      <c r="AF2" s="4" t="s">
        <v>130</v>
      </c>
      <c r="AG2" s="6">
        <v>2.14</v>
      </c>
      <c r="AH2" s="10">
        <f>IF(AG2&lt;1,AA2*AB2,0)</f>
        <v>0</v>
      </c>
      <c r="AI2" s="4" t="s">
        <v>862</v>
      </c>
      <c r="AJ2" s="4" t="s">
        <v>859</v>
      </c>
      <c r="AK2" s="4" t="s">
        <v>867</v>
      </c>
      <c r="AL2" s="4" t="s">
        <v>876</v>
      </c>
      <c r="AM2" s="4" t="s">
        <v>877</v>
      </c>
      <c r="AO2" s="11"/>
    </row>
    <row r="3" spans="1:41" x14ac:dyDescent="0.2">
      <c r="A3" s="4" t="s">
        <v>114</v>
      </c>
      <c r="B3" s="4">
        <f t="shared" ref="B3:B34" si="1">B2+1</f>
        <v>2</v>
      </c>
      <c r="C3" s="4" t="s">
        <v>115</v>
      </c>
      <c r="D3" s="4" t="s">
        <v>116</v>
      </c>
      <c r="E3" s="4" t="s">
        <v>117</v>
      </c>
      <c r="F3" s="4" t="s">
        <v>118</v>
      </c>
      <c r="G3" s="4" t="s">
        <v>893</v>
      </c>
      <c r="H3" s="4">
        <v>2.7</v>
      </c>
      <c r="I3" s="4">
        <v>87</v>
      </c>
      <c r="K3" s="4" t="s">
        <v>102</v>
      </c>
      <c r="L3" s="4">
        <v>6</v>
      </c>
      <c r="M3" s="4">
        <v>0.04</v>
      </c>
      <c r="N3" s="9">
        <v>33604</v>
      </c>
      <c r="O3" s="9"/>
      <c r="P3" s="9">
        <f t="shared" ca="1" si="0"/>
        <v>43713</v>
      </c>
      <c r="Q3" s="9"/>
      <c r="R3" s="6">
        <v>-9999</v>
      </c>
      <c r="S3" s="4" t="s">
        <v>80</v>
      </c>
      <c r="T3" s="7">
        <v>0.8</v>
      </c>
      <c r="U3" s="7"/>
      <c r="V3" s="8"/>
      <c r="W3" s="8"/>
      <c r="X3" s="8"/>
      <c r="Y3" s="8"/>
      <c r="Z3" s="6">
        <v>6</v>
      </c>
      <c r="AA3" s="6"/>
      <c r="AB3" s="6">
        <v>153</v>
      </c>
      <c r="AC3" s="4">
        <v>111</v>
      </c>
      <c r="AD3" s="4">
        <v>49.396999999999998</v>
      </c>
      <c r="AE3" s="4">
        <v>20.018999999999998</v>
      </c>
      <c r="AF3" s="4" t="s">
        <v>83</v>
      </c>
      <c r="AG3" s="11">
        <v>1.1128</v>
      </c>
      <c r="AH3" s="4">
        <v>0</v>
      </c>
      <c r="AI3" s="4" t="s">
        <v>119</v>
      </c>
      <c r="AO3" s="11"/>
    </row>
    <row r="4" spans="1:41" x14ac:dyDescent="0.2">
      <c r="A4" s="4" t="s">
        <v>870</v>
      </c>
      <c r="B4" s="4">
        <f t="shared" si="1"/>
        <v>3</v>
      </c>
      <c r="C4" s="4" t="s">
        <v>377</v>
      </c>
      <c r="D4" s="4" t="s">
        <v>880</v>
      </c>
      <c r="E4" s="4" t="s">
        <v>76</v>
      </c>
      <c r="F4" s="4" t="s">
        <v>172</v>
      </c>
      <c r="G4" s="4" t="s">
        <v>895</v>
      </c>
      <c r="H4" s="4">
        <v>2.5</v>
      </c>
      <c r="I4" s="4">
        <v>260</v>
      </c>
      <c r="K4" s="4" t="s">
        <v>231</v>
      </c>
      <c r="L4" s="4">
        <v>3</v>
      </c>
      <c r="M4" s="4">
        <v>7.0000000000000007E-2</v>
      </c>
      <c r="N4" s="5">
        <v>33604</v>
      </c>
      <c r="O4" s="5">
        <v>33604</v>
      </c>
      <c r="P4" s="5">
        <f t="shared" ca="1" si="0"/>
        <v>43713</v>
      </c>
      <c r="Q4" s="5">
        <v>37880</v>
      </c>
      <c r="R4" s="6">
        <v>3.7</v>
      </c>
      <c r="S4" s="4" t="s">
        <v>106</v>
      </c>
      <c r="T4" s="7"/>
      <c r="U4" s="7"/>
      <c r="V4" s="8">
        <v>120000000</v>
      </c>
      <c r="W4" s="8">
        <v>85000000</v>
      </c>
      <c r="X4" s="8">
        <f>Table1[[#This Row],[dV_inj]]-Table1[[#This Row],[dV_prod]]</f>
        <v>-35000000</v>
      </c>
      <c r="Y4" s="9">
        <v>38718</v>
      </c>
      <c r="Z4" s="6">
        <v>12.5</v>
      </c>
      <c r="AA4" s="6"/>
      <c r="AB4" s="6">
        <v>500</v>
      </c>
      <c r="AD4" s="4">
        <v>13.525</v>
      </c>
      <c r="AE4" s="4">
        <v>-88.509</v>
      </c>
      <c r="AG4" s="6">
        <v>3.2749999999999999</v>
      </c>
      <c r="AH4" s="10">
        <f>IF(AG4&lt;1,AA4*AB4,0)</f>
        <v>0</v>
      </c>
      <c r="AI4" s="4" t="s">
        <v>871</v>
      </c>
      <c r="AJ4" s="4" t="s">
        <v>878</v>
      </c>
      <c r="AK4" s="4" t="s">
        <v>879</v>
      </c>
      <c r="AO4" s="11"/>
    </row>
    <row r="5" spans="1:41" x14ac:dyDescent="0.2">
      <c r="A5" s="4" t="s">
        <v>872</v>
      </c>
      <c r="B5" s="4">
        <f t="shared" si="1"/>
        <v>4</v>
      </c>
      <c r="C5" s="4" t="s">
        <v>377</v>
      </c>
      <c r="D5" s="4" t="s">
        <v>880</v>
      </c>
      <c r="E5" s="4" t="s">
        <v>76</v>
      </c>
      <c r="F5" s="4" t="s">
        <v>63</v>
      </c>
      <c r="G5" s="4" t="s">
        <v>895</v>
      </c>
      <c r="H5" s="4">
        <v>1.2</v>
      </c>
      <c r="I5" s="4">
        <v>250</v>
      </c>
      <c r="K5" s="4" t="s">
        <v>231</v>
      </c>
      <c r="M5" s="4">
        <v>0.1</v>
      </c>
      <c r="N5" s="5">
        <v>27395</v>
      </c>
      <c r="O5" s="5">
        <v>27395</v>
      </c>
      <c r="P5" s="5">
        <f t="shared" ca="1" si="0"/>
        <v>43713</v>
      </c>
      <c r="Q5" s="5">
        <v>33581</v>
      </c>
      <c r="R5" s="6">
        <v>3</v>
      </c>
      <c r="S5" s="4" t="s">
        <v>246</v>
      </c>
      <c r="T5" s="7"/>
      <c r="U5" s="7">
        <v>4</v>
      </c>
      <c r="V5" s="8">
        <v>80000000</v>
      </c>
      <c r="W5" s="8">
        <v>33600000</v>
      </c>
      <c r="X5" s="8">
        <f>Table1[[#This Row],[dV_inj]]-Table1[[#This Row],[dV_prod]]</f>
        <v>-46400000</v>
      </c>
      <c r="Y5" s="9">
        <v>40179</v>
      </c>
      <c r="Z5" s="6"/>
      <c r="AA5" s="6"/>
      <c r="AB5" s="6">
        <v>800</v>
      </c>
      <c r="AC5" s="4">
        <v>200</v>
      </c>
      <c r="AD5" s="4">
        <v>13.92</v>
      </c>
      <c r="AE5" s="4">
        <v>-89.82</v>
      </c>
      <c r="AG5" s="6">
        <v>3.14</v>
      </c>
      <c r="AH5" s="10">
        <v>-9177</v>
      </c>
      <c r="AI5" s="4" t="s">
        <v>868</v>
      </c>
      <c r="AJ5" s="4" t="s">
        <v>869</v>
      </c>
      <c r="AO5" s="11"/>
    </row>
    <row r="6" spans="1:41" x14ac:dyDescent="0.2">
      <c r="A6" s="4" t="s">
        <v>885</v>
      </c>
      <c r="B6" s="4">
        <f t="shared" si="1"/>
        <v>5</v>
      </c>
      <c r="C6" s="4" t="s">
        <v>353</v>
      </c>
      <c r="D6" s="4" t="s">
        <v>880</v>
      </c>
      <c r="E6" s="4" t="s">
        <v>76</v>
      </c>
      <c r="F6" s="4" t="s">
        <v>63</v>
      </c>
      <c r="G6" s="4" t="s">
        <v>895</v>
      </c>
      <c r="H6" s="4">
        <v>3</v>
      </c>
      <c r="I6" s="4">
        <v>240</v>
      </c>
      <c r="K6" s="4" t="s">
        <v>77</v>
      </c>
      <c r="M6" s="4">
        <v>0.1</v>
      </c>
      <c r="N6" s="9">
        <v>34394</v>
      </c>
      <c r="O6" s="9">
        <v>34394</v>
      </c>
      <c r="P6" s="9">
        <f t="shared" ca="1" si="0"/>
        <v>43713</v>
      </c>
      <c r="Q6" s="9">
        <v>37622</v>
      </c>
      <c r="R6" s="6">
        <v>3.8</v>
      </c>
      <c r="S6" s="4" t="s">
        <v>80</v>
      </c>
      <c r="T6" s="7"/>
      <c r="U6" s="7">
        <v>8</v>
      </c>
      <c r="V6" s="8">
        <v>620000000</v>
      </c>
      <c r="W6" s="8">
        <f>4*80000000+66000000+50000000+40000000+32000000+20000000+20000000</f>
        <v>548000000</v>
      </c>
      <c r="X6" s="8">
        <f>Table1[[#This Row],[dV_inj]]-Table1[[#This Row],[dV_prod]]</f>
        <v>-72000000</v>
      </c>
      <c r="Y6" s="9">
        <v>39814</v>
      </c>
      <c r="Z6" s="6"/>
      <c r="AA6" s="6"/>
      <c r="AB6" s="6">
        <v>1800</v>
      </c>
      <c r="AC6" s="4">
        <v>1400</v>
      </c>
      <c r="AD6" s="4">
        <v>10.7</v>
      </c>
      <c r="AE6" s="4">
        <v>-85.19</v>
      </c>
      <c r="AG6" s="6">
        <v>4.0599999999999996</v>
      </c>
      <c r="AH6" s="6">
        <v>-7190</v>
      </c>
      <c r="AI6" s="4" t="s">
        <v>886</v>
      </c>
      <c r="AJ6" s="4" t="s">
        <v>887</v>
      </c>
      <c r="AO6" s="11"/>
    </row>
    <row r="7" spans="1:41" x14ac:dyDescent="0.2">
      <c r="A7" s="4" t="s">
        <v>139</v>
      </c>
      <c r="B7" s="4">
        <f t="shared" si="1"/>
        <v>6</v>
      </c>
      <c r="C7" s="4" t="s">
        <v>136</v>
      </c>
      <c r="D7" s="4" t="s">
        <v>846</v>
      </c>
      <c r="E7" s="4" t="s">
        <v>137</v>
      </c>
      <c r="F7" s="4" t="s">
        <v>118</v>
      </c>
      <c r="G7" s="4" t="s">
        <v>893</v>
      </c>
      <c r="H7" s="6">
        <f>(2364+2406)/2000</f>
        <v>2.3849999999999998</v>
      </c>
      <c r="I7" s="4">
        <v>89</v>
      </c>
      <c r="J7" s="4">
        <f>I7-30</f>
        <v>59</v>
      </c>
      <c r="K7" s="4" t="s">
        <v>112</v>
      </c>
      <c r="L7" s="4">
        <v>6.5</v>
      </c>
      <c r="M7" s="4">
        <v>0.16</v>
      </c>
      <c r="N7" s="9">
        <v>41037</v>
      </c>
      <c r="O7" s="9">
        <v>41037</v>
      </c>
      <c r="P7" s="9">
        <f t="shared" ca="1" si="0"/>
        <v>43713</v>
      </c>
      <c r="Q7" s="9"/>
      <c r="R7" s="6">
        <v>-9999</v>
      </c>
      <c r="S7" s="4" t="s">
        <v>80</v>
      </c>
      <c r="T7" s="7">
        <v>1.5</v>
      </c>
      <c r="U7" s="7"/>
      <c r="V7" s="8"/>
      <c r="W7" s="8"/>
      <c r="X7" s="8">
        <v>0</v>
      </c>
      <c r="Y7" s="8"/>
      <c r="Z7" s="6"/>
      <c r="AA7" s="6"/>
      <c r="AB7" s="6"/>
      <c r="AC7" s="4">
        <v>48</v>
      </c>
      <c r="AD7" s="4">
        <v>52.016142930000001</v>
      </c>
      <c r="AE7" s="4">
        <v>4.2266382399999998</v>
      </c>
      <c r="AF7" s="4" t="s">
        <v>83</v>
      </c>
      <c r="AG7" s="11">
        <v>0.27</v>
      </c>
      <c r="AH7" s="4">
        <v>0</v>
      </c>
      <c r="AI7" s="4" t="s">
        <v>813</v>
      </c>
      <c r="AO7" s="11"/>
    </row>
    <row r="8" spans="1:41" x14ac:dyDescent="0.2">
      <c r="A8" s="4" t="s">
        <v>140</v>
      </c>
      <c r="B8" s="4">
        <f t="shared" si="1"/>
        <v>7</v>
      </c>
      <c r="C8" s="4" t="s">
        <v>136</v>
      </c>
      <c r="D8" s="4" t="s">
        <v>846</v>
      </c>
      <c r="E8" s="4" t="s">
        <v>137</v>
      </c>
      <c r="F8" s="4" t="s">
        <v>118</v>
      </c>
      <c r="G8" s="4" t="s">
        <v>893</v>
      </c>
      <c r="H8" s="4">
        <v>1.9</v>
      </c>
      <c r="I8" s="4">
        <v>76</v>
      </c>
      <c r="J8" s="4">
        <f>I8-31</f>
        <v>45</v>
      </c>
      <c r="K8" s="4" t="s">
        <v>112</v>
      </c>
      <c r="L8" s="4">
        <v>4.5</v>
      </c>
      <c r="M8" s="7">
        <f>(0.156+0.196)/2</f>
        <v>0.17599999999999999</v>
      </c>
      <c r="N8" s="9">
        <v>41244</v>
      </c>
      <c r="O8" s="9">
        <v>41244</v>
      </c>
      <c r="P8" s="9">
        <f t="shared" ca="1" si="0"/>
        <v>43713</v>
      </c>
      <c r="Q8" s="9"/>
      <c r="R8" s="6">
        <v>-9999</v>
      </c>
      <c r="S8" s="4" t="s">
        <v>80</v>
      </c>
      <c r="T8" s="7">
        <v>1.5</v>
      </c>
      <c r="U8" s="7"/>
      <c r="V8" s="8"/>
      <c r="W8" s="8"/>
      <c r="X8" s="8">
        <v>0</v>
      </c>
      <c r="Y8" s="8"/>
      <c r="Z8" s="6"/>
      <c r="AA8" s="6"/>
      <c r="AB8" s="6"/>
      <c r="AC8" s="4">
        <v>43</v>
      </c>
      <c r="AD8" s="4">
        <v>52.58095582</v>
      </c>
      <c r="AE8" s="4">
        <v>5.9504193599999997</v>
      </c>
      <c r="AF8" s="4" t="s">
        <v>83</v>
      </c>
      <c r="AG8" s="11">
        <v>0.25</v>
      </c>
      <c r="AH8" s="4">
        <v>0</v>
      </c>
      <c r="AI8" s="4" t="s">
        <v>841</v>
      </c>
      <c r="AO8" s="11"/>
    </row>
    <row r="9" spans="1:41" x14ac:dyDescent="0.2">
      <c r="A9" s="4" t="s">
        <v>176</v>
      </c>
      <c r="B9" s="4">
        <f t="shared" si="1"/>
        <v>8</v>
      </c>
      <c r="C9" s="4" t="s">
        <v>177</v>
      </c>
      <c r="D9" s="4" t="s">
        <v>178</v>
      </c>
      <c r="E9" s="4" t="s">
        <v>179</v>
      </c>
      <c r="F9" s="4" t="s">
        <v>180</v>
      </c>
      <c r="G9" s="4" t="s">
        <v>78</v>
      </c>
      <c r="H9" s="4">
        <v>4.4000000000000004</v>
      </c>
      <c r="I9" s="4">
        <v>250</v>
      </c>
      <c r="J9" s="4">
        <v>220</v>
      </c>
      <c r="K9" s="4" t="s">
        <v>134</v>
      </c>
      <c r="L9" s="4">
        <v>3.6</v>
      </c>
      <c r="M9" s="4">
        <v>0.01</v>
      </c>
      <c r="N9" s="9">
        <v>37932</v>
      </c>
      <c r="O9" s="9">
        <v>37932</v>
      </c>
      <c r="P9" s="9">
        <v>37978</v>
      </c>
      <c r="Q9" s="9"/>
      <c r="R9" s="6">
        <v>3.7</v>
      </c>
      <c r="S9" s="4" t="s">
        <v>80</v>
      </c>
      <c r="T9" s="7"/>
      <c r="U9" s="7">
        <v>1.5</v>
      </c>
      <c r="V9" s="7"/>
      <c r="W9" s="12">
        <v>20000</v>
      </c>
      <c r="X9" s="12">
        <v>20000</v>
      </c>
      <c r="Y9" s="12"/>
      <c r="Z9" s="6">
        <v>70</v>
      </c>
      <c r="AA9" s="6">
        <v>74</v>
      </c>
      <c r="AB9" s="6"/>
      <c r="AC9" s="4">
        <v>40</v>
      </c>
      <c r="AD9" s="13">
        <v>-27.815999999999999</v>
      </c>
      <c r="AE9" s="4">
        <v>140.76</v>
      </c>
      <c r="AF9" s="4" t="s">
        <v>107</v>
      </c>
      <c r="AG9" s="11">
        <v>0.61348999999999998</v>
      </c>
      <c r="AH9" s="4">
        <v>0</v>
      </c>
      <c r="AI9" s="4" t="s">
        <v>787</v>
      </c>
      <c r="AO9" s="11"/>
    </row>
    <row r="10" spans="1:41" x14ac:dyDescent="0.2">
      <c r="A10" s="4" t="s">
        <v>181</v>
      </c>
      <c r="B10" s="4">
        <f t="shared" si="1"/>
        <v>9</v>
      </c>
      <c r="C10" s="4" t="s">
        <v>177</v>
      </c>
      <c r="D10" s="4" t="s">
        <v>178</v>
      </c>
      <c r="E10" s="4" t="s">
        <v>179</v>
      </c>
      <c r="F10" s="4" t="s">
        <v>180</v>
      </c>
      <c r="G10" s="4" t="s">
        <v>78</v>
      </c>
      <c r="H10" s="4">
        <v>4.4000000000000004</v>
      </c>
      <c r="I10" s="4">
        <v>250</v>
      </c>
      <c r="J10" s="4">
        <v>220</v>
      </c>
      <c r="K10" s="4" t="s">
        <v>134</v>
      </c>
      <c r="L10" s="4">
        <v>3.6</v>
      </c>
      <c r="M10" s="4">
        <v>0.01</v>
      </c>
      <c r="N10" s="9">
        <v>38605</v>
      </c>
      <c r="O10" s="9">
        <v>38605</v>
      </c>
      <c r="P10" s="9">
        <v>38615</v>
      </c>
      <c r="Q10" s="9"/>
      <c r="R10" s="6">
        <v>3</v>
      </c>
      <c r="S10" s="4" t="s">
        <v>80</v>
      </c>
      <c r="T10" s="7">
        <v>-1</v>
      </c>
      <c r="U10" s="7">
        <v>2.5</v>
      </c>
      <c r="V10" s="7"/>
      <c r="W10" s="12">
        <v>22500</v>
      </c>
      <c r="X10" s="12">
        <v>22500</v>
      </c>
      <c r="Y10" s="12"/>
      <c r="Z10" s="6">
        <v>62</v>
      </c>
      <c r="AA10" s="6">
        <v>74</v>
      </c>
      <c r="AB10" s="6"/>
      <c r="AC10" s="4">
        <v>31</v>
      </c>
      <c r="AD10" s="13">
        <v>-27.815999999999999</v>
      </c>
      <c r="AE10" s="4">
        <v>140.76</v>
      </c>
      <c r="AF10" s="4" t="s">
        <v>107</v>
      </c>
      <c r="AG10" s="11">
        <v>0.61348999999999998</v>
      </c>
      <c r="AH10" s="4">
        <v>0</v>
      </c>
      <c r="AI10" s="4" t="s">
        <v>788</v>
      </c>
      <c r="AO10" s="11"/>
    </row>
    <row r="11" spans="1:41" x14ac:dyDescent="0.2">
      <c r="A11" s="4" t="s">
        <v>182</v>
      </c>
      <c r="B11" s="4">
        <f t="shared" si="1"/>
        <v>10</v>
      </c>
      <c r="C11" s="4" t="s">
        <v>177</v>
      </c>
      <c r="D11" s="4" t="s">
        <v>178</v>
      </c>
      <c r="E11" s="4" t="s">
        <v>179</v>
      </c>
      <c r="F11" s="4" t="s">
        <v>180</v>
      </c>
      <c r="G11" s="4" t="s">
        <v>78</v>
      </c>
      <c r="H11" s="4">
        <v>4.0999999999999996</v>
      </c>
      <c r="I11" s="4">
        <v>240</v>
      </c>
      <c r="J11" s="4">
        <v>210</v>
      </c>
      <c r="K11" s="4" t="s">
        <v>134</v>
      </c>
      <c r="L11" s="4">
        <v>3.6</v>
      </c>
      <c r="M11" s="4">
        <v>0.01</v>
      </c>
      <c r="N11" s="9">
        <v>41227</v>
      </c>
      <c r="O11" s="9">
        <v>41227</v>
      </c>
      <c r="P11" s="9">
        <v>41243</v>
      </c>
      <c r="Q11" s="9"/>
      <c r="R11" s="6">
        <v>3</v>
      </c>
      <c r="S11" s="4" t="s">
        <v>80</v>
      </c>
      <c r="T11" s="7">
        <v>-1.6</v>
      </c>
      <c r="U11" s="7">
        <v>2</v>
      </c>
      <c r="V11" s="7"/>
      <c r="W11" s="12">
        <v>34000</v>
      </c>
      <c r="X11" s="12">
        <v>34000</v>
      </c>
      <c r="Y11" s="12"/>
      <c r="Z11" s="6">
        <v>50</v>
      </c>
      <c r="AA11" s="6">
        <v>72.7</v>
      </c>
      <c r="AB11" s="6"/>
      <c r="AC11" s="4">
        <v>60</v>
      </c>
      <c r="AD11" s="13">
        <v>-27.815999999999999</v>
      </c>
      <c r="AE11" s="4">
        <v>140.76</v>
      </c>
      <c r="AF11" s="4" t="s">
        <v>107</v>
      </c>
      <c r="AG11" s="11">
        <v>0.61348999999999998</v>
      </c>
      <c r="AH11" s="4">
        <v>0</v>
      </c>
      <c r="AI11" s="4" t="s">
        <v>789</v>
      </c>
      <c r="AJ11" s="4" t="s">
        <v>833</v>
      </c>
      <c r="AO11" s="11"/>
    </row>
    <row r="12" spans="1:41" x14ac:dyDescent="0.2">
      <c r="A12" s="4" t="s">
        <v>183</v>
      </c>
      <c r="B12" s="4">
        <f t="shared" si="1"/>
        <v>11</v>
      </c>
      <c r="C12" s="4" t="s">
        <v>177</v>
      </c>
      <c r="D12" s="4" t="s">
        <v>178</v>
      </c>
      <c r="E12" s="4" t="s">
        <v>179</v>
      </c>
      <c r="F12" s="4" t="s">
        <v>180</v>
      </c>
      <c r="G12" s="4" t="s">
        <v>78</v>
      </c>
      <c r="H12" s="4">
        <v>4.8250000000000002</v>
      </c>
      <c r="I12" s="4">
        <v>278</v>
      </c>
      <c r="K12" s="4" t="s">
        <v>134</v>
      </c>
      <c r="L12" s="4">
        <v>3.6</v>
      </c>
      <c r="M12" s="4">
        <v>0.01</v>
      </c>
      <c r="N12" s="9">
        <v>40474</v>
      </c>
      <c r="O12" s="9">
        <v>40474</v>
      </c>
      <c r="P12" s="9">
        <v>40482</v>
      </c>
      <c r="Q12" s="9">
        <v>40609</v>
      </c>
      <c r="R12" s="6">
        <v>1.6</v>
      </c>
      <c r="S12" s="4" t="s">
        <v>80</v>
      </c>
      <c r="T12" s="7"/>
      <c r="U12" s="7"/>
      <c r="V12" s="8">
        <v>0</v>
      </c>
      <c r="W12" s="8">
        <v>380</v>
      </c>
      <c r="X12" s="8">
        <v>380</v>
      </c>
      <c r="Y12" s="9">
        <v>40482</v>
      </c>
      <c r="Z12" s="6">
        <v>70</v>
      </c>
      <c r="AA12" s="6">
        <v>34</v>
      </c>
      <c r="AB12" s="6">
        <v>0</v>
      </c>
      <c r="AC12" s="4">
        <v>1</v>
      </c>
      <c r="AD12" s="4">
        <v>-27.8</v>
      </c>
      <c r="AE12" s="4">
        <v>140.66</v>
      </c>
      <c r="AF12" s="4" t="s">
        <v>107</v>
      </c>
      <c r="AG12" s="11">
        <v>0.63456999999999997</v>
      </c>
      <c r="AH12" s="4">
        <v>0</v>
      </c>
      <c r="AI12" s="4" t="s">
        <v>789</v>
      </c>
      <c r="AJ12" s="4" t="s">
        <v>833</v>
      </c>
      <c r="AO12" s="11"/>
    </row>
    <row r="13" spans="1:41" x14ac:dyDescent="0.2">
      <c r="A13" s="4" t="s">
        <v>834</v>
      </c>
      <c r="B13" s="4">
        <f t="shared" si="1"/>
        <v>12</v>
      </c>
      <c r="C13" s="4" t="s">
        <v>185</v>
      </c>
      <c r="D13" s="4" t="s">
        <v>186</v>
      </c>
      <c r="E13" s="4" t="s">
        <v>179</v>
      </c>
      <c r="F13" s="4" t="s">
        <v>180</v>
      </c>
      <c r="G13" s="4" t="s">
        <v>78</v>
      </c>
      <c r="H13" s="4">
        <v>2</v>
      </c>
      <c r="I13" s="4">
        <v>81</v>
      </c>
      <c r="J13" s="4">
        <f>50</f>
        <v>50</v>
      </c>
      <c r="K13" s="4" t="s">
        <v>134</v>
      </c>
      <c r="L13" s="4">
        <v>2</v>
      </c>
      <c r="M13" s="4">
        <v>0.01</v>
      </c>
      <c r="N13" s="9">
        <v>30259</v>
      </c>
      <c r="O13" s="9">
        <v>30259</v>
      </c>
      <c r="P13" s="9">
        <v>32843</v>
      </c>
      <c r="Q13" s="9"/>
      <c r="R13" s="6">
        <v>0.6</v>
      </c>
      <c r="S13" s="4" t="s">
        <v>80</v>
      </c>
      <c r="T13" s="7"/>
      <c r="U13" s="7"/>
      <c r="V13" s="8"/>
      <c r="W13" s="7"/>
      <c r="X13" s="12">
        <v>40000</v>
      </c>
      <c r="Y13" s="9"/>
      <c r="Z13" s="6">
        <v>14.2</v>
      </c>
      <c r="AA13" s="6"/>
      <c r="AB13" s="6"/>
      <c r="AD13" s="4">
        <v>50.17</v>
      </c>
      <c r="AE13" s="4">
        <v>-5.17</v>
      </c>
      <c r="AF13" s="4" t="s">
        <v>130</v>
      </c>
      <c r="AG13" s="11">
        <v>0.42</v>
      </c>
      <c r="AH13" s="4">
        <v>0</v>
      </c>
      <c r="AI13" s="4" t="s">
        <v>733</v>
      </c>
      <c r="AJ13" s="4" t="s">
        <v>835</v>
      </c>
      <c r="AO13" s="11"/>
    </row>
    <row r="14" spans="1:41" x14ac:dyDescent="0.2">
      <c r="A14" s="4" t="s">
        <v>184</v>
      </c>
      <c r="B14" s="4">
        <f t="shared" si="1"/>
        <v>13</v>
      </c>
      <c r="C14" s="4" t="s">
        <v>185</v>
      </c>
      <c r="D14" s="4" t="s">
        <v>186</v>
      </c>
      <c r="E14" s="4" t="s">
        <v>179</v>
      </c>
      <c r="F14" s="4" t="s">
        <v>180</v>
      </c>
      <c r="G14" s="4" t="s">
        <v>78</v>
      </c>
      <c r="H14" s="4">
        <v>2.6</v>
      </c>
      <c r="I14" s="4">
        <v>95</v>
      </c>
      <c r="J14" s="4">
        <v>65</v>
      </c>
      <c r="K14" s="4" t="s">
        <v>134</v>
      </c>
      <c r="L14" s="4">
        <v>2</v>
      </c>
      <c r="M14" s="4">
        <v>0.01</v>
      </c>
      <c r="N14" s="9">
        <v>31260</v>
      </c>
      <c r="O14" s="9">
        <v>31260</v>
      </c>
      <c r="P14" s="9">
        <v>32843</v>
      </c>
      <c r="Q14" s="9">
        <v>31959</v>
      </c>
      <c r="R14" s="6">
        <v>2</v>
      </c>
      <c r="S14" s="4" t="s">
        <v>80</v>
      </c>
      <c r="T14" s="7"/>
      <c r="U14" s="7"/>
      <c r="V14" s="8">
        <f>W14-490000</f>
        <v>1960000</v>
      </c>
      <c r="W14" s="7">
        <f>5*490000</f>
        <v>2450000</v>
      </c>
      <c r="X14" s="12">
        <f>W14-V14</f>
        <v>490000</v>
      </c>
      <c r="Y14" s="9">
        <v>32843</v>
      </c>
      <c r="Z14" s="6">
        <v>11</v>
      </c>
      <c r="AA14" s="6"/>
      <c r="AB14" s="6"/>
      <c r="AC14" s="4">
        <v>33</v>
      </c>
      <c r="AD14" s="4">
        <v>50.17</v>
      </c>
      <c r="AE14" s="4">
        <v>-5.17</v>
      </c>
      <c r="AF14" s="4" t="s">
        <v>130</v>
      </c>
      <c r="AG14" s="11">
        <v>0.42</v>
      </c>
      <c r="AH14" s="4">
        <v>0</v>
      </c>
      <c r="AI14" s="4" t="s">
        <v>733</v>
      </c>
      <c r="AJ14" s="4" t="s">
        <v>836</v>
      </c>
      <c r="AO14" s="11"/>
    </row>
    <row r="15" spans="1:41" x14ac:dyDescent="0.2">
      <c r="A15" s="4" t="s">
        <v>719</v>
      </c>
      <c r="B15" s="4">
        <f t="shared" si="1"/>
        <v>14</v>
      </c>
      <c r="C15" s="4" t="s">
        <v>652</v>
      </c>
      <c r="D15" s="4" t="s">
        <v>718</v>
      </c>
      <c r="E15" s="4" t="s">
        <v>179</v>
      </c>
      <c r="F15" s="4" t="s">
        <v>180</v>
      </c>
      <c r="G15" s="4" t="s">
        <v>78</v>
      </c>
      <c r="H15" s="4">
        <v>0.48</v>
      </c>
      <c r="K15" s="4" t="s">
        <v>134</v>
      </c>
      <c r="L15" s="4">
        <v>0</v>
      </c>
      <c r="M15" s="4">
        <v>0.01</v>
      </c>
      <c r="N15" s="9">
        <v>31717</v>
      </c>
      <c r="O15" s="9">
        <v>31717</v>
      </c>
      <c r="P15" s="5"/>
      <c r="Q15" s="9">
        <v>31717</v>
      </c>
      <c r="R15" s="6">
        <v>-0.2</v>
      </c>
      <c r="S15" s="4" t="s">
        <v>80</v>
      </c>
      <c r="T15" s="7"/>
      <c r="U15" s="7">
        <v>0.1</v>
      </c>
      <c r="V15" s="8"/>
      <c r="W15" s="8">
        <v>400</v>
      </c>
      <c r="X15" s="8">
        <v>400</v>
      </c>
      <c r="Y15" s="8"/>
      <c r="Z15" s="6">
        <v>16</v>
      </c>
      <c r="AA15" s="6"/>
      <c r="AB15" s="6"/>
      <c r="AC15" s="4">
        <v>30</v>
      </c>
      <c r="AD15" s="7">
        <v>58.600118000000002</v>
      </c>
      <c r="AE15" s="7">
        <v>11.288</v>
      </c>
      <c r="AF15" s="4" t="s">
        <v>107</v>
      </c>
      <c r="AG15" s="6">
        <v>0.33</v>
      </c>
      <c r="AH15" s="6">
        <v>0</v>
      </c>
      <c r="AI15" s="4" t="s">
        <v>837</v>
      </c>
      <c r="AO15" s="11"/>
    </row>
    <row r="16" spans="1:41" x14ac:dyDescent="0.2">
      <c r="A16" s="4" t="s">
        <v>717</v>
      </c>
      <c r="B16" s="4">
        <f t="shared" si="1"/>
        <v>15</v>
      </c>
      <c r="C16" s="4" t="s">
        <v>393</v>
      </c>
      <c r="D16" s="4" t="s">
        <v>718</v>
      </c>
      <c r="E16" s="4" t="s">
        <v>179</v>
      </c>
      <c r="F16" s="4" t="s">
        <v>180</v>
      </c>
      <c r="G16" s="4" t="s">
        <v>78</v>
      </c>
      <c r="H16" s="4">
        <v>6.1</v>
      </c>
      <c r="I16" s="4">
        <v>125</v>
      </c>
      <c r="K16" s="4" t="s">
        <v>134</v>
      </c>
      <c r="L16" s="4">
        <v>0</v>
      </c>
      <c r="M16" s="4">
        <v>0.01</v>
      </c>
      <c r="N16" s="9">
        <v>43255</v>
      </c>
      <c r="O16" s="9">
        <v>43255</v>
      </c>
      <c r="P16" s="9">
        <v>43304</v>
      </c>
      <c r="Q16" s="9">
        <v>43289</v>
      </c>
      <c r="R16" s="6">
        <v>1.9</v>
      </c>
      <c r="S16" s="4" t="s">
        <v>106</v>
      </c>
      <c r="T16" s="7">
        <v>-1.2</v>
      </c>
      <c r="U16" s="7"/>
      <c r="V16" s="8"/>
      <c r="W16" s="8">
        <v>18160</v>
      </c>
      <c r="X16" s="8">
        <v>18160</v>
      </c>
      <c r="Y16" s="9">
        <v>43669</v>
      </c>
      <c r="Z16" s="6">
        <v>90</v>
      </c>
      <c r="AA16" s="6">
        <v>60</v>
      </c>
      <c r="AB16" s="6"/>
      <c r="AC16" s="4">
        <v>133</v>
      </c>
      <c r="AD16" s="7">
        <v>60.2</v>
      </c>
      <c r="AE16" s="7">
        <v>24.69</v>
      </c>
      <c r="AF16" s="4" t="s">
        <v>130</v>
      </c>
      <c r="AG16" s="11">
        <v>0.10150000000000001</v>
      </c>
      <c r="AH16" s="6">
        <v>0</v>
      </c>
      <c r="AI16" s="4" t="s">
        <v>826</v>
      </c>
      <c r="AO16" s="11"/>
    </row>
    <row r="17" spans="1:41" x14ac:dyDescent="0.2">
      <c r="A17" s="4" t="s">
        <v>59</v>
      </c>
      <c r="B17" s="4">
        <f t="shared" si="1"/>
        <v>16</v>
      </c>
      <c r="C17" s="4" t="s">
        <v>60</v>
      </c>
      <c r="D17" s="4" t="s">
        <v>61</v>
      </c>
      <c r="E17" s="4" t="s">
        <v>62</v>
      </c>
      <c r="F17" s="4" t="s">
        <v>63</v>
      </c>
      <c r="G17" s="4" t="s">
        <v>895</v>
      </c>
      <c r="H17" s="4">
        <v>3</v>
      </c>
      <c r="I17" s="4">
        <v>400</v>
      </c>
      <c r="K17" s="4" t="s">
        <v>65</v>
      </c>
      <c r="L17" s="4">
        <v>3.2</v>
      </c>
      <c r="M17" s="4">
        <v>0.04</v>
      </c>
      <c r="N17" s="9">
        <v>21916</v>
      </c>
      <c r="O17" s="9">
        <v>29221</v>
      </c>
      <c r="P17" s="9">
        <f ca="1">TODAY()</f>
        <v>43713</v>
      </c>
      <c r="Q17" s="9">
        <v>42718</v>
      </c>
      <c r="R17" s="6">
        <v>5</v>
      </c>
      <c r="T17" s="7">
        <v>1.2</v>
      </c>
      <c r="U17" s="7">
        <v>10</v>
      </c>
      <c r="V17" s="8">
        <v>2400000000</v>
      </c>
      <c r="W17" s="8">
        <v>1000000000</v>
      </c>
      <c r="X17" s="8">
        <f>Table1[[#This Row],[dV_inj]]-Table1[[#This Row],[dV_prod]]</f>
        <v>-1400000000</v>
      </c>
      <c r="Y17" s="9">
        <v>40543</v>
      </c>
      <c r="Z17" s="6">
        <v>0.1</v>
      </c>
      <c r="AA17" s="6">
        <v>4</v>
      </c>
      <c r="AB17" s="6"/>
      <c r="AC17" s="4">
        <v>70</v>
      </c>
      <c r="AD17" s="4">
        <v>38.78</v>
      </c>
      <c r="AE17" s="4">
        <v>-122.75</v>
      </c>
      <c r="AF17" s="4" t="s">
        <v>68</v>
      </c>
      <c r="AG17" s="11">
        <v>7.4604799999999996</v>
      </c>
      <c r="AH17" s="4">
        <v>-89447.22</v>
      </c>
      <c r="AI17" s="4" t="s">
        <v>749</v>
      </c>
      <c r="AJ17" s="4" t="s">
        <v>750</v>
      </c>
      <c r="AK17" s="4" t="s">
        <v>794</v>
      </c>
      <c r="AL17" s="4" t="s">
        <v>795</v>
      </c>
      <c r="AM17" s="4" t="s">
        <v>796</v>
      </c>
      <c r="AO17" s="11"/>
    </row>
    <row r="18" spans="1:41" x14ac:dyDescent="0.2">
      <c r="A18" s="4" t="s">
        <v>171</v>
      </c>
      <c r="B18" s="4">
        <f t="shared" si="1"/>
        <v>17</v>
      </c>
      <c r="C18" s="4" t="s">
        <v>60</v>
      </c>
      <c r="D18" s="4" t="s">
        <v>70</v>
      </c>
      <c r="E18" s="4" t="s">
        <v>71</v>
      </c>
      <c r="F18" s="4" t="s">
        <v>172</v>
      </c>
      <c r="G18" s="4" t="s">
        <v>895</v>
      </c>
      <c r="H18" s="4">
        <v>1.8</v>
      </c>
      <c r="I18" s="4">
        <v>193</v>
      </c>
      <c r="K18" s="4" t="s">
        <v>65</v>
      </c>
      <c r="L18" s="4">
        <v>1.2</v>
      </c>
      <c r="M18" s="4">
        <v>5.0000000000000001E-3</v>
      </c>
      <c r="N18" s="9">
        <v>7306</v>
      </c>
      <c r="O18" s="9">
        <v>33604</v>
      </c>
      <c r="P18" s="9">
        <f ca="1">TODAY()</f>
        <v>43713</v>
      </c>
      <c r="Q18" s="9">
        <v>40483</v>
      </c>
      <c r="R18" s="6">
        <v>2.2000000000000002</v>
      </c>
      <c r="S18" s="4" t="s">
        <v>106</v>
      </c>
      <c r="T18" s="7">
        <v>0.5</v>
      </c>
      <c r="U18" s="7">
        <v>3</v>
      </c>
      <c r="V18" s="8"/>
      <c r="W18" s="7"/>
      <c r="X18" s="12"/>
      <c r="Y18" s="8"/>
      <c r="Z18" s="6"/>
      <c r="AA18" s="6"/>
      <c r="AB18" s="6"/>
      <c r="AD18" s="4">
        <v>39.786700000000003</v>
      </c>
      <c r="AE18" s="4">
        <v>-119.0188</v>
      </c>
      <c r="AF18" s="4" t="s">
        <v>68</v>
      </c>
      <c r="AG18" s="11">
        <v>1.91004</v>
      </c>
      <c r="AH18" s="4">
        <v>-293.58999999999997</v>
      </c>
      <c r="AI18" s="4" t="s">
        <v>797</v>
      </c>
      <c r="AJ18" s="4" t="s">
        <v>798</v>
      </c>
      <c r="AK18" s="4" t="s">
        <v>800</v>
      </c>
      <c r="AO18" s="11"/>
    </row>
    <row r="19" spans="1:41" x14ac:dyDescent="0.2">
      <c r="A19" s="4" t="s">
        <v>69</v>
      </c>
      <c r="B19" s="4">
        <f t="shared" si="1"/>
        <v>18</v>
      </c>
      <c r="C19" s="4" t="s">
        <v>60</v>
      </c>
      <c r="D19" s="4" t="s">
        <v>70</v>
      </c>
      <c r="E19" s="4" t="s">
        <v>71</v>
      </c>
      <c r="F19" s="4" t="s">
        <v>63</v>
      </c>
      <c r="G19" s="4" t="s">
        <v>895</v>
      </c>
      <c r="H19" s="4">
        <v>3.5</v>
      </c>
      <c r="I19" s="4">
        <v>285</v>
      </c>
      <c r="K19" s="4" t="s">
        <v>72</v>
      </c>
      <c r="M19" s="4">
        <v>0.01</v>
      </c>
      <c r="N19" s="9">
        <v>31778</v>
      </c>
      <c r="O19" s="9">
        <v>31778</v>
      </c>
      <c r="P19" s="9">
        <f ca="1">TODAY()</f>
        <v>43713</v>
      </c>
      <c r="Q19" s="9">
        <v>40179</v>
      </c>
      <c r="R19" s="6">
        <v>4.4000000000000004</v>
      </c>
      <c r="T19" s="7">
        <v>2</v>
      </c>
      <c r="U19" s="7">
        <v>6</v>
      </c>
      <c r="V19" s="8">
        <v>1134000000</v>
      </c>
      <c r="W19" s="8">
        <v>583200000</v>
      </c>
      <c r="X19" s="8">
        <v>-550800000</v>
      </c>
      <c r="Y19" s="9">
        <v>42369</v>
      </c>
      <c r="Z19" s="6"/>
      <c r="AA19" s="6"/>
      <c r="AB19" s="6">
        <v>1900</v>
      </c>
      <c r="AC19" s="4">
        <v>1500</v>
      </c>
      <c r="AD19" s="4">
        <v>36.020000000000003</v>
      </c>
      <c r="AE19" s="4">
        <v>-117.8</v>
      </c>
      <c r="AF19" s="4" t="s">
        <v>68</v>
      </c>
      <c r="AG19" s="11">
        <v>2.73028</v>
      </c>
      <c r="AH19" s="4">
        <v>-6707.6799999999994</v>
      </c>
      <c r="AI19" s="4" t="s">
        <v>750</v>
      </c>
      <c r="AJ19" s="4" t="s">
        <v>799</v>
      </c>
      <c r="AO19" s="11"/>
    </row>
    <row r="20" spans="1:41" x14ac:dyDescent="0.2">
      <c r="A20" s="4" t="s">
        <v>173</v>
      </c>
      <c r="B20" s="4">
        <f t="shared" si="1"/>
        <v>19</v>
      </c>
      <c r="C20" s="4" t="s">
        <v>60</v>
      </c>
      <c r="D20" s="4" t="s">
        <v>70</v>
      </c>
      <c r="E20" s="4" t="s">
        <v>71</v>
      </c>
      <c r="F20" s="4" t="s">
        <v>172</v>
      </c>
      <c r="G20" s="4" t="s">
        <v>78</v>
      </c>
      <c r="H20" s="4">
        <v>1.07</v>
      </c>
      <c r="I20" s="4">
        <v>195</v>
      </c>
      <c r="K20" s="4" t="s">
        <v>65</v>
      </c>
      <c r="L20" s="4">
        <v>2</v>
      </c>
      <c r="M20" s="4">
        <v>0.09</v>
      </c>
      <c r="N20" s="9">
        <v>40634</v>
      </c>
      <c r="O20" s="9">
        <v>40634</v>
      </c>
      <c r="P20" s="9">
        <v>40656</v>
      </c>
      <c r="Q20" s="9">
        <v>40637</v>
      </c>
      <c r="R20" s="6">
        <v>0.7</v>
      </c>
      <c r="S20" s="4" t="s">
        <v>106</v>
      </c>
      <c r="T20" s="7"/>
      <c r="U20" s="7">
        <v>2</v>
      </c>
      <c r="V20" s="8"/>
      <c r="W20" s="8"/>
      <c r="X20" s="8">
        <v>133000</v>
      </c>
      <c r="Y20" s="8"/>
      <c r="Z20" s="6">
        <v>8</v>
      </c>
      <c r="AA20" s="6">
        <v>7</v>
      </c>
      <c r="AB20" s="6"/>
      <c r="AC20" s="4">
        <v>100</v>
      </c>
      <c r="AD20" s="4">
        <v>39.630000000000003</v>
      </c>
      <c r="AE20" s="4">
        <v>-118.8</v>
      </c>
      <c r="AF20" s="4" t="s">
        <v>68</v>
      </c>
      <c r="AG20" s="11">
        <v>1.7751600000000001</v>
      </c>
      <c r="AH20" s="4">
        <v>-46.74</v>
      </c>
      <c r="AI20" s="4" t="s">
        <v>798</v>
      </c>
      <c r="AJ20" s="4" t="s">
        <v>174</v>
      </c>
      <c r="AK20" s="4" t="s">
        <v>800</v>
      </c>
      <c r="AO20" s="11"/>
    </row>
    <row r="21" spans="1:41" x14ac:dyDescent="0.2">
      <c r="A21" s="4" t="s">
        <v>175</v>
      </c>
      <c r="B21" s="4">
        <f t="shared" si="1"/>
        <v>20</v>
      </c>
      <c r="C21" s="4" t="s">
        <v>60</v>
      </c>
      <c r="D21" s="4" t="s">
        <v>70</v>
      </c>
      <c r="E21" s="4" t="s">
        <v>71</v>
      </c>
      <c r="F21" s="4" t="s">
        <v>172</v>
      </c>
      <c r="G21" s="4" t="s">
        <v>78</v>
      </c>
      <c r="H21" s="4">
        <v>1.7</v>
      </c>
      <c r="I21" s="4">
        <v>207</v>
      </c>
      <c r="J21" s="4">
        <v>177</v>
      </c>
      <c r="K21" s="4" t="s">
        <v>65</v>
      </c>
      <c r="L21" s="4">
        <v>2</v>
      </c>
      <c r="M21" s="4">
        <v>0.04</v>
      </c>
      <c r="N21" s="9">
        <v>41289</v>
      </c>
      <c r="O21" s="9">
        <v>41289</v>
      </c>
      <c r="P21" s="9">
        <v>41294</v>
      </c>
      <c r="Q21" s="9"/>
      <c r="R21" s="6">
        <v>1.6</v>
      </c>
      <c r="S21" s="4" t="s">
        <v>106</v>
      </c>
      <c r="T21" s="7"/>
      <c r="U21" s="7">
        <v>2</v>
      </c>
      <c r="V21" s="8"/>
      <c r="W21" s="8"/>
      <c r="X21" s="8">
        <v>20000</v>
      </c>
      <c r="Y21" s="8"/>
      <c r="Z21" s="6">
        <v>10.3</v>
      </c>
      <c r="AA21" s="6">
        <v>13</v>
      </c>
      <c r="AB21" s="6"/>
      <c r="AC21" s="4">
        <v>100</v>
      </c>
      <c r="AD21" s="4">
        <v>39.630000000000003</v>
      </c>
      <c r="AE21" s="4">
        <v>-118.8</v>
      </c>
      <c r="AF21" s="4" t="s">
        <v>68</v>
      </c>
      <c r="AG21" s="11">
        <v>1.7751600000000001</v>
      </c>
      <c r="AH21" s="4">
        <v>-46.74</v>
      </c>
      <c r="AI21" s="4" t="s">
        <v>798</v>
      </c>
      <c r="AO21" s="11"/>
    </row>
    <row r="22" spans="1:41" x14ac:dyDescent="0.2">
      <c r="A22" s="4" t="s">
        <v>741</v>
      </c>
      <c r="B22" s="4">
        <f t="shared" si="1"/>
        <v>21</v>
      </c>
      <c r="C22" s="4" t="s">
        <v>74</v>
      </c>
      <c r="D22" s="4" t="s">
        <v>75</v>
      </c>
      <c r="E22" s="4" t="s">
        <v>76</v>
      </c>
      <c r="F22" s="4" t="s">
        <v>63</v>
      </c>
      <c r="G22" s="4" t="s">
        <v>78</v>
      </c>
      <c r="H22" s="6">
        <v>2.5</v>
      </c>
      <c r="I22" s="4">
        <v>235</v>
      </c>
      <c r="J22" s="4">
        <v>165</v>
      </c>
      <c r="K22" s="4" t="s">
        <v>79</v>
      </c>
      <c r="L22" s="4">
        <v>2</v>
      </c>
      <c r="M22" s="4">
        <v>0.03</v>
      </c>
      <c r="N22" s="9">
        <v>40787</v>
      </c>
      <c r="O22" s="9">
        <v>40787</v>
      </c>
      <c r="P22" s="9"/>
      <c r="Q22" s="9">
        <v>40831</v>
      </c>
      <c r="R22" s="6">
        <v>4</v>
      </c>
      <c r="S22" s="4" t="s">
        <v>80</v>
      </c>
      <c r="T22" s="7">
        <v>0.9</v>
      </c>
      <c r="U22" s="7">
        <v>9</v>
      </c>
      <c r="V22" s="8"/>
      <c r="W22" s="8"/>
      <c r="X22" s="8"/>
      <c r="Y22" s="8"/>
      <c r="Z22" s="6">
        <v>2.8</v>
      </c>
      <c r="AA22" s="6"/>
      <c r="AB22" s="6"/>
      <c r="AC22" s="4">
        <v>550</v>
      </c>
      <c r="AD22" s="4">
        <v>64.06</v>
      </c>
      <c r="AE22" s="4">
        <v>-21.4</v>
      </c>
      <c r="AF22" s="4" t="s">
        <v>68</v>
      </c>
      <c r="AG22" s="11">
        <v>5.1135999999999999</v>
      </c>
      <c r="AH22" s="4">
        <v>-39479</v>
      </c>
      <c r="AI22" s="4" t="s">
        <v>738</v>
      </c>
      <c r="AO22" s="11"/>
    </row>
    <row r="23" spans="1:41" x14ac:dyDescent="0.2">
      <c r="A23" s="4" t="s">
        <v>81</v>
      </c>
      <c r="B23" s="4">
        <f t="shared" si="1"/>
        <v>22</v>
      </c>
      <c r="C23" s="4" t="s">
        <v>74</v>
      </c>
      <c r="D23" s="4" t="s">
        <v>82</v>
      </c>
      <c r="E23" s="4" t="s">
        <v>76</v>
      </c>
      <c r="F23" s="4" t="s">
        <v>63</v>
      </c>
      <c r="G23" s="4" t="s">
        <v>895</v>
      </c>
      <c r="H23" s="4">
        <v>2.2000000000000002</v>
      </c>
      <c r="I23" s="4">
        <v>440</v>
      </c>
      <c r="K23" s="4" t="s">
        <v>79</v>
      </c>
      <c r="L23" s="4">
        <v>1</v>
      </c>
      <c r="M23" s="4">
        <v>0.13</v>
      </c>
      <c r="N23" s="9">
        <v>28126</v>
      </c>
      <c r="O23" s="9">
        <v>37257</v>
      </c>
      <c r="P23" s="9">
        <f ca="1">TODAY()</f>
        <v>43713</v>
      </c>
      <c r="Q23" s="9">
        <v>40422</v>
      </c>
      <c r="R23" s="6">
        <v>2</v>
      </c>
      <c r="S23" s="4" t="s">
        <v>80</v>
      </c>
      <c r="T23" s="7">
        <v>0.9</v>
      </c>
      <c r="U23" s="7"/>
      <c r="V23" s="8"/>
      <c r="W23" s="8"/>
      <c r="X23" s="8"/>
      <c r="Y23" s="8"/>
      <c r="Z23" s="6"/>
      <c r="AA23" s="6"/>
      <c r="AB23" s="6"/>
      <c r="AC23" s="4">
        <v>80</v>
      </c>
      <c r="AD23" s="7">
        <v>65.703199999999995</v>
      </c>
      <c r="AE23" s="7">
        <v>-16.7727</v>
      </c>
      <c r="AF23" s="4" t="s">
        <v>83</v>
      </c>
      <c r="AG23" s="11">
        <v>1.9994000000000001</v>
      </c>
      <c r="AH23" s="4">
        <v>-53244.78</v>
      </c>
      <c r="AI23" s="4" t="s">
        <v>737</v>
      </c>
      <c r="AJ23" s="4" t="s">
        <v>748</v>
      </c>
      <c r="AK23" s="4" t="s">
        <v>733</v>
      </c>
      <c r="AO23" s="11"/>
    </row>
    <row r="24" spans="1:41" x14ac:dyDescent="0.2">
      <c r="A24" s="4" t="s">
        <v>84</v>
      </c>
      <c r="B24" s="4">
        <f t="shared" si="1"/>
        <v>23</v>
      </c>
      <c r="C24" s="4" t="s">
        <v>74</v>
      </c>
      <c r="D24" s="4" t="s">
        <v>82</v>
      </c>
      <c r="E24" s="4" t="s">
        <v>76</v>
      </c>
      <c r="F24" s="4" t="s">
        <v>63</v>
      </c>
      <c r="G24" s="4" t="s">
        <v>895</v>
      </c>
      <c r="H24" s="4">
        <v>2.2599999999999998</v>
      </c>
      <c r="I24" s="4">
        <v>380</v>
      </c>
      <c r="K24" s="4" t="s">
        <v>79</v>
      </c>
      <c r="L24" s="4">
        <v>1</v>
      </c>
      <c r="M24" s="4">
        <v>0.1</v>
      </c>
      <c r="N24" s="9">
        <v>31778</v>
      </c>
      <c r="O24" s="9">
        <v>37987</v>
      </c>
      <c r="P24" s="9">
        <f ca="1">TODAY()</f>
        <v>43713</v>
      </c>
      <c r="Q24" s="9"/>
      <c r="R24" s="6">
        <v>3.2</v>
      </c>
      <c r="T24" s="7">
        <v>0.9</v>
      </c>
      <c r="U24" s="7"/>
      <c r="V24" s="8"/>
      <c r="W24" s="8"/>
      <c r="X24" s="8"/>
      <c r="Y24" s="8"/>
      <c r="Z24" s="6"/>
      <c r="AA24" s="6"/>
      <c r="AB24" s="6"/>
      <c r="AC24" s="4">
        <v>160</v>
      </c>
      <c r="AD24" s="7">
        <v>64.107938000000004</v>
      </c>
      <c r="AE24" s="7">
        <v>-21.257878000000002</v>
      </c>
      <c r="AF24" s="4" t="s">
        <v>68</v>
      </c>
      <c r="AG24" s="11">
        <v>5.8169000000000004</v>
      </c>
      <c r="AH24" s="4">
        <v>-24394.320000000003</v>
      </c>
      <c r="AI24" s="4" t="s">
        <v>737</v>
      </c>
      <c r="AJ24" s="4" t="s">
        <v>739</v>
      </c>
      <c r="AK24" s="4" t="s">
        <v>733</v>
      </c>
      <c r="AO24" s="11"/>
    </row>
    <row r="25" spans="1:41" x14ac:dyDescent="0.2">
      <c r="A25" s="4" t="s">
        <v>85</v>
      </c>
      <c r="B25" s="4">
        <f t="shared" si="1"/>
        <v>24</v>
      </c>
      <c r="C25" s="4" t="s">
        <v>74</v>
      </c>
      <c r="D25" s="4" t="s">
        <v>82</v>
      </c>
      <c r="E25" s="4" t="s">
        <v>76</v>
      </c>
      <c r="F25" s="4" t="s">
        <v>63</v>
      </c>
      <c r="G25" s="4" t="s">
        <v>895</v>
      </c>
      <c r="H25" s="4">
        <v>2.1</v>
      </c>
      <c r="I25" s="4">
        <v>345</v>
      </c>
      <c r="K25" s="4" t="s">
        <v>77</v>
      </c>
      <c r="L25" s="4">
        <v>1.2</v>
      </c>
      <c r="M25" s="4">
        <v>0.1</v>
      </c>
      <c r="N25" s="9">
        <v>38718</v>
      </c>
      <c r="O25" s="9">
        <v>39448</v>
      </c>
      <c r="P25" s="9">
        <f ca="1">TODAY()</f>
        <v>43713</v>
      </c>
      <c r="Q25" s="9"/>
      <c r="R25" s="6">
        <v>3</v>
      </c>
      <c r="S25" s="4" t="s">
        <v>80</v>
      </c>
      <c r="T25" s="7">
        <v>1.2</v>
      </c>
      <c r="U25" s="7"/>
      <c r="V25" s="8">
        <f>2*365*24*60*60*600/1000</f>
        <v>37843200</v>
      </c>
      <c r="W25" s="8">
        <f>2*365*24*60*60*170/1000</f>
        <v>10722240</v>
      </c>
      <c r="X25" s="8">
        <f>Table1[[#This Row],[dV_inj]]-Table1[[#This Row],[dV_prod]]</f>
        <v>-27120960</v>
      </c>
      <c r="Y25" s="9">
        <v>39965</v>
      </c>
      <c r="Z25" s="6"/>
      <c r="AA25" s="6"/>
      <c r="AB25" s="6"/>
      <c r="AC25" s="4">
        <v>79</v>
      </c>
      <c r="AD25" s="7">
        <v>63.825800000000001</v>
      </c>
      <c r="AE25" s="7">
        <v>-22.681899999999999</v>
      </c>
      <c r="AF25" s="4" t="s">
        <v>83</v>
      </c>
      <c r="AG25" s="11">
        <v>3.88</v>
      </c>
      <c r="AH25" s="4">
        <v>-135823.63999999998</v>
      </c>
      <c r="AI25" s="4" t="s">
        <v>737</v>
      </c>
      <c r="AJ25" s="4" t="s">
        <v>739</v>
      </c>
      <c r="AK25" s="4" t="s">
        <v>733</v>
      </c>
      <c r="AO25" s="11"/>
    </row>
    <row r="26" spans="1:41" x14ac:dyDescent="0.2">
      <c r="A26" s="4" t="s">
        <v>86</v>
      </c>
      <c r="B26" s="4">
        <f t="shared" si="1"/>
        <v>25</v>
      </c>
      <c r="C26" s="4" t="s">
        <v>74</v>
      </c>
      <c r="D26" s="4" t="s">
        <v>82</v>
      </c>
      <c r="E26" s="4" t="s">
        <v>76</v>
      </c>
      <c r="F26" s="4" t="s">
        <v>63</v>
      </c>
      <c r="G26" s="4" t="s">
        <v>895</v>
      </c>
      <c r="H26" s="4">
        <v>2</v>
      </c>
      <c r="I26" s="4">
        <v>260</v>
      </c>
      <c r="J26" s="4">
        <v>180</v>
      </c>
      <c r="K26" s="4" t="s">
        <v>77</v>
      </c>
      <c r="L26" s="4">
        <v>0.4</v>
      </c>
      <c r="M26" s="4">
        <v>0.1</v>
      </c>
      <c r="N26" s="9">
        <v>27760</v>
      </c>
      <c r="O26" s="9">
        <v>30682</v>
      </c>
      <c r="P26" s="9">
        <f ca="1">TODAY()</f>
        <v>43713</v>
      </c>
      <c r="Q26" s="9">
        <v>39878</v>
      </c>
      <c r="R26" s="6">
        <v>3.2</v>
      </c>
      <c r="S26" s="4" t="s">
        <v>80</v>
      </c>
      <c r="T26" s="7">
        <v>0.9</v>
      </c>
      <c r="U26" s="7"/>
      <c r="V26" s="8"/>
      <c r="W26" s="8"/>
      <c r="X26" s="8"/>
      <c r="Y26" s="8"/>
      <c r="Z26" s="6">
        <v>0.1</v>
      </c>
      <c r="AA26" s="6"/>
      <c r="AB26" s="6"/>
      <c r="AC26" s="4">
        <v>55</v>
      </c>
      <c r="AD26" s="7">
        <v>63.878900000000002</v>
      </c>
      <c r="AE26" s="7">
        <v>-22.4329</v>
      </c>
      <c r="AF26" s="4" t="s">
        <v>83</v>
      </c>
      <c r="AG26" s="11">
        <v>3.88</v>
      </c>
      <c r="AH26" s="4">
        <v>-333310.92000000004</v>
      </c>
      <c r="AI26" s="4" t="s">
        <v>733</v>
      </c>
      <c r="AJ26" s="4" t="s">
        <v>737</v>
      </c>
      <c r="AK26" s="4" t="s">
        <v>739</v>
      </c>
      <c r="AO26" s="11"/>
    </row>
    <row r="27" spans="1:41" x14ac:dyDescent="0.2">
      <c r="A27" s="14" t="s">
        <v>724</v>
      </c>
      <c r="B27" s="4">
        <f t="shared" si="1"/>
        <v>26</v>
      </c>
      <c r="C27" s="4" t="s">
        <v>113</v>
      </c>
      <c r="D27" s="4" t="s">
        <v>804</v>
      </c>
      <c r="E27" s="4" t="s">
        <v>76</v>
      </c>
      <c r="F27" s="4" t="s">
        <v>180</v>
      </c>
      <c r="G27" s="4" t="s">
        <v>78</v>
      </c>
      <c r="H27" s="11">
        <v>2.2000000000000002</v>
      </c>
      <c r="I27" s="4">
        <v>270</v>
      </c>
      <c r="J27" s="4">
        <v>240</v>
      </c>
      <c r="K27" s="4" t="s">
        <v>194</v>
      </c>
      <c r="L27" s="4">
        <v>1.5</v>
      </c>
      <c r="M27" s="4">
        <v>0.01</v>
      </c>
      <c r="N27" s="9">
        <v>33806.881249999999</v>
      </c>
      <c r="O27" s="9">
        <v>33806.881249999999</v>
      </c>
      <c r="P27" s="9">
        <v>33807.42291666667</v>
      </c>
      <c r="Q27" s="9">
        <v>33807.409722222219</v>
      </c>
      <c r="R27" s="6">
        <v>0.3</v>
      </c>
      <c r="T27" s="7"/>
      <c r="U27" s="7"/>
      <c r="V27" s="8"/>
      <c r="W27" s="8">
        <v>2115</v>
      </c>
      <c r="X27" s="8">
        <v>2115</v>
      </c>
      <c r="Y27" s="9">
        <v>33807.381249999999</v>
      </c>
      <c r="Z27" s="15">
        <v>25</v>
      </c>
      <c r="AA27" s="6"/>
      <c r="AB27" s="6"/>
      <c r="AC27" s="4">
        <v>67</v>
      </c>
      <c r="AD27" s="4">
        <v>38.61</v>
      </c>
      <c r="AE27" s="4">
        <v>140.16999999999999</v>
      </c>
      <c r="AF27" s="4" t="s">
        <v>83</v>
      </c>
      <c r="AG27" s="11">
        <v>2.7770500199999999</v>
      </c>
      <c r="AH27" s="6">
        <v>-6542</v>
      </c>
      <c r="AI27" s="4" t="s">
        <v>809</v>
      </c>
      <c r="AJ27" s="4" t="s">
        <v>811</v>
      </c>
      <c r="AO27" s="11"/>
    </row>
    <row r="28" spans="1:41" x14ac:dyDescent="0.2">
      <c r="A28" s="14" t="s">
        <v>725</v>
      </c>
      <c r="B28" s="4">
        <f t="shared" si="1"/>
        <v>27</v>
      </c>
      <c r="C28" s="4" t="s">
        <v>113</v>
      </c>
      <c r="D28" s="4" t="s">
        <v>804</v>
      </c>
      <c r="E28" s="4" t="s">
        <v>76</v>
      </c>
      <c r="F28" s="4" t="s">
        <v>180</v>
      </c>
      <c r="G28" s="4" t="s">
        <v>78</v>
      </c>
      <c r="H28" s="11">
        <v>2.2000000000000002</v>
      </c>
      <c r="I28" s="4">
        <v>270</v>
      </c>
      <c r="J28" s="4">
        <v>240</v>
      </c>
      <c r="K28" s="4" t="s">
        <v>194</v>
      </c>
      <c r="L28" s="4">
        <v>1.5</v>
      </c>
      <c r="M28" s="4">
        <v>0.01</v>
      </c>
      <c r="N28" s="9">
        <v>34917</v>
      </c>
      <c r="O28" s="9">
        <v>34917</v>
      </c>
      <c r="P28" s="9">
        <v>34941</v>
      </c>
      <c r="Q28" s="9">
        <v>34927</v>
      </c>
      <c r="R28" s="6">
        <v>0.6</v>
      </c>
      <c r="T28" s="7"/>
      <c r="U28" s="7"/>
      <c r="V28" s="8"/>
      <c r="W28" s="8">
        <v>51500</v>
      </c>
      <c r="X28" s="8">
        <v>51500</v>
      </c>
      <c r="Y28" s="9">
        <v>34941</v>
      </c>
      <c r="Z28" s="15">
        <v>15</v>
      </c>
      <c r="AA28" s="6"/>
      <c r="AB28" s="6"/>
      <c r="AC28" s="4">
        <v>59</v>
      </c>
      <c r="AD28" s="4">
        <v>38.61</v>
      </c>
      <c r="AE28" s="4">
        <v>140.16999999999999</v>
      </c>
      <c r="AF28" s="4" t="s">
        <v>83</v>
      </c>
      <c r="AG28" s="11">
        <v>2.7770500199999999</v>
      </c>
      <c r="AH28" s="6">
        <v>-6542</v>
      </c>
      <c r="AI28" s="4" t="s">
        <v>809</v>
      </c>
      <c r="AJ28" s="4" t="s">
        <v>811</v>
      </c>
      <c r="AO28" s="11"/>
    </row>
    <row r="29" spans="1:41" x14ac:dyDescent="0.2">
      <c r="A29" s="14" t="s">
        <v>815</v>
      </c>
      <c r="B29" s="4">
        <f t="shared" si="1"/>
        <v>28</v>
      </c>
      <c r="C29" s="4" t="s">
        <v>113</v>
      </c>
      <c r="D29" s="4" t="s">
        <v>804</v>
      </c>
      <c r="E29" s="4" t="s">
        <v>76</v>
      </c>
      <c r="F29" s="4" t="s">
        <v>180</v>
      </c>
      <c r="G29" s="4" t="s">
        <v>893</v>
      </c>
      <c r="H29" s="11">
        <v>2.2000000000000002</v>
      </c>
      <c r="I29" s="4">
        <v>270</v>
      </c>
      <c r="J29" s="4">
        <v>240</v>
      </c>
      <c r="K29" s="4" t="s">
        <v>194</v>
      </c>
      <c r="L29" s="4">
        <v>1.5</v>
      </c>
      <c r="M29" s="4">
        <v>0.01</v>
      </c>
      <c r="N29" s="9">
        <v>36857</v>
      </c>
      <c r="O29" s="5">
        <v>36857</v>
      </c>
      <c r="P29" s="9">
        <v>37499</v>
      </c>
      <c r="Q29" s="9">
        <v>37560</v>
      </c>
      <c r="R29" s="6">
        <v>2.4</v>
      </c>
      <c r="T29" s="7"/>
      <c r="U29" s="7"/>
      <c r="V29" s="8"/>
      <c r="W29" s="8">
        <f>484203+85329+96210</f>
        <v>665742</v>
      </c>
      <c r="X29" s="8">
        <f>92013+114072+69347+27534</f>
        <v>302966</v>
      </c>
      <c r="Y29" s="9">
        <f>Table1[[#This Row],[dV_inj]]-Table1[[#This Row],[dV_net]]</f>
        <v>362776</v>
      </c>
      <c r="Z29" s="15">
        <v>10</v>
      </c>
      <c r="AA29" s="6"/>
      <c r="AB29" s="6"/>
      <c r="AC29" s="4">
        <v>20</v>
      </c>
      <c r="AD29" s="4">
        <v>38.61</v>
      </c>
      <c r="AE29" s="4">
        <v>140.16999999999999</v>
      </c>
      <c r="AF29" s="4" t="s">
        <v>83</v>
      </c>
      <c r="AG29" s="11">
        <v>2.7770500199999999</v>
      </c>
      <c r="AH29" s="6">
        <v>-6542</v>
      </c>
      <c r="AI29" s="4" t="s">
        <v>811</v>
      </c>
      <c r="AO29" s="11"/>
    </row>
    <row r="30" spans="1:41" x14ac:dyDescent="0.2">
      <c r="A30" s="14" t="s">
        <v>726</v>
      </c>
      <c r="B30" s="4">
        <f t="shared" si="1"/>
        <v>29</v>
      </c>
      <c r="C30" s="4" t="s">
        <v>113</v>
      </c>
      <c r="D30" s="4" t="s">
        <v>804</v>
      </c>
      <c r="E30" s="4" t="s">
        <v>76</v>
      </c>
      <c r="F30" s="4" t="s">
        <v>180</v>
      </c>
      <c r="G30" s="4" t="s">
        <v>78</v>
      </c>
      <c r="H30" s="11">
        <v>1.8</v>
      </c>
      <c r="I30" s="4">
        <v>230</v>
      </c>
      <c r="J30" s="4">
        <v>190</v>
      </c>
      <c r="K30" s="4" t="s">
        <v>194</v>
      </c>
      <c r="L30" s="4">
        <v>1.5</v>
      </c>
      <c r="M30" s="4">
        <v>0.01</v>
      </c>
      <c r="N30" s="9">
        <v>32343.833333333332</v>
      </c>
      <c r="O30" s="9">
        <v>32343.833333333332</v>
      </c>
      <c r="P30" s="9">
        <v>32344.333333333332</v>
      </c>
      <c r="Q30" s="9">
        <v>32344.297916666666</v>
      </c>
      <c r="R30" s="6">
        <v>-0.5</v>
      </c>
      <c r="T30" s="7"/>
      <c r="U30" s="7"/>
      <c r="V30" s="8"/>
      <c r="W30" s="8">
        <v>1961</v>
      </c>
      <c r="X30" s="8">
        <v>1961</v>
      </c>
      <c r="Y30" s="9">
        <v>32344.416666666668</v>
      </c>
      <c r="Z30" s="15">
        <v>25</v>
      </c>
      <c r="AA30" s="6"/>
      <c r="AB30" s="6"/>
      <c r="AC30" s="4">
        <v>67</v>
      </c>
      <c r="AD30" s="4">
        <v>38.61</v>
      </c>
      <c r="AE30" s="4">
        <v>140.16999999999999</v>
      </c>
      <c r="AF30" s="4" t="s">
        <v>83</v>
      </c>
      <c r="AG30" s="11">
        <v>2.7770500199999999</v>
      </c>
      <c r="AH30" s="6">
        <v>-6542</v>
      </c>
      <c r="AI30" s="4" t="s">
        <v>809</v>
      </c>
      <c r="AJ30" s="4" t="s">
        <v>811</v>
      </c>
      <c r="AO30" s="11"/>
    </row>
    <row r="31" spans="1:41" x14ac:dyDescent="0.2">
      <c r="A31" s="4" t="s">
        <v>722</v>
      </c>
      <c r="B31" s="4">
        <f t="shared" si="1"/>
        <v>30</v>
      </c>
      <c r="C31" s="4" t="s">
        <v>113</v>
      </c>
      <c r="D31" s="4" t="s">
        <v>804</v>
      </c>
      <c r="E31" s="4" t="s">
        <v>76</v>
      </c>
      <c r="F31" s="4" t="s">
        <v>180</v>
      </c>
      <c r="G31" s="4" t="s">
        <v>78</v>
      </c>
      <c r="H31" s="4">
        <v>1</v>
      </c>
      <c r="I31" s="4">
        <v>228</v>
      </c>
      <c r="K31" s="4" t="s">
        <v>194</v>
      </c>
      <c r="L31" s="4">
        <v>0.3</v>
      </c>
      <c r="M31" s="4">
        <v>0.01</v>
      </c>
      <c r="N31" s="9">
        <v>33476</v>
      </c>
      <c r="O31" s="9">
        <v>33476</v>
      </c>
      <c r="P31" s="9">
        <v>33487</v>
      </c>
      <c r="Q31" s="9"/>
      <c r="R31" s="6">
        <v>2</v>
      </c>
      <c r="T31" s="7"/>
      <c r="U31" s="7"/>
      <c r="V31" s="8"/>
      <c r="W31" s="8">
        <v>10000</v>
      </c>
      <c r="X31" s="8">
        <v>10000</v>
      </c>
      <c r="Y31" s="9">
        <v>33487</v>
      </c>
      <c r="Z31" s="6">
        <v>20</v>
      </c>
      <c r="AA31" s="6"/>
      <c r="AB31" s="6"/>
      <c r="AC31" s="4">
        <v>11</v>
      </c>
      <c r="AD31" s="4">
        <v>38.97</v>
      </c>
      <c r="AE31" s="4">
        <v>140.6</v>
      </c>
      <c r="AF31" s="4" t="s">
        <v>107</v>
      </c>
      <c r="AG31" s="11">
        <v>2.62416005</v>
      </c>
      <c r="AH31" s="6">
        <v>-16074</v>
      </c>
      <c r="AI31" s="4" t="s">
        <v>812</v>
      </c>
      <c r="AJ31" s="4" t="s">
        <v>810</v>
      </c>
      <c r="AK31" s="4" t="s">
        <v>811</v>
      </c>
      <c r="AO31" s="11"/>
    </row>
    <row r="32" spans="1:41" x14ac:dyDescent="0.2">
      <c r="A32" s="4" t="s">
        <v>723</v>
      </c>
      <c r="B32" s="4">
        <f t="shared" si="1"/>
        <v>31</v>
      </c>
      <c r="C32" s="4" t="s">
        <v>113</v>
      </c>
      <c r="D32" s="4" t="s">
        <v>804</v>
      </c>
      <c r="E32" s="4" t="s">
        <v>76</v>
      </c>
      <c r="F32" s="4" t="s">
        <v>180</v>
      </c>
      <c r="G32" s="4" t="s">
        <v>78</v>
      </c>
      <c r="H32" s="4">
        <v>1.1000000000000001</v>
      </c>
      <c r="I32" s="4">
        <v>228</v>
      </c>
      <c r="K32" s="4" t="s">
        <v>194</v>
      </c>
      <c r="L32" s="4">
        <v>0.3</v>
      </c>
      <c r="M32" s="4">
        <v>0.01</v>
      </c>
      <c r="N32" s="9">
        <v>33785</v>
      </c>
      <c r="O32" s="9">
        <v>33785</v>
      </c>
      <c r="P32" s="9">
        <v>33788</v>
      </c>
      <c r="Q32" s="9"/>
      <c r="R32" s="6">
        <v>-1</v>
      </c>
      <c r="T32" s="7"/>
      <c r="U32" s="7"/>
      <c r="V32" s="8"/>
      <c r="W32" s="8">
        <v>5500</v>
      </c>
      <c r="X32" s="8">
        <v>5500</v>
      </c>
      <c r="Y32" s="9">
        <v>33788</v>
      </c>
      <c r="Z32" s="6">
        <v>22</v>
      </c>
      <c r="AA32" s="6"/>
      <c r="AB32" s="6"/>
      <c r="AC32" s="4">
        <v>11</v>
      </c>
      <c r="AD32" s="4">
        <v>38.97</v>
      </c>
      <c r="AE32" s="4">
        <v>140.6</v>
      </c>
      <c r="AF32" s="4" t="s">
        <v>107</v>
      </c>
      <c r="AG32" s="11">
        <v>2.62416005</v>
      </c>
      <c r="AH32" s="6">
        <v>-16074</v>
      </c>
      <c r="AI32" s="4" t="s">
        <v>812</v>
      </c>
      <c r="AJ32" s="4" t="s">
        <v>810</v>
      </c>
      <c r="AK32" s="4" t="s">
        <v>811</v>
      </c>
      <c r="AO32" s="11"/>
    </row>
    <row r="33" spans="1:41" x14ac:dyDescent="0.2">
      <c r="A33" s="4" t="s">
        <v>805</v>
      </c>
      <c r="B33" s="4">
        <f t="shared" si="1"/>
        <v>32</v>
      </c>
      <c r="C33" s="4" t="s">
        <v>113</v>
      </c>
      <c r="D33" s="4" t="s">
        <v>804</v>
      </c>
      <c r="E33" s="4" t="s">
        <v>76</v>
      </c>
      <c r="F33" s="4" t="s">
        <v>63</v>
      </c>
      <c r="G33" s="4" t="s">
        <v>895</v>
      </c>
      <c r="H33" s="4">
        <v>2.6</v>
      </c>
      <c r="I33" s="4">
        <v>341</v>
      </c>
      <c r="K33" s="4" t="s">
        <v>77</v>
      </c>
      <c r="L33" s="4">
        <v>2.5</v>
      </c>
      <c r="M33" s="4">
        <v>0.1</v>
      </c>
      <c r="N33" s="5">
        <v>34820</v>
      </c>
      <c r="O33" s="5">
        <v>34820</v>
      </c>
      <c r="P33" s="9">
        <f ca="1">TODAY()</f>
        <v>43713</v>
      </c>
      <c r="Q33" s="9">
        <v>40098</v>
      </c>
      <c r="R33" s="6">
        <v>4.9000000000000004</v>
      </c>
      <c r="S33" s="4" t="s">
        <v>260</v>
      </c>
      <c r="T33" s="7">
        <v>-1</v>
      </c>
      <c r="U33" s="7"/>
      <c r="V33" s="8">
        <f>(50000+350000)*24*365*15/1000</f>
        <v>52560000</v>
      </c>
      <c r="W33" s="8">
        <f>200*24*365*15</f>
        <v>26280000</v>
      </c>
      <c r="X33" s="8">
        <f>Table1[[#This Row],[dV_inj]]-Table1[[#This Row],[dV_prod]]</f>
        <v>-26280000</v>
      </c>
      <c r="Y33" s="9">
        <v>40543</v>
      </c>
      <c r="Z33" s="6"/>
      <c r="AA33" s="6"/>
      <c r="AB33" s="6">
        <v>140</v>
      </c>
      <c r="AC33" s="4">
        <v>23</v>
      </c>
      <c r="AD33" s="4">
        <v>37.44</v>
      </c>
      <c r="AE33" s="4">
        <v>139.62</v>
      </c>
      <c r="AF33" s="4" t="s">
        <v>83</v>
      </c>
      <c r="AG33" s="11">
        <v>1.76237</v>
      </c>
      <c r="AH33" s="4">
        <v>-396.27</v>
      </c>
      <c r="AI33" s="4" t="s">
        <v>806</v>
      </c>
      <c r="AJ33" s="4" t="s">
        <v>807</v>
      </c>
      <c r="AK33" s="4" t="s">
        <v>808</v>
      </c>
      <c r="AO33" s="11"/>
    </row>
    <row r="34" spans="1:41" x14ac:dyDescent="0.2">
      <c r="A34" s="4" t="s">
        <v>720</v>
      </c>
      <c r="B34" s="4">
        <f t="shared" si="1"/>
        <v>33</v>
      </c>
      <c r="C34" s="4" t="s">
        <v>60</v>
      </c>
      <c r="D34" s="4" t="s">
        <v>721</v>
      </c>
      <c r="E34" s="4" t="s">
        <v>76</v>
      </c>
      <c r="F34" s="4" t="s">
        <v>180</v>
      </c>
      <c r="G34" s="4" t="s">
        <v>78</v>
      </c>
      <c r="H34" s="4">
        <v>3.46</v>
      </c>
      <c r="I34" s="4">
        <v>230</v>
      </c>
      <c r="J34" s="4">
        <v>130</v>
      </c>
      <c r="K34" s="4" t="s">
        <v>194</v>
      </c>
      <c r="L34" s="4">
        <v>0.73</v>
      </c>
      <c r="M34" s="4">
        <v>0.01</v>
      </c>
      <c r="N34" s="9">
        <v>30656.666666666668</v>
      </c>
      <c r="O34" s="9">
        <v>30656.666666666668</v>
      </c>
      <c r="P34" s="9">
        <v>30659.006944444445</v>
      </c>
      <c r="Q34" s="5"/>
      <c r="R34" s="6">
        <v>1.3</v>
      </c>
      <c r="T34" s="7">
        <v>0.4</v>
      </c>
      <c r="U34" s="7"/>
      <c r="V34" s="8"/>
      <c r="W34" s="8">
        <v>21000</v>
      </c>
      <c r="X34" s="8">
        <v>21000</v>
      </c>
      <c r="Y34" s="8"/>
      <c r="Z34" s="6">
        <v>48</v>
      </c>
      <c r="AA34" s="6">
        <v>31</v>
      </c>
      <c r="AB34" s="6"/>
      <c r="AC34" s="4">
        <v>133</v>
      </c>
      <c r="AD34" s="7">
        <v>35.854999999999997</v>
      </c>
      <c r="AE34" s="7">
        <v>-106.6687</v>
      </c>
      <c r="AF34" s="4" t="s">
        <v>68</v>
      </c>
      <c r="AG34" s="11">
        <v>0.80865001999999997</v>
      </c>
      <c r="AH34" s="6">
        <v>-6</v>
      </c>
      <c r="AI34" s="4" t="s">
        <v>838</v>
      </c>
      <c r="AO34" s="11"/>
    </row>
    <row r="35" spans="1:41" x14ac:dyDescent="0.2">
      <c r="A35" s="4" t="s">
        <v>861</v>
      </c>
      <c r="B35" s="4">
        <f t="shared" ref="B35:B66" si="2">B34+1</f>
        <v>34</v>
      </c>
      <c r="C35" s="4" t="s">
        <v>519</v>
      </c>
      <c r="D35" s="4" t="s">
        <v>858</v>
      </c>
      <c r="E35" s="4" t="s">
        <v>76</v>
      </c>
      <c r="F35" s="4" t="s">
        <v>63</v>
      </c>
      <c r="G35" s="4" t="s">
        <v>895</v>
      </c>
      <c r="H35" s="4">
        <v>3.5</v>
      </c>
      <c r="I35" s="4">
        <v>303</v>
      </c>
      <c r="J35" s="4">
        <v>253</v>
      </c>
      <c r="K35" s="4" t="s">
        <v>231</v>
      </c>
      <c r="M35" s="4">
        <v>0.1</v>
      </c>
      <c r="N35" s="5">
        <v>29221</v>
      </c>
      <c r="O35" s="5">
        <v>29952</v>
      </c>
      <c r="P35" s="9">
        <f ca="1">TODAY()</f>
        <v>43713</v>
      </c>
      <c r="Q35" s="5"/>
      <c r="R35" s="6">
        <v>1.9</v>
      </c>
      <c r="S35" s="4" t="s">
        <v>246</v>
      </c>
      <c r="T35" s="7"/>
      <c r="U35" s="7">
        <v>6</v>
      </c>
      <c r="V35" s="8">
        <v>350000000</v>
      </c>
      <c r="W35" s="8">
        <v>175000000</v>
      </c>
      <c r="X35" s="8">
        <f>Table1[[#This Row],[dV_inj]]-Table1[[#This Row],[dV_prod]]</f>
        <v>-175000000</v>
      </c>
      <c r="Y35" s="9">
        <v>41275</v>
      </c>
      <c r="Z35" s="6">
        <v>0.1</v>
      </c>
      <c r="AA35" s="6">
        <v>16</v>
      </c>
      <c r="AB35" s="6">
        <v>570</v>
      </c>
      <c r="AC35" s="4">
        <v>220</v>
      </c>
      <c r="AD35" s="4">
        <v>19.79</v>
      </c>
      <c r="AE35" s="4">
        <v>-100.66</v>
      </c>
      <c r="AF35" s="4" t="s">
        <v>83</v>
      </c>
      <c r="AG35" s="6">
        <v>1.3219000000000001</v>
      </c>
      <c r="AH35" s="10">
        <v>-144</v>
      </c>
      <c r="AI35" s="4" t="s">
        <v>862</v>
      </c>
      <c r="AJ35" s="4" t="s">
        <v>859</v>
      </c>
      <c r="AK35" s="4" t="s">
        <v>864</v>
      </c>
      <c r="AL35" s="4" t="s">
        <v>865</v>
      </c>
      <c r="AM35" s="4" t="s">
        <v>877</v>
      </c>
      <c r="AO35" s="11"/>
    </row>
    <row r="36" spans="1:41" x14ac:dyDescent="0.2">
      <c r="A36" s="4" t="s">
        <v>857</v>
      </c>
      <c r="B36" s="4">
        <f t="shared" si="2"/>
        <v>35</v>
      </c>
      <c r="C36" s="4" t="s">
        <v>519</v>
      </c>
      <c r="D36" s="4" t="s">
        <v>858</v>
      </c>
      <c r="E36" s="4" t="s">
        <v>76</v>
      </c>
      <c r="F36" s="4" t="s">
        <v>63</v>
      </c>
      <c r="G36" s="4" t="s">
        <v>895</v>
      </c>
      <c r="H36" s="4">
        <v>2.2000000000000002</v>
      </c>
      <c r="I36" s="4">
        <v>310</v>
      </c>
      <c r="K36" s="4" t="s">
        <v>231</v>
      </c>
      <c r="L36" s="4">
        <v>2.5</v>
      </c>
      <c r="M36" s="4">
        <v>0.1</v>
      </c>
      <c r="N36" s="5">
        <v>32874</v>
      </c>
      <c r="O36" s="5">
        <v>34700</v>
      </c>
      <c r="P36" s="9">
        <f ca="1">TODAY()</f>
        <v>43713</v>
      </c>
      <c r="Q36" s="5">
        <v>34449</v>
      </c>
      <c r="R36" s="6">
        <v>4.5999999999999996</v>
      </c>
      <c r="S36" s="4" t="s">
        <v>246</v>
      </c>
      <c r="T36" s="7"/>
      <c r="U36" s="7">
        <v>4</v>
      </c>
      <c r="V36" s="8">
        <v>100000000</v>
      </c>
      <c r="W36" s="8">
        <v>10000000</v>
      </c>
      <c r="X36" s="8">
        <f>Table1[[#This Row],[dV_inj]]-Table1[[#This Row],[dV_prod]]</f>
        <v>-90000000</v>
      </c>
      <c r="Y36" s="9">
        <v>41275</v>
      </c>
      <c r="Z36" s="6"/>
      <c r="AA36" s="6"/>
      <c r="AB36" s="6">
        <v>170</v>
      </c>
      <c r="AD36" s="4">
        <v>19.64</v>
      </c>
      <c r="AE36" s="4">
        <v>-97.44</v>
      </c>
      <c r="AF36" s="4" t="s">
        <v>83</v>
      </c>
      <c r="AG36" s="6">
        <v>1.06</v>
      </c>
      <c r="AH36" s="10">
        <v>-4</v>
      </c>
      <c r="AI36" s="4" t="s">
        <v>859</v>
      </c>
      <c r="AJ36" s="4" t="s">
        <v>875</v>
      </c>
      <c r="AK36" s="4" t="s">
        <v>862</v>
      </c>
      <c r="AL36" s="4" t="s">
        <v>860</v>
      </c>
      <c r="AM36" s="4" t="s">
        <v>877</v>
      </c>
      <c r="AO36" s="11"/>
    </row>
    <row r="37" spans="1:41" ht="15" customHeight="1" x14ac:dyDescent="0.2">
      <c r="A37" s="4" t="s">
        <v>120</v>
      </c>
      <c r="B37" s="4">
        <f t="shared" si="2"/>
        <v>36</v>
      </c>
      <c r="C37" s="4" t="s">
        <v>110</v>
      </c>
      <c r="D37" s="4" t="s">
        <v>121</v>
      </c>
      <c r="E37" s="4" t="s">
        <v>117</v>
      </c>
      <c r="F37" s="4" t="s">
        <v>118</v>
      </c>
      <c r="G37" s="4" t="s">
        <v>893</v>
      </c>
      <c r="H37" s="4">
        <v>2.4700000000000002</v>
      </c>
      <c r="I37" s="4">
        <v>105</v>
      </c>
      <c r="J37" s="4">
        <v>35</v>
      </c>
      <c r="K37" s="4" t="s">
        <v>102</v>
      </c>
      <c r="L37" s="4">
        <v>2.5</v>
      </c>
      <c r="M37" s="4">
        <v>0.08</v>
      </c>
      <c r="N37" s="9">
        <v>33239</v>
      </c>
      <c r="O37" s="9">
        <v>35796</v>
      </c>
      <c r="P37" s="9">
        <f ca="1">TODAY()</f>
        <v>43713</v>
      </c>
      <c r="Q37" s="9"/>
      <c r="R37" s="6">
        <v>-9999</v>
      </c>
      <c r="S37" s="4" t="s">
        <v>80</v>
      </c>
      <c r="T37" s="7"/>
      <c r="U37" s="7">
        <v>1.6</v>
      </c>
      <c r="V37" s="8">
        <f>7*46*3600*24*365/1000 + 12*81*3600*24*365/1000</f>
        <v>40807584</v>
      </c>
      <c r="W37" s="8">
        <f>12*81*3600*24*365/1000</f>
        <v>30652992</v>
      </c>
      <c r="X37" s="8">
        <f>W37-V37</f>
        <v>-10154592</v>
      </c>
      <c r="Y37" s="9">
        <v>40909</v>
      </c>
      <c r="Z37" s="6">
        <v>1.7</v>
      </c>
      <c r="AA37" s="6"/>
      <c r="AB37" s="6">
        <v>81</v>
      </c>
      <c r="AC37" s="6">
        <v>81</v>
      </c>
      <c r="AD37" s="4">
        <v>48.250300000000003</v>
      </c>
      <c r="AE37" s="4">
        <v>13.234400000000001</v>
      </c>
      <c r="AF37" s="4" t="s">
        <v>130</v>
      </c>
      <c r="AG37" s="11">
        <v>0.55000000999999998</v>
      </c>
      <c r="AH37" s="4">
        <v>85.05</v>
      </c>
      <c r="AI37" s="4" t="s">
        <v>780</v>
      </c>
      <c r="AJ37" s="4" t="s">
        <v>733</v>
      </c>
      <c r="AO37" s="11"/>
    </row>
    <row r="38" spans="1:41" x14ac:dyDescent="0.2">
      <c r="A38" s="4" t="s">
        <v>779</v>
      </c>
      <c r="B38" s="4">
        <f t="shared" si="2"/>
        <v>37</v>
      </c>
      <c r="C38" s="4" t="s">
        <v>110</v>
      </c>
      <c r="D38" s="4" t="s">
        <v>121</v>
      </c>
      <c r="E38" s="4" t="s">
        <v>117</v>
      </c>
      <c r="F38" s="4" t="s">
        <v>118</v>
      </c>
      <c r="G38" s="4" t="s">
        <v>893</v>
      </c>
      <c r="H38" s="4">
        <v>3.9</v>
      </c>
      <c r="I38" s="4">
        <v>141</v>
      </c>
      <c r="K38" s="4" t="s">
        <v>102</v>
      </c>
      <c r="L38" s="4">
        <v>4.0999999999999996</v>
      </c>
      <c r="M38" s="4">
        <v>0.08</v>
      </c>
      <c r="N38" s="9">
        <v>40909</v>
      </c>
      <c r="O38" s="9">
        <v>40909</v>
      </c>
      <c r="P38" s="9">
        <v>43466</v>
      </c>
      <c r="Q38" s="9">
        <v>39632</v>
      </c>
      <c r="R38" s="6">
        <v>1.3</v>
      </c>
      <c r="S38" s="4" t="s">
        <v>80</v>
      </c>
      <c r="T38" s="7">
        <v>-0.36</v>
      </c>
      <c r="U38" s="7"/>
      <c r="V38" s="8"/>
      <c r="W38" s="7"/>
      <c r="X38" s="12">
        <v>0</v>
      </c>
      <c r="Y38" s="8"/>
      <c r="Z38" s="6"/>
      <c r="AA38" s="6"/>
      <c r="AB38" s="6"/>
      <c r="AC38" s="4">
        <v>135</v>
      </c>
      <c r="AD38" s="4">
        <v>47.99</v>
      </c>
      <c r="AE38" s="4">
        <v>11.726000000000001</v>
      </c>
      <c r="AF38" s="4" t="s">
        <v>130</v>
      </c>
      <c r="AG38" s="11">
        <v>0.55000000999999998</v>
      </c>
      <c r="AH38" s="10">
        <v>-64</v>
      </c>
      <c r="AI38" s="4" t="s">
        <v>754</v>
      </c>
      <c r="AJ38" s="4" t="s">
        <v>777</v>
      </c>
      <c r="AO38" s="11"/>
    </row>
    <row r="39" spans="1:41" x14ac:dyDescent="0.2">
      <c r="A39" s="4" t="s">
        <v>123</v>
      </c>
      <c r="B39" s="4">
        <f t="shared" si="2"/>
        <v>38</v>
      </c>
      <c r="C39" s="4" t="s">
        <v>124</v>
      </c>
      <c r="D39" s="4" t="s">
        <v>121</v>
      </c>
      <c r="E39" s="4" t="s">
        <v>117</v>
      </c>
      <c r="F39" s="4" t="s">
        <v>118</v>
      </c>
      <c r="G39" s="4" t="s">
        <v>125</v>
      </c>
      <c r="H39" s="4">
        <v>2.12</v>
      </c>
      <c r="I39" s="4">
        <v>105</v>
      </c>
      <c r="K39" s="4" t="s">
        <v>102</v>
      </c>
      <c r="L39" s="4">
        <v>2.9</v>
      </c>
      <c r="M39" s="4">
        <v>2.5000000000000001E-2</v>
      </c>
      <c r="N39" s="9">
        <v>29221</v>
      </c>
      <c r="O39" s="9">
        <v>36151</v>
      </c>
      <c r="P39" s="9">
        <v>36008</v>
      </c>
      <c r="Q39" s="9"/>
      <c r="R39" s="6">
        <v>-9999</v>
      </c>
      <c r="S39" s="4" t="s">
        <v>106</v>
      </c>
      <c r="T39" s="7"/>
      <c r="U39" s="7"/>
      <c r="V39" s="8">
        <v>93600000</v>
      </c>
      <c r="W39" s="8">
        <v>93600000</v>
      </c>
      <c r="X39" s="12">
        <v>0</v>
      </c>
      <c r="Y39" s="8"/>
      <c r="Z39" s="6"/>
      <c r="AA39" s="6"/>
      <c r="AB39" s="6"/>
      <c r="AC39" s="4">
        <v>22</v>
      </c>
      <c r="AD39" s="16">
        <v>48.26896</v>
      </c>
      <c r="AE39" s="17">
        <v>13.29181</v>
      </c>
      <c r="AF39" s="4" t="s">
        <v>122</v>
      </c>
      <c r="AG39" s="11">
        <v>0.55000000999999998</v>
      </c>
      <c r="AH39" s="4">
        <v>0</v>
      </c>
      <c r="AI39" s="4" t="s">
        <v>780</v>
      </c>
      <c r="AJ39" s="4" t="s">
        <v>784</v>
      </c>
      <c r="AK39" s="4" t="s">
        <v>733</v>
      </c>
      <c r="AO39" s="11"/>
    </row>
    <row r="40" spans="1:41" x14ac:dyDescent="0.2">
      <c r="A40" s="4" t="s">
        <v>775</v>
      </c>
      <c r="B40" s="4">
        <f t="shared" si="2"/>
        <v>39</v>
      </c>
      <c r="C40" s="4" t="s">
        <v>110</v>
      </c>
      <c r="D40" s="4" t="s">
        <v>121</v>
      </c>
      <c r="E40" s="4" t="s">
        <v>117</v>
      </c>
      <c r="F40" s="4" t="s">
        <v>118</v>
      </c>
      <c r="G40" s="4" t="s">
        <v>893</v>
      </c>
      <c r="H40" s="4">
        <v>3.9</v>
      </c>
      <c r="I40" s="4">
        <v>141</v>
      </c>
      <c r="K40" s="4" t="s">
        <v>102</v>
      </c>
      <c r="L40" s="4">
        <v>4</v>
      </c>
      <c r="M40" s="4">
        <v>0.08</v>
      </c>
      <c r="N40" s="5">
        <v>41334</v>
      </c>
      <c r="O40" s="5">
        <v>41334</v>
      </c>
      <c r="P40" s="5">
        <f ca="1">TODAY()</f>
        <v>43713</v>
      </c>
      <c r="Q40" s="5"/>
      <c r="R40" s="6">
        <v>0.8</v>
      </c>
      <c r="S40" s="4" t="s">
        <v>80</v>
      </c>
      <c r="T40" s="7">
        <v>-0.36</v>
      </c>
      <c r="U40" s="7"/>
      <c r="V40" s="8"/>
      <c r="W40" s="7"/>
      <c r="X40" s="12">
        <v>0</v>
      </c>
      <c r="Y40" s="8"/>
      <c r="Z40" s="6">
        <v>1.8</v>
      </c>
      <c r="AA40" s="6">
        <v>30</v>
      </c>
      <c r="AB40" s="6">
        <v>130</v>
      </c>
      <c r="AC40" s="4">
        <v>130</v>
      </c>
      <c r="AD40" s="4">
        <v>48.027000000000001</v>
      </c>
      <c r="AE40" s="4">
        <v>11.688000000000001</v>
      </c>
      <c r="AF40" s="4" t="s">
        <v>130</v>
      </c>
      <c r="AG40" s="11">
        <v>0.51999998000000003</v>
      </c>
      <c r="AH40" s="10">
        <f>IF(AG40&lt;1,AA40*AB40,0)</f>
        <v>3900</v>
      </c>
      <c r="AI40" s="4" t="s">
        <v>776</v>
      </c>
      <c r="AJ40" s="4" t="s">
        <v>777</v>
      </c>
      <c r="AK40" s="4" t="s">
        <v>754</v>
      </c>
      <c r="AO40" s="11"/>
    </row>
    <row r="41" spans="1:41" x14ac:dyDescent="0.2">
      <c r="A41" s="4" t="s">
        <v>126</v>
      </c>
      <c r="B41" s="4">
        <f t="shared" si="2"/>
        <v>40</v>
      </c>
      <c r="C41" s="4" t="s">
        <v>110</v>
      </c>
      <c r="D41" s="4" t="s">
        <v>121</v>
      </c>
      <c r="E41" s="4" t="s">
        <v>117</v>
      </c>
      <c r="F41" s="4" t="s">
        <v>118</v>
      </c>
      <c r="G41" s="4" t="s">
        <v>893</v>
      </c>
      <c r="H41" s="4">
        <v>3.05</v>
      </c>
      <c r="I41" s="4">
        <v>85</v>
      </c>
      <c r="K41" s="4" t="s">
        <v>102</v>
      </c>
      <c r="L41" s="4">
        <v>3.2</v>
      </c>
      <c r="M41" s="4">
        <v>0.05</v>
      </c>
      <c r="N41" s="9">
        <v>41244</v>
      </c>
      <c r="O41" s="9">
        <v>41244</v>
      </c>
      <c r="P41" s="9">
        <f ca="1">TODAY()</f>
        <v>43713</v>
      </c>
      <c r="Q41" s="9">
        <v>42987</v>
      </c>
      <c r="R41" s="6">
        <v>2.1</v>
      </c>
      <c r="S41" s="4" t="s">
        <v>80</v>
      </c>
      <c r="T41" s="7">
        <v>1.5</v>
      </c>
      <c r="U41" s="7">
        <v>2</v>
      </c>
      <c r="V41" s="7"/>
      <c r="W41" s="7"/>
      <c r="X41" s="12">
        <v>0</v>
      </c>
      <c r="Y41" s="12"/>
      <c r="Z41" s="6">
        <v>1</v>
      </c>
      <c r="AA41" s="6"/>
      <c r="AB41" s="6"/>
      <c r="AC41" s="4">
        <v>80</v>
      </c>
      <c r="AD41" s="4">
        <v>48.183</v>
      </c>
      <c r="AE41" s="4">
        <v>11.795</v>
      </c>
      <c r="AF41" s="4" t="s">
        <v>130</v>
      </c>
      <c r="AG41" s="11">
        <v>0.5</v>
      </c>
      <c r="AH41" s="4">
        <v>-138.02000000000001</v>
      </c>
      <c r="AI41" s="4" t="s">
        <v>774</v>
      </c>
      <c r="AJ41" s="4" t="s">
        <v>777</v>
      </c>
      <c r="AO41" s="11"/>
    </row>
    <row r="42" spans="1:41" x14ac:dyDescent="0.2">
      <c r="A42" s="4" t="s">
        <v>127</v>
      </c>
      <c r="B42" s="4">
        <f t="shared" si="2"/>
        <v>41</v>
      </c>
      <c r="C42" s="4" t="s">
        <v>110</v>
      </c>
      <c r="D42" s="4" t="s">
        <v>121</v>
      </c>
      <c r="E42" s="4" t="s">
        <v>117</v>
      </c>
      <c r="F42" s="4" t="s">
        <v>118</v>
      </c>
      <c r="G42" s="4" t="s">
        <v>893</v>
      </c>
      <c r="H42" s="4">
        <v>3.4</v>
      </c>
      <c r="I42" s="4">
        <v>107</v>
      </c>
      <c r="J42" s="4">
        <f>105-60</f>
        <v>45</v>
      </c>
      <c r="K42" s="4" t="s">
        <v>102</v>
      </c>
      <c r="L42" s="4">
        <v>3.5</v>
      </c>
      <c r="M42" s="4">
        <v>0.04</v>
      </c>
      <c r="N42" s="9">
        <v>38718</v>
      </c>
      <c r="O42" s="9">
        <v>38718</v>
      </c>
      <c r="P42" s="9">
        <f ca="1">TODAY()</f>
        <v>43713</v>
      </c>
      <c r="Q42" s="9"/>
      <c r="R42" s="6">
        <v>0.4</v>
      </c>
      <c r="S42" s="4" t="s">
        <v>80</v>
      </c>
      <c r="T42" s="7">
        <v>1.5</v>
      </c>
      <c r="U42" s="7"/>
      <c r="V42" s="7"/>
      <c r="W42" s="7"/>
      <c r="X42" s="12">
        <v>0</v>
      </c>
      <c r="Y42" s="12"/>
      <c r="Z42" s="6">
        <v>1.5</v>
      </c>
      <c r="AA42" s="6">
        <v>20</v>
      </c>
      <c r="AB42" s="6"/>
      <c r="AC42" s="4">
        <v>95</v>
      </c>
      <c r="AD42" s="4">
        <v>48.067</v>
      </c>
      <c r="AE42" s="4">
        <v>11.525</v>
      </c>
      <c r="AF42" s="4" t="s">
        <v>130</v>
      </c>
      <c r="AG42" s="11">
        <v>0.51999998000000003</v>
      </c>
      <c r="AH42" s="4">
        <v>-64.410000000000011</v>
      </c>
      <c r="AI42" s="4" t="s">
        <v>785</v>
      </c>
      <c r="AJ42" s="4" t="s">
        <v>777</v>
      </c>
      <c r="AO42" s="11"/>
    </row>
    <row r="43" spans="1:41" x14ac:dyDescent="0.2">
      <c r="A43" s="4" t="s">
        <v>128</v>
      </c>
      <c r="B43" s="4">
        <f t="shared" si="2"/>
        <v>42</v>
      </c>
      <c r="C43" s="4" t="s">
        <v>129</v>
      </c>
      <c r="D43" s="4" t="s">
        <v>121</v>
      </c>
      <c r="E43" s="4" t="s">
        <v>117</v>
      </c>
      <c r="F43" s="4" t="s">
        <v>118</v>
      </c>
      <c r="G43" s="4" t="s">
        <v>78</v>
      </c>
      <c r="H43" s="4">
        <v>4.25</v>
      </c>
      <c r="I43" s="4">
        <v>145</v>
      </c>
      <c r="J43" s="4">
        <v>115</v>
      </c>
      <c r="K43" s="4" t="s">
        <v>102</v>
      </c>
      <c r="L43" s="4">
        <v>4.8</v>
      </c>
      <c r="M43" s="4">
        <v>0.06</v>
      </c>
      <c r="N43" s="9">
        <v>41474</v>
      </c>
      <c r="O43" s="9">
        <v>41474</v>
      </c>
      <c r="P43" s="9">
        <v>41479</v>
      </c>
      <c r="Q43" s="9">
        <v>41475</v>
      </c>
      <c r="R43" s="6">
        <v>3.5</v>
      </c>
      <c r="S43" s="4" t="s">
        <v>80</v>
      </c>
      <c r="T43" s="7">
        <v>0</v>
      </c>
      <c r="U43" s="7"/>
      <c r="V43" s="7">
        <v>0</v>
      </c>
      <c r="W43" s="7">
        <v>1000</v>
      </c>
      <c r="X43" s="12">
        <v>1000</v>
      </c>
      <c r="Y43" s="12"/>
      <c r="Z43" s="6">
        <v>9</v>
      </c>
      <c r="AA43" s="6">
        <v>37</v>
      </c>
      <c r="AB43" s="6"/>
      <c r="AC43" s="4">
        <v>54</v>
      </c>
      <c r="AD43" s="4">
        <v>47.42</v>
      </c>
      <c r="AE43" s="4">
        <v>9.33</v>
      </c>
      <c r="AF43" s="4" t="s">
        <v>130</v>
      </c>
      <c r="AG43" s="11">
        <v>0.89</v>
      </c>
      <c r="AH43" s="4">
        <v>-15.840000000000002</v>
      </c>
      <c r="AI43" s="4" t="s">
        <v>781</v>
      </c>
      <c r="AJ43" s="4" t="s">
        <v>782</v>
      </c>
      <c r="AK43" s="4" t="s">
        <v>783</v>
      </c>
      <c r="AO43" s="11"/>
    </row>
    <row r="44" spans="1:41" x14ac:dyDescent="0.2">
      <c r="A44" s="4" t="s">
        <v>131</v>
      </c>
      <c r="B44" s="4">
        <f t="shared" si="2"/>
        <v>43</v>
      </c>
      <c r="C44" s="4" t="s">
        <v>110</v>
      </c>
      <c r="D44" s="4" t="s">
        <v>121</v>
      </c>
      <c r="E44" s="4" t="s">
        <v>117</v>
      </c>
      <c r="F44" s="4" t="s">
        <v>118</v>
      </c>
      <c r="G44" s="4" t="s">
        <v>893</v>
      </c>
      <c r="H44" s="4">
        <v>4.4800000000000004</v>
      </c>
      <c r="I44" s="4">
        <v>140</v>
      </c>
      <c r="K44" s="4" t="s">
        <v>102</v>
      </c>
      <c r="L44" s="4">
        <v>4.5999999999999996</v>
      </c>
      <c r="M44" s="4">
        <v>0.08</v>
      </c>
      <c r="N44" s="9">
        <v>41334</v>
      </c>
      <c r="O44" s="9">
        <v>41334</v>
      </c>
      <c r="P44" s="9">
        <f ca="1">TODAY()</f>
        <v>43713</v>
      </c>
      <c r="Q44" s="9"/>
      <c r="R44" s="6">
        <v>1.2</v>
      </c>
      <c r="S44" s="4" t="s">
        <v>80</v>
      </c>
      <c r="T44" s="7">
        <v>-0.36</v>
      </c>
      <c r="U44" s="7"/>
      <c r="V44" s="8"/>
      <c r="W44" s="8"/>
      <c r="X44" s="8">
        <v>0</v>
      </c>
      <c r="Y44" s="8"/>
      <c r="Z44" s="6"/>
      <c r="AA44" s="6"/>
      <c r="AB44" s="6">
        <v>110</v>
      </c>
      <c r="AC44" s="6">
        <v>110</v>
      </c>
      <c r="AD44" s="4">
        <v>47.976900000000001</v>
      </c>
      <c r="AE44" s="4">
        <v>11.667199999999999</v>
      </c>
      <c r="AF44" s="4" t="s">
        <v>122</v>
      </c>
      <c r="AG44" s="11">
        <v>0.55000000000000004</v>
      </c>
      <c r="AH44" s="4">
        <v>-64.410000000000011</v>
      </c>
      <c r="AI44" s="4" t="s">
        <v>754</v>
      </c>
      <c r="AJ44" s="4" t="s">
        <v>778</v>
      </c>
      <c r="AK44" s="4" t="s">
        <v>777</v>
      </c>
      <c r="AO44" s="11"/>
    </row>
    <row r="45" spans="1:41" x14ac:dyDescent="0.2">
      <c r="A45" s="4" t="s">
        <v>132</v>
      </c>
      <c r="B45" s="4">
        <f t="shared" si="2"/>
        <v>44</v>
      </c>
      <c r="C45" s="4" t="s">
        <v>110</v>
      </c>
      <c r="D45" s="4" t="s">
        <v>121</v>
      </c>
      <c r="E45" s="4" t="s">
        <v>117</v>
      </c>
      <c r="F45" s="4" t="s">
        <v>118</v>
      </c>
      <c r="G45" s="4" t="s">
        <v>893</v>
      </c>
      <c r="H45" s="4">
        <v>1.94</v>
      </c>
      <c r="I45" s="4">
        <v>80.5</v>
      </c>
      <c r="J45" s="4">
        <v>25</v>
      </c>
      <c r="K45" s="4" t="s">
        <v>102</v>
      </c>
      <c r="L45" s="4">
        <v>2.1</v>
      </c>
      <c r="M45" s="4">
        <v>0.08</v>
      </c>
      <c r="N45" s="9">
        <v>36526</v>
      </c>
      <c r="O45" s="9">
        <v>36526</v>
      </c>
      <c r="P45" s="9">
        <f ca="1">TODAY()</f>
        <v>43713</v>
      </c>
      <c r="Q45" s="9"/>
      <c r="R45" s="6">
        <v>-9999</v>
      </c>
      <c r="S45" s="4" t="s">
        <v>80</v>
      </c>
      <c r="T45" s="7"/>
      <c r="U45" s="7">
        <v>2</v>
      </c>
      <c r="V45" s="8"/>
      <c r="W45" s="8"/>
      <c r="X45" s="8">
        <v>0</v>
      </c>
      <c r="Y45" s="8"/>
      <c r="Z45" s="6">
        <v>0.4</v>
      </c>
      <c r="AA45" s="6">
        <v>19.7</v>
      </c>
      <c r="AB45" s="6">
        <v>74</v>
      </c>
      <c r="AC45" s="6">
        <v>74</v>
      </c>
      <c r="AD45" s="4">
        <v>48.257269999999998</v>
      </c>
      <c r="AE45" s="4">
        <v>13.011056</v>
      </c>
      <c r="AF45" s="4" t="s">
        <v>130</v>
      </c>
      <c r="AG45" s="11">
        <v>0.52</v>
      </c>
      <c r="AH45" s="4">
        <v>85.05</v>
      </c>
      <c r="AI45" s="4" t="s">
        <v>780</v>
      </c>
      <c r="AO45" s="11"/>
    </row>
    <row r="46" spans="1:41" x14ac:dyDescent="0.2">
      <c r="A46" s="4" t="s">
        <v>133</v>
      </c>
      <c r="B46" s="4">
        <f t="shared" si="2"/>
        <v>45</v>
      </c>
      <c r="C46" s="4" t="s">
        <v>110</v>
      </c>
      <c r="D46" s="4" t="s">
        <v>121</v>
      </c>
      <c r="E46" s="4" t="s">
        <v>117</v>
      </c>
      <c r="F46" s="4" t="s">
        <v>118</v>
      </c>
      <c r="G46" s="4" t="s">
        <v>893</v>
      </c>
      <c r="H46" s="4">
        <v>3.4</v>
      </c>
      <c r="I46" s="4">
        <v>122</v>
      </c>
      <c r="K46" s="4" t="s">
        <v>102</v>
      </c>
      <c r="L46" s="4">
        <v>3.7</v>
      </c>
      <c r="M46" s="4">
        <v>0.05</v>
      </c>
      <c r="N46" s="9">
        <v>39356</v>
      </c>
      <c r="O46" s="9">
        <v>39356</v>
      </c>
      <c r="P46" s="9">
        <f ca="1">TODAY()</f>
        <v>43713</v>
      </c>
      <c r="Q46" s="9">
        <v>39632</v>
      </c>
      <c r="R46" s="6">
        <v>2.4</v>
      </c>
      <c r="S46" s="4" t="s">
        <v>80</v>
      </c>
      <c r="T46" s="7">
        <v>1.5</v>
      </c>
      <c r="U46" s="7"/>
      <c r="V46" s="7"/>
      <c r="W46" s="7"/>
      <c r="X46" s="12">
        <v>0</v>
      </c>
      <c r="Y46" s="12"/>
      <c r="Z46" s="6">
        <v>1</v>
      </c>
      <c r="AA46" s="6">
        <v>26.7</v>
      </c>
      <c r="AB46" s="6"/>
      <c r="AC46" s="4">
        <v>120</v>
      </c>
      <c r="AD46" s="4">
        <v>48.05</v>
      </c>
      <c r="AE46" s="4">
        <v>11.6</v>
      </c>
      <c r="AF46" s="4" t="s">
        <v>130</v>
      </c>
      <c r="AG46" s="11">
        <v>0.52</v>
      </c>
      <c r="AH46" s="4">
        <v>-64.410000000000011</v>
      </c>
      <c r="AI46" s="4" t="s">
        <v>790</v>
      </c>
      <c r="AJ46" s="4" t="s">
        <v>791</v>
      </c>
      <c r="AK46" s="4" t="s">
        <v>777</v>
      </c>
      <c r="AO46" s="11"/>
    </row>
    <row r="47" spans="1:41" x14ac:dyDescent="0.2">
      <c r="A47" s="4" t="s">
        <v>187</v>
      </c>
      <c r="B47" s="4">
        <f t="shared" si="2"/>
        <v>46</v>
      </c>
      <c r="C47" s="4" t="s">
        <v>110</v>
      </c>
      <c r="D47" s="4" t="s">
        <v>142</v>
      </c>
      <c r="E47" s="4" t="s">
        <v>137</v>
      </c>
      <c r="F47" s="4" t="s">
        <v>180</v>
      </c>
      <c r="G47" s="4" t="s">
        <v>78</v>
      </c>
      <c r="H47" s="4">
        <v>4.12</v>
      </c>
      <c r="I47" s="4">
        <v>150</v>
      </c>
      <c r="J47" s="4">
        <v>120</v>
      </c>
      <c r="K47" s="4" t="s">
        <v>112</v>
      </c>
      <c r="L47" s="4">
        <v>4</v>
      </c>
      <c r="M47" s="4">
        <v>0.09</v>
      </c>
      <c r="N47" s="9">
        <v>39312</v>
      </c>
      <c r="O47" s="9">
        <v>39312</v>
      </c>
      <c r="P47" s="9">
        <v>39312</v>
      </c>
      <c r="Q47" s="9">
        <v>39312</v>
      </c>
      <c r="R47" s="6">
        <v>-9999</v>
      </c>
      <c r="S47" s="4" t="s">
        <v>106</v>
      </c>
      <c r="T47" s="7">
        <v>-2</v>
      </c>
      <c r="U47" s="7"/>
      <c r="V47" s="8"/>
      <c r="W47" s="8"/>
      <c r="X47" s="8">
        <v>500</v>
      </c>
      <c r="Y47" s="8"/>
      <c r="Z47" s="6">
        <v>49.5</v>
      </c>
      <c r="AA47" s="6"/>
      <c r="AB47" s="6"/>
      <c r="AD47" s="4">
        <v>53.91</v>
      </c>
      <c r="AE47" s="4">
        <v>13.6</v>
      </c>
      <c r="AF47" s="4" t="s">
        <v>68</v>
      </c>
      <c r="AG47" s="11">
        <v>0.18</v>
      </c>
      <c r="AH47" s="4">
        <v>0</v>
      </c>
      <c r="AI47" s="4" t="s">
        <v>766</v>
      </c>
      <c r="AJ47" s="4" t="s">
        <v>767</v>
      </c>
      <c r="AK47" s="4" t="s">
        <v>768</v>
      </c>
      <c r="AL47" s="4" t="s">
        <v>770</v>
      </c>
      <c r="AO47" s="11"/>
    </row>
    <row r="48" spans="1:41" x14ac:dyDescent="0.2">
      <c r="A48" s="4" t="s">
        <v>187</v>
      </c>
      <c r="B48" s="4">
        <f t="shared" si="2"/>
        <v>47</v>
      </c>
      <c r="C48" s="4" t="s">
        <v>110</v>
      </c>
      <c r="D48" s="4" t="s">
        <v>142</v>
      </c>
      <c r="E48" s="4" t="s">
        <v>137</v>
      </c>
      <c r="F48" s="4" t="s">
        <v>180</v>
      </c>
      <c r="G48" s="4" t="s">
        <v>78</v>
      </c>
      <c r="H48" s="4">
        <v>4.2060000000000004</v>
      </c>
      <c r="I48" s="4">
        <v>150</v>
      </c>
      <c r="J48" s="4">
        <v>120</v>
      </c>
      <c r="K48" s="4" t="s">
        <v>112</v>
      </c>
      <c r="L48" s="4">
        <v>4</v>
      </c>
      <c r="M48" s="4">
        <v>0.09</v>
      </c>
      <c r="N48" s="9">
        <v>39313</v>
      </c>
      <c r="O48" s="9">
        <v>39313</v>
      </c>
      <c r="P48" s="9">
        <v>39313</v>
      </c>
      <c r="Q48" s="9">
        <v>39312</v>
      </c>
      <c r="R48" s="6">
        <v>-9999</v>
      </c>
      <c r="S48" s="4" t="s">
        <v>106</v>
      </c>
      <c r="T48" s="7">
        <v>-2</v>
      </c>
      <c r="U48" s="7"/>
      <c r="V48" s="8"/>
      <c r="W48" s="8"/>
      <c r="X48" s="8">
        <v>500</v>
      </c>
      <c r="Y48" s="8"/>
      <c r="Z48" s="6">
        <v>38</v>
      </c>
      <c r="AA48" s="6"/>
      <c r="AB48" s="6"/>
      <c r="AD48" s="4">
        <v>53.91</v>
      </c>
      <c r="AE48" s="4">
        <v>13.6</v>
      </c>
      <c r="AF48" s="4" t="s">
        <v>68</v>
      </c>
      <c r="AG48" s="11">
        <v>0.18</v>
      </c>
      <c r="AH48" s="4">
        <v>0</v>
      </c>
      <c r="AI48" s="4" t="s">
        <v>766</v>
      </c>
      <c r="AJ48" s="4" t="s">
        <v>767</v>
      </c>
      <c r="AK48" s="4" t="s">
        <v>768</v>
      </c>
      <c r="AL48" s="4" t="s">
        <v>770</v>
      </c>
      <c r="AO48" s="11"/>
    </row>
    <row r="49" spans="1:41" ht="15" customHeight="1" x14ac:dyDescent="0.2">
      <c r="A49" s="4" t="s">
        <v>188</v>
      </c>
      <c r="B49" s="4">
        <f t="shared" si="2"/>
        <v>48</v>
      </c>
      <c r="C49" s="4" t="s">
        <v>110</v>
      </c>
      <c r="D49" s="4" t="s">
        <v>142</v>
      </c>
      <c r="E49" s="4" t="s">
        <v>137</v>
      </c>
      <c r="F49" s="4" t="s">
        <v>180</v>
      </c>
      <c r="G49" s="4" t="s">
        <v>78</v>
      </c>
      <c r="H49" s="4">
        <v>4.0999999999999996</v>
      </c>
      <c r="I49" s="4">
        <v>150</v>
      </c>
      <c r="J49" s="4">
        <v>120</v>
      </c>
      <c r="K49" s="4" t="s">
        <v>77</v>
      </c>
      <c r="L49" s="4">
        <v>4</v>
      </c>
      <c r="M49" s="4">
        <v>0.09</v>
      </c>
      <c r="N49" s="9">
        <v>39303</v>
      </c>
      <c r="O49" s="9">
        <v>39303</v>
      </c>
      <c r="P49" s="9">
        <v>39308</v>
      </c>
      <c r="Q49" s="9">
        <v>39307</v>
      </c>
      <c r="R49" s="6">
        <v>-1</v>
      </c>
      <c r="S49" s="4" t="s">
        <v>106</v>
      </c>
      <c r="T49" s="7">
        <v>-2</v>
      </c>
      <c r="U49" s="7"/>
      <c r="V49" s="8"/>
      <c r="W49" s="8"/>
      <c r="X49" s="8">
        <v>13000</v>
      </c>
      <c r="Y49" s="8"/>
      <c r="Z49" s="6">
        <v>58.6</v>
      </c>
      <c r="AA49" s="6"/>
      <c r="AB49" s="6"/>
      <c r="AC49" s="4">
        <v>150</v>
      </c>
      <c r="AD49" s="4">
        <v>53.91</v>
      </c>
      <c r="AE49" s="4">
        <v>13.6</v>
      </c>
      <c r="AF49" s="4" t="s">
        <v>68</v>
      </c>
      <c r="AG49" s="11">
        <v>0.18</v>
      </c>
      <c r="AH49" s="4">
        <v>0</v>
      </c>
      <c r="AI49" s="4" t="s">
        <v>766</v>
      </c>
      <c r="AJ49" s="4" t="s">
        <v>767</v>
      </c>
      <c r="AK49" s="4" t="s">
        <v>768</v>
      </c>
      <c r="AL49" s="4" t="s">
        <v>770</v>
      </c>
      <c r="AO49" s="11"/>
    </row>
    <row r="50" spans="1:41" x14ac:dyDescent="0.2">
      <c r="A50" s="4" t="s">
        <v>189</v>
      </c>
      <c r="B50" s="4">
        <f t="shared" si="2"/>
        <v>49</v>
      </c>
      <c r="C50" s="4" t="s">
        <v>110</v>
      </c>
      <c r="D50" s="4" t="s">
        <v>142</v>
      </c>
      <c r="E50" s="4" t="s">
        <v>137</v>
      </c>
      <c r="F50" s="4" t="s">
        <v>180</v>
      </c>
      <c r="G50" s="4" t="s">
        <v>78</v>
      </c>
      <c r="H50" s="4">
        <v>4.1500000000000004</v>
      </c>
      <c r="I50" s="4">
        <v>169</v>
      </c>
      <c r="K50" s="4" t="s">
        <v>112</v>
      </c>
      <c r="L50" s="4">
        <v>5</v>
      </c>
      <c r="M50" s="4">
        <v>7.0000000000000007E-2</v>
      </c>
      <c r="N50" s="9">
        <v>40686</v>
      </c>
      <c r="O50" s="9">
        <v>40686</v>
      </c>
      <c r="P50" s="9">
        <v>40690</v>
      </c>
      <c r="Q50" s="9"/>
      <c r="R50" s="6">
        <v>-9999</v>
      </c>
      <c r="S50" s="4" t="s">
        <v>106</v>
      </c>
      <c r="T50" s="7">
        <v>0</v>
      </c>
      <c r="U50" s="7"/>
      <c r="V50" s="8"/>
      <c r="W50" s="8"/>
      <c r="X50" s="8">
        <v>20000</v>
      </c>
      <c r="Y50" s="8"/>
      <c r="Z50" s="6">
        <v>47</v>
      </c>
      <c r="AA50" s="6"/>
      <c r="AB50" s="6"/>
      <c r="AC50" s="4">
        <v>90</v>
      </c>
      <c r="AD50" s="4">
        <v>52.4</v>
      </c>
      <c r="AE50" s="4">
        <v>9.83</v>
      </c>
      <c r="AF50" s="4" t="s">
        <v>83</v>
      </c>
      <c r="AG50" s="11">
        <v>0.23</v>
      </c>
      <c r="AH50" s="4">
        <v>0</v>
      </c>
      <c r="AI50" s="4" t="s">
        <v>764</v>
      </c>
      <c r="AJ50" s="4" t="s">
        <v>765</v>
      </c>
      <c r="AO50" s="11"/>
    </row>
    <row r="51" spans="1:41" ht="15" customHeight="1" x14ac:dyDescent="0.2">
      <c r="A51" s="4" t="s">
        <v>190</v>
      </c>
      <c r="B51" s="4">
        <f t="shared" si="2"/>
        <v>50</v>
      </c>
      <c r="C51" s="4" t="s">
        <v>110</v>
      </c>
      <c r="D51" s="4" t="s">
        <v>142</v>
      </c>
      <c r="E51" s="4" t="s">
        <v>137</v>
      </c>
      <c r="F51" s="4" t="s">
        <v>180</v>
      </c>
      <c r="G51" s="4" t="s">
        <v>78</v>
      </c>
      <c r="H51" s="4">
        <v>4.1500000000000004</v>
      </c>
      <c r="I51" s="4">
        <v>158</v>
      </c>
      <c r="K51" s="4" t="s">
        <v>112</v>
      </c>
      <c r="L51" s="4">
        <v>5</v>
      </c>
      <c r="M51" s="4">
        <v>7.0000000000000007E-2</v>
      </c>
      <c r="N51" s="9">
        <v>37917</v>
      </c>
      <c r="O51" s="9">
        <v>37917</v>
      </c>
      <c r="P51" s="9">
        <v>37926</v>
      </c>
      <c r="Q51" s="9"/>
      <c r="R51" s="6">
        <v>-9999</v>
      </c>
      <c r="T51" s="7">
        <v>0</v>
      </c>
      <c r="U51" s="7"/>
      <c r="V51" s="8"/>
      <c r="W51" s="8"/>
      <c r="X51" s="8">
        <v>20000</v>
      </c>
      <c r="Y51" s="8"/>
      <c r="Z51" s="6">
        <v>34</v>
      </c>
      <c r="AA51" s="6"/>
      <c r="AB51" s="6"/>
      <c r="AC51" s="4">
        <v>50</v>
      </c>
      <c r="AD51" s="4">
        <v>52.9</v>
      </c>
      <c r="AE51" s="4">
        <v>10.33</v>
      </c>
      <c r="AF51" s="4" t="s">
        <v>83</v>
      </c>
      <c r="AG51" s="11">
        <v>0.21</v>
      </c>
      <c r="AH51" s="4">
        <v>0</v>
      </c>
      <c r="AI51" s="4" t="s">
        <v>769</v>
      </c>
      <c r="AO51" s="11"/>
    </row>
    <row r="52" spans="1:41" x14ac:dyDescent="0.2">
      <c r="A52" s="4" t="s">
        <v>141</v>
      </c>
      <c r="B52" s="4">
        <f t="shared" si="2"/>
        <v>51</v>
      </c>
      <c r="C52" s="4" t="s">
        <v>110</v>
      </c>
      <c r="D52" s="4" t="s">
        <v>142</v>
      </c>
      <c r="E52" s="4" t="s">
        <v>137</v>
      </c>
      <c r="F52" s="4" t="s">
        <v>118</v>
      </c>
      <c r="G52" s="4" t="s">
        <v>893</v>
      </c>
      <c r="H52" s="4">
        <v>1.2</v>
      </c>
      <c r="I52" s="4">
        <v>54</v>
      </c>
      <c r="K52" s="4" t="s">
        <v>112</v>
      </c>
      <c r="L52" s="4">
        <v>5.5</v>
      </c>
      <c r="M52" s="4">
        <v>0.3</v>
      </c>
      <c r="N52" s="9">
        <v>32509</v>
      </c>
      <c r="O52" s="9">
        <v>32509</v>
      </c>
      <c r="P52" s="9">
        <v>36892</v>
      </c>
      <c r="Q52" s="9"/>
      <c r="R52" s="6">
        <v>-9999</v>
      </c>
      <c r="T52" s="7"/>
      <c r="U52" s="7"/>
      <c r="V52" s="8"/>
      <c r="W52" s="8"/>
      <c r="X52" s="8">
        <v>0</v>
      </c>
      <c r="Y52" s="8"/>
      <c r="Z52" s="6">
        <v>1.1000000000000001</v>
      </c>
      <c r="AA52" s="6"/>
      <c r="AB52" s="6"/>
      <c r="AC52" s="4">
        <v>28</v>
      </c>
      <c r="AD52" s="4">
        <v>53.56</v>
      </c>
      <c r="AE52" s="4">
        <v>13.24</v>
      </c>
      <c r="AF52" s="4" t="s">
        <v>83</v>
      </c>
      <c r="AG52" s="11">
        <v>0.17</v>
      </c>
      <c r="AH52" s="4">
        <v>0</v>
      </c>
      <c r="AI52" s="4" t="s">
        <v>754</v>
      </c>
      <c r="AO52" s="11"/>
    </row>
    <row r="53" spans="1:41" ht="15" customHeight="1" x14ac:dyDescent="0.2">
      <c r="A53" s="4" t="s">
        <v>143</v>
      </c>
      <c r="B53" s="4">
        <f t="shared" si="2"/>
        <v>52</v>
      </c>
      <c r="C53" s="4" t="s">
        <v>110</v>
      </c>
      <c r="D53" s="4" t="s">
        <v>142</v>
      </c>
      <c r="E53" s="4" t="s">
        <v>137</v>
      </c>
      <c r="F53" s="4" t="s">
        <v>118</v>
      </c>
      <c r="G53" s="4" t="s">
        <v>893</v>
      </c>
      <c r="H53" s="4">
        <v>2.4</v>
      </c>
      <c r="I53" s="4">
        <v>64</v>
      </c>
      <c r="K53" s="4" t="s">
        <v>112</v>
      </c>
      <c r="L53" s="4">
        <v>5.5</v>
      </c>
      <c r="M53" s="4">
        <v>0.25</v>
      </c>
      <c r="N53" s="9">
        <v>31778</v>
      </c>
      <c r="O53" s="9">
        <v>31778</v>
      </c>
      <c r="P53" s="9">
        <f t="shared" ref="P53:P61" ca="1" si="3">TODAY()</f>
        <v>43713</v>
      </c>
      <c r="Q53" s="9"/>
      <c r="R53" s="6">
        <v>-9999</v>
      </c>
      <c r="T53" s="7"/>
      <c r="U53" s="7">
        <v>1.5</v>
      </c>
      <c r="V53" s="8"/>
      <c r="W53" s="8"/>
      <c r="X53" s="8">
        <v>0</v>
      </c>
      <c r="Y53" s="8"/>
      <c r="Z53" s="6"/>
      <c r="AA53" s="6"/>
      <c r="AB53" s="6"/>
      <c r="AD53" s="4">
        <v>52.91</v>
      </c>
      <c r="AE53" s="4">
        <v>12.79</v>
      </c>
      <c r="AF53" s="4" t="s">
        <v>83</v>
      </c>
      <c r="AG53" s="11">
        <v>0.1</v>
      </c>
      <c r="AH53" s="4">
        <v>0</v>
      </c>
      <c r="AI53" s="4" t="s">
        <v>754</v>
      </c>
      <c r="AO53" s="11"/>
    </row>
    <row r="54" spans="1:41" ht="15" customHeight="1" x14ac:dyDescent="0.2">
      <c r="A54" s="4" t="s">
        <v>144</v>
      </c>
      <c r="B54" s="4">
        <f t="shared" si="2"/>
        <v>53</v>
      </c>
      <c r="C54" s="4" t="s">
        <v>110</v>
      </c>
      <c r="D54" s="4" t="s">
        <v>142</v>
      </c>
      <c r="E54" s="4" t="s">
        <v>137</v>
      </c>
      <c r="F54" s="4" t="s">
        <v>118</v>
      </c>
      <c r="G54" s="4" t="s">
        <v>893</v>
      </c>
      <c r="H54" s="4">
        <v>2.4500000000000002</v>
      </c>
      <c r="I54" s="4">
        <v>99</v>
      </c>
      <c r="J54" s="4">
        <v>49</v>
      </c>
      <c r="K54" s="4" t="s">
        <v>112</v>
      </c>
      <c r="L54" s="4">
        <v>5.5</v>
      </c>
      <c r="M54" s="4">
        <v>0.22</v>
      </c>
      <c r="N54" s="9">
        <v>34335</v>
      </c>
      <c r="O54" s="9">
        <v>34335</v>
      </c>
      <c r="P54" s="9">
        <f t="shared" ca="1" si="3"/>
        <v>43713</v>
      </c>
      <c r="Q54" s="9"/>
      <c r="R54" s="6">
        <v>-9999</v>
      </c>
      <c r="T54" s="7"/>
      <c r="U54" s="7">
        <v>1.35</v>
      </c>
      <c r="V54" s="8"/>
      <c r="W54" s="8"/>
      <c r="X54" s="8">
        <v>0</v>
      </c>
      <c r="Y54" s="8"/>
      <c r="Z54" s="6">
        <v>0.5</v>
      </c>
      <c r="AA54" s="6">
        <v>23.4</v>
      </c>
      <c r="AB54" s="6"/>
      <c r="AC54" s="4">
        <v>35</v>
      </c>
      <c r="AD54" s="4">
        <v>53.368000000000002</v>
      </c>
      <c r="AE54" s="4">
        <v>11.589</v>
      </c>
      <c r="AF54" s="4" t="s">
        <v>83</v>
      </c>
      <c r="AG54" s="11">
        <v>0.19</v>
      </c>
      <c r="AH54" s="4">
        <v>0</v>
      </c>
      <c r="AI54" s="4" t="s">
        <v>753</v>
      </c>
      <c r="AJ54" s="4" t="s">
        <v>754</v>
      </c>
      <c r="AO54" s="11"/>
    </row>
    <row r="55" spans="1:41" ht="15" customHeight="1" x14ac:dyDescent="0.2">
      <c r="A55" s="4" t="s">
        <v>145</v>
      </c>
      <c r="B55" s="4">
        <f t="shared" si="2"/>
        <v>54</v>
      </c>
      <c r="C55" s="4" t="s">
        <v>146</v>
      </c>
      <c r="D55" s="4" t="s">
        <v>142</v>
      </c>
      <c r="E55" s="4" t="s">
        <v>137</v>
      </c>
      <c r="F55" s="4" t="s">
        <v>118</v>
      </c>
      <c r="G55" s="4" t="s">
        <v>893</v>
      </c>
      <c r="H55" s="4">
        <v>1.2</v>
      </c>
      <c r="I55" s="4">
        <v>48</v>
      </c>
      <c r="J55" s="4">
        <v>36</v>
      </c>
      <c r="K55" s="4" t="s">
        <v>112</v>
      </c>
      <c r="L55" s="4">
        <v>3</v>
      </c>
      <c r="M55" s="4">
        <v>0.28000000000000003</v>
      </c>
      <c r="N55" s="9">
        <v>41275</v>
      </c>
      <c r="O55" s="9">
        <v>41275</v>
      </c>
      <c r="P55" s="9">
        <f t="shared" ca="1" si="3"/>
        <v>43713</v>
      </c>
      <c r="Q55" s="9"/>
      <c r="R55" s="6">
        <v>-9999</v>
      </c>
      <c r="T55" s="7"/>
      <c r="U55" s="7"/>
      <c r="V55" s="8"/>
      <c r="W55" s="8"/>
      <c r="X55" s="8">
        <v>0</v>
      </c>
      <c r="Y55" s="8"/>
      <c r="Z55" s="6"/>
      <c r="AA55" s="6"/>
      <c r="AB55" s="6"/>
      <c r="AC55" s="4">
        <v>97</v>
      </c>
      <c r="AD55" s="4">
        <v>54.93</v>
      </c>
      <c r="AE55" s="4">
        <v>9.84</v>
      </c>
      <c r="AF55" s="4" t="s">
        <v>83</v>
      </c>
      <c r="AG55" s="11">
        <v>0.19</v>
      </c>
      <c r="AH55" s="4">
        <v>0</v>
      </c>
      <c r="AI55" s="4" t="s">
        <v>755</v>
      </c>
      <c r="AJ55" s="4" t="s">
        <v>911</v>
      </c>
      <c r="AO55" s="11"/>
    </row>
    <row r="56" spans="1:41" ht="15" customHeight="1" x14ac:dyDescent="0.2">
      <c r="A56" s="4" t="s">
        <v>147</v>
      </c>
      <c r="B56" s="4">
        <f t="shared" si="2"/>
        <v>55</v>
      </c>
      <c r="C56" s="4" t="s">
        <v>110</v>
      </c>
      <c r="D56" s="4" t="s">
        <v>142</v>
      </c>
      <c r="E56" s="4" t="s">
        <v>137</v>
      </c>
      <c r="F56" s="4" t="s">
        <v>118</v>
      </c>
      <c r="G56" s="4" t="s">
        <v>893</v>
      </c>
      <c r="H56" s="4">
        <v>1.56</v>
      </c>
      <c r="I56" s="4">
        <v>61</v>
      </c>
      <c r="J56" s="4">
        <v>30</v>
      </c>
      <c r="K56" s="4" t="s">
        <v>112</v>
      </c>
      <c r="L56" s="4">
        <v>5.5</v>
      </c>
      <c r="M56" s="4">
        <v>0.28000000000000003</v>
      </c>
      <c r="N56" s="9">
        <v>31048</v>
      </c>
      <c r="O56" s="9">
        <v>31048</v>
      </c>
      <c r="P56" s="9">
        <f t="shared" ca="1" si="3"/>
        <v>43713</v>
      </c>
      <c r="Q56" s="9"/>
      <c r="R56" s="6">
        <v>-9999</v>
      </c>
      <c r="T56" s="7"/>
      <c r="U56" s="7">
        <v>2.5</v>
      </c>
      <c r="V56" s="8"/>
      <c r="W56" s="8"/>
      <c r="X56" s="8">
        <v>0</v>
      </c>
      <c r="Y56" s="8"/>
      <c r="Z56" s="6">
        <v>6</v>
      </c>
      <c r="AA56" s="6"/>
      <c r="AB56" s="6"/>
      <c r="AC56" s="4">
        <v>17</v>
      </c>
      <c r="AD56" s="4">
        <v>53.5</v>
      </c>
      <c r="AE56" s="4">
        <v>12.7</v>
      </c>
      <c r="AF56" s="4" t="s">
        <v>83</v>
      </c>
      <c r="AG56" s="11">
        <v>0.18</v>
      </c>
      <c r="AH56" s="4">
        <v>0</v>
      </c>
      <c r="AI56" s="4" t="s">
        <v>752</v>
      </c>
      <c r="AJ56" s="4" t="s">
        <v>754</v>
      </c>
      <c r="AK56" s="18" t="s">
        <v>148</v>
      </c>
      <c r="AO56" s="11"/>
    </row>
    <row r="57" spans="1:41" ht="15" customHeight="1" x14ac:dyDescent="0.2">
      <c r="A57" s="4" t="s">
        <v>149</v>
      </c>
      <c r="B57" s="4">
        <f t="shared" si="2"/>
        <v>56</v>
      </c>
      <c r="C57" s="4" t="s">
        <v>146</v>
      </c>
      <c r="D57" s="4" t="s">
        <v>150</v>
      </c>
      <c r="E57" s="4" t="s">
        <v>137</v>
      </c>
      <c r="F57" s="4" t="s">
        <v>118</v>
      </c>
      <c r="G57" s="4" t="s">
        <v>893</v>
      </c>
      <c r="H57" s="4">
        <v>2.5499999999999998</v>
      </c>
      <c r="I57" s="4">
        <v>73</v>
      </c>
      <c r="J57" s="4">
        <v>55</v>
      </c>
      <c r="K57" s="4" t="s">
        <v>112</v>
      </c>
      <c r="L57" s="4">
        <v>2.6</v>
      </c>
      <c r="M57" s="4">
        <v>0.2</v>
      </c>
      <c r="N57" s="9">
        <v>38353</v>
      </c>
      <c r="O57" s="9">
        <v>38353</v>
      </c>
      <c r="P57" s="9">
        <f t="shared" ca="1" si="3"/>
        <v>43713</v>
      </c>
      <c r="Q57" s="9"/>
      <c r="R57" s="6">
        <v>-9999</v>
      </c>
      <c r="T57" s="7"/>
      <c r="U57" s="7"/>
      <c r="V57" s="8"/>
      <c r="W57" s="8"/>
      <c r="X57" s="8">
        <v>0</v>
      </c>
      <c r="Y57" s="8"/>
      <c r="Z57" s="6">
        <v>6</v>
      </c>
      <c r="AA57" s="6"/>
      <c r="AB57" s="6"/>
      <c r="AC57" s="4">
        <v>65</v>
      </c>
      <c r="AD57" s="4">
        <v>55.69</v>
      </c>
      <c r="AE57" s="4">
        <v>12.63</v>
      </c>
      <c r="AF57" s="4" t="s">
        <v>83</v>
      </c>
      <c r="AG57" s="11">
        <v>0.23430000000000001</v>
      </c>
      <c r="AH57" s="4">
        <v>0</v>
      </c>
      <c r="AI57" s="4" t="s">
        <v>755</v>
      </c>
      <c r="AJ57" s="4" t="s">
        <v>756</v>
      </c>
      <c r="AK57" s="4" t="s">
        <v>759</v>
      </c>
      <c r="AO57" s="11"/>
    </row>
    <row r="58" spans="1:41" ht="15" customHeight="1" x14ac:dyDescent="0.2">
      <c r="A58" s="4" t="s">
        <v>151</v>
      </c>
      <c r="B58" s="4">
        <f t="shared" si="2"/>
        <v>57</v>
      </c>
      <c r="C58" s="4" t="s">
        <v>146</v>
      </c>
      <c r="D58" s="4" t="s">
        <v>150</v>
      </c>
      <c r="E58" s="4" t="s">
        <v>137</v>
      </c>
      <c r="F58" s="4" t="s">
        <v>118</v>
      </c>
      <c r="G58" s="4" t="s">
        <v>893</v>
      </c>
      <c r="H58" s="4">
        <v>1.25</v>
      </c>
      <c r="I58" s="4">
        <v>45</v>
      </c>
      <c r="J58" s="4">
        <v>33</v>
      </c>
      <c r="K58" s="4" t="s">
        <v>112</v>
      </c>
      <c r="L58" s="4">
        <v>4.8</v>
      </c>
      <c r="M58" s="4">
        <v>0.26</v>
      </c>
      <c r="N58" s="9">
        <v>30682</v>
      </c>
      <c r="O58" s="9">
        <v>30682</v>
      </c>
      <c r="P58" s="9">
        <f t="shared" ca="1" si="3"/>
        <v>43713</v>
      </c>
      <c r="Q58" s="9"/>
      <c r="R58" s="6">
        <v>-9999</v>
      </c>
      <c r="T58" s="7"/>
      <c r="U58" s="7">
        <v>1.5</v>
      </c>
      <c r="V58" s="8"/>
      <c r="W58" s="8"/>
      <c r="X58" s="8">
        <v>0</v>
      </c>
      <c r="Y58" s="8"/>
      <c r="Z58" s="6">
        <v>1.7</v>
      </c>
      <c r="AA58" s="6"/>
      <c r="AB58" s="6"/>
      <c r="AC58" s="4">
        <v>56</v>
      </c>
      <c r="AD58" s="4">
        <v>56.96</v>
      </c>
      <c r="AE58" s="4">
        <v>8.7200000000000006</v>
      </c>
      <c r="AF58" s="4" t="s">
        <v>83</v>
      </c>
      <c r="AG58" s="11">
        <v>0.38</v>
      </c>
      <c r="AH58" s="4">
        <v>0</v>
      </c>
      <c r="AI58" s="4" t="s">
        <v>757</v>
      </c>
      <c r="AJ58" s="4" t="s">
        <v>758</v>
      </c>
      <c r="AK58" s="4" t="s">
        <v>759</v>
      </c>
      <c r="AO58" s="11"/>
    </row>
    <row r="59" spans="1:41" ht="15" customHeight="1" x14ac:dyDescent="0.2">
      <c r="A59" s="4" t="s">
        <v>152</v>
      </c>
      <c r="B59" s="4">
        <f t="shared" si="2"/>
        <v>58</v>
      </c>
      <c r="C59" s="4" t="s">
        <v>153</v>
      </c>
      <c r="D59" s="4" t="s">
        <v>154</v>
      </c>
      <c r="E59" s="4" t="s">
        <v>71</v>
      </c>
      <c r="F59" s="4" t="s">
        <v>118</v>
      </c>
      <c r="G59" s="4" t="s">
        <v>895</v>
      </c>
      <c r="H59" s="4">
        <v>2.2999999999999998</v>
      </c>
      <c r="I59" s="4">
        <v>90</v>
      </c>
      <c r="J59" s="4">
        <v>55</v>
      </c>
      <c r="K59" s="4" t="s">
        <v>112</v>
      </c>
      <c r="L59" s="4">
        <v>6</v>
      </c>
      <c r="M59" s="4">
        <v>0.15</v>
      </c>
      <c r="N59" s="9">
        <v>19725</v>
      </c>
      <c r="O59" s="9">
        <v>35796</v>
      </c>
      <c r="P59" s="9">
        <f t="shared" ca="1" si="3"/>
        <v>43713</v>
      </c>
      <c r="Q59" s="9"/>
      <c r="R59" s="6">
        <v>-9999</v>
      </c>
      <c r="T59" s="7">
        <v>2</v>
      </c>
      <c r="U59" s="7"/>
      <c r="V59" s="8">
        <f>90000000*40+(6*370000)</f>
        <v>3602220000</v>
      </c>
      <c r="W59" s="8">
        <v>3000000</v>
      </c>
      <c r="X59" s="8">
        <f>W59-V59</f>
        <v>-3599220000</v>
      </c>
      <c r="Y59" s="9">
        <v>36526</v>
      </c>
      <c r="Z59" s="6">
        <v>0.3</v>
      </c>
      <c r="AA59" s="6">
        <v>22</v>
      </c>
      <c r="AB59" s="6"/>
      <c r="AC59" s="4">
        <v>15</v>
      </c>
      <c r="AD59" s="7">
        <v>46.414704</v>
      </c>
      <c r="AE59" s="7">
        <v>20.325472999999999</v>
      </c>
      <c r="AF59" s="4" t="s">
        <v>122</v>
      </c>
      <c r="AG59" s="11">
        <v>0.65</v>
      </c>
      <c r="AH59" s="4">
        <v>1</v>
      </c>
      <c r="AI59" s="4" t="s">
        <v>801</v>
      </c>
      <c r="AO59" s="11"/>
    </row>
    <row r="60" spans="1:41" ht="15" customHeight="1" x14ac:dyDescent="0.2">
      <c r="A60" s="4" t="s">
        <v>155</v>
      </c>
      <c r="B60" s="4">
        <f t="shared" si="2"/>
        <v>59</v>
      </c>
      <c r="C60" s="4" t="s">
        <v>153</v>
      </c>
      <c r="D60" s="4" t="s">
        <v>154</v>
      </c>
      <c r="E60" s="4" t="s">
        <v>71</v>
      </c>
      <c r="F60" s="4" t="s">
        <v>118</v>
      </c>
      <c r="G60" s="4" t="s">
        <v>895</v>
      </c>
      <c r="H60" s="4">
        <v>1.56</v>
      </c>
      <c r="I60" s="4">
        <v>88</v>
      </c>
      <c r="J60" s="4">
        <v>45</v>
      </c>
      <c r="K60" s="4" t="s">
        <v>112</v>
      </c>
      <c r="L60" s="4">
        <v>4</v>
      </c>
      <c r="M60" s="4">
        <v>0.21</v>
      </c>
      <c r="N60" s="9">
        <v>37987</v>
      </c>
      <c r="O60" s="9">
        <v>40179</v>
      </c>
      <c r="P60" s="9">
        <f t="shared" ca="1" si="3"/>
        <v>43713</v>
      </c>
      <c r="Q60" s="9"/>
      <c r="R60" s="6">
        <v>-9999</v>
      </c>
      <c r="T60" s="7">
        <v>2</v>
      </c>
      <c r="U60" s="7"/>
      <c r="V60" s="8">
        <v>1400000</v>
      </c>
      <c r="W60" s="8"/>
      <c r="X60" s="8"/>
      <c r="Y60" s="9">
        <v>40544</v>
      </c>
      <c r="Z60" s="6">
        <v>0.5</v>
      </c>
      <c r="AA60" s="6">
        <v>16</v>
      </c>
      <c r="AB60" s="6">
        <v>8.3000000000000007</v>
      </c>
      <c r="AC60" s="4">
        <v>5</v>
      </c>
      <c r="AD60" s="7">
        <v>46.566854999999997</v>
      </c>
      <c r="AE60" s="7">
        <v>20.627638000000001</v>
      </c>
      <c r="AF60" s="4" t="s">
        <v>122</v>
      </c>
      <c r="AG60" s="11">
        <v>0.66</v>
      </c>
      <c r="AH60" s="4">
        <v>-3.4</v>
      </c>
      <c r="AI60" s="4" t="s">
        <v>803</v>
      </c>
      <c r="AO60" s="11"/>
    </row>
    <row r="61" spans="1:41" ht="15" customHeight="1" x14ac:dyDescent="0.2">
      <c r="A61" s="4" t="s">
        <v>156</v>
      </c>
      <c r="B61" s="4">
        <f t="shared" si="2"/>
        <v>60</v>
      </c>
      <c r="C61" s="4" t="s">
        <v>153</v>
      </c>
      <c r="D61" s="4" t="s">
        <v>154</v>
      </c>
      <c r="E61" s="4" t="s">
        <v>71</v>
      </c>
      <c r="F61" s="4" t="s">
        <v>118</v>
      </c>
      <c r="G61" s="4" t="s">
        <v>125</v>
      </c>
      <c r="H61" s="4">
        <v>2.2999999999999998</v>
      </c>
      <c r="I61" s="4">
        <v>90</v>
      </c>
      <c r="K61" s="4" t="s">
        <v>112</v>
      </c>
      <c r="L61" s="4">
        <v>5</v>
      </c>
      <c r="M61" s="4">
        <v>0.21</v>
      </c>
      <c r="N61" s="9">
        <v>21186</v>
      </c>
      <c r="O61" s="9"/>
      <c r="P61" s="9">
        <f t="shared" ca="1" si="3"/>
        <v>43713</v>
      </c>
      <c r="Q61" s="9"/>
      <c r="R61" s="6">
        <v>-9999</v>
      </c>
      <c r="T61" s="7">
        <v>2</v>
      </c>
      <c r="U61" s="7">
        <v>15</v>
      </c>
      <c r="V61" s="8"/>
      <c r="W61" s="8"/>
      <c r="X61" s="8">
        <v>0</v>
      </c>
      <c r="Y61" s="8"/>
      <c r="Z61" s="6"/>
      <c r="AA61" s="6">
        <v>23</v>
      </c>
      <c r="AB61" s="6">
        <v>180</v>
      </c>
      <c r="AD61" s="7">
        <v>46.655433000000002</v>
      </c>
      <c r="AE61" s="7">
        <v>20.254270999999999</v>
      </c>
      <c r="AF61" s="4" t="s">
        <v>122</v>
      </c>
      <c r="AG61" s="11">
        <v>0.65</v>
      </c>
      <c r="AH61" s="4">
        <v>-0.22999999999999998</v>
      </c>
      <c r="AI61" s="4" t="s">
        <v>801</v>
      </c>
      <c r="AJ61" s="4" t="s">
        <v>802</v>
      </c>
      <c r="AO61" s="11"/>
    </row>
    <row r="62" spans="1:41" ht="15" customHeight="1" x14ac:dyDescent="0.2">
      <c r="A62" s="4" t="s">
        <v>157</v>
      </c>
      <c r="B62" s="4">
        <f t="shared" si="2"/>
        <v>61</v>
      </c>
      <c r="C62" s="4" t="s">
        <v>158</v>
      </c>
      <c r="D62" s="4" t="s">
        <v>159</v>
      </c>
      <c r="E62" s="4" t="s">
        <v>137</v>
      </c>
      <c r="F62" s="4" t="s">
        <v>118</v>
      </c>
      <c r="G62" s="4" t="s">
        <v>893</v>
      </c>
      <c r="H62" s="4">
        <v>1.9</v>
      </c>
      <c r="I62" s="4">
        <v>67</v>
      </c>
      <c r="K62" s="4" t="s">
        <v>102</v>
      </c>
      <c r="L62" s="4">
        <v>2.5</v>
      </c>
      <c r="M62" s="4">
        <v>0.15</v>
      </c>
      <c r="N62" s="9">
        <v>25569</v>
      </c>
      <c r="O62" s="9">
        <v>25569</v>
      </c>
      <c r="P62" s="9">
        <v>43466</v>
      </c>
      <c r="Q62" s="9"/>
      <c r="R62" s="6">
        <v>-9999</v>
      </c>
      <c r="T62" s="7">
        <v>2</v>
      </c>
      <c r="U62" s="7">
        <v>2.5</v>
      </c>
      <c r="V62" s="8"/>
      <c r="W62" s="8"/>
      <c r="X62" s="8">
        <v>0</v>
      </c>
      <c r="Y62" s="8"/>
      <c r="Z62" s="6">
        <v>1</v>
      </c>
      <c r="AA62" s="6"/>
      <c r="AB62" s="6"/>
      <c r="AC62" s="4">
        <v>68</v>
      </c>
      <c r="AD62" s="4">
        <v>48.8</v>
      </c>
      <c r="AE62" s="4">
        <v>2.36</v>
      </c>
      <c r="AF62" s="4" t="s">
        <v>83</v>
      </c>
      <c r="AG62" s="11">
        <v>0.38</v>
      </c>
      <c r="AH62" s="4">
        <v>0</v>
      </c>
      <c r="AI62" s="4" t="s">
        <v>760</v>
      </c>
      <c r="AJ62" s="4" t="s">
        <v>761</v>
      </c>
      <c r="AK62" s="4" t="s">
        <v>762</v>
      </c>
      <c r="AL62" s="4" t="s">
        <v>763</v>
      </c>
      <c r="AO62" s="11"/>
    </row>
    <row r="63" spans="1:41" ht="15" customHeight="1" x14ac:dyDescent="0.2">
      <c r="A63" s="4" t="s">
        <v>881</v>
      </c>
      <c r="B63" s="4">
        <f t="shared" si="2"/>
        <v>62</v>
      </c>
      <c r="C63" s="4" t="s">
        <v>579</v>
      </c>
      <c r="D63" s="4" t="s">
        <v>884</v>
      </c>
      <c r="E63" s="4" t="s">
        <v>76</v>
      </c>
      <c r="F63" s="4" t="s">
        <v>63</v>
      </c>
      <c r="G63" s="4" t="s">
        <v>895</v>
      </c>
      <c r="H63" s="4">
        <v>2.5</v>
      </c>
      <c r="K63" s="4" t="s">
        <v>231</v>
      </c>
      <c r="M63" s="4">
        <v>7.0000000000000007E-2</v>
      </c>
      <c r="N63" s="5">
        <v>30317</v>
      </c>
      <c r="O63" s="5">
        <v>30317</v>
      </c>
      <c r="P63" s="5">
        <v>43466</v>
      </c>
      <c r="Q63" s="5"/>
      <c r="R63" s="6">
        <v>2.4</v>
      </c>
      <c r="S63" s="4" t="s">
        <v>80</v>
      </c>
      <c r="T63" s="7"/>
      <c r="U63" s="7">
        <v>5</v>
      </c>
      <c r="V63" s="8">
        <v>7000000</v>
      </c>
      <c r="W63" s="8">
        <v>5000000</v>
      </c>
      <c r="X63" s="12">
        <f>Table1[[#This Row],[dV_inj]]-Table1[[#This Row],[dV_prod]]</f>
        <v>-2000000</v>
      </c>
      <c r="Y63" s="9">
        <v>30682</v>
      </c>
      <c r="Z63" s="6">
        <v>1.5</v>
      </c>
      <c r="AA63" s="6"/>
      <c r="AB63" s="6">
        <v>500</v>
      </c>
      <c r="AC63" s="4">
        <v>300</v>
      </c>
      <c r="AD63" s="4">
        <v>9.2799999999999994</v>
      </c>
      <c r="AE63" s="4">
        <v>123.16</v>
      </c>
      <c r="AF63" s="4" t="s">
        <v>83</v>
      </c>
      <c r="AG63" s="6">
        <v>2.48</v>
      </c>
      <c r="AH63" s="10">
        <v>-591</v>
      </c>
      <c r="AI63" s="4" t="s">
        <v>882</v>
      </c>
      <c r="AJ63" s="4" t="s">
        <v>883</v>
      </c>
      <c r="AO63" s="11"/>
    </row>
    <row r="64" spans="1:41" ht="15" customHeight="1" x14ac:dyDescent="0.2">
      <c r="A64" s="4" t="s">
        <v>191</v>
      </c>
      <c r="B64" s="4">
        <f t="shared" si="2"/>
        <v>63</v>
      </c>
      <c r="C64" s="4" t="s">
        <v>192</v>
      </c>
      <c r="D64" s="4" t="s">
        <v>193</v>
      </c>
      <c r="E64" s="4" t="s">
        <v>71</v>
      </c>
      <c r="F64" s="4" t="s">
        <v>180</v>
      </c>
      <c r="G64" s="4" t="s">
        <v>78</v>
      </c>
      <c r="H64" s="4">
        <v>4.1500000000000004</v>
      </c>
      <c r="I64" s="4">
        <v>140</v>
      </c>
      <c r="J64" s="4">
        <v>110</v>
      </c>
      <c r="K64" s="4" t="s">
        <v>194</v>
      </c>
      <c r="L64" s="4">
        <v>2.4</v>
      </c>
      <c r="M64" s="4">
        <v>5.0000000000000001E-3</v>
      </c>
      <c r="N64" s="9">
        <v>42398</v>
      </c>
      <c r="O64" s="9">
        <v>42398</v>
      </c>
      <c r="P64" s="9">
        <v>42993</v>
      </c>
      <c r="Q64" s="9">
        <v>43054</v>
      </c>
      <c r="R64" s="6">
        <v>5.4</v>
      </c>
      <c r="S64" s="4" t="s">
        <v>106</v>
      </c>
      <c r="T64" s="7"/>
      <c r="U64" s="7">
        <v>0.6</v>
      </c>
      <c r="V64" s="8"/>
      <c r="W64" s="8"/>
      <c r="X64" s="8">
        <v>12800</v>
      </c>
      <c r="Y64" s="8"/>
      <c r="Z64" s="6">
        <v>89.2</v>
      </c>
      <c r="AA64" s="6"/>
      <c r="AB64" s="6"/>
      <c r="AC64" s="4">
        <v>47</v>
      </c>
      <c r="AD64" s="4">
        <v>36.1</v>
      </c>
      <c r="AE64" s="4">
        <v>129.4</v>
      </c>
      <c r="AF64" s="4" t="s">
        <v>122</v>
      </c>
      <c r="AG64" s="11">
        <v>0.28383999999999998</v>
      </c>
      <c r="AH64" s="4">
        <v>-5.8500000000000005</v>
      </c>
      <c r="AI64" s="4" t="s">
        <v>742</v>
      </c>
      <c r="AJ64" s="4" t="s">
        <v>743</v>
      </c>
      <c r="AK64" s="4" t="s">
        <v>744</v>
      </c>
      <c r="AL64" s="4" t="s">
        <v>745</v>
      </c>
      <c r="AO64" s="11"/>
    </row>
    <row r="65" spans="1:41" ht="15" customHeight="1" x14ac:dyDescent="0.2">
      <c r="A65" s="4" t="s">
        <v>160</v>
      </c>
      <c r="B65" s="4">
        <f t="shared" si="2"/>
        <v>64</v>
      </c>
      <c r="C65" s="4" t="s">
        <v>115</v>
      </c>
      <c r="D65" s="4" t="s">
        <v>161</v>
      </c>
      <c r="E65" s="4" t="s">
        <v>137</v>
      </c>
      <c r="F65" s="4" t="s">
        <v>118</v>
      </c>
      <c r="G65" s="4" t="s">
        <v>125</v>
      </c>
      <c r="H65" s="4">
        <v>1.7</v>
      </c>
      <c r="I65" s="4">
        <v>42.5</v>
      </c>
      <c r="J65" s="4">
        <v>0</v>
      </c>
      <c r="K65" s="4" t="s">
        <v>112</v>
      </c>
      <c r="L65" s="4">
        <v>5.5</v>
      </c>
      <c r="M65" s="4">
        <v>0.24</v>
      </c>
      <c r="N65" s="9">
        <v>36708</v>
      </c>
      <c r="O65" s="9"/>
      <c r="P65" s="9">
        <v>43466</v>
      </c>
      <c r="Q65" s="9"/>
      <c r="R65" s="6">
        <v>-9999</v>
      </c>
      <c r="S65" s="4" t="s">
        <v>80</v>
      </c>
      <c r="T65" s="7"/>
      <c r="U65" s="7"/>
      <c r="V65" s="8">
        <f>16.6*60*60*24*365*19/1000</f>
        <v>9946454.4000000022</v>
      </c>
      <c r="W65" s="8">
        <v>0</v>
      </c>
      <c r="X65" s="8">
        <f>Table1[[#This Row],[dV_inj]]-Table1[[#This Row],[dV_prod]]</f>
        <v>-9946454.4000000022</v>
      </c>
      <c r="Y65" s="9">
        <v>43466</v>
      </c>
      <c r="Z65" s="6"/>
      <c r="AA65" s="6"/>
      <c r="AB65" s="6">
        <v>17</v>
      </c>
      <c r="AD65" s="4">
        <v>51.978000000000002</v>
      </c>
      <c r="AE65" s="4">
        <v>20.53</v>
      </c>
      <c r="AF65" s="4" t="s">
        <v>83</v>
      </c>
      <c r="AG65" s="11">
        <v>0.2273</v>
      </c>
      <c r="AH65" s="4">
        <v>0</v>
      </c>
      <c r="AI65" s="4" t="s">
        <v>771</v>
      </c>
      <c r="AJ65" s="4" t="s">
        <v>772</v>
      </c>
      <c r="AO65" s="11"/>
    </row>
    <row r="66" spans="1:41" ht="15" customHeight="1" x14ac:dyDescent="0.2">
      <c r="A66" s="4" t="s">
        <v>162</v>
      </c>
      <c r="B66" s="4">
        <f t="shared" si="2"/>
        <v>65</v>
      </c>
      <c r="C66" s="4" t="s">
        <v>115</v>
      </c>
      <c r="D66" s="4" t="s">
        <v>161</v>
      </c>
      <c r="E66" s="4" t="s">
        <v>137</v>
      </c>
      <c r="F66" s="4" t="s">
        <v>118</v>
      </c>
      <c r="G66" s="4" t="s">
        <v>125</v>
      </c>
      <c r="H66" s="4">
        <v>2.1</v>
      </c>
      <c r="I66" s="4">
        <v>71</v>
      </c>
      <c r="J66" s="4">
        <v>0</v>
      </c>
      <c r="K66" s="4" t="s">
        <v>112</v>
      </c>
      <c r="L66" s="4">
        <v>4.5</v>
      </c>
      <c r="M66" s="4">
        <v>0.16</v>
      </c>
      <c r="N66" s="9">
        <v>41275</v>
      </c>
      <c r="O66" s="9"/>
      <c r="P66" s="9">
        <v>43466</v>
      </c>
      <c r="Q66" s="9"/>
      <c r="R66" s="6">
        <v>-9999</v>
      </c>
      <c r="S66" s="4" t="s">
        <v>80</v>
      </c>
      <c r="T66" s="7"/>
      <c r="U66" s="7"/>
      <c r="V66" s="8"/>
      <c r="W66" s="8"/>
      <c r="X66" s="8"/>
      <c r="Y66" s="8"/>
      <c r="Z66" s="6"/>
      <c r="AA66" s="6"/>
      <c r="AB66" s="6"/>
      <c r="AD66" s="4">
        <v>51.893999999999998</v>
      </c>
      <c r="AE66" s="4">
        <v>18.956</v>
      </c>
      <c r="AF66" s="4" t="s">
        <v>83</v>
      </c>
      <c r="AG66" s="11">
        <v>0.20849999999999999</v>
      </c>
      <c r="AH66" s="4">
        <v>0</v>
      </c>
      <c r="AI66" s="4" t="s">
        <v>771</v>
      </c>
      <c r="AJ66" s="18" t="s">
        <v>163</v>
      </c>
      <c r="AO66" s="11"/>
    </row>
    <row r="67" spans="1:41" ht="15" customHeight="1" x14ac:dyDescent="0.2">
      <c r="A67" s="4" t="s">
        <v>164</v>
      </c>
      <c r="B67" s="4">
        <f t="shared" ref="B67:B98" si="4">B66+1</f>
        <v>66</v>
      </c>
      <c r="C67" s="4" t="s">
        <v>115</v>
      </c>
      <c r="D67" s="4" t="s">
        <v>161</v>
      </c>
      <c r="E67" s="4" t="s">
        <v>137</v>
      </c>
      <c r="F67" s="4" t="s">
        <v>118</v>
      </c>
      <c r="G67" s="4" t="s">
        <v>895</v>
      </c>
      <c r="H67" s="4">
        <v>1.6</v>
      </c>
      <c r="I67" s="4">
        <v>61</v>
      </c>
      <c r="J67" s="4">
        <v>26</v>
      </c>
      <c r="K67" s="4" t="s">
        <v>112</v>
      </c>
      <c r="L67" s="4">
        <v>7</v>
      </c>
      <c r="M67" s="4">
        <v>0.16</v>
      </c>
      <c r="N67" s="9">
        <v>35065</v>
      </c>
      <c r="O67" s="9">
        <v>35065</v>
      </c>
      <c r="P67" s="9">
        <v>43466</v>
      </c>
      <c r="Q67" s="9"/>
      <c r="R67" s="6">
        <v>-9999</v>
      </c>
      <c r="S67" s="4" t="s">
        <v>80</v>
      </c>
      <c r="T67" s="7"/>
      <c r="U67" s="7"/>
      <c r="V67" s="8"/>
      <c r="W67" s="8"/>
      <c r="X67" s="8"/>
      <c r="Y67" s="8"/>
      <c r="Z67" s="6">
        <v>1.3</v>
      </c>
      <c r="AA67" s="6"/>
      <c r="AB67" s="6">
        <v>95</v>
      </c>
      <c r="AC67" s="4">
        <v>95</v>
      </c>
      <c r="AD67" s="4">
        <v>53.149000000000001</v>
      </c>
      <c r="AE67" s="4">
        <v>14.888</v>
      </c>
      <c r="AF67" s="4" t="s">
        <v>83</v>
      </c>
      <c r="AG67" s="11">
        <v>0.17299999999999999</v>
      </c>
      <c r="AH67" s="4">
        <v>0</v>
      </c>
      <c r="AI67" s="4" t="s">
        <v>771</v>
      </c>
      <c r="AJ67" s="4" t="s">
        <v>773</v>
      </c>
      <c r="AO67" s="11"/>
    </row>
    <row r="68" spans="1:41" ht="15" customHeight="1" x14ac:dyDescent="0.2">
      <c r="A68" s="4" t="s">
        <v>165</v>
      </c>
      <c r="B68" s="4">
        <f t="shared" si="4"/>
        <v>67</v>
      </c>
      <c r="C68" s="4" t="s">
        <v>115</v>
      </c>
      <c r="D68" s="4" t="s">
        <v>161</v>
      </c>
      <c r="E68" s="4" t="s">
        <v>137</v>
      </c>
      <c r="F68" s="4" t="s">
        <v>118</v>
      </c>
      <c r="G68" s="4" t="s">
        <v>895</v>
      </c>
      <c r="H68" s="4">
        <v>2.7</v>
      </c>
      <c r="I68" s="4">
        <v>87</v>
      </c>
      <c r="J68" s="4">
        <v>37</v>
      </c>
      <c r="K68" s="4" t="s">
        <v>112</v>
      </c>
      <c r="L68" s="4">
        <v>7</v>
      </c>
      <c r="M68" s="4">
        <v>0.15</v>
      </c>
      <c r="N68" s="9">
        <v>40909</v>
      </c>
      <c r="O68" s="9">
        <v>40909</v>
      </c>
      <c r="P68" s="9">
        <v>43466</v>
      </c>
      <c r="Q68" s="9"/>
      <c r="R68" s="6">
        <v>-9999</v>
      </c>
      <c r="S68" s="4" t="s">
        <v>80</v>
      </c>
      <c r="T68" s="7"/>
      <c r="U68" s="7">
        <v>1.5</v>
      </c>
      <c r="V68" s="8"/>
      <c r="W68" s="8"/>
      <c r="X68" s="8"/>
      <c r="Y68" s="8"/>
      <c r="Z68" s="6"/>
      <c r="AA68" s="6"/>
      <c r="AB68" s="6">
        <v>50</v>
      </c>
      <c r="AD68" s="4">
        <v>53.335999999999999</v>
      </c>
      <c r="AE68" s="4">
        <v>15.051</v>
      </c>
      <c r="AF68" s="4" t="s">
        <v>83</v>
      </c>
      <c r="AG68" s="11">
        <v>0.22470000000000001</v>
      </c>
      <c r="AH68" s="4">
        <v>0</v>
      </c>
      <c r="AI68" s="4" t="s">
        <v>771</v>
      </c>
      <c r="AO68" s="11"/>
    </row>
    <row r="69" spans="1:41" ht="15" customHeight="1" x14ac:dyDescent="0.2">
      <c r="A69" s="4" t="s">
        <v>166</v>
      </c>
      <c r="B69" s="4">
        <f t="shared" si="4"/>
        <v>68</v>
      </c>
      <c r="C69" s="4" t="s">
        <v>115</v>
      </c>
      <c r="D69" s="4" t="s">
        <v>161</v>
      </c>
      <c r="E69" s="4" t="s">
        <v>137</v>
      </c>
      <c r="F69" s="4" t="s">
        <v>118</v>
      </c>
      <c r="G69" s="4" t="s">
        <v>895</v>
      </c>
      <c r="H69" s="4">
        <v>2</v>
      </c>
      <c r="I69" s="4">
        <v>68</v>
      </c>
      <c r="J69" s="4">
        <v>35</v>
      </c>
      <c r="K69" s="4" t="s">
        <v>112</v>
      </c>
      <c r="L69" s="4">
        <v>5.5</v>
      </c>
      <c r="M69" s="4">
        <v>0.19</v>
      </c>
      <c r="N69" s="9">
        <v>36892</v>
      </c>
      <c r="O69" s="9">
        <v>36892</v>
      </c>
      <c r="P69" s="9">
        <v>43466</v>
      </c>
      <c r="Q69" s="9"/>
      <c r="R69" s="6">
        <v>-9999</v>
      </c>
      <c r="T69" s="7"/>
      <c r="U69" s="7">
        <v>1.1000000000000001</v>
      </c>
      <c r="V69" s="8"/>
      <c r="W69" s="8"/>
      <c r="X69" s="8"/>
      <c r="Y69" s="8"/>
      <c r="Z69" s="6">
        <v>0.7</v>
      </c>
      <c r="AA69" s="6"/>
      <c r="AB69" s="6"/>
      <c r="AC69" s="4">
        <v>33.4</v>
      </c>
      <c r="AD69" s="4">
        <v>51.978999999999999</v>
      </c>
      <c r="AE69" s="4">
        <v>18.786000000000001</v>
      </c>
      <c r="AF69" s="4" t="s">
        <v>83</v>
      </c>
      <c r="AG69" s="11">
        <v>0.17080000000000001</v>
      </c>
      <c r="AH69" s="4">
        <v>0</v>
      </c>
      <c r="AI69" s="4" t="s">
        <v>771</v>
      </c>
      <c r="AO69" s="11"/>
    </row>
    <row r="70" spans="1:41" ht="15" customHeight="1" x14ac:dyDescent="0.2">
      <c r="A70" s="4" t="s">
        <v>195</v>
      </c>
      <c r="B70" s="4">
        <f t="shared" si="4"/>
        <v>69</v>
      </c>
      <c r="C70" s="4" t="s">
        <v>177</v>
      </c>
      <c r="D70" s="4" t="s">
        <v>196</v>
      </c>
      <c r="E70" s="4" t="s">
        <v>179</v>
      </c>
      <c r="F70" s="4" t="s">
        <v>180</v>
      </c>
      <c r="G70" s="4" t="s">
        <v>78</v>
      </c>
      <c r="H70" s="4">
        <v>3.68</v>
      </c>
      <c r="I70" s="4">
        <v>176</v>
      </c>
      <c r="K70" s="4" t="s">
        <v>112</v>
      </c>
      <c r="L70" s="4">
        <v>3.88</v>
      </c>
      <c r="M70" s="4">
        <v>0.04</v>
      </c>
      <c r="N70" s="9">
        <v>40546</v>
      </c>
      <c r="O70" s="9">
        <v>40546</v>
      </c>
      <c r="P70" s="9">
        <v>40546</v>
      </c>
      <c r="Q70" s="9">
        <v>40546</v>
      </c>
      <c r="R70" s="6">
        <v>1.4</v>
      </c>
      <c r="S70" s="4" t="s">
        <v>80</v>
      </c>
      <c r="T70" s="7">
        <v>0.1</v>
      </c>
      <c r="U70" s="7"/>
      <c r="V70" s="8">
        <v>0</v>
      </c>
      <c r="W70" s="8">
        <v>14</v>
      </c>
      <c r="X70" s="8">
        <v>14</v>
      </c>
      <c r="Y70" s="9">
        <v>40546.663194444445</v>
      </c>
      <c r="Z70" s="6">
        <v>59</v>
      </c>
      <c r="AA70" s="6">
        <v>59</v>
      </c>
      <c r="AB70" s="6"/>
      <c r="AC70" s="4">
        <v>5.3</v>
      </c>
      <c r="AD70" s="4">
        <v>-30.2</v>
      </c>
      <c r="AE70" s="4">
        <v>139.71</v>
      </c>
      <c r="AF70" s="4" t="s">
        <v>122</v>
      </c>
      <c r="AG70" s="11">
        <v>0.76926000000000005</v>
      </c>
      <c r="AH70" s="4">
        <v>0</v>
      </c>
      <c r="AI70" s="4" t="s">
        <v>843</v>
      </c>
      <c r="AJ70" s="4" t="s">
        <v>844</v>
      </c>
      <c r="AO70" s="11"/>
    </row>
    <row r="71" spans="1:41" ht="15" customHeight="1" x14ac:dyDescent="0.2">
      <c r="A71" s="4" t="s">
        <v>197</v>
      </c>
      <c r="B71" s="4">
        <f t="shared" si="4"/>
        <v>70</v>
      </c>
      <c r="C71" s="4" t="s">
        <v>177</v>
      </c>
      <c r="D71" s="4" t="s">
        <v>196</v>
      </c>
      <c r="E71" s="4" t="s">
        <v>179</v>
      </c>
      <c r="F71" s="4" t="s">
        <v>180</v>
      </c>
      <c r="G71" s="4" t="s">
        <v>78</v>
      </c>
      <c r="H71" s="4">
        <v>3.68</v>
      </c>
      <c r="I71" s="4">
        <v>176</v>
      </c>
      <c r="K71" s="4" t="s">
        <v>112</v>
      </c>
      <c r="L71" s="4">
        <v>3.88</v>
      </c>
      <c r="M71" s="4">
        <v>0.04</v>
      </c>
      <c r="N71" s="9">
        <v>40734</v>
      </c>
      <c r="O71" s="9">
        <v>40734</v>
      </c>
      <c r="P71" s="9">
        <v>40737</v>
      </c>
      <c r="Q71" s="9">
        <v>40737</v>
      </c>
      <c r="R71" s="6">
        <v>2.5</v>
      </c>
      <c r="S71" s="4" t="s">
        <v>80</v>
      </c>
      <c r="T71" s="7">
        <v>0.1</v>
      </c>
      <c r="U71" s="7"/>
      <c r="V71" s="8">
        <v>0</v>
      </c>
      <c r="W71" s="8">
        <v>3100</v>
      </c>
      <c r="X71" s="8">
        <v>3100</v>
      </c>
      <c r="Y71" s="9">
        <v>40737</v>
      </c>
      <c r="Z71" s="6">
        <v>62</v>
      </c>
      <c r="AA71" s="6">
        <v>59</v>
      </c>
      <c r="AB71" s="6"/>
      <c r="AC71" s="4">
        <v>27</v>
      </c>
      <c r="AD71" s="4">
        <v>-30.2</v>
      </c>
      <c r="AE71" s="4">
        <v>139.71</v>
      </c>
      <c r="AF71" s="4" t="s">
        <v>122</v>
      </c>
      <c r="AG71" s="11">
        <v>0.76926000000000005</v>
      </c>
      <c r="AH71" s="4">
        <v>0</v>
      </c>
      <c r="AI71" s="4" t="s">
        <v>843</v>
      </c>
      <c r="AJ71" s="4" t="s">
        <v>844</v>
      </c>
      <c r="AO71" s="11"/>
    </row>
    <row r="72" spans="1:41" ht="15" customHeight="1" x14ac:dyDescent="0.2">
      <c r="A72" s="4" t="s">
        <v>814</v>
      </c>
      <c r="B72" s="4">
        <f t="shared" si="4"/>
        <v>71</v>
      </c>
      <c r="C72" s="4" t="s">
        <v>136</v>
      </c>
      <c r="D72" s="4" t="s">
        <v>845</v>
      </c>
      <c r="E72" s="4" t="s">
        <v>137</v>
      </c>
      <c r="F72" s="4" t="s">
        <v>118</v>
      </c>
      <c r="G72" s="4" t="s">
        <v>893</v>
      </c>
      <c r="H72" s="4">
        <v>2.6</v>
      </c>
      <c r="I72" s="4">
        <v>87</v>
      </c>
      <c r="J72" s="4">
        <f>I72-35</f>
        <v>52</v>
      </c>
      <c r="K72" s="4" t="s">
        <v>138</v>
      </c>
      <c r="L72" s="4">
        <v>3</v>
      </c>
      <c r="M72" s="4">
        <v>0.03</v>
      </c>
      <c r="N72" s="9">
        <v>42887</v>
      </c>
      <c r="O72" s="9">
        <v>42887</v>
      </c>
      <c r="P72" s="9">
        <v>43340</v>
      </c>
      <c r="Q72" s="9">
        <v>43346</v>
      </c>
      <c r="R72" s="6">
        <v>-9999</v>
      </c>
      <c r="T72" s="7"/>
      <c r="U72" s="7"/>
      <c r="V72" s="8"/>
      <c r="W72" s="8"/>
      <c r="X72" s="8">
        <v>0</v>
      </c>
      <c r="Y72" s="8"/>
      <c r="Z72" s="6"/>
      <c r="AA72" s="6"/>
      <c r="AB72" s="6"/>
      <c r="AC72" s="4">
        <v>107</v>
      </c>
      <c r="AD72" s="4">
        <v>51.422188050000003</v>
      </c>
      <c r="AE72" s="4">
        <v>6.0913930199999999</v>
      </c>
      <c r="AF72" s="4" t="s">
        <v>83</v>
      </c>
      <c r="AG72" s="11">
        <v>0.61</v>
      </c>
      <c r="AH72" s="4">
        <v>0</v>
      </c>
      <c r="AI72" s="4" t="s">
        <v>816</v>
      </c>
      <c r="AJ72" s="4" t="s">
        <v>817</v>
      </c>
      <c r="AK72" s="4" t="s">
        <v>839</v>
      </c>
      <c r="AO72" s="11"/>
    </row>
    <row r="73" spans="1:41" ht="15" customHeight="1" x14ac:dyDescent="0.2">
      <c r="A73" s="4" t="s">
        <v>135</v>
      </c>
      <c r="B73" s="4">
        <f t="shared" si="4"/>
        <v>72</v>
      </c>
      <c r="C73" s="4" t="s">
        <v>136</v>
      </c>
      <c r="D73" s="4" t="s">
        <v>845</v>
      </c>
      <c r="E73" s="4" t="s">
        <v>137</v>
      </c>
      <c r="F73" s="4" t="s">
        <v>118</v>
      </c>
      <c r="G73" s="4" t="s">
        <v>893</v>
      </c>
      <c r="H73" s="4">
        <v>2.1</v>
      </c>
      <c r="I73" s="4">
        <v>82</v>
      </c>
      <c r="J73" s="4">
        <f>I73-35</f>
        <v>47</v>
      </c>
      <c r="K73" s="4" t="s">
        <v>138</v>
      </c>
      <c r="L73" s="4">
        <v>3</v>
      </c>
      <c r="M73" s="4">
        <v>0.03</v>
      </c>
      <c r="N73" s="9">
        <v>41294</v>
      </c>
      <c r="O73" s="9">
        <v>41294</v>
      </c>
      <c r="P73" s="9">
        <v>43230</v>
      </c>
      <c r="Q73" s="9">
        <v>43346</v>
      </c>
      <c r="R73" s="6">
        <v>-9999</v>
      </c>
      <c r="T73" s="7"/>
      <c r="U73" s="7"/>
      <c r="V73" s="8"/>
      <c r="W73" s="8"/>
      <c r="X73" s="8">
        <v>0</v>
      </c>
      <c r="Y73" s="8"/>
      <c r="Z73" s="6"/>
      <c r="AA73" s="6"/>
      <c r="AB73" s="6">
        <v>111</v>
      </c>
      <c r="AC73" s="4">
        <v>107</v>
      </c>
      <c r="AD73" s="4">
        <v>51.422188050000003</v>
      </c>
      <c r="AE73" s="4">
        <v>6.0913930199999999</v>
      </c>
      <c r="AF73" s="4" t="s">
        <v>83</v>
      </c>
      <c r="AG73" s="11">
        <v>0.61</v>
      </c>
      <c r="AH73" s="4">
        <v>0</v>
      </c>
      <c r="AI73" s="4" t="s">
        <v>816</v>
      </c>
      <c r="AJ73" s="4" t="s">
        <v>817</v>
      </c>
      <c r="AK73" s="4" t="s">
        <v>839</v>
      </c>
      <c r="AO73" s="11"/>
    </row>
    <row r="74" spans="1:41" ht="15" customHeight="1" x14ac:dyDescent="0.2">
      <c r="A74" s="4" t="s">
        <v>853</v>
      </c>
      <c r="B74" s="4">
        <f t="shared" si="4"/>
        <v>73</v>
      </c>
      <c r="C74" s="4" t="s">
        <v>519</v>
      </c>
      <c r="D74" s="4" t="s">
        <v>854</v>
      </c>
      <c r="E74" s="4" t="s">
        <v>71</v>
      </c>
      <c r="F74" s="4" t="s">
        <v>63</v>
      </c>
      <c r="G74" s="4" t="s">
        <v>895</v>
      </c>
      <c r="H74" s="4">
        <v>3.3</v>
      </c>
      <c r="I74" s="4">
        <v>350</v>
      </c>
      <c r="K74" s="4" t="s">
        <v>88</v>
      </c>
      <c r="L74" s="4">
        <v>3.5</v>
      </c>
      <c r="M74" s="4">
        <v>0.22</v>
      </c>
      <c r="N74" s="9">
        <v>26665</v>
      </c>
      <c r="O74" s="9">
        <v>32509</v>
      </c>
      <c r="P74" s="9">
        <v>43466</v>
      </c>
      <c r="Q74" s="9">
        <v>29143</v>
      </c>
      <c r="R74" s="6">
        <v>6.6</v>
      </c>
      <c r="S74" s="4" t="s">
        <v>80</v>
      </c>
      <c r="T74" s="7"/>
      <c r="U74" s="7">
        <v>7</v>
      </c>
      <c r="V74" s="8">
        <f>13*30000000+10*90000000+14*90000000</f>
        <v>2550000000</v>
      </c>
      <c r="W74" s="8">
        <f>18*30000000</f>
        <v>540000000</v>
      </c>
      <c r="X74" s="8">
        <f>Table1[[#This Row],[dV_inj]]-Table1[[#This Row],[dV_prod]]</f>
        <v>-2010000000</v>
      </c>
      <c r="Y74" s="9">
        <v>40179</v>
      </c>
      <c r="Z74" s="6"/>
      <c r="AA74" s="6">
        <v>32</v>
      </c>
      <c r="AB74" s="4">
        <v>3000</v>
      </c>
      <c r="AC74" s="4">
        <v>1000</v>
      </c>
      <c r="AD74" s="4">
        <v>32.4</v>
      </c>
      <c r="AE74" s="4">
        <v>-115.25</v>
      </c>
      <c r="AF74" s="4" t="s">
        <v>68</v>
      </c>
      <c r="AG74" s="6">
        <v>3.76</v>
      </c>
      <c r="AH74" s="6">
        <v>-112986</v>
      </c>
      <c r="AI74" s="4" t="s">
        <v>855</v>
      </c>
      <c r="AJ74" s="4" t="s">
        <v>856</v>
      </c>
      <c r="AK74" s="4" t="s">
        <v>873</v>
      </c>
      <c r="AL74" s="4" t="s">
        <v>874</v>
      </c>
      <c r="AO74" s="11"/>
    </row>
    <row r="75" spans="1:41" ht="15" customHeight="1" x14ac:dyDescent="0.2">
      <c r="A75" s="4" t="s">
        <v>87</v>
      </c>
      <c r="B75" s="4">
        <f t="shared" si="4"/>
        <v>74</v>
      </c>
      <c r="C75" s="4" t="s">
        <v>60</v>
      </c>
      <c r="D75" s="4" t="s">
        <v>854</v>
      </c>
      <c r="E75" s="4" t="s">
        <v>71</v>
      </c>
      <c r="F75" s="4" t="s">
        <v>63</v>
      </c>
      <c r="G75" s="4" t="s">
        <v>895</v>
      </c>
      <c r="H75" s="4">
        <v>2.5</v>
      </c>
      <c r="I75" s="4">
        <v>390</v>
      </c>
      <c r="K75" s="4" t="s">
        <v>88</v>
      </c>
      <c r="L75" s="4">
        <v>5.5</v>
      </c>
      <c r="M75" s="4">
        <v>7.0000000000000007E-2</v>
      </c>
      <c r="N75" s="9">
        <v>31413</v>
      </c>
      <c r="O75" s="9">
        <v>32874</v>
      </c>
      <c r="P75" s="9"/>
      <c r="Q75" s="9"/>
      <c r="R75" s="6">
        <v>5.0999999999999996</v>
      </c>
      <c r="T75" s="7">
        <v>1.75</v>
      </c>
      <c r="U75" s="7">
        <v>12</v>
      </c>
      <c r="V75" s="8">
        <f>9000000*12*25</f>
        <v>2700000000</v>
      </c>
      <c r="W75" s="8">
        <f>7000000*12*25</f>
        <v>2100000000</v>
      </c>
      <c r="X75" s="8">
        <f>Table1[[#This Row],[dV_inj]]-Table1[[#This Row],[dV_prod]]</f>
        <v>-600000000</v>
      </c>
      <c r="Y75" s="9">
        <v>42369</v>
      </c>
      <c r="Z75" s="6"/>
      <c r="AA75" s="6"/>
      <c r="AB75" s="6"/>
      <c r="AD75" s="4">
        <v>33.159999999999997</v>
      </c>
      <c r="AE75" s="4">
        <v>-115.62</v>
      </c>
      <c r="AF75" s="4" t="s">
        <v>68</v>
      </c>
      <c r="AG75" s="11">
        <v>6.8685999999999998</v>
      </c>
      <c r="AH75" s="4">
        <v>-153428.12</v>
      </c>
      <c r="AI75" s="4" t="s">
        <v>740</v>
      </c>
      <c r="AJ75" s="4" t="s">
        <v>750</v>
      </c>
      <c r="AO75" s="11"/>
    </row>
    <row r="76" spans="1:41" ht="15" customHeight="1" x14ac:dyDescent="0.2">
      <c r="A76" s="4" t="s">
        <v>89</v>
      </c>
      <c r="B76" s="4">
        <f t="shared" si="4"/>
        <v>75</v>
      </c>
      <c r="C76" s="4" t="s">
        <v>90</v>
      </c>
      <c r="D76" s="4" t="s">
        <v>91</v>
      </c>
      <c r="E76" s="4" t="s">
        <v>76</v>
      </c>
      <c r="F76" s="4" t="s">
        <v>63</v>
      </c>
      <c r="G76" s="4" t="s">
        <v>895</v>
      </c>
      <c r="H76" s="4">
        <v>2.1</v>
      </c>
      <c r="I76" s="4">
        <v>320</v>
      </c>
      <c r="J76" s="4">
        <v>200</v>
      </c>
      <c r="K76" s="4" t="s">
        <v>65</v>
      </c>
      <c r="L76" s="4">
        <v>2.6</v>
      </c>
      <c r="M76" s="4">
        <v>0.15</v>
      </c>
      <c r="N76" s="9">
        <v>20821</v>
      </c>
      <c r="O76" s="9">
        <v>33604</v>
      </c>
      <c r="P76" s="9">
        <v>43466</v>
      </c>
      <c r="Q76" s="9"/>
      <c r="R76" s="6">
        <v>3.2</v>
      </c>
      <c r="T76" s="7">
        <v>2</v>
      </c>
      <c r="U76" s="7">
        <v>5</v>
      </c>
      <c r="V76" s="8">
        <f>15*4000000+16*9000000+30*12000000+7*17000000</f>
        <v>683000000</v>
      </c>
      <c r="W76" s="8">
        <f>16*3000000+7*16000000</f>
        <v>160000000</v>
      </c>
      <c r="X76" s="8">
        <f>W76-V76</f>
        <v>-523000000</v>
      </c>
      <c r="Y76" s="8"/>
      <c r="Z76" s="6"/>
      <c r="AA76" s="6"/>
      <c r="AB76" s="6">
        <v>540</v>
      </c>
      <c r="AC76" s="4">
        <v>508</v>
      </c>
      <c r="AD76" s="7">
        <v>-38.062291000000002</v>
      </c>
      <c r="AE76" s="7">
        <v>176.72596999999999</v>
      </c>
      <c r="AF76" s="4" t="s">
        <v>83</v>
      </c>
      <c r="AG76" s="11">
        <v>4.2946299999999997</v>
      </c>
      <c r="AH76" s="4">
        <v>-7155.9800000000005</v>
      </c>
      <c r="AI76" s="4" t="s">
        <v>747</v>
      </c>
      <c r="AL76" s="18" t="s">
        <v>92</v>
      </c>
      <c r="AO76" s="11"/>
    </row>
    <row r="77" spans="1:41" ht="15" customHeight="1" x14ac:dyDescent="0.2">
      <c r="A77" s="4" t="s">
        <v>93</v>
      </c>
      <c r="B77" s="4">
        <f t="shared" si="4"/>
        <v>76</v>
      </c>
      <c r="C77" s="4" t="s">
        <v>90</v>
      </c>
      <c r="D77" s="4" t="s">
        <v>91</v>
      </c>
      <c r="E77" s="4" t="s">
        <v>76</v>
      </c>
      <c r="F77" s="4" t="s">
        <v>63</v>
      </c>
      <c r="G77" s="4" t="s">
        <v>895</v>
      </c>
      <c r="H77" s="4">
        <v>2.4</v>
      </c>
      <c r="I77" s="4">
        <v>326</v>
      </c>
      <c r="J77" s="4">
        <v>100</v>
      </c>
      <c r="K77" s="4" t="s">
        <v>77</v>
      </c>
      <c r="L77" s="4">
        <v>4.5</v>
      </c>
      <c r="M77" s="4">
        <v>0.2</v>
      </c>
      <c r="N77" s="9">
        <v>36526</v>
      </c>
      <c r="O77" s="9"/>
      <c r="P77" s="9">
        <v>43466</v>
      </c>
      <c r="Q77" s="9"/>
      <c r="R77" s="6">
        <v>3.2</v>
      </c>
      <c r="T77" s="7">
        <v>2</v>
      </c>
      <c r="U77" s="7">
        <v>2</v>
      </c>
      <c r="V77" s="8"/>
      <c r="W77" s="8"/>
      <c r="X77" s="8"/>
      <c r="Y77" s="8"/>
      <c r="Z77" s="6"/>
      <c r="AA77" s="6"/>
      <c r="AB77" s="6"/>
      <c r="AD77" s="7">
        <v>-38.531500000000001</v>
      </c>
      <c r="AE77" s="7">
        <v>175.928</v>
      </c>
      <c r="AF77" s="4" t="s">
        <v>83</v>
      </c>
      <c r="AG77" s="11">
        <v>3.8137699999999999</v>
      </c>
      <c r="AH77" s="4">
        <v>-5759.4900000000007</v>
      </c>
      <c r="AI77" s="4" t="s">
        <v>747</v>
      </c>
      <c r="AL77" s="18" t="s">
        <v>92</v>
      </c>
      <c r="AO77" s="11"/>
    </row>
    <row r="78" spans="1:41" ht="15" customHeight="1" x14ac:dyDescent="0.2">
      <c r="A78" s="4" t="s">
        <v>94</v>
      </c>
      <c r="B78" s="4">
        <f t="shared" si="4"/>
        <v>77</v>
      </c>
      <c r="C78" s="4" t="s">
        <v>90</v>
      </c>
      <c r="D78" s="4" t="s">
        <v>91</v>
      </c>
      <c r="E78" s="4" t="s">
        <v>76</v>
      </c>
      <c r="F78" s="4" t="s">
        <v>63</v>
      </c>
      <c r="G78" s="4" t="s">
        <v>895</v>
      </c>
      <c r="H78" s="4">
        <v>3</v>
      </c>
      <c r="I78" s="4">
        <v>280</v>
      </c>
      <c r="K78" s="4" t="s">
        <v>77</v>
      </c>
      <c r="L78" s="4">
        <v>2.9</v>
      </c>
      <c r="M78" s="4">
        <v>0.1</v>
      </c>
      <c r="N78" s="9">
        <v>41275</v>
      </c>
      <c r="O78" s="9"/>
      <c r="P78" s="9">
        <v>43466</v>
      </c>
      <c r="Q78" s="9"/>
      <c r="R78" s="6">
        <v>2.7</v>
      </c>
      <c r="T78" s="7">
        <v>2</v>
      </c>
      <c r="U78" s="7"/>
      <c r="V78" s="8"/>
      <c r="W78" s="8"/>
      <c r="X78" s="8"/>
      <c r="Y78" s="9">
        <v>38353</v>
      </c>
      <c r="Z78" s="6"/>
      <c r="AA78" s="6"/>
      <c r="AB78" s="6"/>
      <c r="AD78" s="7">
        <v>-38.546199999999999</v>
      </c>
      <c r="AE78" s="7">
        <v>176.19499999999999</v>
      </c>
      <c r="AF78" s="4" t="s">
        <v>83</v>
      </c>
      <c r="AG78" s="11">
        <v>4.2750599999999999</v>
      </c>
      <c r="AH78" s="4">
        <v>622.70000000000005</v>
      </c>
      <c r="AI78" s="4" t="s">
        <v>747</v>
      </c>
      <c r="AL78" s="18" t="s">
        <v>92</v>
      </c>
      <c r="AO78" s="11"/>
    </row>
    <row r="79" spans="1:41" ht="15" customHeight="1" x14ac:dyDescent="0.2">
      <c r="A79" s="4" t="s">
        <v>95</v>
      </c>
      <c r="B79" s="4">
        <f t="shared" si="4"/>
        <v>78</v>
      </c>
      <c r="C79" s="4" t="s">
        <v>90</v>
      </c>
      <c r="D79" s="4" t="s">
        <v>91</v>
      </c>
      <c r="E79" s="4" t="s">
        <v>76</v>
      </c>
      <c r="F79" s="4" t="s">
        <v>63</v>
      </c>
      <c r="G79" s="4" t="s">
        <v>895</v>
      </c>
      <c r="H79" s="4">
        <v>1.5</v>
      </c>
      <c r="I79" s="4">
        <v>250</v>
      </c>
      <c r="K79" s="4" t="s">
        <v>65</v>
      </c>
      <c r="L79" s="4">
        <v>0.5</v>
      </c>
      <c r="M79" s="4">
        <v>0.05</v>
      </c>
      <c r="N79" s="9">
        <v>35796</v>
      </c>
      <c r="O79" s="9"/>
      <c r="P79" s="9">
        <v>43466</v>
      </c>
      <c r="Q79" s="9"/>
      <c r="R79" s="6">
        <v>-9999</v>
      </c>
      <c r="T79" s="7">
        <v>2.4</v>
      </c>
      <c r="U79" s="7">
        <v>7</v>
      </c>
      <c r="V79" s="8"/>
      <c r="W79" s="7"/>
      <c r="X79" s="12"/>
      <c r="Y79" s="8"/>
      <c r="Z79" s="6"/>
      <c r="AA79" s="6"/>
      <c r="AB79" s="6"/>
      <c r="AD79" s="7">
        <v>-35.418157000000001</v>
      </c>
      <c r="AE79" s="7">
        <v>173.85185899999999</v>
      </c>
      <c r="AF79" s="4" t="s">
        <v>83</v>
      </c>
      <c r="AG79" s="11">
        <v>1.60684</v>
      </c>
      <c r="AH79" s="4">
        <v>0</v>
      </c>
      <c r="AI79" s="4" t="s">
        <v>747</v>
      </c>
      <c r="AL79" s="18" t="s">
        <v>92</v>
      </c>
      <c r="AO79" s="11"/>
    </row>
    <row r="80" spans="1:41" ht="15" customHeight="1" x14ac:dyDescent="0.2">
      <c r="A80" s="4" t="s">
        <v>96</v>
      </c>
      <c r="B80" s="4">
        <f t="shared" si="4"/>
        <v>79</v>
      </c>
      <c r="C80" s="4" t="s">
        <v>90</v>
      </c>
      <c r="D80" s="4" t="s">
        <v>91</v>
      </c>
      <c r="E80" s="4" t="s">
        <v>76</v>
      </c>
      <c r="F80" s="4" t="s">
        <v>63</v>
      </c>
      <c r="G80" s="4" t="s">
        <v>895</v>
      </c>
      <c r="H80" s="4">
        <v>3</v>
      </c>
      <c r="I80" s="4">
        <v>265</v>
      </c>
      <c r="K80" s="4" t="s">
        <v>77</v>
      </c>
      <c r="L80" s="4">
        <v>1.6</v>
      </c>
      <c r="M80" s="4">
        <v>0.15</v>
      </c>
      <c r="N80" s="9">
        <v>32143</v>
      </c>
      <c r="O80" s="9"/>
      <c r="P80" s="9">
        <v>43466</v>
      </c>
      <c r="Q80" s="9"/>
      <c r="R80" s="6">
        <v>-9999</v>
      </c>
      <c r="T80" s="7">
        <v>2</v>
      </c>
      <c r="U80" s="7"/>
      <c r="V80" s="8">
        <f>(1999+14478+16215+16416+17282+16923+16280+16363+15976+14340+13148)*1000</f>
        <v>159420000</v>
      </c>
      <c r="W80" s="8">
        <f>(862+8273+10009+11207+12715+11839+11740+12807+11229+10989+9567)*1000</f>
        <v>111237000</v>
      </c>
      <c r="X80" s="8">
        <f>Table1[[#This Row],[dV_inj]]-Table1[[#This Row],[dV_prod]]</f>
        <v>-48183000</v>
      </c>
      <c r="Y80" s="9">
        <v>36526</v>
      </c>
      <c r="Z80" s="6"/>
      <c r="AA80" s="6"/>
      <c r="AB80" s="6"/>
      <c r="AD80" s="7">
        <v>-38.527504</v>
      </c>
      <c r="AE80" s="7">
        <v>176.29592299999999</v>
      </c>
      <c r="AF80" s="4" t="s">
        <v>83</v>
      </c>
      <c r="AG80" s="11">
        <v>4.3416800000000002</v>
      </c>
      <c r="AH80" s="4">
        <v>-9334.2000000000007</v>
      </c>
      <c r="AI80" s="4" t="s">
        <v>747</v>
      </c>
      <c r="AJ80" s="4" t="s">
        <v>889</v>
      </c>
      <c r="AL80" s="18" t="s">
        <v>92</v>
      </c>
      <c r="AO80" s="11"/>
    </row>
    <row r="81" spans="1:41" ht="15" customHeight="1" x14ac:dyDescent="0.2">
      <c r="A81" s="4" t="s">
        <v>97</v>
      </c>
      <c r="B81" s="4">
        <f t="shared" si="4"/>
        <v>80</v>
      </c>
      <c r="C81" s="4" t="s">
        <v>90</v>
      </c>
      <c r="D81" s="4" t="s">
        <v>91</v>
      </c>
      <c r="E81" s="4" t="s">
        <v>76</v>
      </c>
      <c r="F81" s="4" t="s">
        <v>63</v>
      </c>
      <c r="G81" s="4" t="s">
        <v>895</v>
      </c>
      <c r="H81" s="4">
        <v>2.2000000000000002</v>
      </c>
      <c r="I81" s="4">
        <v>340</v>
      </c>
      <c r="J81" s="4">
        <v>210</v>
      </c>
      <c r="K81" s="4" t="s">
        <v>77</v>
      </c>
      <c r="L81" s="4">
        <v>2.5</v>
      </c>
      <c r="M81" s="4">
        <v>0.11</v>
      </c>
      <c r="N81" s="9">
        <v>35431</v>
      </c>
      <c r="O81" s="9"/>
      <c r="P81" s="9">
        <v>43466</v>
      </c>
      <c r="Q81" s="9"/>
      <c r="R81" s="6">
        <v>3.3</v>
      </c>
      <c r="T81" s="7">
        <v>2</v>
      </c>
      <c r="U81" s="7">
        <v>4</v>
      </c>
      <c r="V81" s="8"/>
      <c r="W81" s="8"/>
      <c r="X81" s="8"/>
      <c r="Y81" s="8"/>
      <c r="Z81" s="6"/>
      <c r="AA81" s="6"/>
      <c r="AB81" s="6"/>
      <c r="AD81" s="4">
        <v>-38.61</v>
      </c>
      <c r="AE81" s="4">
        <v>176.18</v>
      </c>
      <c r="AF81" s="4" t="s">
        <v>83</v>
      </c>
      <c r="AG81" s="11">
        <v>4.2715500000000004</v>
      </c>
      <c r="AH81" s="4">
        <v>622.70000000000005</v>
      </c>
      <c r="AI81" s="4" t="s">
        <v>746</v>
      </c>
      <c r="AJ81" s="4" t="s">
        <v>751</v>
      </c>
      <c r="AO81" s="11"/>
    </row>
    <row r="82" spans="1:41" ht="15" customHeight="1" x14ac:dyDescent="0.2">
      <c r="A82" s="4" t="s">
        <v>98</v>
      </c>
      <c r="B82" s="4">
        <f t="shared" si="4"/>
        <v>81</v>
      </c>
      <c r="C82" s="4" t="s">
        <v>90</v>
      </c>
      <c r="D82" s="4" t="s">
        <v>91</v>
      </c>
      <c r="E82" s="4" t="s">
        <v>76</v>
      </c>
      <c r="F82" s="4" t="s">
        <v>63</v>
      </c>
      <c r="G82" s="4" t="s">
        <v>895</v>
      </c>
      <c r="H82" s="4">
        <v>2.9</v>
      </c>
      <c r="I82" s="4">
        <v>260</v>
      </c>
      <c r="K82" s="4" t="s">
        <v>99</v>
      </c>
      <c r="L82" s="4">
        <v>3</v>
      </c>
      <c r="M82" s="4">
        <v>0.08</v>
      </c>
      <c r="N82" s="9">
        <v>21186</v>
      </c>
      <c r="O82" s="9">
        <v>34700</v>
      </c>
      <c r="P82" s="9">
        <v>43466</v>
      </c>
      <c r="Q82" s="9"/>
      <c r="R82" s="6">
        <v>2.5</v>
      </c>
      <c r="T82" s="7">
        <v>2</v>
      </c>
      <c r="U82" s="7">
        <v>6</v>
      </c>
      <c r="V82" s="8">
        <v>2200000000</v>
      </c>
      <c r="W82" s="8">
        <v>100000000</v>
      </c>
      <c r="X82" s="8">
        <f>Table1[[#This Row],[dV_inj]]-Table1[[#This Row],[dV_prod]]</f>
        <v>-2100000000</v>
      </c>
      <c r="Y82" s="9">
        <v>38353</v>
      </c>
      <c r="Z82" s="6">
        <v>5</v>
      </c>
      <c r="AA82" s="6"/>
      <c r="AB82" s="6">
        <v>2500</v>
      </c>
      <c r="AC82" s="4">
        <v>600</v>
      </c>
      <c r="AD82" s="7">
        <v>-38.620530000000002</v>
      </c>
      <c r="AE82" s="7">
        <v>176.07312899999999</v>
      </c>
      <c r="AF82" s="4" t="s">
        <v>83</v>
      </c>
      <c r="AG82" s="11">
        <v>4.16256</v>
      </c>
      <c r="AH82" s="4">
        <v>622.70000000000005</v>
      </c>
      <c r="AI82" s="4" t="s">
        <v>747</v>
      </c>
      <c r="AJ82" s="4" t="s">
        <v>888</v>
      </c>
      <c r="AO82" s="11"/>
    </row>
    <row r="83" spans="1:41" ht="15" customHeight="1" x14ac:dyDescent="0.2">
      <c r="A83" s="4" t="s">
        <v>730</v>
      </c>
      <c r="B83" s="4">
        <f t="shared" si="4"/>
        <v>82</v>
      </c>
      <c r="C83" s="4" t="s">
        <v>100</v>
      </c>
      <c r="D83" s="4" t="s">
        <v>101</v>
      </c>
      <c r="E83" s="4" t="s">
        <v>62</v>
      </c>
      <c r="F83" s="4" t="s">
        <v>63</v>
      </c>
      <c r="G83" s="4" t="s">
        <v>78</v>
      </c>
      <c r="H83" s="4">
        <v>2</v>
      </c>
      <c r="I83" s="4">
        <v>250</v>
      </c>
      <c r="K83" s="4" t="s">
        <v>102</v>
      </c>
      <c r="N83" s="5">
        <v>28619</v>
      </c>
      <c r="O83" s="5">
        <v>28619</v>
      </c>
      <c r="P83" s="5">
        <v>28627</v>
      </c>
      <c r="Q83" s="5">
        <v>28627</v>
      </c>
      <c r="R83" s="6">
        <v>2</v>
      </c>
      <c r="T83" s="7"/>
      <c r="U83" s="7"/>
      <c r="V83" s="8">
        <v>0</v>
      </c>
      <c r="W83" s="8">
        <f>36*55+25*100</f>
        <v>4480</v>
      </c>
      <c r="X83" s="8">
        <f>36*55+25*100</f>
        <v>4480</v>
      </c>
      <c r="Y83" s="9">
        <v>28627</v>
      </c>
      <c r="Z83" s="6">
        <v>7.5</v>
      </c>
      <c r="AA83" s="6"/>
      <c r="AB83" s="6">
        <v>0</v>
      </c>
      <c r="AC83" s="4">
        <v>28</v>
      </c>
      <c r="AD83" s="4">
        <v>42.1</v>
      </c>
      <c r="AE83" s="4">
        <v>12.4</v>
      </c>
      <c r="AF83" s="4" t="s">
        <v>83</v>
      </c>
      <c r="AG83" s="11">
        <v>1.5212999599999999</v>
      </c>
      <c r="AH83" s="10">
        <v>-86</v>
      </c>
      <c r="AI83" s="4" t="s">
        <v>731</v>
      </c>
      <c r="AJ83" s="4" t="s">
        <v>733</v>
      </c>
      <c r="AO83" s="11"/>
    </row>
    <row r="84" spans="1:41" ht="15" customHeight="1" x14ac:dyDescent="0.2">
      <c r="A84" s="4" t="s">
        <v>792</v>
      </c>
      <c r="B84" s="4">
        <f t="shared" si="4"/>
        <v>83</v>
      </c>
      <c r="C84" s="4" t="s">
        <v>100</v>
      </c>
      <c r="D84" s="4" t="s">
        <v>101</v>
      </c>
      <c r="E84" s="4" t="s">
        <v>62</v>
      </c>
      <c r="F84" s="4" t="s">
        <v>63</v>
      </c>
      <c r="G84" s="4" t="s">
        <v>895</v>
      </c>
      <c r="H84" s="4">
        <v>2</v>
      </c>
      <c r="I84" s="4">
        <v>250</v>
      </c>
      <c r="K84" s="4" t="s">
        <v>102</v>
      </c>
      <c r="L84" s="4">
        <v>3</v>
      </c>
      <c r="M84" s="4">
        <v>0.03</v>
      </c>
      <c r="N84" s="9">
        <v>1828</v>
      </c>
      <c r="O84" s="9">
        <v>25569</v>
      </c>
      <c r="P84" s="9">
        <v>43466</v>
      </c>
      <c r="Q84" s="9">
        <v>28491</v>
      </c>
      <c r="R84" s="6">
        <v>3.2</v>
      </c>
      <c r="S84" s="4" t="s">
        <v>80</v>
      </c>
      <c r="T84" s="7">
        <v>1.4</v>
      </c>
      <c r="U84" s="7">
        <v>20</v>
      </c>
      <c r="V84" s="8">
        <v>1000000000</v>
      </c>
      <c r="W84" s="8"/>
      <c r="X84" s="12"/>
      <c r="Y84" s="8"/>
      <c r="Z84" s="6"/>
      <c r="AA84" s="6">
        <v>7</v>
      </c>
      <c r="AB84" s="4">
        <v>800</v>
      </c>
      <c r="AD84" s="4">
        <v>43.2</v>
      </c>
      <c r="AE84" s="4">
        <v>10.9</v>
      </c>
      <c r="AF84" s="4" t="s">
        <v>83</v>
      </c>
      <c r="AG84" s="11">
        <v>1.4104000000000001</v>
      </c>
      <c r="AH84" s="4">
        <v>-55.48</v>
      </c>
      <c r="AI84" s="4" t="s">
        <v>728</v>
      </c>
      <c r="AJ84" s="4" t="s">
        <v>729</v>
      </c>
      <c r="AK84" s="4" t="s">
        <v>793</v>
      </c>
      <c r="AO84" s="11"/>
    </row>
    <row r="85" spans="1:41" ht="15" customHeight="1" x14ac:dyDescent="0.2">
      <c r="A85" s="4" t="s">
        <v>103</v>
      </c>
      <c r="B85" s="4">
        <f t="shared" si="4"/>
        <v>84</v>
      </c>
      <c r="C85" s="4" t="s">
        <v>100</v>
      </c>
      <c r="D85" s="4" t="s">
        <v>101</v>
      </c>
      <c r="E85" s="4" t="s">
        <v>62</v>
      </c>
      <c r="F85" s="4" t="s">
        <v>63</v>
      </c>
      <c r="G85" s="4" t="s">
        <v>78</v>
      </c>
      <c r="H85" s="4">
        <v>1.7</v>
      </c>
      <c r="I85" s="4">
        <v>230</v>
      </c>
      <c r="K85" s="4" t="s">
        <v>102</v>
      </c>
      <c r="L85" s="4">
        <v>1.7</v>
      </c>
      <c r="M85" s="4">
        <v>0.08</v>
      </c>
      <c r="N85" s="9">
        <v>29759</v>
      </c>
      <c r="O85" s="9">
        <v>29608</v>
      </c>
      <c r="P85" s="9">
        <v>29761</v>
      </c>
      <c r="Q85" s="9"/>
      <c r="R85" s="6">
        <v>0.5</v>
      </c>
      <c r="T85" s="7"/>
      <c r="U85" s="7"/>
      <c r="V85" s="8">
        <v>0</v>
      </c>
      <c r="W85" s="8">
        <v>3600</v>
      </c>
      <c r="X85" s="8">
        <v>3600</v>
      </c>
      <c r="Y85" s="8"/>
      <c r="Z85" s="6">
        <v>7</v>
      </c>
      <c r="AA85" s="6"/>
      <c r="AB85" s="6">
        <v>0</v>
      </c>
      <c r="AC85" s="4">
        <v>20</v>
      </c>
      <c r="AD85" s="4">
        <v>42.63</v>
      </c>
      <c r="AE85" s="4">
        <v>11.83</v>
      </c>
      <c r="AF85" s="4" t="s">
        <v>68</v>
      </c>
      <c r="AG85" s="11">
        <v>1.8918999999999999</v>
      </c>
      <c r="AH85" s="4">
        <v>-139.32</v>
      </c>
      <c r="AI85" s="4" t="s">
        <v>731</v>
      </c>
      <c r="AJ85" s="4" t="s">
        <v>736</v>
      </c>
      <c r="AO85" s="11"/>
    </row>
    <row r="86" spans="1:41" ht="15" customHeight="1" x14ac:dyDescent="0.2">
      <c r="A86" s="4" t="s">
        <v>104</v>
      </c>
      <c r="B86" s="4">
        <f t="shared" si="4"/>
        <v>85</v>
      </c>
      <c r="C86" s="4" t="s">
        <v>100</v>
      </c>
      <c r="D86" s="4" t="s">
        <v>101</v>
      </c>
      <c r="E86" s="4" t="s">
        <v>62</v>
      </c>
      <c r="F86" s="4" t="s">
        <v>63</v>
      </c>
      <c r="G86" s="4" t="s">
        <v>78</v>
      </c>
      <c r="H86" s="4">
        <v>1.7</v>
      </c>
      <c r="I86" s="4">
        <v>210</v>
      </c>
      <c r="K86" s="4" t="s">
        <v>102</v>
      </c>
      <c r="L86" s="4">
        <v>1.7</v>
      </c>
      <c r="M86" s="4">
        <v>0.08</v>
      </c>
      <c r="N86" s="9">
        <v>29984</v>
      </c>
      <c r="O86" s="9">
        <v>29984</v>
      </c>
      <c r="P86" s="9">
        <v>29988</v>
      </c>
      <c r="Q86" s="9"/>
      <c r="R86" s="6">
        <v>0.4</v>
      </c>
      <c r="T86" s="7"/>
      <c r="U86" s="7"/>
      <c r="V86" s="8">
        <v>0</v>
      </c>
      <c r="W86" s="8">
        <v>9180</v>
      </c>
      <c r="X86" s="8">
        <v>9180</v>
      </c>
      <c r="Y86" s="9">
        <v>29988</v>
      </c>
      <c r="Z86" s="6">
        <v>7</v>
      </c>
      <c r="AA86" s="6"/>
      <c r="AB86" s="6">
        <v>0</v>
      </c>
      <c r="AC86" s="4">
        <v>30</v>
      </c>
      <c r="AD86" s="4">
        <v>42.63</v>
      </c>
      <c r="AE86" s="4">
        <v>11.83</v>
      </c>
      <c r="AF86" s="4" t="s">
        <v>68</v>
      </c>
      <c r="AG86" s="11">
        <v>1.8918999999999999</v>
      </c>
      <c r="AH86" s="4">
        <v>-139.32</v>
      </c>
      <c r="AI86" s="4" t="s">
        <v>731</v>
      </c>
      <c r="AJ86" s="4" t="s">
        <v>736</v>
      </c>
      <c r="AO86" s="11"/>
    </row>
    <row r="87" spans="1:41" ht="15" customHeight="1" x14ac:dyDescent="0.2">
      <c r="A87" s="4" t="s">
        <v>105</v>
      </c>
      <c r="B87" s="4">
        <f t="shared" si="4"/>
        <v>86</v>
      </c>
      <c r="C87" s="4" t="s">
        <v>100</v>
      </c>
      <c r="D87" s="4" t="s">
        <v>101</v>
      </c>
      <c r="E87" s="4" t="s">
        <v>62</v>
      </c>
      <c r="F87" s="4" t="s">
        <v>63</v>
      </c>
      <c r="G87" s="4" t="s">
        <v>78</v>
      </c>
      <c r="H87" s="4">
        <v>1.5</v>
      </c>
      <c r="I87" s="4">
        <v>230</v>
      </c>
      <c r="K87" s="4" t="s">
        <v>102</v>
      </c>
      <c r="L87" s="4">
        <v>1.7</v>
      </c>
      <c r="M87" s="4">
        <v>0.08</v>
      </c>
      <c r="N87" s="9">
        <v>29295</v>
      </c>
      <c r="O87" s="9">
        <v>29295</v>
      </c>
      <c r="P87" s="9">
        <v>29327</v>
      </c>
      <c r="Q87" s="9">
        <v>31025</v>
      </c>
      <c r="R87" s="6">
        <v>1.9</v>
      </c>
      <c r="T87" s="7"/>
      <c r="U87" s="7"/>
      <c r="V87" s="8">
        <v>0</v>
      </c>
      <c r="W87" s="8">
        <v>30000</v>
      </c>
      <c r="X87" s="8">
        <v>30000</v>
      </c>
      <c r="Y87" s="8"/>
      <c r="Z87" s="6">
        <v>6</v>
      </c>
      <c r="AA87" s="6"/>
      <c r="AB87" s="6">
        <v>0</v>
      </c>
      <c r="AC87" s="4">
        <v>28</v>
      </c>
      <c r="AD87" s="4">
        <v>42.61</v>
      </c>
      <c r="AE87" s="4">
        <v>11.82</v>
      </c>
      <c r="AF87" s="4" t="s">
        <v>68</v>
      </c>
      <c r="AG87" s="11">
        <v>1.8918999999999999</v>
      </c>
      <c r="AH87" s="4">
        <v>-139.32</v>
      </c>
      <c r="AI87" s="4" t="s">
        <v>731</v>
      </c>
      <c r="AJ87" s="4" t="s">
        <v>733</v>
      </c>
      <c r="AK87" s="4" t="s">
        <v>736</v>
      </c>
      <c r="AO87" s="11"/>
    </row>
    <row r="88" spans="1:41" ht="15" customHeight="1" x14ac:dyDescent="0.2">
      <c r="A88" s="4" t="s">
        <v>734</v>
      </c>
      <c r="B88" s="4">
        <f t="shared" si="4"/>
        <v>87</v>
      </c>
      <c r="C88" s="4" t="s">
        <v>100</v>
      </c>
      <c r="D88" s="4" t="s">
        <v>101</v>
      </c>
      <c r="E88" s="4" t="s">
        <v>62</v>
      </c>
      <c r="F88" s="4" t="s">
        <v>63</v>
      </c>
      <c r="G88" s="4" t="s">
        <v>895</v>
      </c>
      <c r="H88" s="4">
        <v>3.5</v>
      </c>
      <c r="I88" s="4">
        <v>300</v>
      </c>
      <c r="K88" s="4" t="s">
        <v>65</v>
      </c>
      <c r="L88" s="4">
        <v>3</v>
      </c>
      <c r="M88" s="4">
        <v>0.02</v>
      </c>
      <c r="N88" s="9">
        <v>25204</v>
      </c>
      <c r="O88" s="9"/>
      <c r="P88" s="9">
        <v>43466</v>
      </c>
      <c r="Q88" s="9">
        <v>36617</v>
      </c>
      <c r="R88" s="6">
        <v>3.9</v>
      </c>
      <c r="S88" s="4" t="s">
        <v>80</v>
      </c>
      <c r="T88" s="7"/>
      <c r="U88" s="7">
        <v>5</v>
      </c>
      <c r="V88" s="8"/>
      <c r="W88" s="8"/>
      <c r="X88" s="8"/>
      <c r="Y88" s="8"/>
      <c r="Z88" s="6"/>
      <c r="AA88" s="6">
        <v>35</v>
      </c>
      <c r="AB88" s="6"/>
      <c r="AD88" s="7">
        <v>42.858110000000003</v>
      </c>
      <c r="AE88" s="7">
        <v>11.70499</v>
      </c>
      <c r="AF88" s="4" t="s">
        <v>107</v>
      </c>
      <c r="AG88" s="11">
        <v>1.9731000000000001</v>
      </c>
      <c r="AH88" s="4">
        <v>-84.75</v>
      </c>
      <c r="AI88" s="4" t="s">
        <v>732</v>
      </c>
      <c r="AJ88" s="4" t="s">
        <v>735</v>
      </c>
      <c r="AO88" s="11"/>
    </row>
    <row r="89" spans="1:41" ht="15" customHeight="1" x14ac:dyDescent="0.2">
      <c r="A89" s="4" t="s">
        <v>108</v>
      </c>
      <c r="B89" s="4">
        <f t="shared" si="4"/>
        <v>88</v>
      </c>
      <c r="C89" s="4" t="s">
        <v>100</v>
      </c>
      <c r="D89" s="4" t="s">
        <v>101</v>
      </c>
      <c r="E89" s="4" t="s">
        <v>62</v>
      </c>
      <c r="F89" s="4" t="s">
        <v>63</v>
      </c>
      <c r="G89" s="4" t="s">
        <v>78</v>
      </c>
      <c r="H89" s="4">
        <v>1.7</v>
      </c>
      <c r="I89" s="4">
        <v>210</v>
      </c>
      <c r="K89" s="4" t="s">
        <v>102</v>
      </c>
      <c r="L89" s="4">
        <v>5.5</v>
      </c>
      <c r="M89" s="4">
        <v>0.08</v>
      </c>
      <c r="N89" s="9">
        <v>28152</v>
      </c>
      <c r="O89" s="9">
        <v>28152</v>
      </c>
      <c r="P89" s="9">
        <v>28154</v>
      </c>
      <c r="Q89" s="9">
        <v>28153</v>
      </c>
      <c r="R89" s="6">
        <v>3</v>
      </c>
      <c r="T89" s="7"/>
      <c r="U89" s="7"/>
      <c r="V89" s="8">
        <v>0</v>
      </c>
      <c r="W89" s="8">
        <v>4890</v>
      </c>
      <c r="X89" s="8">
        <v>4890</v>
      </c>
      <c r="Y89" s="9">
        <v>28154</v>
      </c>
      <c r="Z89" s="6">
        <v>1.2</v>
      </c>
      <c r="AA89" s="6"/>
      <c r="AB89" s="6">
        <v>0</v>
      </c>
      <c r="AC89" s="4">
        <v>40</v>
      </c>
      <c r="AD89" s="4">
        <v>42.76</v>
      </c>
      <c r="AE89" s="4">
        <v>11.94</v>
      </c>
      <c r="AF89" s="4" t="s">
        <v>83</v>
      </c>
      <c r="AG89" s="11">
        <v>2.0169999999999999</v>
      </c>
      <c r="AH89" s="4">
        <v>-20.58</v>
      </c>
      <c r="AI89" s="4" t="s">
        <v>731</v>
      </c>
      <c r="AJ89" s="4" t="s">
        <v>733</v>
      </c>
      <c r="AK89" s="4" t="s">
        <v>736</v>
      </c>
      <c r="AO89" s="11"/>
    </row>
    <row r="90" spans="1:41" ht="15" customHeight="1" x14ac:dyDescent="0.2">
      <c r="A90" s="4" t="s">
        <v>198</v>
      </c>
      <c r="B90" s="4">
        <f t="shared" si="4"/>
        <v>89</v>
      </c>
      <c r="C90" s="4" t="s">
        <v>158</v>
      </c>
      <c r="D90" s="4" t="s">
        <v>111</v>
      </c>
      <c r="E90" s="4" t="s">
        <v>71</v>
      </c>
      <c r="F90" s="4" t="s">
        <v>180</v>
      </c>
      <c r="G90" s="4" t="s">
        <v>78</v>
      </c>
      <c r="H90" s="4">
        <v>4.8</v>
      </c>
      <c r="I90" s="4">
        <v>190</v>
      </c>
      <c r="J90" s="4">
        <v>160</v>
      </c>
      <c r="K90" s="4" t="s">
        <v>134</v>
      </c>
      <c r="L90" s="4">
        <v>2.6</v>
      </c>
      <c r="M90" s="4">
        <v>0.01</v>
      </c>
      <c r="N90" s="9">
        <v>39053</v>
      </c>
      <c r="O90" s="9">
        <v>39053</v>
      </c>
      <c r="P90" s="9">
        <v>39059</v>
      </c>
      <c r="Q90" s="9">
        <v>39059</v>
      </c>
      <c r="R90" s="6">
        <v>3.4</v>
      </c>
      <c r="S90" s="4" t="s">
        <v>80</v>
      </c>
      <c r="T90" s="7">
        <v>0.8</v>
      </c>
      <c r="U90" s="7">
        <v>1.5</v>
      </c>
      <c r="V90" s="8"/>
      <c r="W90" s="8"/>
      <c r="X90" s="8">
        <v>11570</v>
      </c>
      <c r="Y90" s="8"/>
      <c r="Z90" s="6">
        <v>29.6</v>
      </c>
      <c r="AA90" s="6"/>
      <c r="AB90" s="6"/>
      <c r="AC90" s="4">
        <v>55</v>
      </c>
      <c r="AD90" s="4">
        <v>47.58</v>
      </c>
      <c r="AE90" s="4">
        <v>7.59</v>
      </c>
      <c r="AF90" s="4" t="s">
        <v>130</v>
      </c>
      <c r="AG90" s="11">
        <v>1.47</v>
      </c>
      <c r="AH90" s="4">
        <v>-1.2</v>
      </c>
      <c r="AI90" s="4" t="s">
        <v>824</v>
      </c>
      <c r="AJ90" s="4" t="s">
        <v>825</v>
      </c>
      <c r="AO90" s="11"/>
    </row>
    <row r="91" spans="1:41" ht="15" customHeight="1" x14ac:dyDescent="0.2">
      <c r="A91" s="4" t="s">
        <v>109</v>
      </c>
      <c r="B91" s="4">
        <f t="shared" si="4"/>
        <v>90</v>
      </c>
      <c r="C91" s="4" t="s">
        <v>110</v>
      </c>
      <c r="D91" s="4" t="s">
        <v>111</v>
      </c>
      <c r="E91" s="4" t="s">
        <v>71</v>
      </c>
      <c r="F91" s="4" t="s">
        <v>63</v>
      </c>
      <c r="G91" s="4" t="s">
        <v>893</v>
      </c>
      <c r="H91" s="4">
        <v>2.5</v>
      </c>
      <c r="I91" s="4">
        <v>134</v>
      </c>
      <c r="J91" s="4">
        <v>74</v>
      </c>
      <c r="K91" s="4" t="s">
        <v>112</v>
      </c>
      <c r="L91" s="4">
        <v>2.85</v>
      </c>
      <c r="M91" s="4">
        <v>0.06</v>
      </c>
      <c r="N91" s="9">
        <v>37257</v>
      </c>
      <c r="O91" s="9">
        <v>37257</v>
      </c>
      <c r="P91" s="9">
        <v>43466</v>
      </c>
      <c r="Q91" s="9"/>
      <c r="R91" s="6">
        <v>-9999</v>
      </c>
      <c r="S91" s="4" t="s">
        <v>80</v>
      </c>
      <c r="T91" s="7">
        <v>0.7</v>
      </c>
      <c r="U91" s="7"/>
      <c r="V91" s="8"/>
      <c r="W91" s="8"/>
      <c r="X91" s="8">
        <v>0</v>
      </c>
      <c r="Y91" s="8"/>
      <c r="Z91" s="6">
        <v>0.5</v>
      </c>
      <c r="AA91" s="6">
        <v>20.399999999999999</v>
      </c>
      <c r="AB91" s="6"/>
      <c r="AC91" s="4">
        <v>28</v>
      </c>
      <c r="AD91" s="4">
        <v>49.13</v>
      </c>
      <c r="AE91" s="4">
        <v>8.57</v>
      </c>
      <c r="AF91" s="4" t="s">
        <v>68</v>
      </c>
      <c r="AG91" s="11">
        <v>0.79</v>
      </c>
      <c r="AH91" s="4">
        <v>-2.0000000000000004E-2</v>
      </c>
      <c r="AI91" s="4" t="s">
        <v>832</v>
      </c>
      <c r="AJ91" s="4" t="s">
        <v>823</v>
      </c>
      <c r="AO91" s="11"/>
    </row>
    <row r="92" spans="1:41" ht="15" customHeight="1" x14ac:dyDescent="0.2">
      <c r="A92" s="4" t="s">
        <v>199</v>
      </c>
      <c r="B92" s="4">
        <f t="shared" si="4"/>
        <v>91</v>
      </c>
      <c r="C92" s="4" t="s">
        <v>110</v>
      </c>
      <c r="D92" s="4" t="s">
        <v>111</v>
      </c>
      <c r="E92" s="4" t="s">
        <v>71</v>
      </c>
      <c r="F92" s="4" t="s">
        <v>180</v>
      </c>
      <c r="G92" s="4" t="s">
        <v>78</v>
      </c>
      <c r="H92" s="6">
        <v>3.6</v>
      </c>
      <c r="I92" s="4">
        <v>160</v>
      </c>
      <c r="K92" s="4" t="s">
        <v>200</v>
      </c>
      <c r="L92" s="4">
        <v>3.5</v>
      </c>
      <c r="M92" s="4">
        <v>0.05</v>
      </c>
      <c r="N92" s="9">
        <v>40275</v>
      </c>
      <c r="O92" s="9">
        <v>40275</v>
      </c>
      <c r="P92" s="9">
        <v>40282</v>
      </c>
      <c r="Q92" s="9">
        <v>40277</v>
      </c>
      <c r="R92" s="6">
        <v>2.4</v>
      </c>
      <c r="S92" s="4" t="s">
        <v>80</v>
      </c>
      <c r="T92" s="7">
        <v>-0.4</v>
      </c>
      <c r="U92" s="7">
        <v>2</v>
      </c>
      <c r="V92" s="8"/>
      <c r="W92" s="8"/>
      <c r="X92" s="8">
        <v>9000</v>
      </c>
      <c r="Y92" s="8"/>
      <c r="Z92" s="6">
        <v>9</v>
      </c>
      <c r="AA92" s="6"/>
      <c r="AB92" s="6"/>
      <c r="AC92" s="4">
        <v>120</v>
      </c>
      <c r="AD92" s="4">
        <v>49.15</v>
      </c>
      <c r="AE92" s="4">
        <v>8.15</v>
      </c>
      <c r="AF92" s="4" t="s">
        <v>68</v>
      </c>
      <c r="AG92" s="11">
        <v>0.83</v>
      </c>
      <c r="AH92" s="4">
        <v>-0.24</v>
      </c>
      <c r="AI92" s="4" t="s">
        <v>830</v>
      </c>
      <c r="AJ92" s="4" t="s">
        <v>829</v>
      </c>
      <c r="AK92" s="4" t="s">
        <v>754</v>
      </c>
      <c r="AO92" s="11"/>
    </row>
    <row r="93" spans="1:41" ht="15" customHeight="1" x14ac:dyDescent="0.2">
      <c r="A93" s="4" t="s">
        <v>201</v>
      </c>
      <c r="B93" s="4">
        <f t="shared" si="4"/>
        <v>92</v>
      </c>
      <c r="C93" s="4" t="s">
        <v>110</v>
      </c>
      <c r="D93" s="4" t="s">
        <v>111</v>
      </c>
      <c r="E93" s="4" t="s">
        <v>71</v>
      </c>
      <c r="F93" s="4" t="s">
        <v>180</v>
      </c>
      <c r="G93" s="4" t="s">
        <v>893</v>
      </c>
      <c r="H93" s="6">
        <v>3.6</v>
      </c>
      <c r="I93" s="4">
        <v>160</v>
      </c>
      <c r="J93" s="4">
        <v>115</v>
      </c>
      <c r="K93" s="4" t="s">
        <v>200</v>
      </c>
      <c r="L93" s="4">
        <v>3.5</v>
      </c>
      <c r="M93" s="4">
        <v>0.05</v>
      </c>
      <c r="N93" s="9">
        <v>41195</v>
      </c>
      <c r="O93" s="9">
        <v>41195</v>
      </c>
      <c r="P93" s="9">
        <v>43466</v>
      </c>
      <c r="Q93" s="9">
        <v>41567</v>
      </c>
      <c r="R93" s="6">
        <v>2.1</v>
      </c>
      <c r="S93" s="4" t="s">
        <v>80</v>
      </c>
      <c r="T93" s="7">
        <v>0.4</v>
      </c>
      <c r="U93" s="7">
        <v>2</v>
      </c>
      <c r="V93" s="8"/>
      <c r="W93" s="8"/>
      <c r="X93" s="8">
        <v>0</v>
      </c>
      <c r="Y93" s="8"/>
      <c r="Z93" s="6">
        <v>1.2</v>
      </c>
      <c r="AA93" s="6"/>
      <c r="AB93" s="6"/>
      <c r="AC93" s="4">
        <v>62</v>
      </c>
      <c r="AD93" s="4">
        <v>49.15</v>
      </c>
      <c r="AE93" s="4">
        <v>8.15</v>
      </c>
      <c r="AF93" s="4" t="s">
        <v>68</v>
      </c>
      <c r="AG93" s="11">
        <v>0.83</v>
      </c>
      <c r="AH93" s="4">
        <v>-0.24</v>
      </c>
      <c r="AI93" s="4" t="s">
        <v>829</v>
      </c>
      <c r="AJ93" s="4" t="s">
        <v>830</v>
      </c>
      <c r="AK93" s="4" t="s">
        <v>754</v>
      </c>
      <c r="AO93" s="11"/>
    </row>
    <row r="94" spans="1:41" ht="15" customHeight="1" x14ac:dyDescent="0.2">
      <c r="A94" s="4" t="s">
        <v>202</v>
      </c>
      <c r="B94" s="4">
        <f t="shared" si="4"/>
        <v>93</v>
      </c>
      <c r="C94" s="4" t="s">
        <v>110</v>
      </c>
      <c r="D94" s="4" t="s">
        <v>111</v>
      </c>
      <c r="E94" s="4" t="s">
        <v>71</v>
      </c>
      <c r="F94" s="4" t="s">
        <v>180</v>
      </c>
      <c r="G94" s="4" t="s">
        <v>893</v>
      </c>
      <c r="H94" s="4">
        <v>3.2</v>
      </c>
      <c r="I94" s="4">
        <v>160</v>
      </c>
      <c r="K94" s="4" t="s">
        <v>200</v>
      </c>
      <c r="L94" s="4">
        <v>2.7</v>
      </c>
      <c r="M94" s="4">
        <v>0.01</v>
      </c>
      <c r="N94" s="9">
        <v>39192</v>
      </c>
      <c r="O94" s="9">
        <v>39192</v>
      </c>
      <c r="P94" s="9">
        <v>43466</v>
      </c>
      <c r="Q94" s="9">
        <v>40040</v>
      </c>
      <c r="R94" s="6">
        <v>2.7</v>
      </c>
      <c r="S94" s="4" t="s">
        <v>80</v>
      </c>
      <c r="T94" s="7">
        <v>0</v>
      </c>
      <c r="U94" s="7"/>
      <c r="V94" s="8">
        <f>90000000*40+(6*370000)</f>
        <v>3602220000</v>
      </c>
      <c r="W94" s="8"/>
      <c r="X94" s="8">
        <v>0</v>
      </c>
      <c r="Y94" s="8"/>
      <c r="Z94" s="6">
        <v>5</v>
      </c>
      <c r="AA94" s="6"/>
      <c r="AB94" s="6">
        <v>70</v>
      </c>
      <c r="AC94" s="4">
        <v>70</v>
      </c>
      <c r="AD94" s="4">
        <v>49.19</v>
      </c>
      <c r="AE94" s="4">
        <v>8.1199999999999992</v>
      </c>
      <c r="AF94" s="4" t="s">
        <v>68</v>
      </c>
      <c r="AG94" s="11">
        <v>0.83</v>
      </c>
      <c r="AH94" s="4">
        <v>-0.24</v>
      </c>
      <c r="AI94" s="4" t="s">
        <v>827</v>
      </c>
      <c r="AJ94" s="4" t="s">
        <v>754</v>
      </c>
      <c r="AO94" s="11"/>
    </row>
    <row r="95" spans="1:41" ht="15" customHeight="1" x14ac:dyDescent="0.2">
      <c r="A95" s="4" t="s">
        <v>727</v>
      </c>
      <c r="B95" s="4">
        <f t="shared" si="4"/>
        <v>94</v>
      </c>
      <c r="C95" s="4" t="s">
        <v>110</v>
      </c>
      <c r="D95" s="4" t="s">
        <v>111</v>
      </c>
      <c r="E95" s="4" t="s">
        <v>71</v>
      </c>
      <c r="F95" s="4" t="s">
        <v>180</v>
      </c>
      <c r="G95" s="4" t="s">
        <v>78</v>
      </c>
      <c r="H95" s="4">
        <v>3.2</v>
      </c>
      <c r="I95" s="4">
        <v>160</v>
      </c>
      <c r="K95" s="4" t="s">
        <v>200</v>
      </c>
      <c r="L95" s="4">
        <v>2.7</v>
      </c>
      <c r="M95" s="4">
        <v>0.01</v>
      </c>
      <c r="N95" s="5">
        <v>38781</v>
      </c>
      <c r="O95" s="5">
        <v>38781</v>
      </c>
      <c r="P95" s="5">
        <v>38835</v>
      </c>
      <c r="Q95" s="5">
        <v>38814</v>
      </c>
      <c r="R95" s="6">
        <v>0.7</v>
      </c>
      <c r="S95" s="4" t="s">
        <v>80</v>
      </c>
      <c r="T95" s="7">
        <v>0.7</v>
      </c>
      <c r="U95" s="7"/>
      <c r="V95" s="8"/>
      <c r="W95" s="8">
        <v>11300</v>
      </c>
      <c r="X95" s="8">
        <v>11300</v>
      </c>
      <c r="Y95" s="8"/>
      <c r="Z95" s="6">
        <v>13</v>
      </c>
      <c r="AA95" s="6"/>
      <c r="AB95" s="6"/>
      <c r="AC95" s="4">
        <v>150</v>
      </c>
      <c r="AD95" s="4">
        <v>49.19</v>
      </c>
      <c r="AE95" s="4">
        <v>8.1199999999999992</v>
      </c>
      <c r="AF95" s="4" t="s">
        <v>68</v>
      </c>
      <c r="AG95" s="11">
        <v>0.82999997999999997</v>
      </c>
      <c r="AH95" s="4">
        <v>-0.24</v>
      </c>
      <c r="AI95" s="4" t="s">
        <v>828</v>
      </c>
      <c r="AJ95" s="4" t="s">
        <v>831</v>
      </c>
      <c r="AK95" s="4" t="s">
        <v>754</v>
      </c>
      <c r="AO95" s="11"/>
    </row>
    <row r="96" spans="1:41" ht="15" customHeight="1" x14ac:dyDescent="0.2">
      <c r="A96" s="4" t="s">
        <v>203</v>
      </c>
      <c r="B96" s="4">
        <f t="shared" si="4"/>
        <v>95</v>
      </c>
      <c r="C96" s="4" t="s">
        <v>158</v>
      </c>
      <c r="D96" s="4" t="s">
        <v>111</v>
      </c>
      <c r="E96" s="4" t="s">
        <v>71</v>
      </c>
      <c r="F96" s="4" t="s">
        <v>180</v>
      </c>
      <c r="G96" s="4" t="s">
        <v>893</v>
      </c>
      <c r="H96" s="4">
        <v>2.6</v>
      </c>
      <c r="I96" s="4">
        <v>170</v>
      </c>
      <c r="K96" s="4" t="s">
        <v>134</v>
      </c>
      <c r="L96" s="4">
        <v>2.2000000000000002</v>
      </c>
      <c r="M96" s="4">
        <v>0.01</v>
      </c>
      <c r="N96" s="9">
        <v>42614</v>
      </c>
      <c r="O96" s="9">
        <v>42614</v>
      </c>
      <c r="P96" s="9"/>
      <c r="Q96" s="9"/>
      <c r="R96" s="6">
        <v>1.3</v>
      </c>
      <c r="S96" s="4" t="s">
        <v>80</v>
      </c>
      <c r="T96" s="7"/>
      <c r="U96" s="7"/>
      <c r="V96" s="8"/>
      <c r="W96" s="8"/>
      <c r="X96" s="8">
        <v>0</v>
      </c>
      <c r="Y96" s="8"/>
      <c r="Z96" s="6">
        <v>0.8</v>
      </c>
      <c r="AA96" s="6"/>
      <c r="AB96" s="6"/>
      <c r="AC96" s="4">
        <v>35</v>
      </c>
      <c r="AD96" s="4">
        <v>48.89</v>
      </c>
      <c r="AE96" s="4">
        <v>7.93</v>
      </c>
      <c r="AF96" s="4" t="s">
        <v>83</v>
      </c>
      <c r="AG96" s="11">
        <v>0.83</v>
      </c>
      <c r="AH96" s="4">
        <v>-0.24</v>
      </c>
      <c r="AI96" s="4" t="s">
        <v>822</v>
      </c>
      <c r="AJ96" s="4" t="s">
        <v>823</v>
      </c>
      <c r="AK96" s="4" t="s">
        <v>204</v>
      </c>
      <c r="AL96" s="4" t="s">
        <v>205</v>
      </c>
      <c r="AO96" s="11"/>
    </row>
    <row r="97" spans="1:41" ht="15" customHeight="1" x14ac:dyDescent="0.2">
      <c r="A97" s="4" t="s">
        <v>206</v>
      </c>
      <c r="B97" s="4">
        <f t="shared" si="4"/>
        <v>96</v>
      </c>
      <c r="C97" s="4" t="s">
        <v>158</v>
      </c>
      <c r="D97" s="4" t="s">
        <v>111</v>
      </c>
      <c r="E97" s="4" t="s">
        <v>71</v>
      </c>
      <c r="F97" s="4" t="s">
        <v>180</v>
      </c>
      <c r="G97" s="4" t="s">
        <v>78</v>
      </c>
      <c r="H97" s="4">
        <v>2.6</v>
      </c>
      <c r="I97" s="4">
        <v>160</v>
      </c>
      <c r="K97" s="4" t="s">
        <v>134</v>
      </c>
      <c r="L97" s="4">
        <v>2.2000000000000002</v>
      </c>
      <c r="M97" s="4">
        <v>0.01</v>
      </c>
      <c r="N97" s="9">
        <v>41452</v>
      </c>
      <c r="O97" s="9">
        <v>41452</v>
      </c>
      <c r="P97" s="9">
        <v>41453</v>
      </c>
      <c r="Q97" s="9"/>
      <c r="R97" s="6">
        <v>1.6</v>
      </c>
      <c r="S97" s="4" t="s">
        <v>80</v>
      </c>
      <c r="T97" s="7">
        <v>0.6</v>
      </c>
      <c r="U97" s="7"/>
      <c r="V97" s="8"/>
      <c r="W97" s="8"/>
      <c r="X97" s="8">
        <v>4100</v>
      </c>
      <c r="Y97" s="8"/>
      <c r="Z97" s="6">
        <v>3</v>
      </c>
      <c r="AA97" s="6"/>
      <c r="AB97" s="6"/>
      <c r="AC97" s="4">
        <v>80</v>
      </c>
      <c r="AD97" s="4">
        <v>48.89</v>
      </c>
      <c r="AE97" s="4">
        <v>7.93</v>
      </c>
      <c r="AF97" s="4" t="s">
        <v>83</v>
      </c>
      <c r="AG97" s="11">
        <v>0.83</v>
      </c>
      <c r="AH97" s="4">
        <v>-0.24</v>
      </c>
      <c r="AI97" s="4" t="s">
        <v>822</v>
      </c>
      <c r="AJ97" s="4" t="s">
        <v>823</v>
      </c>
      <c r="AK97" s="4" t="s">
        <v>204</v>
      </c>
      <c r="AL97" s="4" t="s">
        <v>205</v>
      </c>
      <c r="AO97" s="11"/>
    </row>
    <row r="98" spans="1:41" ht="15" customHeight="1" x14ac:dyDescent="0.2">
      <c r="A98" s="4" t="s">
        <v>207</v>
      </c>
      <c r="B98" s="4">
        <f t="shared" si="4"/>
        <v>97</v>
      </c>
      <c r="C98" s="4" t="s">
        <v>158</v>
      </c>
      <c r="D98" s="4" t="s">
        <v>111</v>
      </c>
      <c r="E98" s="4" t="s">
        <v>71</v>
      </c>
      <c r="F98" s="4" t="s">
        <v>180</v>
      </c>
      <c r="G98" s="4" t="s">
        <v>78</v>
      </c>
      <c r="H98" s="4">
        <v>2.6</v>
      </c>
      <c r="I98" s="4">
        <v>160</v>
      </c>
      <c r="J98" s="4">
        <v>148</v>
      </c>
      <c r="K98" s="4" t="s">
        <v>134</v>
      </c>
      <c r="L98" s="4">
        <v>2.2000000000000002</v>
      </c>
      <c r="M98" s="4">
        <v>0.01</v>
      </c>
      <c r="N98" s="9">
        <v>41387</v>
      </c>
      <c r="O98" s="9">
        <v>41387</v>
      </c>
      <c r="P98" s="9">
        <v>41389</v>
      </c>
      <c r="Q98" s="9"/>
      <c r="R98" s="6">
        <v>1.2</v>
      </c>
      <c r="S98" s="4" t="s">
        <v>80</v>
      </c>
      <c r="T98" s="7">
        <v>0.6</v>
      </c>
      <c r="U98" s="7"/>
      <c r="V98" s="8"/>
      <c r="W98" s="8"/>
      <c r="X98" s="8">
        <v>4230</v>
      </c>
      <c r="Y98" s="8"/>
      <c r="Z98" s="6">
        <v>2.8</v>
      </c>
      <c r="AA98" s="6"/>
      <c r="AB98" s="6"/>
      <c r="AC98" s="4">
        <v>25</v>
      </c>
      <c r="AD98" s="4">
        <v>48.89</v>
      </c>
      <c r="AE98" s="4">
        <v>7.93</v>
      </c>
      <c r="AF98" s="4" t="s">
        <v>83</v>
      </c>
      <c r="AG98" s="11">
        <v>0.83</v>
      </c>
      <c r="AH98" s="4">
        <v>-0.24</v>
      </c>
      <c r="AI98" s="4" t="s">
        <v>822</v>
      </c>
      <c r="AJ98" s="4" t="s">
        <v>823</v>
      </c>
      <c r="AK98" s="4" t="s">
        <v>204</v>
      </c>
      <c r="AL98" s="4" t="s">
        <v>205</v>
      </c>
      <c r="AO98" s="11"/>
    </row>
    <row r="99" spans="1:41" ht="15" customHeight="1" x14ac:dyDescent="0.2">
      <c r="A99" s="4" t="s">
        <v>208</v>
      </c>
      <c r="B99" s="4">
        <f t="shared" ref="B99:B107" si="5">B98+1</f>
        <v>98</v>
      </c>
      <c r="C99" s="4" t="s">
        <v>158</v>
      </c>
      <c r="D99" s="4" t="s">
        <v>111</v>
      </c>
      <c r="E99" s="4" t="s">
        <v>71</v>
      </c>
      <c r="F99" s="4" t="s">
        <v>180</v>
      </c>
      <c r="G99" s="4" t="s">
        <v>78</v>
      </c>
      <c r="H99" s="4">
        <v>3.6</v>
      </c>
      <c r="I99" s="4">
        <v>160</v>
      </c>
      <c r="J99" s="4">
        <v>130</v>
      </c>
      <c r="K99" s="4" t="s">
        <v>134</v>
      </c>
      <c r="L99" s="4">
        <v>1.4</v>
      </c>
      <c r="M99" s="4">
        <v>0.02</v>
      </c>
      <c r="N99" s="9">
        <v>34213</v>
      </c>
      <c r="O99" s="9">
        <v>34213</v>
      </c>
      <c r="P99" s="9">
        <v>34254</v>
      </c>
      <c r="Q99" s="9"/>
      <c r="R99" s="6">
        <v>1.9</v>
      </c>
      <c r="T99" s="7">
        <v>-0.5</v>
      </c>
      <c r="U99" s="7">
        <v>1</v>
      </c>
      <c r="V99" s="8"/>
      <c r="W99" s="8"/>
      <c r="X99" s="8">
        <v>44500</v>
      </c>
      <c r="Y99" s="8"/>
      <c r="Z99" s="6">
        <v>19</v>
      </c>
      <c r="AA99" s="6"/>
      <c r="AB99" s="6"/>
      <c r="AC99" s="4">
        <v>50</v>
      </c>
      <c r="AD99" s="4">
        <v>48.93</v>
      </c>
      <c r="AE99" s="4">
        <v>7.88</v>
      </c>
      <c r="AF99" s="4" t="s">
        <v>68</v>
      </c>
      <c r="AG99" s="11">
        <v>0.76</v>
      </c>
      <c r="AH99" s="4">
        <v>-0.24</v>
      </c>
      <c r="AI99" s="4" t="s">
        <v>821</v>
      </c>
      <c r="AO99" s="11"/>
    </row>
    <row r="100" spans="1:41" ht="15" customHeight="1" x14ac:dyDescent="0.2">
      <c r="A100" s="4" t="s">
        <v>209</v>
      </c>
      <c r="B100" s="4">
        <f t="shared" si="5"/>
        <v>99</v>
      </c>
      <c r="C100" s="4" t="s">
        <v>158</v>
      </c>
      <c r="D100" s="4" t="s">
        <v>111</v>
      </c>
      <c r="E100" s="4" t="s">
        <v>71</v>
      </c>
      <c r="F100" s="4" t="s">
        <v>180</v>
      </c>
      <c r="G100" s="4" t="s">
        <v>78</v>
      </c>
      <c r="H100" s="4">
        <v>3.8</v>
      </c>
      <c r="I100" s="4">
        <v>165</v>
      </c>
      <c r="J100" s="4">
        <v>135</v>
      </c>
      <c r="K100" s="4" t="s">
        <v>134</v>
      </c>
      <c r="L100" s="4">
        <v>1.4</v>
      </c>
      <c r="M100" s="4">
        <v>0.01</v>
      </c>
      <c r="N100" s="9">
        <v>34866</v>
      </c>
      <c r="O100" s="9">
        <v>34866</v>
      </c>
      <c r="P100" s="9">
        <v>34868</v>
      </c>
      <c r="Q100" s="9"/>
      <c r="R100" s="6">
        <v>0.3</v>
      </c>
      <c r="S100" s="4" t="s">
        <v>106</v>
      </c>
      <c r="T100" s="7">
        <v>0.4</v>
      </c>
      <c r="U100" s="7"/>
      <c r="V100" s="8"/>
      <c r="W100" s="8"/>
      <c r="X100" s="8">
        <v>22800</v>
      </c>
      <c r="Y100" s="8"/>
      <c r="Z100" s="6">
        <v>12</v>
      </c>
      <c r="AA100" s="6"/>
      <c r="AB100" s="6"/>
      <c r="AC100" s="4">
        <v>56</v>
      </c>
      <c r="AD100" s="4">
        <v>48.93</v>
      </c>
      <c r="AE100" s="4">
        <v>7.88</v>
      </c>
      <c r="AF100" s="4" t="s">
        <v>68</v>
      </c>
      <c r="AG100" s="11">
        <v>0.76</v>
      </c>
      <c r="AH100" s="4">
        <v>-0.24</v>
      </c>
      <c r="AI100" s="4" t="s">
        <v>820</v>
      </c>
    </row>
    <row r="101" spans="1:41" ht="15" customHeight="1" x14ac:dyDescent="0.2">
      <c r="A101" s="4" t="s">
        <v>210</v>
      </c>
      <c r="B101" s="4">
        <f t="shared" si="5"/>
        <v>100</v>
      </c>
      <c r="C101" s="4" t="s">
        <v>158</v>
      </c>
      <c r="D101" s="4" t="s">
        <v>111</v>
      </c>
      <c r="E101" s="4" t="s">
        <v>71</v>
      </c>
      <c r="F101" s="4" t="s">
        <v>180</v>
      </c>
      <c r="G101" s="4" t="s">
        <v>78</v>
      </c>
      <c r="H101" s="4">
        <v>5.024</v>
      </c>
      <c r="I101" s="4">
        <v>200</v>
      </c>
      <c r="J101" s="4">
        <v>170</v>
      </c>
      <c r="K101" s="4" t="s">
        <v>134</v>
      </c>
      <c r="L101" s="4">
        <v>1.4</v>
      </c>
      <c r="M101" s="4">
        <v>0.02</v>
      </c>
      <c r="N101" s="9">
        <v>36707</v>
      </c>
      <c r="O101" s="9">
        <v>36707</v>
      </c>
      <c r="P101" s="9">
        <v>36713</v>
      </c>
      <c r="Q101" s="19">
        <v>36723</v>
      </c>
      <c r="R101" s="6">
        <v>2.5</v>
      </c>
      <c r="S101" s="4" t="s">
        <v>80</v>
      </c>
      <c r="T101" s="7">
        <v>0.4</v>
      </c>
      <c r="U101" s="7">
        <v>1.3</v>
      </c>
      <c r="V101" s="8"/>
      <c r="W101" s="8"/>
      <c r="X101" s="8">
        <v>22680</v>
      </c>
      <c r="Y101" s="8"/>
      <c r="Z101" s="6">
        <v>13</v>
      </c>
      <c r="AA101" s="6">
        <v>47.8</v>
      </c>
      <c r="AB101" s="6"/>
      <c r="AC101" s="4">
        <v>50</v>
      </c>
      <c r="AD101" s="4">
        <v>48.93</v>
      </c>
      <c r="AE101" s="4">
        <v>7.88</v>
      </c>
      <c r="AF101" s="4" t="s">
        <v>68</v>
      </c>
      <c r="AG101" s="11">
        <v>0.76</v>
      </c>
      <c r="AH101" s="4">
        <v>-0.24</v>
      </c>
      <c r="AI101" s="4" t="s">
        <v>818</v>
      </c>
    </row>
    <row r="102" spans="1:41" ht="15" customHeight="1" x14ac:dyDescent="0.2">
      <c r="A102" s="4" t="s">
        <v>211</v>
      </c>
      <c r="B102" s="4">
        <f t="shared" si="5"/>
        <v>101</v>
      </c>
      <c r="C102" s="4" t="s">
        <v>158</v>
      </c>
      <c r="D102" s="4" t="s">
        <v>111</v>
      </c>
      <c r="E102" s="4" t="s">
        <v>71</v>
      </c>
      <c r="F102" s="4" t="s">
        <v>180</v>
      </c>
      <c r="G102" s="4" t="s">
        <v>78</v>
      </c>
      <c r="H102" s="4">
        <v>5.0999999999999996</v>
      </c>
      <c r="I102" s="4">
        <v>200</v>
      </c>
      <c r="J102" s="4">
        <v>170</v>
      </c>
      <c r="K102" s="4" t="s">
        <v>134</v>
      </c>
      <c r="L102" s="4">
        <v>1.4</v>
      </c>
      <c r="M102" s="4">
        <v>0.02</v>
      </c>
      <c r="N102" s="9">
        <v>37768</v>
      </c>
      <c r="O102" s="9">
        <v>37768</v>
      </c>
      <c r="P102" s="9">
        <v>37779</v>
      </c>
      <c r="Q102" s="9">
        <v>37782</v>
      </c>
      <c r="R102" s="6">
        <v>2.9</v>
      </c>
      <c r="S102" s="4" t="s">
        <v>80</v>
      </c>
      <c r="T102" s="7">
        <v>0.4</v>
      </c>
      <c r="U102" s="7">
        <v>1.4</v>
      </c>
      <c r="V102" s="8"/>
      <c r="W102" s="8"/>
      <c r="X102" s="8">
        <v>37300</v>
      </c>
      <c r="Y102" s="8"/>
      <c r="Z102" s="6">
        <v>18</v>
      </c>
      <c r="AA102" s="6">
        <v>43.5</v>
      </c>
      <c r="AB102" s="6"/>
      <c r="AC102" s="4">
        <v>90</v>
      </c>
      <c r="AD102" s="4">
        <v>48.93</v>
      </c>
      <c r="AE102" s="4">
        <v>7.88</v>
      </c>
      <c r="AF102" s="4" t="s">
        <v>68</v>
      </c>
      <c r="AG102" s="11">
        <v>0.76</v>
      </c>
      <c r="AH102" s="4">
        <v>-0.24</v>
      </c>
      <c r="AI102" s="4" t="s">
        <v>818</v>
      </c>
      <c r="AJ102" s="4" t="s">
        <v>819</v>
      </c>
      <c r="AK102" s="4" t="s">
        <v>823</v>
      </c>
    </row>
    <row r="103" spans="1:41" ht="15" customHeight="1" x14ac:dyDescent="0.2">
      <c r="A103" s="4" t="s">
        <v>212</v>
      </c>
      <c r="B103" s="4">
        <f t="shared" si="5"/>
        <v>102</v>
      </c>
      <c r="C103" s="4" t="s">
        <v>158</v>
      </c>
      <c r="D103" s="4" t="s">
        <v>111</v>
      </c>
      <c r="E103" s="4" t="s">
        <v>71</v>
      </c>
      <c r="F103" s="4" t="s">
        <v>180</v>
      </c>
      <c r="G103" s="4" t="s">
        <v>78</v>
      </c>
      <c r="H103" s="4">
        <v>5.2</v>
      </c>
      <c r="I103" s="4">
        <v>200</v>
      </c>
      <c r="J103" s="4">
        <v>170</v>
      </c>
      <c r="K103" s="4" t="s">
        <v>134</v>
      </c>
      <c r="L103" s="4">
        <v>1.4</v>
      </c>
      <c r="M103" s="4">
        <v>0.02</v>
      </c>
      <c r="N103" s="9">
        <v>38243</v>
      </c>
      <c r="O103" s="9">
        <v>38243</v>
      </c>
      <c r="P103" s="9">
        <v>38246</v>
      </c>
      <c r="Q103" s="9">
        <v>38247</v>
      </c>
      <c r="R103" s="6">
        <v>2.2999999999999998</v>
      </c>
      <c r="S103" s="4" t="s">
        <v>80</v>
      </c>
      <c r="T103" s="7">
        <v>0.4</v>
      </c>
      <c r="U103" s="7">
        <v>1.2</v>
      </c>
      <c r="V103" s="8"/>
      <c r="W103" s="8"/>
      <c r="X103" s="8">
        <v>9300</v>
      </c>
      <c r="Y103" s="8"/>
      <c r="Z103" s="6">
        <v>17</v>
      </c>
      <c r="AA103" s="6">
        <v>45.1</v>
      </c>
      <c r="AB103" s="6"/>
      <c r="AC103" s="4">
        <v>45</v>
      </c>
      <c r="AD103" s="4">
        <v>48.93</v>
      </c>
      <c r="AE103" s="4">
        <v>7.88</v>
      </c>
      <c r="AF103" s="4" t="s">
        <v>68</v>
      </c>
      <c r="AG103" s="11">
        <v>0.76</v>
      </c>
      <c r="AH103" s="4">
        <v>-0.24</v>
      </c>
      <c r="AI103" s="4" t="s">
        <v>818</v>
      </c>
      <c r="AJ103" s="4" t="s">
        <v>819</v>
      </c>
      <c r="AK103" s="4" t="s">
        <v>823</v>
      </c>
    </row>
    <row r="104" spans="1:41" ht="15" customHeight="1" x14ac:dyDescent="0.2">
      <c r="A104" s="4" t="s">
        <v>213</v>
      </c>
      <c r="B104" s="4">
        <f t="shared" si="5"/>
        <v>103</v>
      </c>
      <c r="C104" s="4" t="s">
        <v>158</v>
      </c>
      <c r="D104" s="4" t="s">
        <v>111</v>
      </c>
      <c r="E104" s="4" t="s">
        <v>71</v>
      </c>
      <c r="F104" s="4" t="s">
        <v>180</v>
      </c>
      <c r="G104" s="4" t="s">
        <v>78</v>
      </c>
      <c r="H104" s="4">
        <v>5.2</v>
      </c>
      <c r="I104" s="4">
        <v>200</v>
      </c>
      <c r="J104" s="4">
        <v>170</v>
      </c>
      <c r="K104" s="4" t="s">
        <v>134</v>
      </c>
      <c r="L104" s="4">
        <v>1.4</v>
      </c>
      <c r="M104" s="4">
        <v>0.02</v>
      </c>
      <c r="N104" s="9">
        <v>38390</v>
      </c>
      <c r="O104" s="9">
        <v>38390</v>
      </c>
      <c r="P104" s="9">
        <v>38394</v>
      </c>
      <c r="Q104" s="9">
        <v>38392</v>
      </c>
      <c r="R104" s="6">
        <v>2.7</v>
      </c>
      <c r="S104" s="4" t="s">
        <v>80</v>
      </c>
      <c r="T104" s="7">
        <v>0.4</v>
      </c>
      <c r="U104" s="7"/>
      <c r="V104" s="8"/>
      <c r="W104" s="8"/>
      <c r="X104" s="8">
        <v>12300</v>
      </c>
      <c r="Y104" s="8"/>
      <c r="Z104" s="6">
        <v>18</v>
      </c>
      <c r="AA104" s="6"/>
      <c r="AB104" s="6"/>
      <c r="AC104" s="4">
        <v>45</v>
      </c>
      <c r="AD104" s="4">
        <v>48.93</v>
      </c>
      <c r="AE104" s="4">
        <v>7.88</v>
      </c>
      <c r="AF104" s="4" t="s">
        <v>68</v>
      </c>
      <c r="AG104" s="11">
        <v>0.76</v>
      </c>
      <c r="AH104" s="4">
        <v>-0.24</v>
      </c>
      <c r="AI104" s="4" t="s">
        <v>818</v>
      </c>
      <c r="AJ104" s="4" t="s">
        <v>819</v>
      </c>
      <c r="AK104" s="4" t="s">
        <v>823</v>
      </c>
    </row>
    <row r="105" spans="1:41" ht="15" customHeight="1" x14ac:dyDescent="0.2">
      <c r="A105" s="4" t="s">
        <v>167</v>
      </c>
      <c r="B105" s="4">
        <f t="shared" si="5"/>
        <v>104</v>
      </c>
      <c r="C105" s="4" t="s">
        <v>136</v>
      </c>
      <c r="D105" s="4" t="s">
        <v>168</v>
      </c>
      <c r="E105" s="4" t="s">
        <v>137</v>
      </c>
      <c r="F105" s="4" t="s">
        <v>118</v>
      </c>
      <c r="G105" s="4" t="s">
        <v>893</v>
      </c>
      <c r="H105" s="4">
        <v>1.7</v>
      </c>
      <c r="I105" s="4">
        <v>57</v>
      </c>
      <c r="J105" s="4">
        <v>27</v>
      </c>
      <c r="K105" s="4" t="s">
        <v>112</v>
      </c>
      <c r="L105" s="4">
        <v>5</v>
      </c>
      <c r="M105" s="4">
        <v>0.17</v>
      </c>
      <c r="N105" s="9">
        <v>39173</v>
      </c>
      <c r="O105" s="9">
        <v>39173</v>
      </c>
      <c r="P105" s="9">
        <v>43466</v>
      </c>
      <c r="Q105" s="9"/>
      <c r="R105" s="6">
        <v>-9999</v>
      </c>
      <c r="S105" s="4" t="s">
        <v>80</v>
      </c>
      <c r="T105" s="7">
        <v>1.5</v>
      </c>
      <c r="U105" s="7"/>
      <c r="V105" s="8">
        <f>(11*365+8*30.5)*24*170</f>
        <v>17376720</v>
      </c>
      <c r="W105" s="8">
        <f>(11*365+8*30.5)*24*170</f>
        <v>17376720</v>
      </c>
      <c r="X105" s="8">
        <v>0</v>
      </c>
      <c r="Y105" s="9">
        <v>43466</v>
      </c>
      <c r="Z105" s="6">
        <v>1.7</v>
      </c>
      <c r="AA105" s="6">
        <v>16.399999999999999</v>
      </c>
      <c r="AB105" s="6">
        <v>47.2</v>
      </c>
      <c r="AC105" s="4">
        <v>47.2</v>
      </c>
      <c r="AD105" s="4">
        <v>52.014000000000003</v>
      </c>
      <c r="AE105" s="4">
        <v>4.5179999999999998</v>
      </c>
      <c r="AF105" s="4" t="s">
        <v>83</v>
      </c>
      <c r="AG105" s="11">
        <v>0.27</v>
      </c>
      <c r="AH105" s="4">
        <v>0</v>
      </c>
      <c r="AI105" s="4" t="s">
        <v>840</v>
      </c>
    </row>
    <row r="106" spans="1:41" ht="15" customHeight="1" x14ac:dyDescent="0.2">
      <c r="A106" s="4" t="s">
        <v>169</v>
      </c>
      <c r="B106" s="4">
        <f t="shared" si="5"/>
        <v>105</v>
      </c>
      <c r="C106" s="4" t="s">
        <v>136</v>
      </c>
      <c r="D106" s="4" t="s">
        <v>168</v>
      </c>
      <c r="E106" s="4" t="s">
        <v>137</v>
      </c>
      <c r="F106" s="4" t="s">
        <v>118</v>
      </c>
      <c r="G106" s="4" t="s">
        <v>893</v>
      </c>
      <c r="H106" s="4">
        <v>1.87</v>
      </c>
      <c r="I106" s="4">
        <v>64</v>
      </c>
      <c r="J106" s="4">
        <v>34</v>
      </c>
      <c r="K106" s="4" t="s">
        <v>112</v>
      </c>
      <c r="L106" s="4">
        <v>5</v>
      </c>
      <c r="M106" s="4">
        <v>0.17</v>
      </c>
      <c r="N106" s="9">
        <v>40026</v>
      </c>
      <c r="O106" s="9">
        <v>40026</v>
      </c>
      <c r="P106" s="9">
        <v>43466</v>
      </c>
      <c r="Q106" s="9"/>
      <c r="R106" s="6">
        <v>-9999</v>
      </c>
      <c r="S106" s="4" t="s">
        <v>80</v>
      </c>
      <c r="T106" s="7">
        <v>1.5</v>
      </c>
      <c r="U106" s="7"/>
      <c r="V106" s="8">
        <f>(9*365+4*30.5)*24*150</f>
        <v>12265200</v>
      </c>
      <c r="W106" s="8">
        <f>(9*365+4*30.5)*24*150</f>
        <v>12265200</v>
      </c>
      <c r="X106" s="8">
        <v>0</v>
      </c>
      <c r="Y106" s="9">
        <v>43466</v>
      </c>
      <c r="Z106" s="6">
        <v>2.9</v>
      </c>
      <c r="AA106" s="6">
        <v>18.899999999999999</v>
      </c>
      <c r="AB106" s="6">
        <v>41.7</v>
      </c>
      <c r="AC106" s="4">
        <v>41.7</v>
      </c>
      <c r="AD106" s="4">
        <v>52.023499999999999</v>
      </c>
      <c r="AE106" s="4">
        <v>4.4858000000000002</v>
      </c>
      <c r="AF106" s="4" t="s">
        <v>83</v>
      </c>
      <c r="AG106" s="11">
        <v>0.27</v>
      </c>
      <c r="AH106" s="4">
        <v>0</v>
      </c>
      <c r="AI106" s="4" t="s">
        <v>840</v>
      </c>
    </row>
    <row r="107" spans="1:41" ht="15" customHeight="1" x14ac:dyDescent="0.2">
      <c r="A107" s="4" t="s">
        <v>170</v>
      </c>
      <c r="B107" s="4">
        <f t="shared" si="5"/>
        <v>106</v>
      </c>
      <c r="C107" s="4" t="s">
        <v>136</v>
      </c>
      <c r="D107" s="4" t="s">
        <v>168</v>
      </c>
      <c r="E107" s="4" t="s">
        <v>137</v>
      </c>
      <c r="F107" s="4" t="s">
        <v>118</v>
      </c>
      <c r="G107" s="4" t="s">
        <v>893</v>
      </c>
      <c r="H107" s="6">
        <f>(2141+2026)/2000</f>
        <v>2.0834999999999999</v>
      </c>
      <c r="I107" s="4">
        <v>85</v>
      </c>
      <c r="J107" s="4">
        <f>I107-24</f>
        <v>61</v>
      </c>
      <c r="K107" s="4" t="s">
        <v>112</v>
      </c>
      <c r="L107" s="4">
        <v>5</v>
      </c>
      <c r="M107" s="7">
        <v>0.2</v>
      </c>
      <c r="N107" s="9">
        <v>42270</v>
      </c>
      <c r="O107" s="9">
        <v>42270</v>
      </c>
      <c r="P107" s="9">
        <v>43466</v>
      </c>
      <c r="Q107" s="9"/>
      <c r="R107" s="6">
        <v>-9999</v>
      </c>
      <c r="S107" s="4" t="s">
        <v>80</v>
      </c>
      <c r="T107" s="7">
        <v>1.5</v>
      </c>
      <c r="U107" s="7"/>
      <c r="V107" s="8"/>
      <c r="W107" s="8"/>
      <c r="X107" s="8">
        <v>0</v>
      </c>
      <c r="Y107" s="8"/>
      <c r="Z107" s="6"/>
      <c r="AA107" s="6"/>
      <c r="AB107" s="6"/>
      <c r="AC107" s="4">
        <v>83</v>
      </c>
      <c r="AD107" s="4">
        <v>51.872530529999999</v>
      </c>
      <c r="AE107" s="4">
        <v>4.1604262399999996</v>
      </c>
      <c r="AF107" s="4" t="s">
        <v>83</v>
      </c>
      <c r="AG107" s="11">
        <v>0.28000000000000003</v>
      </c>
      <c r="AH107" s="4">
        <v>0</v>
      </c>
      <c r="AI107" s="4" t="s">
        <v>842</v>
      </c>
    </row>
    <row r="108" spans="1:41" ht="15" customHeight="1" x14ac:dyDescent="0.2">
      <c r="N108" s="9"/>
      <c r="O108" s="9"/>
      <c r="P108" s="9"/>
      <c r="Q108" s="9"/>
      <c r="R108" s="6"/>
      <c r="T108" s="7"/>
      <c r="U108" s="7"/>
      <c r="V108" s="8"/>
      <c r="W108" s="8"/>
      <c r="X108" s="8"/>
      <c r="Y108" s="8"/>
      <c r="Z108" s="6"/>
      <c r="AA108" s="6"/>
      <c r="AB108" s="6"/>
      <c r="AG108" s="6"/>
      <c r="AH108" s="6"/>
    </row>
    <row r="109" spans="1:41" ht="15" customHeight="1" x14ac:dyDescent="0.2">
      <c r="N109" s="9"/>
      <c r="O109" s="9"/>
      <c r="P109" s="9"/>
      <c r="Q109" s="9"/>
      <c r="R109" s="6"/>
      <c r="T109" s="7"/>
      <c r="U109" s="7"/>
      <c r="V109" s="8"/>
      <c r="W109" s="8"/>
      <c r="X109" s="8"/>
      <c r="Y109" s="8"/>
      <c r="Z109" s="6"/>
      <c r="AA109" s="6"/>
      <c r="AB109" s="6"/>
      <c r="AG109" s="6"/>
      <c r="AH109" s="6"/>
    </row>
    <row r="110" spans="1:41" x14ac:dyDescent="0.2">
      <c r="H110" s="6"/>
      <c r="N110" s="9"/>
      <c r="O110" s="9"/>
      <c r="P110" s="9"/>
      <c r="Q110" s="9"/>
      <c r="R110" s="6"/>
      <c r="T110" s="7"/>
      <c r="U110" s="7"/>
      <c r="V110" s="8"/>
      <c r="W110" s="8"/>
      <c r="X110" s="8"/>
      <c r="Y110" s="8"/>
      <c r="Z110" s="6"/>
      <c r="AA110" s="6"/>
      <c r="AB110" s="6"/>
      <c r="AG110" s="6"/>
      <c r="AH110" s="6"/>
    </row>
    <row r="112" spans="1:41" x14ac:dyDescent="0.2">
      <c r="AD112" s="20"/>
      <c r="AE112" s="20"/>
    </row>
    <row r="114" spans="23:31" x14ac:dyDescent="0.2">
      <c r="W114" s="8"/>
    </row>
    <row r="116" spans="23:31" x14ac:dyDescent="0.2">
      <c r="Y116" s="20"/>
      <c r="Z116" s="20"/>
      <c r="AC116" s="21"/>
      <c r="AD116" s="21"/>
      <c r="AE116" s="21"/>
    </row>
    <row r="117" spans="23:31" x14ac:dyDescent="0.2">
      <c r="X117" s="8"/>
    </row>
  </sheetData>
  <dataValidations xWindow="1696" yWindow="373" count="11">
    <dataValidation type="decimal" allowBlank="1" showInputMessage="1" showErrorMessage="1" sqref="L41:L109 L5:L39" xr:uid="{7578C41F-2AC5-425C-BBE9-14F55F20A872}">
      <formula1>0</formula1>
      <formula2>15</formula2>
    </dataValidation>
    <dataValidation type="decimal" allowBlank="1" showInputMessage="1" showErrorMessage="1" prompt="-180 to 180" sqref="AD23 AE2:AE22 AE76:AE93 AE49:AE74 AE26:AE46 AE100:AE110" xr:uid="{9A7F96DC-1FC1-436F-9641-33BD67798950}">
      <formula1>-180</formula1>
      <formula2>180</formula2>
    </dataValidation>
    <dataValidation type="decimal" allowBlank="1" showInputMessage="1" showErrorMessage="1" error="Enter value between -90 and 90 degrees" prompt="between -90 and 90" sqref="AE23 AE31 AD24:AD30 AD2:AD22 AD49:AD93 AD32:AD46 AD100:AD110" xr:uid="{24BF6079-A020-4801-9E10-E8840F68D0F9}">
      <formula1>-90</formula1>
      <formula2>90</formula2>
    </dataValidation>
    <dataValidation type="decimal" allowBlank="1" showInputMessage="1" showErrorMessage="1" sqref="T2:T6 T8:T110" xr:uid="{15B2220C-3264-4DAE-8B3C-52AB86FC563B}">
      <formula1>-10</formula1>
      <formula2>10</formula2>
    </dataValidation>
    <dataValidation allowBlank="1" showInputMessage="1" showErrorMessage="1" prompt="ISO 3166 three-letter country code" sqref="D2:E53 E59:E110 D54:D110" xr:uid="{36FE8BDB-AE70-4E63-A950-32EBCEA54FF4}"/>
    <dataValidation allowBlank="1" showInputMessage="1" showErrorMessage="1" sqref="V64" xr:uid="{FAF8F87B-7BCF-4852-B8C7-16DACEBCABE4}"/>
    <dataValidation type="date" operator="greaterThan" allowBlank="1" showInputMessage="1" showErrorMessage="1" sqref="N69 O69:Q70 Y67:Y68 N51 P51:Q51 N74:Q91 N72:N73 P72:Q73 N41:Q50 O72 N92:O92 Q92 N93:P93 N94:O95 Q94:Q95 P94:P98 N2:Q11 N71:Q71 N52:Q68 P15:P19 Q12:Q18 N100:Q109 N12:O39 P20:Q39 Q99" xr:uid="{400A0F2B-8233-46AB-A139-2FD57C3A3679}">
      <formula1>1</formula1>
    </dataValidation>
    <dataValidation type="decimal" allowBlank="1" showInputMessage="1" showErrorMessage="1" error="highly unlikely the activity is at this depth .." sqref="H2:H95 H99:H110" xr:uid="{06F11BAC-A9F0-430E-896B-26214B2AE7B5}">
      <formula1>0</formula1>
      <formula2>15</formula2>
    </dataValidation>
    <dataValidation type="decimal" errorStyle="warning" allowBlank="1" showInputMessage="1" showErrorMessage="1" error="are you sure??" sqref="I2:J110" xr:uid="{CE1D2831-DD94-40C7-BE6A-CA388DAFA4E7}">
      <formula1>0</formula1>
      <formula2>600</formula2>
    </dataValidation>
    <dataValidation type="decimal" allowBlank="1" showInputMessage="1" showErrorMessage="1" sqref="M2:M110" xr:uid="{6C8E2A24-7396-48ED-AF5A-7419884C6C34}">
      <formula1>0</formula1>
      <formula2>1</formula2>
    </dataValidation>
    <dataValidation allowBlank="1" showInputMessage="1" showErrorMessage="1" prompt="-180 to 180" sqref="AG88:AG110 AG13:AG22 AG2:AG11 AG29:AH29 AG37:AG74 AG76:AG86 AH2:AH28 AH30:AH110" xr:uid="{3196B7E7-07FF-4F10-8188-76C3ADF5F5E8}"/>
  </dataValidations>
  <hyperlinks>
    <hyperlink ref="AK56" r:id="rId1" xr:uid="{89B3CD5E-C3B4-463C-919D-8CA55DDA01A6}"/>
    <hyperlink ref="AL76" r:id="rId2" xr:uid="{10A948B8-1AA6-4560-9EC5-B77232373C65}"/>
    <hyperlink ref="AL77" r:id="rId3" xr:uid="{8F10A40A-456C-483B-93F8-B97B2AA62BF5}"/>
    <hyperlink ref="AL78" r:id="rId4" xr:uid="{0F485CA1-6A8A-4EA8-96A7-80907ABEE7CD}"/>
    <hyperlink ref="AL79" r:id="rId5" xr:uid="{DBFC3A00-F56D-4084-8DBC-579D746B6AF5}"/>
    <hyperlink ref="AL80" r:id="rId6" xr:uid="{2EB8059A-1FA8-4750-8FC0-2E0DD752B7D2}"/>
    <hyperlink ref="AJ66" r:id="rId7" xr:uid="{B7692D17-9A1F-4DF7-8421-24D46112C252}"/>
  </hyperlinks>
  <pageMargins left="0.7" right="0.7" top="0.75" bottom="0.75" header="0.3" footer="0.3"/>
  <pageSetup paperSize="9" orientation="portrait" r:id="rId8"/>
  <tableParts count="1">
    <tablePart r:id="rId9"/>
  </tableParts>
  <extLst>
    <ext xmlns:x14="http://schemas.microsoft.com/office/spreadsheetml/2009/9/main" uri="{CCE6A557-97BC-4b89-ADB6-D9C93CAAB3DF}">
      <x14:dataValidations xmlns:xm="http://schemas.microsoft.com/office/excel/2006/main" xWindow="1696" yWindow="373" count="6">
        <x14:dataValidation type="list" allowBlank="1" showInputMessage="1" showErrorMessage="1" xr:uid="{40F07E89-BED0-4FE1-9F59-3EF271E1536B}">
          <x14:formula1>
            <xm:f>drop_lists!$K$4:$K$20</xm:f>
          </x14:formula1>
          <xm:sqref>K2:K110</xm:sqref>
        </x14:dataValidation>
        <x14:dataValidation type="list" allowBlank="1" showInputMessage="1" showErrorMessage="1" prompt="ISO 3166 three-letter country code" xr:uid="{41A825E3-D282-4EC2-8C46-36E09211ED07}">
          <x14:formula1>
            <xm:f>drop_lists!$A$4:$A$244</xm:f>
          </x14:formula1>
          <xm:sqref>C2:C110</xm:sqref>
        </x14:dataValidation>
        <x14:dataValidation type="list" allowBlank="1" showInputMessage="1" showErrorMessage="1" xr:uid="{5A846FC6-355B-44D0-A1D6-677318CCCFD4}">
          <x14:formula1>
            <xm:f>drop_lists!$I$4:$I$12</xm:f>
          </x14:formula1>
          <xm:sqref>S2:S110</xm:sqref>
        </x14:dataValidation>
        <x14:dataValidation type="list" allowBlank="1" showInputMessage="1" showErrorMessage="1" prompt="-180 to 180" xr:uid="{C12EC277-2A80-48C6-981D-D1A5FC97F7FF}">
          <x14:formula1>
            <xm:f>drop_lists!$M$4:$M$8</xm:f>
          </x14:formula1>
          <xm:sqref>AF2:AF110</xm:sqref>
        </x14:dataValidation>
        <x14:dataValidation type="list" allowBlank="1" showInputMessage="1" showErrorMessage="1" xr:uid="{F2DA7864-60A8-423E-B973-87F761143D97}">
          <x14:formula1>
            <xm:f>drop_lists!$C$19:$C$23</xm:f>
          </x14:formula1>
          <xm:sqref>F2:F110</xm:sqref>
        </x14:dataValidation>
        <x14:dataValidation type="list" allowBlank="1" showInputMessage="1" showErrorMessage="1" xr:uid="{C95DAD93-0E8B-40F7-A606-79FD0D17F7E1}">
          <x14:formula1>
            <xm:f>drop_lists!$E$4:$E$10</xm:f>
          </x14:formula1>
          <xm:sqref>G2:G110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C4A6D-F797-4901-9E57-948436C7380F}">
  <dimension ref="A2:C31"/>
  <sheetViews>
    <sheetView workbookViewId="0">
      <selection activeCell="C4" sqref="C4"/>
    </sheetView>
  </sheetViews>
  <sheetFormatPr defaultRowHeight="15" x14ac:dyDescent="0.25"/>
  <cols>
    <col min="1" max="1" width="22.5703125" customWidth="1"/>
  </cols>
  <sheetData>
    <row r="2" spans="1:3" x14ac:dyDescent="0.25">
      <c r="A2" t="s">
        <v>0</v>
      </c>
      <c r="C2" t="s">
        <v>1</v>
      </c>
    </row>
    <row r="3" spans="1:3" x14ac:dyDescent="0.25">
      <c r="A3" t="s">
        <v>2</v>
      </c>
      <c r="C3" t="s">
        <v>3</v>
      </c>
    </row>
    <row r="4" spans="1:3" x14ac:dyDescent="0.25">
      <c r="A4" t="s">
        <v>43</v>
      </c>
      <c r="C4" t="s">
        <v>910</v>
      </c>
    </row>
    <row r="5" spans="1:3" x14ac:dyDescent="0.25">
      <c r="A5" t="s">
        <v>44</v>
      </c>
      <c r="C5" t="s">
        <v>847</v>
      </c>
    </row>
    <row r="6" spans="1:3" x14ac:dyDescent="0.25">
      <c r="A6" t="s">
        <v>4</v>
      </c>
      <c r="C6" t="s">
        <v>897</v>
      </c>
    </row>
    <row r="7" spans="1:3" x14ac:dyDescent="0.25">
      <c r="A7" t="s">
        <v>5</v>
      </c>
      <c r="C7" t="s">
        <v>848</v>
      </c>
    </row>
    <row r="8" spans="1:3" x14ac:dyDescent="0.25">
      <c r="A8" t="s">
        <v>6</v>
      </c>
      <c r="B8" t="s">
        <v>7</v>
      </c>
      <c r="C8" t="s">
        <v>8</v>
      </c>
    </row>
    <row r="9" spans="1:3" x14ac:dyDescent="0.25">
      <c r="A9" t="s">
        <v>9</v>
      </c>
      <c r="B9" t="s">
        <v>7</v>
      </c>
      <c r="C9" t="s">
        <v>10</v>
      </c>
    </row>
    <row r="10" spans="1:3" x14ac:dyDescent="0.25">
      <c r="A10" t="s">
        <v>11</v>
      </c>
      <c r="C10" t="s">
        <v>12</v>
      </c>
    </row>
    <row r="11" spans="1:3" x14ac:dyDescent="0.25">
      <c r="A11" t="s">
        <v>13</v>
      </c>
      <c r="C11" t="s">
        <v>14</v>
      </c>
    </row>
    <row r="12" spans="1:3" x14ac:dyDescent="0.25">
      <c r="A12" t="s">
        <v>15</v>
      </c>
      <c r="B12" t="s">
        <v>16</v>
      </c>
      <c r="C12" t="s">
        <v>17</v>
      </c>
    </row>
    <row r="13" spans="1:3" x14ac:dyDescent="0.25">
      <c r="A13" t="s">
        <v>890</v>
      </c>
      <c r="B13" t="s">
        <v>16</v>
      </c>
      <c r="C13" t="s">
        <v>891</v>
      </c>
    </row>
    <row r="14" spans="1:3" x14ac:dyDescent="0.25">
      <c r="A14" t="s">
        <v>18</v>
      </c>
      <c r="B14" t="s">
        <v>16</v>
      </c>
      <c r="C14" t="s">
        <v>892</v>
      </c>
    </row>
    <row r="15" spans="1:3" x14ac:dyDescent="0.25">
      <c r="A15" t="s">
        <v>19</v>
      </c>
      <c r="B15" t="s">
        <v>16</v>
      </c>
      <c r="C15" t="s">
        <v>20</v>
      </c>
    </row>
    <row r="16" spans="1:3" x14ac:dyDescent="0.25">
      <c r="A16" t="s">
        <v>21</v>
      </c>
      <c r="C16" t="s">
        <v>22</v>
      </c>
    </row>
    <row r="17" spans="1:3" x14ac:dyDescent="0.25">
      <c r="A17" t="s">
        <v>23</v>
      </c>
      <c r="C17" t="s">
        <v>24</v>
      </c>
    </row>
    <row r="18" spans="1:3" x14ac:dyDescent="0.25">
      <c r="A18" t="s">
        <v>786</v>
      </c>
      <c r="C18" t="s">
        <v>898</v>
      </c>
    </row>
    <row r="19" spans="1:3" x14ac:dyDescent="0.25">
      <c r="A19" t="s">
        <v>49</v>
      </c>
      <c r="B19" t="s">
        <v>25</v>
      </c>
      <c r="C19" t="s">
        <v>899</v>
      </c>
    </row>
    <row r="20" spans="1:3" x14ac:dyDescent="0.25">
      <c r="A20" t="s">
        <v>50</v>
      </c>
      <c r="B20" t="s">
        <v>25</v>
      </c>
      <c r="C20" t="s">
        <v>900</v>
      </c>
    </row>
    <row r="21" spans="1:3" x14ac:dyDescent="0.25">
      <c r="A21" t="s">
        <v>51</v>
      </c>
      <c r="B21" t="s">
        <v>25</v>
      </c>
      <c r="C21" t="s">
        <v>901</v>
      </c>
    </row>
    <row r="22" spans="1:3" x14ac:dyDescent="0.25">
      <c r="A22" t="s">
        <v>902</v>
      </c>
      <c r="B22" t="s">
        <v>25</v>
      </c>
      <c r="C22" t="s">
        <v>903</v>
      </c>
    </row>
    <row r="23" spans="1:3" x14ac:dyDescent="0.25">
      <c r="A23" t="s">
        <v>53</v>
      </c>
      <c r="B23" t="s">
        <v>26</v>
      </c>
      <c r="C23" t="s">
        <v>904</v>
      </c>
    </row>
    <row r="24" spans="1:3" x14ac:dyDescent="0.25">
      <c r="A24" t="s">
        <v>27</v>
      </c>
      <c r="B24" t="s">
        <v>26</v>
      </c>
      <c r="C24" t="s">
        <v>28</v>
      </c>
    </row>
    <row r="25" spans="1:3" x14ac:dyDescent="0.25">
      <c r="A25" t="s">
        <v>54</v>
      </c>
      <c r="B25" t="s">
        <v>29</v>
      </c>
      <c r="C25" t="s">
        <v>905</v>
      </c>
    </row>
    <row r="26" spans="1:3" x14ac:dyDescent="0.25">
      <c r="A26" t="s">
        <v>906</v>
      </c>
      <c r="B26" t="s">
        <v>29</v>
      </c>
      <c r="C26" t="s">
        <v>907</v>
      </c>
    </row>
    <row r="27" spans="1:3" x14ac:dyDescent="0.25">
      <c r="A27" t="s">
        <v>30</v>
      </c>
      <c r="C27" t="s">
        <v>31</v>
      </c>
    </row>
    <row r="28" spans="1:3" x14ac:dyDescent="0.25">
      <c r="A28" t="s">
        <v>32</v>
      </c>
      <c r="C28" t="s">
        <v>33</v>
      </c>
    </row>
    <row r="29" spans="1:3" x14ac:dyDescent="0.25">
      <c r="A29" t="s">
        <v>34</v>
      </c>
      <c r="C29" t="s">
        <v>35</v>
      </c>
    </row>
    <row r="30" spans="1:3" x14ac:dyDescent="0.25">
      <c r="A30" t="s">
        <v>849</v>
      </c>
      <c r="B30" t="s">
        <v>908</v>
      </c>
      <c r="C30" t="s">
        <v>909</v>
      </c>
    </row>
    <row r="31" spans="1:3" x14ac:dyDescent="0.25">
      <c r="A31" t="s">
        <v>850</v>
      </c>
      <c r="B31" t="s">
        <v>851</v>
      </c>
      <c r="C31" t="s">
        <v>852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901D7-4331-4603-816D-61A32DF1D223}">
  <dimension ref="A1:S244"/>
  <sheetViews>
    <sheetView workbookViewId="0">
      <selection activeCell="C4" sqref="C4"/>
    </sheetView>
  </sheetViews>
  <sheetFormatPr defaultRowHeight="15" x14ac:dyDescent="0.25"/>
  <cols>
    <col min="2" max="2" width="25.7109375" customWidth="1"/>
    <col min="4" max="4" width="25.7109375" customWidth="1"/>
    <col min="6" max="6" width="25.7109375" customWidth="1"/>
    <col min="8" max="8" width="25.7109375" customWidth="1"/>
    <col min="10" max="10" width="25.7109375" customWidth="1"/>
    <col min="12" max="12" width="25.7109375" customWidth="1"/>
    <col min="14" max="14" width="25.7109375" customWidth="1"/>
  </cols>
  <sheetData>
    <row r="1" spans="1:19" x14ac:dyDescent="0.25">
      <c r="A1" t="s">
        <v>215</v>
      </c>
    </row>
    <row r="3" spans="1:19" x14ac:dyDescent="0.25">
      <c r="A3" s="3" t="s">
        <v>216</v>
      </c>
      <c r="B3" s="3"/>
      <c r="C3" s="3"/>
      <c r="D3" s="3"/>
      <c r="E3" s="3" t="s">
        <v>217</v>
      </c>
      <c r="F3" s="3"/>
      <c r="G3" s="3"/>
      <c r="H3" s="3"/>
      <c r="I3" s="3" t="s">
        <v>218</v>
      </c>
      <c r="K3" s="3" t="s">
        <v>219</v>
      </c>
      <c r="M3" s="3" t="s">
        <v>220</v>
      </c>
      <c r="O3" s="3" t="s">
        <v>221</v>
      </c>
      <c r="Q3" s="3"/>
      <c r="S3" s="3"/>
    </row>
    <row r="4" spans="1:19" x14ac:dyDescent="0.25">
      <c r="A4" s="1" t="s">
        <v>222</v>
      </c>
      <c r="B4" s="1" t="s">
        <v>223</v>
      </c>
      <c r="E4" t="s">
        <v>78</v>
      </c>
      <c r="F4" t="s">
        <v>224</v>
      </c>
      <c r="I4" t="s">
        <v>80</v>
      </c>
      <c r="J4" t="s">
        <v>225</v>
      </c>
      <c r="K4" t="s">
        <v>79</v>
      </c>
      <c r="M4" t="s">
        <v>83</v>
      </c>
      <c r="N4" t="s">
        <v>226</v>
      </c>
      <c r="O4" t="s">
        <v>66</v>
      </c>
    </row>
    <row r="5" spans="1:19" x14ac:dyDescent="0.25">
      <c r="A5" s="1" t="s">
        <v>227</v>
      </c>
      <c r="B5" s="1" t="s">
        <v>228</v>
      </c>
      <c r="E5" t="s">
        <v>125</v>
      </c>
      <c r="F5" t="s">
        <v>229</v>
      </c>
      <c r="I5" t="s">
        <v>106</v>
      </c>
      <c r="J5" t="s">
        <v>230</v>
      </c>
      <c r="K5" t="s">
        <v>231</v>
      </c>
      <c r="M5" t="s">
        <v>68</v>
      </c>
      <c r="N5" t="s">
        <v>232</v>
      </c>
      <c r="O5" t="s">
        <v>67</v>
      </c>
    </row>
    <row r="6" spans="1:19" x14ac:dyDescent="0.25">
      <c r="A6" s="1" t="s">
        <v>233</v>
      </c>
      <c r="B6" s="1" t="s">
        <v>234</v>
      </c>
      <c r="E6" t="s">
        <v>64</v>
      </c>
      <c r="F6" t="s">
        <v>235</v>
      </c>
      <c r="I6" t="s">
        <v>236</v>
      </c>
      <c r="J6" s="2" t="s">
        <v>237</v>
      </c>
      <c r="K6" t="s">
        <v>102</v>
      </c>
      <c r="M6" t="s">
        <v>130</v>
      </c>
      <c r="N6" t="s">
        <v>238</v>
      </c>
    </row>
    <row r="7" spans="1:19" x14ac:dyDescent="0.25">
      <c r="A7" s="1" t="s">
        <v>239</v>
      </c>
      <c r="B7" s="1" t="s">
        <v>240</v>
      </c>
      <c r="E7" t="s">
        <v>893</v>
      </c>
      <c r="F7" t="s">
        <v>894</v>
      </c>
      <c r="I7" t="s">
        <v>241</v>
      </c>
      <c r="J7" s="2" t="s">
        <v>242</v>
      </c>
      <c r="K7" t="s">
        <v>138</v>
      </c>
      <c r="M7" t="s">
        <v>122</v>
      </c>
      <c r="N7" t="s">
        <v>243</v>
      </c>
    </row>
    <row r="8" spans="1:19" x14ac:dyDescent="0.25">
      <c r="A8" s="1" t="s">
        <v>244</v>
      </c>
      <c r="B8" s="1" t="s">
        <v>245</v>
      </c>
      <c r="E8" t="s">
        <v>895</v>
      </c>
      <c r="F8" t="s">
        <v>896</v>
      </c>
      <c r="I8" t="s">
        <v>246</v>
      </c>
      <c r="J8" s="2" t="s">
        <v>247</v>
      </c>
      <c r="K8" t="s">
        <v>72</v>
      </c>
      <c r="M8" t="s">
        <v>107</v>
      </c>
      <c r="N8" t="s">
        <v>248</v>
      </c>
    </row>
    <row r="9" spans="1:19" x14ac:dyDescent="0.25">
      <c r="A9" s="1" t="s">
        <v>249</v>
      </c>
      <c r="B9" s="1" t="s">
        <v>250</v>
      </c>
      <c r="E9" t="s">
        <v>251</v>
      </c>
      <c r="F9" t="s">
        <v>252</v>
      </c>
      <c r="I9" t="s">
        <v>253</v>
      </c>
      <c r="J9" s="2"/>
      <c r="K9" t="s">
        <v>254</v>
      </c>
    </row>
    <row r="10" spans="1:19" x14ac:dyDescent="0.25">
      <c r="A10" s="1" t="s">
        <v>255</v>
      </c>
      <c r="B10" s="1" t="s">
        <v>256</v>
      </c>
      <c r="I10" t="s">
        <v>257</v>
      </c>
      <c r="J10" s="2"/>
      <c r="K10" t="s">
        <v>134</v>
      </c>
    </row>
    <row r="11" spans="1:19" x14ac:dyDescent="0.25">
      <c r="A11" s="1" t="s">
        <v>258</v>
      </c>
      <c r="B11" s="1" t="s">
        <v>259</v>
      </c>
      <c r="I11" t="s">
        <v>260</v>
      </c>
      <c r="J11" s="2"/>
      <c r="K11" t="s">
        <v>194</v>
      </c>
    </row>
    <row r="12" spans="1:19" x14ac:dyDescent="0.25">
      <c r="A12" s="1" t="s">
        <v>261</v>
      </c>
      <c r="B12" s="1" t="s">
        <v>262</v>
      </c>
      <c r="I12" t="s">
        <v>263</v>
      </c>
      <c r="J12" s="2"/>
      <c r="K12" t="s">
        <v>65</v>
      </c>
    </row>
    <row r="13" spans="1:19" x14ac:dyDescent="0.25">
      <c r="A13" s="1" t="s">
        <v>264</v>
      </c>
      <c r="B13" s="1" t="s">
        <v>265</v>
      </c>
      <c r="J13" s="2"/>
      <c r="K13" t="s">
        <v>200</v>
      </c>
    </row>
    <row r="14" spans="1:19" x14ac:dyDescent="0.25">
      <c r="A14" s="1" t="s">
        <v>266</v>
      </c>
      <c r="B14" s="1" t="s">
        <v>267</v>
      </c>
      <c r="J14" s="2"/>
      <c r="K14" t="s">
        <v>73</v>
      </c>
    </row>
    <row r="15" spans="1:19" x14ac:dyDescent="0.25">
      <c r="A15" s="1" t="s">
        <v>268</v>
      </c>
      <c r="B15" s="1" t="s">
        <v>269</v>
      </c>
      <c r="J15" s="2"/>
      <c r="K15" t="s">
        <v>270</v>
      </c>
    </row>
    <row r="16" spans="1:19" x14ac:dyDescent="0.25">
      <c r="A16" s="1" t="s">
        <v>177</v>
      </c>
      <c r="B16" s="1" t="s">
        <v>271</v>
      </c>
      <c r="J16" s="2"/>
      <c r="K16" t="s">
        <v>88</v>
      </c>
    </row>
    <row r="17" spans="1:11" x14ac:dyDescent="0.25">
      <c r="A17" s="1" t="s">
        <v>124</v>
      </c>
      <c r="B17" s="1" t="s">
        <v>272</v>
      </c>
      <c r="J17" s="2"/>
      <c r="K17" t="s">
        <v>112</v>
      </c>
    </row>
    <row r="18" spans="1:11" x14ac:dyDescent="0.25">
      <c r="A18" s="1" t="s">
        <v>273</v>
      </c>
      <c r="B18" s="1" t="s">
        <v>274</v>
      </c>
      <c r="J18" s="2"/>
      <c r="K18" t="s">
        <v>275</v>
      </c>
    </row>
    <row r="19" spans="1:11" x14ac:dyDescent="0.25">
      <c r="A19" s="1" t="s">
        <v>276</v>
      </c>
      <c r="B19" s="1" t="s">
        <v>277</v>
      </c>
      <c r="C19" t="s">
        <v>63</v>
      </c>
      <c r="D19" t="s">
        <v>278</v>
      </c>
      <c r="J19" s="2"/>
      <c r="K19" t="s">
        <v>99</v>
      </c>
    </row>
    <row r="20" spans="1:11" x14ac:dyDescent="0.25">
      <c r="A20" s="1" t="s">
        <v>279</v>
      </c>
      <c r="B20" s="1" t="s">
        <v>280</v>
      </c>
      <c r="C20" t="s">
        <v>172</v>
      </c>
      <c r="D20" t="s">
        <v>281</v>
      </c>
      <c r="J20" s="2"/>
      <c r="K20" t="s">
        <v>77</v>
      </c>
    </row>
    <row r="21" spans="1:11" x14ac:dyDescent="0.25">
      <c r="A21" s="1" t="s">
        <v>282</v>
      </c>
      <c r="B21" s="1" t="s">
        <v>283</v>
      </c>
      <c r="C21" t="s">
        <v>180</v>
      </c>
      <c r="D21" t="s">
        <v>284</v>
      </c>
      <c r="J21" s="2"/>
    </row>
    <row r="22" spans="1:11" x14ac:dyDescent="0.25">
      <c r="A22" s="1" t="s">
        <v>285</v>
      </c>
      <c r="B22" s="1" t="s">
        <v>286</v>
      </c>
      <c r="C22" t="s">
        <v>118</v>
      </c>
      <c r="D22" t="s">
        <v>287</v>
      </c>
      <c r="J22" s="2"/>
    </row>
    <row r="23" spans="1:11" x14ac:dyDescent="0.25">
      <c r="A23" s="1" t="s">
        <v>288</v>
      </c>
      <c r="B23" s="1" t="s">
        <v>289</v>
      </c>
      <c r="J23" s="2"/>
    </row>
    <row r="24" spans="1:11" x14ac:dyDescent="0.25">
      <c r="A24" s="1" t="s">
        <v>290</v>
      </c>
      <c r="B24" s="1" t="s">
        <v>291</v>
      </c>
      <c r="J24" s="2"/>
    </row>
    <row r="25" spans="1:11" x14ac:dyDescent="0.25">
      <c r="A25" s="1" t="s">
        <v>292</v>
      </c>
      <c r="B25" s="1" t="s">
        <v>293</v>
      </c>
      <c r="J25" s="2"/>
    </row>
    <row r="26" spans="1:11" x14ac:dyDescent="0.25">
      <c r="A26" s="1" t="s">
        <v>294</v>
      </c>
      <c r="B26" s="1" t="s">
        <v>295</v>
      </c>
      <c r="J26" s="2"/>
    </row>
    <row r="27" spans="1:11" x14ac:dyDescent="0.25">
      <c r="A27" s="1" t="s">
        <v>296</v>
      </c>
      <c r="B27" s="1" t="s">
        <v>297</v>
      </c>
      <c r="J27" s="2"/>
    </row>
    <row r="28" spans="1:11" x14ac:dyDescent="0.25">
      <c r="A28" s="1" t="s">
        <v>298</v>
      </c>
      <c r="B28" s="1" t="s">
        <v>299</v>
      </c>
      <c r="J28" s="2"/>
    </row>
    <row r="29" spans="1:11" x14ac:dyDescent="0.25">
      <c r="A29" s="1" t="s">
        <v>300</v>
      </c>
      <c r="B29" s="1" t="s">
        <v>301</v>
      </c>
      <c r="J29" s="2"/>
    </row>
    <row r="30" spans="1:11" x14ac:dyDescent="0.25">
      <c r="A30" s="1" t="s">
        <v>302</v>
      </c>
      <c r="B30" s="1" t="s">
        <v>303</v>
      </c>
      <c r="J30" s="2"/>
    </row>
    <row r="31" spans="1:11" x14ac:dyDescent="0.25">
      <c r="A31" s="1" t="s">
        <v>304</v>
      </c>
      <c r="B31" s="1" t="s">
        <v>305</v>
      </c>
      <c r="J31" s="2"/>
    </row>
    <row r="32" spans="1:11" x14ac:dyDescent="0.25">
      <c r="A32" s="1" t="s">
        <v>306</v>
      </c>
      <c r="B32" s="1" t="s">
        <v>307</v>
      </c>
      <c r="J32" s="2"/>
    </row>
    <row r="33" spans="1:10" x14ac:dyDescent="0.25">
      <c r="A33" s="1" t="s">
        <v>308</v>
      </c>
      <c r="B33" s="1" t="s">
        <v>309</v>
      </c>
      <c r="J33" s="2"/>
    </row>
    <row r="34" spans="1:10" x14ac:dyDescent="0.25">
      <c r="A34" s="1" t="s">
        <v>311</v>
      </c>
      <c r="B34" s="1" t="s">
        <v>312</v>
      </c>
      <c r="J34" s="2"/>
    </row>
    <row r="35" spans="1:10" x14ac:dyDescent="0.25">
      <c r="A35" s="1" t="s">
        <v>313</v>
      </c>
      <c r="B35" s="1" t="s">
        <v>314</v>
      </c>
      <c r="D35" s="2"/>
      <c r="J35" s="2"/>
    </row>
    <row r="36" spans="1:10" x14ac:dyDescent="0.25">
      <c r="A36" s="1" t="s">
        <v>316</v>
      </c>
      <c r="B36" s="1" t="s">
        <v>317</v>
      </c>
      <c r="D36" s="2"/>
      <c r="J36" s="2"/>
    </row>
    <row r="37" spans="1:10" x14ac:dyDescent="0.25">
      <c r="A37" s="1" t="s">
        <v>318</v>
      </c>
      <c r="B37" s="1" t="s">
        <v>319</v>
      </c>
      <c r="J37" s="2"/>
    </row>
    <row r="38" spans="1:10" x14ac:dyDescent="0.25">
      <c r="A38" s="1" t="s">
        <v>320</v>
      </c>
      <c r="B38" s="1" t="s">
        <v>321</v>
      </c>
      <c r="J38" s="2"/>
    </row>
    <row r="39" spans="1:10" x14ac:dyDescent="0.25">
      <c r="A39" s="1" t="s">
        <v>322</v>
      </c>
      <c r="B39" s="1" t="s">
        <v>323</v>
      </c>
      <c r="J39" s="2"/>
    </row>
    <row r="40" spans="1:10" x14ac:dyDescent="0.25">
      <c r="A40" s="1" t="s">
        <v>324</v>
      </c>
      <c r="B40" s="1" t="s">
        <v>325</v>
      </c>
      <c r="J40" s="2"/>
    </row>
    <row r="41" spans="1:10" x14ac:dyDescent="0.25">
      <c r="A41" s="1" t="s">
        <v>326</v>
      </c>
      <c r="B41" s="1" t="s">
        <v>327</v>
      </c>
      <c r="J41" s="2"/>
    </row>
    <row r="42" spans="1:10" x14ac:dyDescent="0.25">
      <c r="A42" s="1" t="s">
        <v>328</v>
      </c>
      <c r="B42" s="1" t="s">
        <v>329</v>
      </c>
      <c r="J42" s="2"/>
    </row>
    <row r="43" spans="1:10" x14ac:dyDescent="0.25">
      <c r="A43" s="1" t="s">
        <v>330</v>
      </c>
      <c r="B43" s="1" t="s">
        <v>331</v>
      </c>
      <c r="J43" s="2"/>
    </row>
    <row r="44" spans="1:10" x14ac:dyDescent="0.25">
      <c r="A44" s="1" t="s">
        <v>332</v>
      </c>
      <c r="B44" s="1" t="s">
        <v>333</v>
      </c>
      <c r="J44" s="2"/>
    </row>
    <row r="45" spans="1:10" x14ac:dyDescent="0.25">
      <c r="A45" s="1" t="s">
        <v>334</v>
      </c>
      <c r="B45" s="1" t="s">
        <v>335</v>
      </c>
      <c r="J45" s="2"/>
    </row>
    <row r="46" spans="1:10" x14ac:dyDescent="0.25">
      <c r="A46" s="1" t="s">
        <v>336</v>
      </c>
      <c r="B46" s="1" t="s">
        <v>337</v>
      </c>
      <c r="J46" s="2"/>
    </row>
    <row r="47" spans="1:10" x14ac:dyDescent="0.25">
      <c r="A47" s="1" t="s">
        <v>338</v>
      </c>
      <c r="B47" s="1" t="s">
        <v>339</v>
      </c>
      <c r="J47" s="2"/>
    </row>
    <row r="48" spans="1:10" x14ac:dyDescent="0.25">
      <c r="A48" s="1" t="s">
        <v>340</v>
      </c>
      <c r="B48" s="1" t="s">
        <v>341</v>
      </c>
      <c r="J48" s="2"/>
    </row>
    <row r="49" spans="1:10" x14ac:dyDescent="0.25">
      <c r="A49" s="1" t="s">
        <v>342</v>
      </c>
      <c r="B49" s="1" t="s">
        <v>343</v>
      </c>
      <c r="J49" s="2"/>
    </row>
    <row r="50" spans="1:10" x14ac:dyDescent="0.25">
      <c r="A50" s="1" t="s">
        <v>344</v>
      </c>
      <c r="B50" s="1" t="s">
        <v>345</v>
      </c>
      <c r="J50" s="2"/>
    </row>
    <row r="51" spans="1:10" x14ac:dyDescent="0.25">
      <c r="A51" s="1" t="s">
        <v>315</v>
      </c>
      <c r="B51" s="1" t="s">
        <v>346</v>
      </c>
      <c r="J51" s="2"/>
    </row>
    <row r="52" spans="1:10" x14ac:dyDescent="0.25">
      <c r="A52" s="1" t="s">
        <v>347</v>
      </c>
      <c r="B52" s="1" t="s">
        <v>348</v>
      </c>
      <c r="J52" s="2"/>
    </row>
    <row r="53" spans="1:10" x14ac:dyDescent="0.25">
      <c r="A53" s="1" t="s">
        <v>349</v>
      </c>
      <c r="B53" s="1" t="s">
        <v>350</v>
      </c>
      <c r="J53" s="2"/>
    </row>
    <row r="54" spans="1:10" x14ac:dyDescent="0.25">
      <c r="A54" s="1" t="s">
        <v>351</v>
      </c>
      <c r="B54" s="1" t="s">
        <v>352</v>
      </c>
      <c r="J54" s="2"/>
    </row>
    <row r="55" spans="1:10" x14ac:dyDescent="0.25">
      <c r="A55" s="1" t="s">
        <v>353</v>
      </c>
      <c r="B55" s="1" t="s">
        <v>354</v>
      </c>
      <c r="J55" s="2"/>
    </row>
    <row r="56" spans="1:10" x14ac:dyDescent="0.25">
      <c r="A56" s="1" t="s">
        <v>355</v>
      </c>
      <c r="B56" s="1" t="s">
        <v>356</v>
      </c>
      <c r="J56" s="2"/>
    </row>
    <row r="57" spans="1:10" x14ac:dyDescent="0.25">
      <c r="A57" s="1" t="s">
        <v>214</v>
      </c>
      <c r="B57" s="1" t="s">
        <v>357</v>
      </c>
      <c r="J57" s="2"/>
    </row>
    <row r="58" spans="1:10" x14ac:dyDescent="0.25">
      <c r="A58" s="1" t="s">
        <v>358</v>
      </c>
      <c r="B58" s="1" t="s">
        <v>359</v>
      </c>
      <c r="J58" s="2"/>
    </row>
    <row r="59" spans="1:10" x14ac:dyDescent="0.25">
      <c r="A59" s="1" t="s">
        <v>360</v>
      </c>
      <c r="B59" s="1" t="s">
        <v>361</v>
      </c>
      <c r="J59" s="2"/>
    </row>
    <row r="60" spans="1:10" x14ac:dyDescent="0.25">
      <c r="A60" s="1" t="s">
        <v>362</v>
      </c>
      <c r="B60" s="1" t="s">
        <v>363</v>
      </c>
      <c r="J60" s="2"/>
    </row>
    <row r="61" spans="1:10" x14ac:dyDescent="0.25">
      <c r="A61" s="1" t="s">
        <v>146</v>
      </c>
      <c r="B61" s="1" t="s">
        <v>364</v>
      </c>
      <c r="J61" s="2"/>
    </row>
    <row r="62" spans="1:10" x14ac:dyDescent="0.25">
      <c r="A62" s="1" t="s">
        <v>365</v>
      </c>
      <c r="B62" s="1" t="s">
        <v>366</v>
      </c>
      <c r="J62" s="2"/>
    </row>
    <row r="63" spans="1:10" x14ac:dyDescent="0.25">
      <c r="A63" s="1" t="s">
        <v>367</v>
      </c>
      <c r="B63" s="1" t="s">
        <v>368</v>
      </c>
      <c r="J63" s="2"/>
    </row>
    <row r="64" spans="1:10" x14ac:dyDescent="0.25">
      <c r="A64" s="1" t="s">
        <v>369</v>
      </c>
      <c r="B64" s="1" t="s">
        <v>370</v>
      </c>
      <c r="J64" s="2"/>
    </row>
    <row r="65" spans="1:10" x14ac:dyDescent="0.25">
      <c r="A65" s="1" t="s">
        <v>371</v>
      </c>
      <c r="B65" s="1" t="s">
        <v>372</v>
      </c>
      <c r="J65" s="2"/>
    </row>
    <row r="66" spans="1:10" x14ac:dyDescent="0.25">
      <c r="A66" s="1" t="s">
        <v>373</v>
      </c>
      <c r="B66" s="1" t="s">
        <v>374</v>
      </c>
      <c r="J66" s="2"/>
    </row>
    <row r="67" spans="1:10" x14ac:dyDescent="0.25">
      <c r="A67" s="1" t="s">
        <v>375</v>
      </c>
      <c r="B67" s="1" t="s">
        <v>376</v>
      </c>
      <c r="J67" s="2"/>
    </row>
    <row r="68" spans="1:10" x14ac:dyDescent="0.25">
      <c r="A68" s="1" t="s">
        <v>377</v>
      </c>
      <c r="B68" s="1" t="s">
        <v>378</v>
      </c>
      <c r="J68" s="2"/>
    </row>
    <row r="69" spans="1:10" x14ac:dyDescent="0.25">
      <c r="A69" s="1" t="s">
        <v>379</v>
      </c>
      <c r="B69" s="1" t="s">
        <v>380</v>
      </c>
      <c r="J69" s="2"/>
    </row>
    <row r="70" spans="1:10" x14ac:dyDescent="0.25">
      <c r="A70" s="1" t="s">
        <v>381</v>
      </c>
      <c r="B70" s="1" t="s">
        <v>382</v>
      </c>
      <c r="J70" s="2"/>
    </row>
    <row r="71" spans="1:10" x14ac:dyDescent="0.25">
      <c r="A71" s="1" t="s">
        <v>383</v>
      </c>
      <c r="B71" s="1" t="s">
        <v>384</v>
      </c>
      <c r="J71" s="2"/>
    </row>
    <row r="72" spans="1:10" x14ac:dyDescent="0.25">
      <c r="A72" s="1" t="s">
        <v>385</v>
      </c>
      <c r="B72" s="1" t="s">
        <v>386</v>
      </c>
      <c r="J72" s="2"/>
    </row>
    <row r="73" spans="1:10" x14ac:dyDescent="0.25">
      <c r="A73" s="1" t="s">
        <v>387</v>
      </c>
      <c r="B73" s="1" t="s">
        <v>388</v>
      </c>
      <c r="J73" s="2"/>
    </row>
    <row r="74" spans="1:10" x14ac:dyDescent="0.25">
      <c r="A74" s="1" t="s">
        <v>389</v>
      </c>
      <c r="B74" s="1" t="s">
        <v>390</v>
      </c>
      <c r="J74" s="2"/>
    </row>
    <row r="75" spans="1:10" x14ac:dyDescent="0.25">
      <c r="A75" s="1" t="s">
        <v>391</v>
      </c>
      <c r="B75" s="1" t="s">
        <v>392</v>
      </c>
      <c r="J75" s="2"/>
    </row>
    <row r="76" spans="1:10" x14ac:dyDescent="0.25">
      <c r="A76" s="1" t="s">
        <v>393</v>
      </c>
      <c r="B76" s="1" t="s">
        <v>394</v>
      </c>
      <c r="J76" s="2"/>
    </row>
    <row r="77" spans="1:10" x14ac:dyDescent="0.25">
      <c r="A77" s="1" t="s">
        <v>158</v>
      </c>
      <c r="B77" s="1" t="s">
        <v>395</v>
      </c>
      <c r="J77" s="2"/>
    </row>
    <row r="78" spans="1:10" x14ac:dyDescent="0.25">
      <c r="A78" s="1" t="s">
        <v>396</v>
      </c>
      <c r="B78" s="1" t="s">
        <v>397</v>
      </c>
      <c r="J78" s="2"/>
    </row>
    <row r="79" spans="1:10" x14ac:dyDescent="0.25">
      <c r="A79" s="1" t="s">
        <v>398</v>
      </c>
      <c r="B79" s="1" t="s">
        <v>399</v>
      </c>
      <c r="J79" s="2"/>
    </row>
    <row r="80" spans="1:10" x14ac:dyDescent="0.25">
      <c r="A80" s="1" t="s">
        <v>400</v>
      </c>
      <c r="B80" s="1" t="s">
        <v>401</v>
      </c>
      <c r="J80" s="2"/>
    </row>
    <row r="81" spans="1:10" x14ac:dyDescent="0.25">
      <c r="A81" s="1" t="s">
        <v>402</v>
      </c>
      <c r="B81" s="1" t="s">
        <v>403</v>
      </c>
      <c r="J81" s="2"/>
    </row>
    <row r="82" spans="1:10" x14ac:dyDescent="0.25">
      <c r="A82" s="1" t="s">
        <v>404</v>
      </c>
      <c r="B82" s="1" t="s">
        <v>405</v>
      </c>
      <c r="J82" s="2"/>
    </row>
    <row r="83" spans="1:10" x14ac:dyDescent="0.25">
      <c r="A83" s="1" t="s">
        <v>406</v>
      </c>
      <c r="B83" s="1" t="s">
        <v>407</v>
      </c>
      <c r="J83" s="2"/>
    </row>
    <row r="84" spans="1:10" x14ac:dyDescent="0.25">
      <c r="A84" s="1" t="s">
        <v>408</v>
      </c>
      <c r="B84" s="1" t="s">
        <v>409</v>
      </c>
      <c r="J84" s="2"/>
    </row>
    <row r="85" spans="1:10" x14ac:dyDescent="0.25">
      <c r="A85" s="1" t="s">
        <v>110</v>
      </c>
      <c r="B85" s="1" t="s">
        <v>410</v>
      </c>
      <c r="J85" s="2"/>
    </row>
    <row r="86" spans="1:10" x14ac:dyDescent="0.25">
      <c r="A86" s="1" t="s">
        <v>411</v>
      </c>
      <c r="B86" s="1" t="s">
        <v>412</v>
      </c>
      <c r="J86" s="2"/>
    </row>
    <row r="87" spans="1:10" x14ac:dyDescent="0.25">
      <c r="A87" s="1" t="s">
        <v>413</v>
      </c>
      <c r="B87" s="1" t="s">
        <v>414</v>
      </c>
      <c r="J87" s="2"/>
    </row>
    <row r="88" spans="1:10" x14ac:dyDescent="0.25">
      <c r="A88" s="1" t="s">
        <v>415</v>
      </c>
      <c r="B88" s="1" t="s">
        <v>416</v>
      </c>
      <c r="J88" s="2"/>
    </row>
    <row r="89" spans="1:10" x14ac:dyDescent="0.25">
      <c r="A89" s="1" t="s">
        <v>417</v>
      </c>
      <c r="B89" s="1" t="s">
        <v>418</v>
      </c>
      <c r="J89" s="2"/>
    </row>
    <row r="90" spans="1:10" x14ac:dyDescent="0.25">
      <c r="A90" s="1" t="s">
        <v>419</v>
      </c>
      <c r="B90" s="1" t="s">
        <v>420</v>
      </c>
      <c r="J90" s="2"/>
    </row>
    <row r="91" spans="1:10" x14ac:dyDescent="0.25">
      <c r="A91" s="1" t="s">
        <v>421</v>
      </c>
      <c r="B91" s="1" t="s">
        <v>422</v>
      </c>
      <c r="J91" s="2"/>
    </row>
    <row r="92" spans="1:10" x14ac:dyDescent="0.25">
      <c r="A92" s="1" t="s">
        <v>423</v>
      </c>
      <c r="B92" s="1" t="s">
        <v>424</v>
      </c>
      <c r="J92" s="2"/>
    </row>
    <row r="93" spans="1:10" x14ac:dyDescent="0.25">
      <c r="A93" s="1" t="s">
        <v>425</v>
      </c>
      <c r="B93" s="1" t="s">
        <v>426</v>
      </c>
      <c r="J93" s="2"/>
    </row>
    <row r="94" spans="1:10" x14ac:dyDescent="0.25">
      <c r="A94" s="1" t="s">
        <v>427</v>
      </c>
      <c r="B94" s="1" t="s">
        <v>428</v>
      </c>
      <c r="J94" s="2"/>
    </row>
    <row r="95" spans="1:10" x14ac:dyDescent="0.25">
      <c r="A95" s="1" t="s">
        <v>429</v>
      </c>
      <c r="B95" s="1" t="s">
        <v>430</v>
      </c>
      <c r="J95" s="2"/>
    </row>
    <row r="96" spans="1:10" x14ac:dyDescent="0.25">
      <c r="A96" s="1" t="s">
        <v>431</v>
      </c>
      <c r="B96" s="1" t="s">
        <v>432</v>
      </c>
      <c r="J96" s="2"/>
    </row>
    <row r="97" spans="1:10" x14ac:dyDescent="0.25">
      <c r="A97" s="1" t="s">
        <v>433</v>
      </c>
      <c r="B97" s="1" t="s">
        <v>434</v>
      </c>
      <c r="J97" s="2"/>
    </row>
    <row r="98" spans="1:10" x14ac:dyDescent="0.25">
      <c r="A98" s="1" t="s">
        <v>435</v>
      </c>
      <c r="B98" s="1" t="s">
        <v>436</v>
      </c>
      <c r="J98" s="2"/>
    </row>
    <row r="99" spans="1:10" x14ac:dyDescent="0.25">
      <c r="A99" s="1" t="s">
        <v>437</v>
      </c>
      <c r="B99" s="1" t="s">
        <v>438</v>
      </c>
      <c r="J99" s="2"/>
    </row>
    <row r="100" spans="1:10" x14ac:dyDescent="0.25">
      <c r="A100" s="1" t="s">
        <v>439</v>
      </c>
      <c r="B100" s="1" t="s">
        <v>440</v>
      </c>
      <c r="J100" s="2"/>
    </row>
    <row r="101" spans="1:10" x14ac:dyDescent="0.25">
      <c r="A101" s="1" t="s">
        <v>441</v>
      </c>
      <c r="B101" s="1" t="s">
        <v>442</v>
      </c>
      <c r="J101" s="2"/>
    </row>
    <row r="102" spans="1:10" x14ac:dyDescent="0.25">
      <c r="A102" s="1" t="s">
        <v>153</v>
      </c>
      <c r="B102" s="1" t="s">
        <v>443</v>
      </c>
      <c r="J102" s="2"/>
    </row>
    <row r="103" spans="1:10" x14ac:dyDescent="0.25">
      <c r="A103" s="1" t="s">
        <v>74</v>
      </c>
      <c r="B103" s="1" t="s">
        <v>444</v>
      </c>
      <c r="J103" s="2"/>
    </row>
    <row r="104" spans="1:10" x14ac:dyDescent="0.25">
      <c r="A104" s="1" t="s">
        <v>310</v>
      </c>
      <c r="B104" s="1" t="s">
        <v>445</v>
      </c>
      <c r="J104" s="2"/>
    </row>
    <row r="105" spans="1:10" x14ac:dyDescent="0.25">
      <c r="A105" s="1" t="s">
        <v>446</v>
      </c>
      <c r="B105" s="1" t="s">
        <v>447</v>
      </c>
      <c r="J105" s="2"/>
    </row>
    <row r="106" spans="1:10" x14ac:dyDescent="0.25">
      <c r="A106" s="1" t="s">
        <v>448</v>
      </c>
      <c r="B106" s="1" t="s">
        <v>449</v>
      </c>
      <c r="J106" s="2"/>
    </row>
    <row r="107" spans="1:10" x14ac:dyDescent="0.25">
      <c r="A107" s="1" t="s">
        <v>450</v>
      </c>
      <c r="B107" s="1" t="s">
        <v>451</v>
      </c>
      <c r="J107" s="2"/>
    </row>
    <row r="108" spans="1:10" x14ac:dyDescent="0.25">
      <c r="A108" s="1" t="s">
        <v>452</v>
      </c>
      <c r="B108" s="1" t="s">
        <v>453</v>
      </c>
      <c r="J108" s="2"/>
    </row>
    <row r="109" spans="1:10" x14ac:dyDescent="0.25">
      <c r="A109" s="1" t="s">
        <v>454</v>
      </c>
      <c r="B109" s="1" t="s">
        <v>455</v>
      </c>
      <c r="J109" s="2"/>
    </row>
    <row r="110" spans="1:10" x14ac:dyDescent="0.25">
      <c r="A110" s="1" t="s">
        <v>100</v>
      </c>
      <c r="B110" s="1" t="s">
        <v>456</v>
      </c>
      <c r="J110" s="2"/>
    </row>
    <row r="111" spans="1:10" x14ac:dyDescent="0.25">
      <c r="A111" s="1" t="s">
        <v>457</v>
      </c>
      <c r="B111" s="1" t="s">
        <v>458</v>
      </c>
      <c r="J111" s="2"/>
    </row>
    <row r="112" spans="1:10" x14ac:dyDescent="0.25">
      <c r="A112" s="1" t="s">
        <v>113</v>
      </c>
      <c r="B112" s="1" t="s">
        <v>459</v>
      </c>
      <c r="J112" s="2"/>
    </row>
    <row r="113" spans="1:10" x14ac:dyDescent="0.25">
      <c r="A113" s="1" t="s">
        <v>460</v>
      </c>
      <c r="B113" s="1" t="s">
        <v>461</v>
      </c>
      <c r="J113" s="2"/>
    </row>
    <row r="114" spans="1:10" x14ac:dyDescent="0.25">
      <c r="A114" s="1" t="s">
        <v>462</v>
      </c>
      <c r="B114" s="1" t="s">
        <v>463</v>
      </c>
      <c r="J114" s="2"/>
    </row>
    <row r="115" spans="1:10" x14ac:dyDescent="0.25">
      <c r="A115" s="1" t="s">
        <v>464</v>
      </c>
      <c r="B115" s="1" t="s">
        <v>465</v>
      </c>
      <c r="J115" s="2"/>
    </row>
    <row r="116" spans="1:10" x14ac:dyDescent="0.25">
      <c r="A116" s="1" t="s">
        <v>466</v>
      </c>
      <c r="B116" s="1" t="s">
        <v>467</v>
      </c>
      <c r="J116" s="2"/>
    </row>
    <row r="117" spans="1:10" x14ac:dyDescent="0.25">
      <c r="A117" s="1" t="s">
        <v>468</v>
      </c>
      <c r="B117" s="1" t="s">
        <v>469</v>
      </c>
      <c r="J117" s="2"/>
    </row>
    <row r="118" spans="1:10" x14ac:dyDescent="0.25">
      <c r="A118" s="1" t="s">
        <v>192</v>
      </c>
      <c r="B118" s="1" t="s">
        <v>470</v>
      </c>
      <c r="J118" s="2"/>
    </row>
    <row r="119" spans="1:10" x14ac:dyDescent="0.25">
      <c r="A119" s="1" t="s">
        <v>471</v>
      </c>
      <c r="B119" s="1" t="s">
        <v>472</v>
      </c>
      <c r="J119" s="2"/>
    </row>
    <row r="120" spans="1:10" x14ac:dyDescent="0.25">
      <c r="A120" s="1" t="s">
        <v>473</v>
      </c>
      <c r="B120" s="1" t="s">
        <v>474</v>
      </c>
      <c r="J120" s="2"/>
    </row>
    <row r="121" spans="1:10" x14ac:dyDescent="0.25">
      <c r="A121" s="1" t="s">
        <v>475</v>
      </c>
      <c r="B121" s="1" t="s">
        <v>476</v>
      </c>
      <c r="J121" s="2"/>
    </row>
    <row r="122" spans="1:10" x14ac:dyDescent="0.25">
      <c r="A122" s="1" t="s">
        <v>477</v>
      </c>
      <c r="B122" s="1" t="s">
        <v>478</v>
      </c>
      <c r="J122" s="2"/>
    </row>
    <row r="123" spans="1:10" x14ac:dyDescent="0.25">
      <c r="A123" s="1" t="s">
        <v>479</v>
      </c>
      <c r="B123" s="1" t="s">
        <v>480</v>
      </c>
      <c r="J123" s="2"/>
    </row>
    <row r="124" spans="1:10" x14ac:dyDescent="0.25">
      <c r="A124" s="1" t="s">
        <v>481</v>
      </c>
      <c r="B124" s="1" t="s">
        <v>482</v>
      </c>
      <c r="J124" s="2"/>
    </row>
    <row r="125" spans="1:10" x14ac:dyDescent="0.25">
      <c r="A125" s="1" t="s">
        <v>483</v>
      </c>
      <c r="B125" s="1" t="s">
        <v>484</v>
      </c>
      <c r="J125" s="2"/>
    </row>
    <row r="126" spans="1:10" x14ac:dyDescent="0.25">
      <c r="A126" s="1" t="s">
        <v>485</v>
      </c>
      <c r="B126" s="1" t="s">
        <v>486</v>
      </c>
      <c r="J126" s="2"/>
    </row>
    <row r="127" spans="1:10" x14ac:dyDescent="0.25">
      <c r="A127" s="1" t="s">
        <v>487</v>
      </c>
      <c r="B127" s="1" t="s">
        <v>488</v>
      </c>
      <c r="J127" s="2"/>
    </row>
    <row r="128" spans="1:10" x14ac:dyDescent="0.25">
      <c r="A128" s="1" t="s">
        <v>489</v>
      </c>
      <c r="B128" s="1" t="s">
        <v>490</v>
      </c>
      <c r="J128" s="2"/>
    </row>
    <row r="129" spans="1:10" x14ac:dyDescent="0.25">
      <c r="A129" s="1" t="s">
        <v>491</v>
      </c>
      <c r="B129" s="1" t="s">
        <v>492</v>
      </c>
      <c r="J129" s="2"/>
    </row>
    <row r="130" spans="1:10" x14ac:dyDescent="0.25">
      <c r="A130" s="1" t="s">
        <v>493</v>
      </c>
      <c r="B130" s="1" t="s">
        <v>494</v>
      </c>
      <c r="J130" s="2"/>
    </row>
    <row r="131" spans="1:10" x14ac:dyDescent="0.25">
      <c r="A131" s="1" t="s">
        <v>495</v>
      </c>
      <c r="B131" s="1" t="s">
        <v>496</v>
      </c>
      <c r="J131" s="2"/>
    </row>
    <row r="132" spans="1:10" x14ac:dyDescent="0.25">
      <c r="A132" s="1" t="s">
        <v>497</v>
      </c>
      <c r="B132" s="1" t="s">
        <v>498</v>
      </c>
      <c r="J132" s="2"/>
    </row>
    <row r="133" spans="1:10" x14ac:dyDescent="0.25">
      <c r="A133" s="1" t="s">
        <v>499</v>
      </c>
      <c r="B133" s="1" t="s">
        <v>500</v>
      </c>
      <c r="J133" s="2"/>
    </row>
    <row r="134" spans="1:10" x14ac:dyDescent="0.25">
      <c r="A134" s="1" t="s">
        <v>501</v>
      </c>
      <c r="B134" s="1" t="s">
        <v>502</v>
      </c>
      <c r="J134" s="2"/>
    </row>
    <row r="135" spans="1:10" x14ac:dyDescent="0.25">
      <c r="A135" s="1" t="s">
        <v>503</v>
      </c>
      <c r="B135" s="1" t="s">
        <v>504</v>
      </c>
      <c r="J135" s="2"/>
    </row>
    <row r="136" spans="1:10" x14ac:dyDescent="0.25">
      <c r="A136" s="1" t="s">
        <v>505</v>
      </c>
      <c r="B136" s="1" t="s">
        <v>506</v>
      </c>
      <c r="J136" s="2"/>
    </row>
    <row r="137" spans="1:10" x14ac:dyDescent="0.25">
      <c r="A137" s="1" t="s">
        <v>507</v>
      </c>
      <c r="B137" s="1" t="s">
        <v>508</v>
      </c>
      <c r="J137" s="2"/>
    </row>
    <row r="138" spans="1:10" x14ac:dyDescent="0.25">
      <c r="A138" s="1" t="s">
        <v>509</v>
      </c>
      <c r="B138" s="1" t="s">
        <v>510</v>
      </c>
      <c r="J138" s="2"/>
    </row>
    <row r="139" spans="1:10" x14ac:dyDescent="0.25">
      <c r="A139" s="1" t="s">
        <v>511</v>
      </c>
      <c r="B139" s="1" t="s">
        <v>512</v>
      </c>
      <c r="J139" s="2"/>
    </row>
    <row r="140" spans="1:10" x14ac:dyDescent="0.25">
      <c r="A140" s="1" t="s">
        <v>513</v>
      </c>
      <c r="B140" s="1" t="s">
        <v>514</v>
      </c>
      <c r="J140" s="2"/>
    </row>
    <row r="141" spans="1:10" x14ac:dyDescent="0.25">
      <c r="A141" s="1" t="s">
        <v>515</v>
      </c>
      <c r="B141" s="1" t="s">
        <v>516</v>
      </c>
      <c r="J141" s="2"/>
    </row>
    <row r="142" spans="1:10" x14ac:dyDescent="0.25">
      <c r="A142" s="1" t="s">
        <v>517</v>
      </c>
      <c r="B142" s="1" t="s">
        <v>518</v>
      </c>
      <c r="J142" s="2"/>
    </row>
    <row r="143" spans="1:10" x14ac:dyDescent="0.25">
      <c r="A143" s="1" t="s">
        <v>519</v>
      </c>
      <c r="B143" s="1" t="s">
        <v>520</v>
      </c>
      <c r="J143" s="2"/>
    </row>
    <row r="144" spans="1:10" x14ac:dyDescent="0.25">
      <c r="A144" s="1" t="s">
        <v>521</v>
      </c>
      <c r="B144" s="1" t="s">
        <v>522</v>
      </c>
      <c r="J144" s="2"/>
    </row>
    <row r="145" spans="1:10" x14ac:dyDescent="0.25">
      <c r="A145" s="1" t="s">
        <v>523</v>
      </c>
      <c r="B145" s="1" t="s">
        <v>524</v>
      </c>
      <c r="J145" s="2"/>
    </row>
    <row r="146" spans="1:10" x14ac:dyDescent="0.25">
      <c r="A146" s="1" t="s">
        <v>525</v>
      </c>
      <c r="B146" s="1" t="s">
        <v>526</v>
      </c>
      <c r="J146" s="2"/>
    </row>
    <row r="147" spans="1:10" x14ac:dyDescent="0.25">
      <c r="A147" s="1" t="s">
        <v>527</v>
      </c>
      <c r="B147" s="1" t="s">
        <v>528</v>
      </c>
      <c r="J147" s="2"/>
    </row>
    <row r="148" spans="1:10" x14ac:dyDescent="0.25">
      <c r="A148" s="1" t="s">
        <v>529</v>
      </c>
      <c r="B148" s="1" t="s">
        <v>530</v>
      </c>
      <c r="J148" s="2"/>
    </row>
    <row r="149" spans="1:10" x14ac:dyDescent="0.25">
      <c r="A149" s="1" t="s">
        <v>531</v>
      </c>
      <c r="B149" s="1" t="s">
        <v>532</v>
      </c>
      <c r="J149" s="2"/>
    </row>
    <row r="150" spans="1:10" x14ac:dyDescent="0.25">
      <c r="A150" s="1" t="s">
        <v>533</v>
      </c>
      <c r="B150" s="1" t="s">
        <v>534</v>
      </c>
      <c r="J150" s="2"/>
    </row>
    <row r="151" spans="1:10" x14ac:dyDescent="0.25">
      <c r="A151" s="1" t="s">
        <v>535</v>
      </c>
      <c r="B151" s="1" t="s">
        <v>536</v>
      </c>
      <c r="J151" s="2"/>
    </row>
    <row r="152" spans="1:10" x14ac:dyDescent="0.25">
      <c r="A152" s="1" t="s">
        <v>537</v>
      </c>
      <c r="B152" s="1" t="s">
        <v>538</v>
      </c>
      <c r="J152" s="2"/>
    </row>
    <row r="153" spans="1:10" x14ac:dyDescent="0.25">
      <c r="A153" s="1" t="s">
        <v>539</v>
      </c>
      <c r="B153" s="1" t="s">
        <v>540</v>
      </c>
      <c r="J153" s="2"/>
    </row>
    <row r="154" spans="1:10" x14ac:dyDescent="0.25">
      <c r="A154" s="1" t="s">
        <v>541</v>
      </c>
      <c r="B154" s="1" t="s">
        <v>542</v>
      </c>
      <c r="J154" s="2"/>
    </row>
    <row r="155" spans="1:10" x14ac:dyDescent="0.25">
      <c r="A155" s="1" t="s">
        <v>543</v>
      </c>
      <c r="B155" s="1" t="s">
        <v>544</v>
      </c>
      <c r="J155" s="2"/>
    </row>
    <row r="156" spans="1:10" x14ac:dyDescent="0.25">
      <c r="A156" s="1" t="s">
        <v>136</v>
      </c>
      <c r="B156" s="1" t="s">
        <v>545</v>
      </c>
      <c r="J156" s="2"/>
    </row>
    <row r="157" spans="1:10" x14ac:dyDescent="0.25">
      <c r="A157" s="1" t="s">
        <v>546</v>
      </c>
      <c r="B157" s="1" t="s">
        <v>547</v>
      </c>
      <c r="J157" s="2"/>
    </row>
    <row r="158" spans="1:10" x14ac:dyDescent="0.25">
      <c r="A158" s="1" t="s">
        <v>548</v>
      </c>
      <c r="B158" s="1" t="s">
        <v>549</v>
      </c>
      <c r="J158" s="2"/>
    </row>
    <row r="159" spans="1:10" x14ac:dyDescent="0.25">
      <c r="A159" s="1" t="s">
        <v>90</v>
      </c>
      <c r="B159" s="1" t="s">
        <v>550</v>
      </c>
      <c r="J159" s="2"/>
    </row>
    <row r="160" spans="1:10" x14ac:dyDescent="0.25">
      <c r="A160" s="1" t="s">
        <v>551</v>
      </c>
      <c r="B160" s="1" t="s">
        <v>552</v>
      </c>
      <c r="J160" s="2"/>
    </row>
    <row r="161" spans="1:10" x14ac:dyDescent="0.25">
      <c r="A161" s="1" t="s">
        <v>553</v>
      </c>
      <c r="B161" s="1" t="s">
        <v>554</v>
      </c>
      <c r="J161" s="2"/>
    </row>
    <row r="162" spans="1:10" x14ac:dyDescent="0.25">
      <c r="A162" s="1" t="s">
        <v>555</v>
      </c>
      <c r="B162" s="1" t="s">
        <v>556</v>
      </c>
      <c r="J162" s="2"/>
    </row>
    <row r="163" spans="1:10" x14ac:dyDescent="0.25">
      <c r="A163" s="1" t="s">
        <v>557</v>
      </c>
      <c r="B163" s="1" t="s">
        <v>558</v>
      </c>
      <c r="J163" s="2"/>
    </row>
    <row r="164" spans="1:10" x14ac:dyDescent="0.25">
      <c r="A164" s="1" t="s">
        <v>559</v>
      </c>
      <c r="B164" s="1" t="s">
        <v>560</v>
      </c>
      <c r="J164" s="2"/>
    </row>
    <row r="165" spans="1:10" x14ac:dyDescent="0.25">
      <c r="A165" s="1" t="s">
        <v>561</v>
      </c>
      <c r="B165" s="1" t="s">
        <v>562</v>
      </c>
      <c r="J165" s="2"/>
    </row>
    <row r="166" spans="1:10" x14ac:dyDescent="0.25">
      <c r="A166" s="1" t="s">
        <v>563</v>
      </c>
      <c r="B166" s="1" t="s">
        <v>564</v>
      </c>
      <c r="J166" s="2"/>
    </row>
    <row r="167" spans="1:10" x14ac:dyDescent="0.25">
      <c r="A167" s="1" t="s">
        <v>565</v>
      </c>
      <c r="B167" s="1" t="s">
        <v>566</v>
      </c>
      <c r="J167" s="2"/>
    </row>
    <row r="168" spans="1:10" x14ac:dyDescent="0.25">
      <c r="A168" s="1" t="s">
        <v>567</v>
      </c>
      <c r="B168" s="1" t="s">
        <v>568</v>
      </c>
      <c r="J168" s="2"/>
    </row>
    <row r="169" spans="1:10" x14ac:dyDescent="0.25">
      <c r="A169" s="1" t="s">
        <v>569</v>
      </c>
      <c r="B169" s="1" t="s">
        <v>570</v>
      </c>
      <c r="J169" s="2"/>
    </row>
    <row r="170" spans="1:10" x14ac:dyDescent="0.25">
      <c r="A170" s="1" t="s">
        <v>571</v>
      </c>
      <c r="B170" s="1" t="s">
        <v>572</v>
      </c>
      <c r="J170" s="2"/>
    </row>
    <row r="171" spans="1:10" x14ac:dyDescent="0.25">
      <c r="A171" s="1" t="s">
        <v>573</v>
      </c>
      <c r="B171" s="1" t="s">
        <v>574</v>
      </c>
      <c r="J171" s="2"/>
    </row>
    <row r="172" spans="1:10" x14ac:dyDescent="0.25">
      <c r="A172" s="1" t="s">
        <v>575</v>
      </c>
      <c r="B172" s="1" t="s">
        <v>576</v>
      </c>
      <c r="J172" s="2"/>
    </row>
    <row r="173" spans="1:10" x14ac:dyDescent="0.25">
      <c r="A173" s="1" t="s">
        <v>577</v>
      </c>
      <c r="B173" s="1" t="s">
        <v>578</v>
      </c>
      <c r="J173" s="2"/>
    </row>
    <row r="174" spans="1:10" x14ac:dyDescent="0.25">
      <c r="A174" s="1" t="s">
        <v>579</v>
      </c>
      <c r="B174" s="1" t="s">
        <v>580</v>
      </c>
      <c r="J174" s="2"/>
    </row>
    <row r="175" spans="1:10" x14ac:dyDescent="0.25">
      <c r="A175" s="1" t="s">
        <v>581</v>
      </c>
      <c r="B175" s="1" t="s">
        <v>582</v>
      </c>
      <c r="J175" s="2"/>
    </row>
    <row r="176" spans="1:10" x14ac:dyDescent="0.25">
      <c r="A176" s="1" t="s">
        <v>115</v>
      </c>
      <c r="B176" s="1" t="s">
        <v>583</v>
      </c>
      <c r="J176" s="2"/>
    </row>
    <row r="177" spans="1:10" x14ac:dyDescent="0.25">
      <c r="A177" s="1" t="s">
        <v>584</v>
      </c>
      <c r="B177" s="1" t="s">
        <v>585</v>
      </c>
      <c r="J177" s="2"/>
    </row>
    <row r="178" spans="1:10" x14ac:dyDescent="0.25">
      <c r="A178" s="1" t="s">
        <v>586</v>
      </c>
      <c r="B178" s="1" t="s">
        <v>587</v>
      </c>
    </row>
    <row r="179" spans="1:10" x14ac:dyDescent="0.25">
      <c r="A179" s="1" t="s">
        <v>588</v>
      </c>
      <c r="B179" s="1" t="s">
        <v>589</v>
      </c>
    </row>
    <row r="180" spans="1:10" x14ac:dyDescent="0.25">
      <c r="A180" s="1" t="s">
        <v>590</v>
      </c>
      <c r="B180" s="1" t="s">
        <v>591</v>
      </c>
    </row>
    <row r="181" spans="1:10" x14ac:dyDescent="0.25">
      <c r="A181" s="1" t="s">
        <v>592</v>
      </c>
      <c r="B181" s="1" t="s">
        <v>593</v>
      </c>
    </row>
    <row r="182" spans="1:10" x14ac:dyDescent="0.25">
      <c r="A182" s="1" t="s">
        <v>594</v>
      </c>
      <c r="B182" s="1" t="s">
        <v>595</v>
      </c>
    </row>
    <row r="183" spans="1:10" x14ac:dyDescent="0.25">
      <c r="A183" s="1" t="s">
        <v>596</v>
      </c>
      <c r="B183" s="1" t="s">
        <v>597</v>
      </c>
    </row>
    <row r="184" spans="1:10" x14ac:dyDescent="0.25">
      <c r="A184" s="1" t="s">
        <v>598</v>
      </c>
      <c r="B184" s="1" t="s">
        <v>599</v>
      </c>
    </row>
    <row r="185" spans="1:10" x14ac:dyDescent="0.25">
      <c r="A185" s="1" t="s">
        <v>600</v>
      </c>
      <c r="B185" s="1" t="s">
        <v>601</v>
      </c>
    </row>
    <row r="186" spans="1:10" x14ac:dyDescent="0.25">
      <c r="A186" s="1" t="s">
        <v>602</v>
      </c>
      <c r="B186" s="1" t="s">
        <v>603</v>
      </c>
    </row>
    <row r="187" spans="1:10" x14ac:dyDescent="0.25">
      <c r="A187" s="1" t="s">
        <v>604</v>
      </c>
      <c r="B187" s="1" t="s">
        <v>605</v>
      </c>
    </row>
    <row r="188" spans="1:10" x14ac:dyDescent="0.25">
      <c r="A188" s="1" t="s">
        <v>606</v>
      </c>
      <c r="B188" s="1" t="s">
        <v>607</v>
      </c>
    </row>
    <row r="189" spans="1:10" x14ac:dyDescent="0.25">
      <c r="A189" s="1" t="s">
        <v>608</v>
      </c>
      <c r="B189" s="1" t="s">
        <v>609</v>
      </c>
    </row>
    <row r="190" spans="1:10" x14ac:dyDescent="0.25">
      <c r="A190" s="1" t="s">
        <v>610</v>
      </c>
      <c r="B190" s="1" t="s">
        <v>611</v>
      </c>
    </row>
    <row r="191" spans="1:10" x14ac:dyDescent="0.25">
      <c r="A191" s="1" t="s">
        <v>612</v>
      </c>
      <c r="B191" s="1" t="s">
        <v>613</v>
      </c>
    </row>
    <row r="192" spans="1:10" x14ac:dyDescent="0.25">
      <c r="A192" s="1" t="s">
        <v>614</v>
      </c>
      <c r="B192" s="1" t="s">
        <v>615</v>
      </c>
    </row>
    <row r="193" spans="1:2" x14ac:dyDescent="0.25">
      <c r="A193" s="1" t="s">
        <v>616</v>
      </c>
      <c r="B193" s="1" t="s">
        <v>617</v>
      </c>
    </row>
    <row r="194" spans="1:2" x14ac:dyDescent="0.25">
      <c r="A194" s="1" t="s">
        <v>618</v>
      </c>
      <c r="B194" s="1" t="s">
        <v>619</v>
      </c>
    </row>
    <row r="195" spans="1:2" x14ac:dyDescent="0.25">
      <c r="A195" s="1" t="s">
        <v>620</v>
      </c>
      <c r="B195" s="1" t="s">
        <v>621</v>
      </c>
    </row>
    <row r="196" spans="1:2" x14ac:dyDescent="0.25">
      <c r="A196" s="1" t="s">
        <v>622</v>
      </c>
      <c r="B196" s="1" t="s">
        <v>623</v>
      </c>
    </row>
    <row r="197" spans="1:2" x14ac:dyDescent="0.25">
      <c r="A197" s="1" t="s">
        <v>624</v>
      </c>
      <c r="B197" s="1" t="s">
        <v>625</v>
      </c>
    </row>
    <row r="198" spans="1:2" x14ac:dyDescent="0.25">
      <c r="A198" s="1" t="s">
        <v>626</v>
      </c>
      <c r="B198" s="1" t="s">
        <v>627</v>
      </c>
    </row>
    <row r="199" spans="1:2" x14ac:dyDescent="0.25">
      <c r="A199" s="1" t="s">
        <v>628</v>
      </c>
      <c r="B199" s="1" t="s">
        <v>629</v>
      </c>
    </row>
    <row r="200" spans="1:2" x14ac:dyDescent="0.25">
      <c r="A200" s="1" t="s">
        <v>630</v>
      </c>
      <c r="B200" s="1" t="s">
        <v>631</v>
      </c>
    </row>
    <row r="201" spans="1:2" x14ac:dyDescent="0.25">
      <c r="A201" s="1" t="s">
        <v>632</v>
      </c>
      <c r="B201" s="1" t="s">
        <v>633</v>
      </c>
    </row>
    <row r="202" spans="1:2" x14ac:dyDescent="0.25">
      <c r="A202" s="1" t="s">
        <v>634</v>
      </c>
      <c r="B202" s="1" t="s">
        <v>635</v>
      </c>
    </row>
    <row r="203" spans="1:2" x14ac:dyDescent="0.25">
      <c r="A203" s="1" t="s">
        <v>636</v>
      </c>
      <c r="B203" s="1" t="s">
        <v>637</v>
      </c>
    </row>
    <row r="204" spans="1:2" x14ac:dyDescent="0.25">
      <c r="A204" s="1" t="s">
        <v>638</v>
      </c>
      <c r="B204" s="1" t="s">
        <v>639</v>
      </c>
    </row>
    <row r="205" spans="1:2" x14ac:dyDescent="0.25">
      <c r="A205" s="1" t="s">
        <v>640</v>
      </c>
      <c r="B205" s="1" t="s">
        <v>641</v>
      </c>
    </row>
    <row r="206" spans="1:2" x14ac:dyDescent="0.25">
      <c r="A206" s="1" t="s">
        <v>642</v>
      </c>
      <c r="B206" s="1" t="s">
        <v>643</v>
      </c>
    </row>
    <row r="207" spans="1:2" x14ac:dyDescent="0.25">
      <c r="A207" s="1" t="s">
        <v>644</v>
      </c>
      <c r="B207" s="1" t="s">
        <v>645</v>
      </c>
    </row>
    <row r="208" spans="1:2" x14ac:dyDescent="0.25">
      <c r="A208" s="1" t="s">
        <v>646</v>
      </c>
      <c r="B208" s="1" t="s">
        <v>647</v>
      </c>
    </row>
    <row r="209" spans="1:2" x14ac:dyDescent="0.25">
      <c r="A209" s="1" t="s">
        <v>648</v>
      </c>
      <c r="B209" s="1" t="s">
        <v>649</v>
      </c>
    </row>
    <row r="210" spans="1:2" x14ac:dyDescent="0.25">
      <c r="A210" s="1" t="s">
        <v>650</v>
      </c>
      <c r="B210" s="1" t="s">
        <v>651</v>
      </c>
    </row>
    <row r="211" spans="1:2" x14ac:dyDescent="0.25">
      <c r="A211" s="1" t="s">
        <v>652</v>
      </c>
      <c r="B211" s="1" t="s">
        <v>653</v>
      </c>
    </row>
    <row r="212" spans="1:2" x14ac:dyDescent="0.25">
      <c r="A212" s="1" t="s">
        <v>129</v>
      </c>
      <c r="B212" s="1" t="s">
        <v>654</v>
      </c>
    </row>
    <row r="213" spans="1:2" x14ac:dyDescent="0.25">
      <c r="A213" s="1" t="s">
        <v>655</v>
      </c>
      <c r="B213" s="1" t="s">
        <v>656</v>
      </c>
    </row>
    <row r="214" spans="1:2" x14ac:dyDescent="0.25">
      <c r="A214" s="1" t="s">
        <v>657</v>
      </c>
      <c r="B214" s="1" t="s">
        <v>658</v>
      </c>
    </row>
    <row r="215" spans="1:2" x14ac:dyDescent="0.25">
      <c r="A215" s="1" t="s">
        <v>659</v>
      </c>
      <c r="B215" s="1" t="s">
        <v>660</v>
      </c>
    </row>
    <row r="216" spans="1:2" x14ac:dyDescent="0.25">
      <c r="A216" s="1" t="s">
        <v>661</v>
      </c>
      <c r="B216" s="1" t="s">
        <v>662</v>
      </c>
    </row>
    <row r="217" spans="1:2" x14ac:dyDescent="0.25">
      <c r="A217" s="1" t="s">
        <v>663</v>
      </c>
      <c r="B217" s="1" t="s">
        <v>664</v>
      </c>
    </row>
    <row r="218" spans="1:2" x14ac:dyDescent="0.25">
      <c r="A218" s="1" t="s">
        <v>665</v>
      </c>
      <c r="B218" s="1" t="s">
        <v>666</v>
      </c>
    </row>
    <row r="219" spans="1:2" x14ac:dyDescent="0.25">
      <c r="A219" s="1" t="s">
        <v>667</v>
      </c>
      <c r="B219" s="1" t="s">
        <v>668</v>
      </c>
    </row>
    <row r="220" spans="1:2" x14ac:dyDescent="0.25">
      <c r="A220" s="1" t="s">
        <v>669</v>
      </c>
      <c r="B220" s="1" t="s">
        <v>670</v>
      </c>
    </row>
    <row r="221" spans="1:2" x14ac:dyDescent="0.25">
      <c r="A221" s="1" t="s">
        <v>671</v>
      </c>
      <c r="B221" s="1" t="s">
        <v>672</v>
      </c>
    </row>
    <row r="222" spans="1:2" x14ac:dyDescent="0.25">
      <c r="A222" s="1" t="s">
        <v>673</v>
      </c>
      <c r="B222" s="1" t="s">
        <v>674</v>
      </c>
    </row>
    <row r="223" spans="1:2" x14ac:dyDescent="0.25">
      <c r="A223" s="1" t="s">
        <v>675</v>
      </c>
      <c r="B223" s="1" t="s">
        <v>676</v>
      </c>
    </row>
    <row r="224" spans="1:2" x14ac:dyDescent="0.25">
      <c r="A224" s="1" t="s">
        <v>677</v>
      </c>
      <c r="B224" s="1" t="s">
        <v>678</v>
      </c>
    </row>
    <row r="225" spans="1:2" x14ac:dyDescent="0.25">
      <c r="A225" s="1" t="s">
        <v>679</v>
      </c>
      <c r="B225" s="1" t="s">
        <v>680</v>
      </c>
    </row>
    <row r="226" spans="1:2" x14ac:dyDescent="0.25">
      <c r="A226" s="1" t="s">
        <v>681</v>
      </c>
      <c r="B226" s="1" t="s">
        <v>682</v>
      </c>
    </row>
    <row r="227" spans="1:2" x14ac:dyDescent="0.25">
      <c r="A227" s="1" t="s">
        <v>683</v>
      </c>
      <c r="B227" s="1" t="s">
        <v>684</v>
      </c>
    </row>
    <row r="228" spans="1:2" x14ac:dyDescent="0.25">
      <c r="A228" s="1" t="s">
        <v>685</v>
      </c>
      <c r="B228" s="1" t="s">
        <v>686</v>
      </c>
    </row>
    <row r="229" spans="1:2" x14ac:dyDescent="0.25">
      <c r="A229" s="1" t="s">
        <v>687</v>
      </c>
      <c r="B229" s="1" t="s">
        <v>688</v>
      </c>
    </row>
    <row r="230" spans="1:2" x14ac:dyDescent="0.25">
      <c r="A230" s="1" t="s">
        <v>185</v>
      </c>
      <c r="B230" s="1" t="s">
        <v>689</v>
      </c>
    </row>
    <row r="231" spans="1:2" x14ac:dyDescent="0.25">
      <c r="A231" s="1" t="s">
        <v>60</v>
      </c>
      <c r="B231" s="1" t="s">
        <v>690</v>
      </c>
    </row>
    <row r="232" spans="1:2" x14ac:dyDescent="0.25">
      <c r="A232" s="1" t="s">
        <v>691</v>
      </c>
      <c r="B232" s="1" t="s">
        <v>692</v>
      </c>
    </row>
    <row r="233" spans="1:2" x14ac:dyDescent="0.25">
      <c r="A233" s="1" t="s">
        <v>693</v>
      </c>
      <c r="B233" s="1" t="s">
        <v>694</v>
      </c>
    </row>
    <row r="234" spans="1:2" x14ac:dyDescent="0.25">
      <c r="A234" s="1" t="s">
        <v>695</v>
      </c>
      <c r="B234" s="1" t="s">
        <v>696</v>
      </c>
    </row>
    <row r="235" spans="1:2" x14ac:dyDescent="0.25">
      <c r="A235" s="1" t="s">
        <v>697</v>
      </c>
      <c r="B235" s="1" t="s">
        <v>698</v>
      </c>
    </row>
    <row r="236" spans="1:2" x14ac:dyDescent="0.25">
      <c r="A236" s="1" t="s">
        <v>699</v>
      </c>
      <c r="B236" s="1" t="s">
        <v>700</v>
      </c>
    </row>
    <row r="237" spans="1:2" x14ac:dyDescent="0.25">
      <c r="A237" s="1" t="s">
        <v>701</v>
      </c>
      <c r="B237" s="1" t="s">
        <v>702</v>
      </c>
    </row>
    <row r="238" spans="1:2" x14ac:dyDescent="0.25">
      <c r="A238" s="1" t="s">
        <v>703</v>
      </c>
      <c r="B238" s="1" t="s">
        <v>704</v>
      </c>
    </row>
    <row r="239" spans="1:2" x14ac:dyDescent="0.25">
      <c r="A239" s="1" t="s">
        <v>705</v>
      </c>
      <c r="B239" s="1" t="s">
        <v>706</v>
      </c>
    </row>
    <row r="240" spans="1:2" x14ac:dyDescent="0.25">
      <c r="A240" s="1" t="s">
        <v>707</v>
      </c>
      <c r="B240" s="1" t="s">
        <v>708</v>
      </c>
    </row>
    <row r="241" spans="1:2" x14ac:dyDescent="0.25">
      <c r="A241" s="1" t="s">
        <v>709</v>
      </c>
      <c r="B241" s="1" t="s">
        <v>710</v>
      </c>
    </row>
    <row r="242" spans="1:2" x14ac:dyDescent="0.25">
      <c r="A242" s="1" t="s">
        <v>711</v>
      </c>
      <c r="B242" s="1" t="s">
        <v>712</v>
      </c>
    </row>
    <row r="243" spans="1:2" x14ac:dyDescent="0.25">
      <c r="A243" s="1" t="s">
        <v>713</v>
      </c>
      <c r="B243" s="1" t="s">
        <v>714</v>
      </c>
    </row>
    <row r="244" spans="1:2" x14ac:dyDescent="0.25">
      <c r="A244" s="1" t="s">
        <v>715</v>
      </c>
      <c r="B244" s="1" t="s">
        <v>716</v>
      </c>
    </row>
  </sheetData>
  <sortState ref="K4:K17">
    <sortCondition ref="K4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eam Document" ma:contentTypeID="0x010100A35317DCC28344A7B82488658A034A5C01008B66EA3BB5B81140845A921118609851" ma:contentTypeVersion="10" ma:contentTypeDescription=" " ma:contentTypeScope="" ma:versionID="1bf43e876b6438a66f20c19dc043d93c">
  <xsd:schema xmlns:xsd="http://www.w3.org/2001/XMLSchema" xmlns:xs="http://www.w3.org/2001/XMLSchema" xmlns:p="http://schemas.microsoft.com/office/2006/metadata/properties" xmlns:ns2="836f1e71-b664-4777-b5a8-ba2d7ff8adc8" xmlns:ns3="2f6a910d-138e-42c1-8e8a-320c1b7cf3f7" xmlns:ns5="034fd843-7101-4b62-8859-7974de91ba97" targetNamespace="http://schemas.microsoft.com/office/2006/metadata/properties" ma:root="true" ma:fieldsID="b91f048a812a87595744bbd0fc3d0cf9" ns2:_="" ns3:_="" ns5:_="">
    <xsd:import namespace="836f1e71-b664-4777-b5a8-ba2d7ff8adc8"/>
    <xsd:import namespace="2f6a910d-138e-42c1-8e8a-320c1b7cf3f7"/>
    <xsd:import namespace="034fd843-7101-4b62-8859-7974de91ba9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TNOC_ClusterName" minOccurs="0"/>
                <xsd:element ref="ns3:TNOC_ClusterId" minOccurs="0"/>
                <xsd:element ref="ns2:h15fbb78f4cb41d290e72f301ea2865f" minOccurs="0"/>
                <xsd:element ref="ns2:TaxCatchAll" minOccurs="0"/>
                <xsd:element ref="ns2:TaxCatchAllLabel" minOccurs="0"/>
                <xsd:element ref="ns2:n2a7a23bcc2241cb9261f9a914c7c1bb" minOccurs="0"/>
                <xsd:element ref="ns2:lca20d149a844688b6abf34073d5c21d" minOccurs="0"/>
                <xsd:element ref="ns2:cf581d8792c646118aad2c2c4ecdfa8c" minOccurs="0"/>
                <xsd:element ref="ns2:bac4ab11065f4f6c809c820c57e320e5" minOccurs="0"/>
                <xsd:element ref="ns5:MediaServiceMetadata" minOccurs="0"/>
                <xsd:element ref="ns5:MediaServiceFastMetadata" minOccurs="0"/>
                <xsd:element ref="ns5:MediaServiceAutoTags" minOccurs="0"/>
                <xsd:element ref="ns5:MediaServiceOCR" minOccurs="0"/>
                <xsd:element ref="ns5:MediaServiceDateTaken" minOccurs="0"/>
                <xsd:element ref="ns2:SharedWithUsers" minOccurs="0"/>
                <xsd:element ref="ns2:SharedWithDetails" minOccurs="0"/>
                <xsd:element ref="ns5:MediaServiceGenerationTime" minOccurs="0"/>
                <xsd:element ref="ns5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6f1e71-b664-4777-b5a8-ba2d7ff8adc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15fbb78f4cb41d290e72f301ea2865f" ma:index="13" nillable="true" ma:taxonomy="true" ma:internalName="h15fbb78f4cb41d290e72f301ea2865f" ma:taxonomyFieldName="TNOC_ClusterType" ma:displayName="Cluster type" ma:default="1;#Project|fa11c4c9-105f-402c-bb40-9a56b4989397" ma:fieldId="{115fbb78-f4cb-41d2-90e7-2f301ea2865f}" ma:sspId="7378aa68-586f-4892-bb77-0985b40f41a6" ma:termSetId="e7feef8e-5ede-44cd-b7d5-7ed7dacef0b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fd1e4a9-ff0c-4ee3-afab-189f40438719}" ma:internalName="TaxCatchAll" ma:showField="CatchAllData" ma:web="836f1e71-b664-4777-b5a8-ba2d7ff8ad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2fd1e4a9-ff0c-4ee3-afab-189f40438719}" ma:internalName="TaxCatchAllLabel" ma:readOnly="true" ma:showField="CatchAllDataLabel" ma:web="836f1e71-b664-4777-b5a8-ba2d7ff8ad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n2a7a23bcc2241cb9261f9a914c7c1bb" ma:index="17" nillable="true" ma:taxonomy="true" ma:internalName="n2a7a23bcc2241cb9261f9a914c7c1bb" ma:taxonomyFieldName="TNOC_DocumentClassification" ma:displayName="Document classification" ma:default="5;#TNO Internal|1a23c89f-ef54-4907-86fd-8242403ff722" ma:fieldId="{72a7a23b-cc22-41cb-9261-f9a914c7c1bb}" ma:sspId="7378aa68-586f-4892-bb77-0985b40f41a6" ma:termSetId="ff8f31fd-7572-41dc-9fe4-bd4c6d280f3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ca20d149a844688b6abf34073d5c21d" ma:index="19" nillable="true" ma:taxonomy="true" ma:internalName="lca20d149a844688b6abf34073d5c21d" ma:taxonomyFieldName="TNOC_DocumentType" ma:displayName="Document type" ma:fieldId="{5ca20d14-9a84-4688-b6ab-f34073d5c21d}" ma:sspId="7378aa68-586f-4892-bb77-0985b40f41a6" ma:termSetId="e8a13a9e-c4f3-4184-b8d9-8210abad494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f581d8792c646118aad2c2c4ecdfa8c" ma:index="22" nillable="true" ma:taxonomy="true" ma:internalName="cf581d8792c646118aad2c2c4ecdfa8c" ma:taxonomyFieldName="TNOC_DocumentSetType" ma:displayName="Document set type" ma:readOnly="false" ma:fieldId="{cf581d87-92c6-4611-8aad-2c2c4ecdfa8c}" ma:sspId="7378aa68-586f-4892-bb77-0985b40f41a6" ma:termSetId="a8d4306b-62bf-468f-9587-ff078c86432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ac4ab11065f4f6c809c820c57e320e5" ma:index="24" nillable="true" ma:taxonomy="true" ma:internalName="bac4ab11065f4f6c809c820c57e320e5" ma:taxonomyFieldName="TNOC_DocumentCategory" ma:displayName="Document category" ma:fieldId="{bac4ab11-065f-4f6c-809c-820c57e320e5}" ma:sspId="7378aa68-586f-4892-bb77-0985b40f41a6" ma:termSetId="94d42b6a-4155-4fa6-95e9-087bc306ceb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3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a910d-138e-42c1-8e8a-320c1b7cf3f7" elementFormDefault="qualified">
    <xsd:import namespace="http://schemas.microsoft.com/office/2006/documentManagement/types"/>
    <xsd:import namespace="http://schemas.microsoft.com/office/infopath/2007/PartnerControls"/>
    <xsd:element name="TNOC_ClusterName" ma:index="11" nillable="true" ma:displayName="Cluster name" ma:default="EBN - Onderzoek seismiciteit" ma:internalName="TNOC_ClusterName">
      <xsd:simpleType>
        <xsd:restriction base="dms:Text">
          <xsd:maxLength value="255"/>
        </xsd:restriction>
      </xsd:simpleType>
    </xsd:element>
    <xsd:element name="TNOC_ClusterId" ma:index="12" nillable="true" ma:displayName="Cluster ID" ma:default="060.36021" ma:internalName="TNOC_Cluster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4fd843-7101-4b62-8859-7974de91ba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28" nillable="true" ma:displayName="MediaServiceAutoTags" ma:internalName="MediaServiceAutoTags" ma:readOnly="true">
      <xsd:simpleType>
        <xsd:restriction base="dms:Text"/>
      </xsd:simpleType>
    </xsd:element>
    <xsd:element name="MediaServiceOCR" ma:index="29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3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1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NOC_ClusterName xmlns="2f6a910d-138e-42c1-8e8a-320c1b7cf3f7">EBN - Onderzoek seismiciteit</TNOC_ClusterName>
    <TNOC_ClusterId xmlns="2f6a910d-138e-42c1-8e8a-320c1b7cf3f7">060.36021</TNOC_ClusterId>
    <h15fbb78f4cb41d290e72f301ea2865f xmlns="836f1e71-b664-4777-b5a8-ba2d7ff8adc8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Project</TermName>
          <TermId xmlns="http://schemas.microsoft.com/office/infopath/2007/PartnerControls">fa11c4c9-105f-402c-bb40-9a56b4989397</TermId>
        </TermInfo>
      </Terms>
    </h15fbb78f4cb41d290e72f301ea2865f>
    <cf581d8792c646118aad2c2c4ecdfa8c xmlns="836f1e71-b664-4777-b5a8-ba2d7ff8adc8">
      <Terms xmlns="http://schemas.microsoft.com/office/infopath/2007/PartnerControls"/>
    </cf581d8792c646118aad2c2c4ecdfa8c>
    <n2a7a23bcc2241cb9261f9a914c7c1bb xmlns="836f1e71-b664-4777-b5a8-ba2d7ff8adc8">
      <Terms xmlns="http://schemas.microsoft.com/office/infopath/2007/PartnerControls">
        <TermInfo xmlns="http://schemas.microsoft.com/office/infopath/2007/PartnerControls">
          <TermName xmlns="http://schemas.microsoft.com/office/infopath/2007/PartnerControls">TNO Internal</TermName>
          <TermId xmlns="http://schemas.microsoft.com/office/infopath/2007/PartnerControls">1a23c89f-ef54-4907-86fd-8242403ff722</TermId>
        </TermInfo>
      </Terms>
    </n2a7a23bcc2241cb9261f9a914c7c1bb>
    <bac4ab11065f4f6c809c820c57e320e5 xmlns="836f1e71-b664-4777-b5a8-ba2d7ff8adc8">
      <Terms xmlns="http://schemas.microsoft.com/office/infopath/2007/PartnerControls"/>
    </bac4ab11065f4f6c809c820c57e320e5>
    <lca20d149a844688b6abf34073d5c21d xmlns="836f1e71-b664-4777-b5a8-ba2d7ff8adc8">
      <Terms xmlns="http://schemas.microsoft.com/office/infopath/2007/PartnerControls"/>
    </lca20d149a844688b6abf34073d5c21d>
    <TaxCatchAll xmlns="836f1e71-b664-4777-b5a8-ba2d7ff8adc8">
      <Value>5</Value>
      <Value>1</Value>
    </TaxCatchAll>
    <_dlc_DocId xmlns="836f1e71-b664-4777-b5a8-ba2d7ff8adc8">5CRH7XJAHNP7-2003445735-4987</_dlc_DocId>
    <_dlc_DocIdUrl xmlns="836f1e71-b664-4777-b5a8-ba2d7ff8adc8">
      <Url>https://365tno.sharepoint.com/teams/P060.36021/_layouts/15/DocIdRedir.aspx?ID=5CRH7XJAHNP7-2003445735-4987</Url>
      <Description>5CRH7XJAHNP7-2003445735-4987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FA13FFE3-F886-423E-A4C4-949AE1D1D7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6f1e71-b664-4777-b5a8-ba2d7ff8adc8"/>
    <ds:schemaRef ds:uri="2f6a910d-138e-42c1-8e8a-320c1b7cf3f7"/>
    <ds:schemaRef ds:uri="034fd843-7101-4b62-8859-7974de91ba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D0A20C-4C45-4B8E-A208-A55A7E6E23B8}">
  <ds:schemaRefs>
    <ds:schemaRef ds:uri="http://schemas.microsoft.com/office/infopath/2007/PartnerControls"/>
    <ds:schemaRef ds:uri="http://schemas.microsoft.com/office/2006/documentManagement/types"/>
    <ds:schemaRef ds:uri="034fd843-7101-4b62-8859-7974de91ba97"/>
    <ds:schemaRef ds:uri="http://www.w3.org/XML/1998/namespace"/>
    <ds:schemaRef ds:uri="http://purl.org/dc/elements/1.1/"/>
    <ds:schemaRef ds:uri="836f1e71-b664-4777-b5a8-ba2d7ff8adc8"/>
    <ds:schemaRef ds:uri="http://schemas.microsoft.com/office/2006/metadata/properties"/>
    <ds:schemaRef ds:uri="http://schemas.openxmlformats.org/package/2006/metadata/core-properties"/>
    <ds:schemaRef ds:uri="2f6a910d-138e-42c1-8e8a-320c1b7cf3f7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BB84D90-F0A8-413D-A3AF-727EB7AA162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9FE61C2-584F-49D1-BC32-278057AAC9A3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key_factor_database</vt:lpstr>
      <vt:lpstr>key_factor_definition</vt:lpstr>
      <vt:lpstr>drop_lists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L. Buijze</dc:creator>
  <cp:keywords/>
  <dc:description/>
  <cp:lastModifiedBy>L. Buijze</cp:lastModifiedBy>
  <cp:revision/>
  <dcterms:created xsi:type="dcterms:W3CDTF">2018-09-04T15:23:04Z</dcterms:created>
  <dcterms:modified xsi:type="dcterms:W3CDTF">2019-09-05T13:45:26Z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0x010100A35317DCC28344A7B82488658A034A5C01008B66EA3BB5B81140845A921118609851</vt:lpwstr>
  </property>
  <property fmtid="{D5CDD505-2E9C-101B-9397-08002B2CF9AE}" pid="3" name="TNOC_DocumentClassification">
    <vt:lpwstr>5;#TNO Internal|1a23c89f-ef54-4907-86fd-8242403ff722</vt:lpwstr>
  </property>
  <property fmtid="{D5CDD505-2E9C-101B-9397-08002B2CF9AE}" pid="4" name="TNOC_DocumentType">
    <vt:lpwstr/>
  </property>
  <property fmtid="{D5CDD505-2E9C-101B-9397-08002B2CF9AE}" pid="5" name="TNOC_DocumentCategory">
    <vt:lpwstr/>
  </property>
  <property fmtid="{D5CDD505-2E9C-101B-9397-08002B2CF9AE}" pid="6" name="TNOC_ClusterType">
    <vt:lpwstr>1;#Project|fa11c4c9-105f-402c-bb40-9a56b4989397</vt:lpwstr>
  </property>
  <property fmtid="{D5CDD505-2E9C-101B-9397-08002B2CF9AE}" pid="7" name="TNOC_DocumentSetType">
    <vt:lpwstr/>
  </property>
  <property fmtid="{D5CDD505-2E9C-101B-9397-08002B2CF9AE}" pid="8" name="_dlc_DocIdItemGuid">
    <vt:lpwstr>51115d12-6272-4340-89e5-0cd136b05cf5</vt:lpwstr>
  </property>
  <property fmtid="{D5CDD505-2E9C-101B-9397-08002B2CF9AE}" pid="9" name="AuthorIds_UIVersion_14">
    <vt:lpwstr>30</vt:lpwstr>
  </property>
  <property fmtid="{D5CDD505-2E9C-101B-9397-08002B2CF9AE}" pid="10" name="AuthorIds_UIVersion_36">
    <vt:lpwstr>30</vt:lpwstr>
  </property>
  <property fmtid="{D5CDD505-2E9C-101B-9397-08002B2CF9AE}" pid="11" name="AuthorIds_UIVersion_59">
    <vt:lpwstr>30</vt:lpwstr>
  </property>
  <property fmtid="{D5CDD505-2E9C-101B-9397-08002B2CF9AE}" pid="12" name="AuthorIds_UIVersion_73">
    <vt:lpwstr>30</vt:lpwstr>
  </property>
  <property fmtid="{D5CDD505-2E9C-101B-9397-08002B2CF9AE}" pid="13" name="AuthorIds_UIVersion_78">
    <vt:lpwstr>30</vt:lpwstr>
  </property>
  <property fmtid="{D5CDD505-2E9C-101B-9397-08002B2CF9AE}" pid="14" name="AuthorIds_UIVersion_79">
    <vt:lpwstr>30</vt:lpwstr>
  </property>
  <property fmtid="{D5CDD505-2E9C-101B-9397-08002B2CF9AE}" pid="15" name="AuthorIds_UIVersion_80">
    <vt:lpwstr>30</vt:lpwstr>
  </property>
  <property fmtid="{D5CDD505-2E9C-101B-9397-08002B2CF9AE}" pid="16" name="AuthorIds_UIVersion_82">
    <vt:lpwstr>30</vt:lpwstr>
  </property>
  <property fmtid="{D5CDD505-2E9C-101B-9397-08002B2CF9AE}" pid="17" name="AuthorIds_UIVersion_84">
    <vt:lpwstr>30</vt:lpwstr>
  </property>
  <property fmtid="{D5CDD505-2E9C-101B-9397-08002B2CF9AE}" pid="18" name="AuthorIds_UIVersion_88">
    <vt:lpwstr>30</vt:lpwstr>
  </property>
  <property fmtid="{D5CDD505-2E9C-101B-9397-08002B2CF9AE}" pid="19" name="AuthorIds_UIVersion_89">
    <vt:lpwstr>30</vt:lpwstr>
  </property>
  <property fmtid="{D5CDD505-2E9C-101B-9397-08002B2CF9AE}" pid="20" name="AuthorIds_UIVersion_100">
    <vt:lpwstr>30</vt:lpwstr>
  </property>
  <property fmtid="{D5CDD505-2E9C-101B-9397-08002B2CF9AE}" pid="21" name="AuthorIds_UIVersion_118">
    <vt:lpwstr>30</vt:lpwstr>
  </property>
  <property fmtid="{D5CDD505-2E9C-101B-9397-08002B2CF9AE}" pid="22" name="AuthorIds_UIVersion_130">
    <vt:lpwstr>30</vt:lpwstr>
  </property>
  <property fmtid="{D5CDD505-2E9C-101B-9397-08002B2CF9AE}" pid="23" name="AuthorIds_UIVersion_137">
    <vt:lpwstr>30</vt:lpwstr>
  </property>
  <property fmtid="{D5CDD505-2E9C-101B-9397-08002B2CF9AE}" pid="24" name="AuthorIds_UIVersion_139">
    <vt:lpwstr>30</vt:lpwstr>
  </property>
  <property fmtid="{D5CDD505-2E9C-101B-9397-08002B2CF9AE}" pid="25" name="AuthorIds_UIVersion_140">
    <vt:lpwstr>30</vt:lpwstr>
  </property>
  <property fmtid="{D5CDD505-2E9C-101B-9397-08002B2CF9AE}" pid="26" name="AuthorIds_UIVersion_142">
    <vt:lpwstr>30</vt:lpwstr>
  </property>
</Properties>
</file>