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132" windowWidth="17124" windowHeight="9000"/>
  </bookViews>
  <sheets>
    <sheet name="1 enz." sheetId="2" r:id="rId1"/>
    <sheet name="2 enzs." sheetId="1" r:id="rId2"/>
    <sheet name="3 enzs." sheetId="3" r:id="rId3"/>
    <sheet name="4 enzs." sheetId="4" r:id="rId4"/>
  </sheets>
  <calcPr calcId="145621"/>
</workbook>
</file>

<file path=xl/calcChain.xml><?xml version="1.0" encoding="utf-8"?>
<calcChain xmlns="http://schemas.openxmlformats.org/spreadsheetml/2006/main">
  <c r="F20" i="4" l="1"/>
  <c r="F21" i="4"/>
  <c r="F22" i="4"/>
  <c r="F23" i="4"/>
  <c r="F24" i="4"/>
  <c r="F25" i="4"/>
  <c r="F26" i="4"/>
  <c r="F27" i="4"/>
  <c r="F28" i="4"/>
  <c r="F19" i="4"/>
  <c r="E20" i="4"/>
  <c r="E21" i="4"/>
  <c r="E22" i="4"/>
  <c r="E23" i="4"/>
  <c r="E24" i="4"/>
  <c r="E25" i="4"/>
  <c r="E26" i="4"/>
  <c r="E27" i="4"/>
  <c r="E28" i="4"/>
  <c r="E19" i="4"/>
  <c r="D20" i="4"/>
  <c r="D21" i="4"/>
  <c r="D22" i="4"/>
  <c r="D23" i="4"/>
  <c r="D24" i="4"/>
  <c r="D25" i="4"/>
  <c r="D26" i="4"/>
  <c r="D27" i="4"/>
  <c r="D28" i="4"/>
  <c r="D19" i="4"/>
  <c r="C20" i="4"/>
  <c r="C21" i="4"/>
  <c r="C22" i="4"/>
  <c r="C23" i="4"/>
  <c r="C24" i="4"/>
  <c r="C25" i="4"/>
  <c r="C26" i="4"/>
  <c r="C27" i="4"/>
  <c r="C28" i="4"/>
  <c r="C19" i="4"/>
  <c r="B20" i="4"/>
  <c r="B21" i="4"/>
  <c r="B22" i="4"/>
  <c r="B23" i="4"/>
  <c r="B24" i="4"/>
  <c r="B25" i="4"/>
  <c r="B26" i="4"/>
  <c r="B27" i="4"/>
  <c r="B28" i="4"/>
  <c r="B19" i="4"/>
  <c r="U24" i="3"/>
  <c r="U25" i="3"/>
  <c r="U26" i="3"/>
  <c r="U27" i="3"/>
  <c r="U28" i="3"/>
  <c r="U29" i="3"/>
  <c r="U30" i="3"/>
  <c r="U31" i="3"/>
  <c r="U32" i="3"/>
  <c r="U33" i="3"/>
  <c r="U34" i="3"/>
  <c r="U23" i="3"/>
  <c r="T24" i="3"/>
  <c r="T25" i="3"/>
  <c r="T26" i="3"/>
  <c r="T27" i="3"/>
  <c r="T28" i="3"/>
  <c r="T29" i="3"/>
  <c r="T30" i="3"/>
  <c r="T31" i="3"/>
  <c r="T32" i="3"/>
  <c r="T33" i="3"/>
  <c r="T34" i="3"/>
  <c r="T23" i="3"/>
  <c r="S24" i="3"/>
  <c r="S25" i="3"/>
  <c r="S26" i="3"/>
  <c r="S27" i="3"/>
  <c r="S28" i="3"/>
  <c r="S29" i="3"/>
  <c r="S30" i="3"/>
  <c r="S31" i="3"/>
  <c r="S32" i="3"/>
  <c r="S33" i="3"/>
  <c r="S34" i="3"/>
  <c r="S23" i="3"/>
  <c r="R24" i="3"/>
  <c r="R25" i="3"/>
  <c r="R26" i="3"/>
  <c r="R27" i="3"/>
  <c r="R28" i="3"/>
  <c r="R29" i="3"/>
  <c r="R30" i="3"/>
  <c r="R31" i="3"/>
  <c r="R32" i="3"/>
  <c r="R33" i="3"/>
  <c r="R34" i="3"/>
  <c r="R23" i="3"/>
  <c r="Q24" i="3"/>
  <c r="Q25" i="3"/>
  <c r="Q26" i="3"/>
  <c r="Q27" i="3"/>
  <c r="Q28" i="3"/>
  <c r="Q29" i="3"/>
  <c r="Q30" i="3"/>
  <c r="Q31" i="3"/>
  <c r="Q32" i="3"/>
  <c r="Q33" i="3"/>
  <c r="Q34" i="3"/>
  <c r="Q23" i="3"/>
  <c r="P24" i="3"/>
  <c r="P25" i="3"/>
  <c r="P26" i="3"/>
  <c r="P27" i="3"/>
  <c r="P28" i="3"/>
  <c r="P29" i="3"/>
  <c r="P30" i="3"/>
  <c r="P31" i="3"/>
  <c r="P32" i="3"/>
  <c r="P33" i="3"/>
  <c r="P34" i="3"/>
  <c r="P23" i="3"/>
  <c r="O24" i="3"/>
  <c r="O25" i="3"/>
  <c r="O26" i="3"/>
  <c r="O27" i="3"/>
  <c r="O28" i="3"/>
  <c r="O29" i="3"/>
  <c r="O30" i="3"/>
  <c r="O31" i="3"/>
  <c r="O32" i="3"/>
  <c r="O33" i="3"/>
  <c r="O34" i="3"/>
  <c r="O23" i="3"/>
  <c r="N24" i="3"/>
  <c r="N25" i="3"/>
  <c r="N26" i="3"/>
  <c r="N27" i="3"/>
  <c r="N28" i="3"/>
  <c r="N29" i="3"/>
  <c r="N30" i="3"/>
  <c r="N31" i="3"/>
  <c r="N32" i="3"/>
  <c r="N33" i="3"/>
  <c r="N34" i="3"/>
  <c r="N23" i="3"/>
  <c r="M24" i="3"/>
  <c r="M25" i="3"/>
  <c r="M26" i="3"/>
  <c r="M27" i="3"/>
  <c r="M28" i="3"/>
  <c r="M29" i="3"/>
  <c r="M30" i="3"/>
  <c r="M31" i="3"/>
  <c r="M32" i="3"/>
  <c r="M33" i="3"/>
  <c r="M34" i="3"/>
  <c r="M23" i="3"/>
  <c r="L24" i="3"/>
  <c r="L25" i="3"/>
  <c r="L26" i="3"/>
  <c r="L27" i="3"/>
  <c r="L28" i="3"/>
  <c r="L29" i="3"/>
  <c r="L30" i="3"/>
  <c r="L31" i="3"/>
  <c r="L32" i="3"/>
  <c r="L33" i="3"/>
  <c r="L34" i="3"/>
  <c r="L23" i="3"/>
  <c r="K24" i="3"/>
  <c r="K25" i="3"/>
  <c r="K26" i="3"/>
  <c r="K27" i="3"/>
  <c r="K28" i="3"/>
  <c r="K29" i="3"/>
  <c r="K30" i="3"/>
  <c r="K31" i="3"/>
  <c r="K32" i="3"/>
  <c r="K33" i="3"/>
  <c r="K34" i="3"/>
  <c r="K23" i="3"/>
  <c r="J24" i="3"/>
  <c r="J25" i="3"/>
  <c r="J26" i="3"/>
  <c r="J27" i="3"/>
  <c r="J28" i="3"/>
  <c r="J29" i="3"/>
  <c r="J30" i="3"/>
  <c r="J31" i="3"/>
  <c r="J32" i="3"/>
  <c r="J33" i="3"/>
  <c r="J34" i="3"/>
  <c r="J23" i="3"/>
  <c r="I24" i="3"/>
  <c r="I25" i="3"/>
  <c r="I26" i="3"/>
  <c r="I27" i="3"/>
  <c r="I28" i="3"/>
  <c r="I29" i="3"/>
  <c r="I30" i="3"/>
  <c r="I31" i="3"/>
  <c r="I32" i="3"/>
  <c r="I33" i="3"/>
  <c r="I34" i="3"/>
  <c r="I23" i="3"/>
  <c r="H24" i="3"/>
  <c r="H25" i="3"/>
  <c r="H26" i="3"/>
  <c r="H27" i="3"/>
  <c r="H28" i="3"/>
  <c r="H29" i="3"/>
  <c r="H30" i="3"/>
  <c r="H31" i="3"/>
  <c r="H32" i="3"/>
  <c r="H33" i="3"/>
  <c r="H34" i="3"/>
  <c r="H23" i="3"/>
  <c r="G24" i="3"/>
  <c r="G25" i="3"/>
  <c r="G26" i="3"/>
  <c r="G27" i="3"/>
  <c r="G28" i="3"/>
  <c r="G29" i="3"/>
  <c r="G30" i="3"/>
  <c r="G31" i="3"/>
  <c r="G32" i="3"/>
  <c r="G33" i="3"/>
  <c r="G34" i="3"/>
  <c r="G23" i="3"/>
  <c r="F24" i="3"/>
  <c r="F25" i="3"/>
  <c r="F26" i="3"/>
  <c r="F27" i="3"/>
  <c r="F28" i="3"/>
  <c r="F29" i="3"/>
  <c r="F30" i="3"/>
  <c r="F31" i="3"/>
  <c r="F32" i="3"/>
  <c r="F33" i="3"/>
  <c r="F34" i="3"/>
  <c r="F23" i="3"/>
  <c r="E24" i="3"/>
  <c r="E25" i="3"/>
  <c r="E26" i="3"/>
  <c r="E27" i="3"/>
  <c r="E28" i="3"/>
  <c r="E29" i="3"/>
  <c r="E30" i="3"/>
  <c r="E31" i="3"/>
  <c r="E32" i="3"/>
  <c r="E33" i="3"/>
  <c r="E34" i="3"/>
  <c r="E23" i="3"/>
  <c r="D24" i="3"/>
  <c r="D25" i="3"/>
  <c r="D26" i="3"/>
  <c r="D27" i="3"/>
  <c r="D28" i="3"/>
  <c r="D29" i="3"/>
  <c r="D30" i="3"/>
  <c r="D31" i="3"/>
  <c r="D32" i="3"/>
  <c r="D33" i="3"/>
  <c r="D34" i="3"/>
  <c r="D23" i="3"/>
  <c r="C24" i="3"/>
  <c r="C25" i="3"/>
  <c r="C26" i="3"/>
  <c r="C27" i="3"/>
  <c r="C28" i="3"/>
  <c r="C29" i="3"/>
  <c r="C30" i="3"/>
  <c r="C31" i="3"/>
  <c r="C32" i="3"/>
  <c r="C33" i="3"/>
  <c r="C34" i="3"/>
  <c r="C23" i="3"/>
  <c r="B34" i="3"/>
  <c r="B24" i="3"/>
  <c r="B25" i="3"/>
  <c r="B26" i="3"/>
  <c r="B27" i="3"/>
  <c r="B28" i="3"/>
  <c r="B29" i="3"/>
  <c r="B30" i="3"/>
  <c r="B31" i="3"/>
  <c r="B32" i="3"/>
  <c r="B33" i="3"/>
  <c r="B23" i="3"/>
  <c r="AE25" i="1"/>
  <c r="AE26" i="1"/>
  <c r="AE27" i="1"/>
  <c r="AE28" i="1"/>
  <c r="AE29" i="1"/>
  <c r="AE30" i="1"/>
  <c r="AE31" i="1"/>
  <c r="AE32" i="1"/>
  <c r="AE33" i="1"/>
  <c r="AE34" i="1"/>
  <c r="AE35" i="1"/>
  <c r="AE36" i="1"/>
  <c r="AE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24" i="1"/>
  <c r="AA36" i="1"/>
  <c r="AA25" i="1"/>
  <c r="AA26" i="1"/>
  <c r="AA27" i="1"/>
  <c r="AA28" i="1"/>
  <c r="AA29" i="1"/>
  <c r="AA30" i="1"/>
  <c r="AA31" i="1"/>
  <c r="AA32" i="1"/>
  <c r="AA33" i="1"/>
  <c r="AA34" i="1"/>
  <c r="AA35" i="1"/>
  <c r="AA24" i="1"/>
  <c r="Z25" i="1"/>
  <c r="Z26" i="1"/>
  <c r="Z27" i="1"/>
  <c r="Z28" i="1"/>
  <c r="Z29" i="1"/>
  <c r="Z30" i="1"/>
  <c r="Z31" i="1"/>
  <c r="Z32" i="1"/>
  <c r="Z33" i="1"/>
  <c r="Z34" i="1"/>
  <c r="Z35" i="1"/>
  <c r="Z36" i="1"/>
  <c r="Z24" i="1"/>
  <c r="Y25" i="1"/>
  <c r="Y26" i="1"/>
  <c r="Y27" i="1"/>
  <c r="Y28" i="1"/>
  <c r="Y29" i="1"/>
  <c r="Y30" i="1"/>
  <c r="Y31" i="1"/>
  <c r="Y32" i="1"/>
  <c r="Y33" i="1"/>
  <c r="Y34" i="1"/>
  <c r="Y35" i="1"/>
  <c r="Y36" i="1"/>
  <c r="Y24" i="1"/>
  <c r="X25" i="1"/>
  <c r="X26" i="1"/>
  <c r="X27" i="1"/>
  <c r="X28" i="1"/>
  <c r="X29" i="1"/>
  <c r="X30" i="1"/>
  <c r="X31" i="1"/>
  <c r="X32" i="1"/>
  <c r="X33" i="1"/>
  <c r="X34" i="1"/>
  <c r="X35" i="1"/>
  <c r="X36" i="1"/>
  <c r="X24" i="1"/>
  <c r="W25" i="1"/>
  <c r="W26" i="1"/>
  <c r="W27" i="1"/>
  <c r="W28" i="1"/>
  <c r="W29" i="1"/>
  <c r="W30" i="1"/>
  <c r="W31" i="1"/>
  <c r="W32" i="1"/>
  <c r="W33" i="1"/>
  <c r="W34" i="1"/>
  <c r="W35" i="1"/>
  <c r="W36" i="1"/>
  <c r="W24" i="1"/>
  <c r="V25" i="1"/>
  <c r="V26" i="1"/>
  <c r="V27" i="1"/>
  <c r="V28" i="1"/>
  <c r="V29" i="1"/>
  <c r="V30" i="1"/>
  <c r="V31" i="1"/>
  <c r="V32" i="1"/>
  <c r="V33" i="1"/>
  <c r="V34" i="1"/>
  <c r="V35" i="1"/>
  <c r="V36" i="1"/>
  <c r="V24" i="1"/>
  <c r="U25" i="1"/>
  <c r="U26" i="1"/>
  <c r="U27" i="1"/>
  <c r="U28" i="1"/>
  <c r="U29" i="1"/>
  <c r="U30" i="1"/>
  <c r="U31" i="1"/>
  <c r="U32" i="1"/>
  <c r="U33" i="1"/>
  <c r="U34" i="1"/>
  <c r="U35" i="1"/>
  <c r="U36" i="1"/>
  <c r="U24" i="1"/>
  <c r="T25" i="1"/>
  <c r="T26" i="1"/>
  <c r="T27" i="1"/>
  <c r="T28" i="1"/>
  <c r="T29" i="1"/>
  <c r="T30" i="1"/>
  <c r="T31" i="1"/>
  <c r="T32" i="1"/>
  <c r="T33" i="1"/>
  <c r="T34" i="1"/>
  <c r="T35" i="1"/>
  <c r="T36" i="1"/>
  <c r="T24" i="1"/>
  <c r="S25" i="1"/>
  <c r="S26" i="1"/>
  <c r="S27" i="1"/>
  <c r="S28" i="1"/>
  <c r="S29" i="1"/>
  <c r="S30" i="1"/>
  <c r="S31" i="1"/>
  <c r="S32" i="1"/>
  <c r="S33" i="1"/>
  <c r="S34" i="1"/>
  <c r="S35" i="1"/>
  <c r="S36" i="1"/>
  <c r="S24" i="1"/>
  <c r="R25" i="1"/>
  <c r="R26" i="1"/>
  <c r="R27" i="1"/>
  <c r="R28" i="1"/>
  <c r="R29" i="1"/>
  <c r="R30" i="1"/>
  <c r="R31" i="1"/>
  <c r="R32" i="1"/>
  <c r="R33" i="1"/>
  <c r="R34" i="1"/>
  <c r="R35" i="1"/>
  <c r="R36" i="1"/>
  <c r="R24" i="1"/>
  <c r="Q25" i="1"/>
  <c r="Q26" i="1"/>
  <c r="Q27" i="1"/>
  <c r="Q28" i="1"/>
  <c r="Q29" i="1"/>
  <c r="Q30" i="1"/>
  <c r="Q31" i="1"/>
  <c r="Q32" i="1"/>
  <c r="Q33" i="1"/>
  <c r="Q34" i="1"/>
  <c r="Q35" i="1"/>
  <c r="Q36" i="1"/>
  <c r="Q24" i="1"/>
  <c r="P25" i="1"/>
  <c r="P26" i="1"/>
  <c r="P27" i="1"/>
  <c r="P28" i="1"/>
  <c r="P29" i="1"/>
  <c r="P30" i="1"/>
  <c r="P31" i="1"/>
  <c r="P32" i="1"/>
  <c r="P33" i="1"/>
  <c r="P34" i="1"/>
  <c r="P35" i="1"/>
  <c r="P36" i="1"/>
  <c r="P24" i="1"/>
  <c r="O25" i="1"/>
  <c r="O26" i="1"/>
  <c r="O27" i="1"/>
  <c r="O28" i="1"/>
  <c r="O29" i="1"/>
  <c r="O30" i="1"/>
  <c r="O31" i="1"/>
  <c r="O32" i="1"/>
  <c r="O33" i="1"/>
  <c r="O34" i="1"/>
  <c r="O35" i="1"/>
  <c r="O36" i="1"/>
  <c r="O24" i="1"/>
  <c r="N25" i="1"/>
  <c r="N26" i="1"/>
  <c r="N27" i="1"/>
  <c r="N28" i="1"/>
  <c r="N29" i="1"/>
  <c r="N30" i="1"/>
  <c r="N31" i="1"/>
  <c r="N32" i="1"/>
  <c r="N33" i="1"/>
  <c r="N34" i="1"/>
  <c r="N35" i="1"/>
  <c r="N36" i="1"/>
  <c r="N24" i="1"/>
  <c r="M25" i="1"/>
  <c r="M26" i="1"/>
  <c r="M27" i="1"/>
  <c r="M28" i="1"/>
  <c r="M29" i="1"/>
  <c r="M30" i="1"/>
  <c r="M31" i="1"/>
  <c r="M32" i="1"/>
  <c r="M33" i="1"/>
  <c r="M34" i="1"/>
  <c r="M35" i="1"/>
  <c r="M36" i="1"/>
  <c r="M24" i="1"/>
  <c r="L25" i="1"/>
  <c r="L26" i="1"/>
  <c r="L27" i="1"/>
  <c r="L28" i="1"/>
  <c r="L29" i="1"/>
  <c r="L30" i="1"/>
  <c r="L31" i="1"/>
  <c r="L32" i="1"/>
  <c r="L33" i="1"/>
  <c r="L34" i="1"/>
  <c r="L35" i="1"/>
  <c r="L36" i="1"/>
  <c r="L24" i="1"/>
  <c r="K25" i="1"/>
  <c r="K26" i="1"/>
  <c r="K27" i="1"/>
  <c r="K28" i="1"/>
  <c r="K29" i="1"/>
  <c r="K30" i="1"/>
  <c r="K31" i="1"/>
  <c r="K32" i="1"/>
  <c r="K33" i="1"/>
  <c r="K34" i="1"/>
  <c r="K35" i="1"/>
  <c r="K36" i="1"/>
  <c r="K24" i="1"/>
  <c r="J25" i="1"/>
  <c r="J26" i="1"/>
  <c r="J27" i="1"/>
  <c r="J28" i="1"/>
  <c r="J29" i="1"/>
  <c r="J30" i="1"/>
  <c r="J31" i="1"/>
  <c r="J32" i="1"/>
  <c r="J33" i="1"/>
  <c r="J34" i="1"/>
  <c r="J35" i="1"/>
  <c r="J36" i="1"/>
  <c r="J24" i="1"/>
  <c r="I25" i="1"/>
  <c r="I26" i="1"/>
  <c r="I27" i="1"/>
  <c r="I28" i="1"/>
  <c r="I29" i="1"/>
  <c r="I30" i="1"/>
  <c r="I31" i="1"/>
  <c r="I32" i="1"/>
  <c r="I33" i="1"/>
  <c r="I34" i="1"/>
  <c r="I35" i="1"/>
  <c r="I36" i="1"/>
  <c r="I24" i="1"/>
  <c r="H25" i="1"/>
  <c r="H26" i="1"/>
  <c r="H27" i="1"/>
  <c r="H28" i="1"/>
  <c r="H29" i="1"/>
  <c r="H30" i="1"/>
  <c r="H31" i="1"/>
  <c r="H32" i="1"/>
  <c r="H33" i="1"/>
  <c r="H34" i="1"/>
  <c r="H35" i="1"/>
  <c r="H36" i="1"/>
  <c r="H24" i="1"/>
  <c r="G25" i="1"/>
  <c r="G26" i="1"/>
  <c r="G27" i="1"/>
  <c r="G28" i="1"/>
  <c r="G29" i="1"/>
  <c r="G30" i="1"/>
  <c r="G31" i="1"/>
  <c r="G32" i="1"/>
  <c r="G33" i="1"/>
  <c r="G34" i="1"/>
  <c r="G35" i="1"/>
  <c r="G36" i="1"/>
  <c r="G24" i="1"/>
  <c r="F25" i="1"/>
  <c r="F26" i="1"/>
  <c r="F27" i="1"/>
  <c r="F28" i="1"/>
  <c r="F29" i="1"/>
  <c r="F30" i="1"/>
  <c r="F31" i="1"/>
  <c r="F32" i="1"/>
  <c r="F33" i="1"/>
  <c r="F34" i="1"/>
  <c r="F35" i="1"/>
  <c r="F36" i="1"/>
  <c r="F24" i="1"/>
  <c r="E25" i="1"/>
  <c r="E26" i="1"/>
  <c r="E27" i="1"/>
  <c r="E28" i="1"/>
  <c r="E29" i="1"/>
  <c r="E30" i="1"/>
  <c r="E31" i="1"/>
  <c r="E32" i="1"/>
  <c r="E33" i="1"/>
  <c r="E34" i="1"/>
  <c r="E35" i="1"/>
  <c r="E36" i="1"/>
  <c r="E24" i="1"/>
  <c r="D25" i="1"/>
  <c r="D26" i="1"/>
  <c r="D27" i="1"/>
  <c r="D28" i="1"/>
  <c r="D29" i="1"/>
  <c r="D30" i="1"/>
  <c r="D31" i="1"/>
  <c r="D32" i="1"/>
  <c r="D33" i="1"/>
  <c r="D34" i="1"/>
  <c r="D35" i="1"/>
  <c r="D36" i="1"/>
  <c r="D24" i="1"/>
  <c r="C36" i="1"/>
  <c r="C25" i="1"/>
  <c r="C26" i="1"/>
  <c r="C27" i="1"/>
  <c r="C28" i="1"/>
  <c r="C29" i="1"/>
  <c r="C30" i="1"/>
  <c r="C31" i="1"/>
  <c r="C32" i="1"/>
  <c r="C33" i="1"/>
  <c r="C34" i="1"/>
  <c r="C35" i="1"/>
  <c r="C24" i="1"/>
  <c r="B25" i="1"/>
  <c r="B26" i="1"/>
  <c r="B27" i="1"/>
  <c r="B28" i="1"/>
  <c r="B29" i="1"/>
  <c r="B30" i="1"/>
  <c r="B31" i="1"/>
  <c r="B32" i="1"/>
  <c r="B33" i="1"/>
  <c r="B34" i="1"/>
  <c r="B35" i="1"/>
  <c r="B36" i="1"/>
  <c r="B24" i="1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27" i="2"/>
  <c r="L41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27" i="2"/>
  <c r="J41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27" i="2"/>
  <c r="G41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27" i="2"/>
  <c r="B28" i="2" l="1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27" i="2"/>
  <c r="C13" i="4" l="1"/>
  <c r="D13" i="4"/>
  <c r="E13" i="4"/>
  <c r="F13" i="4"/>
  <c r="B13" i="4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B16" i="3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B17" i="1"/>
  <c r="C21" i="2" l="1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B21" i="2"/>
</calcChain>
</file>

<file path=xl/sharedStrings.xml><?xml version="1.0" encoding="utf-8"?>
<sst xmlns="http://schemas.openxmlformats.org/spreadsheetml/2006/main" count="297" uniqueCount="54">
  <si>
    <t>Acidobacteria</t>
  </si>
  <si>
    <t>Actinobacteria</t>
  </si>
  <si>
    <t>Bacteroidetes</t>
  </si>
  <si>
    <t>Chlorobi</t>
  </si>
  <si>
    <t>Chloroflexi</t>
  </si>
  <si>
    <t>Cyanobacteria/Chloroplast</t>
  </si>
  <si>
    <t>Firmicutes</t>
  </si>
  <si>
    <t>Fusobacteria</t>
  </si>
  <si>
    <t>Lentisphaerae</t>
  </si>
  <si>
    <t>Nitrospira</t>
  </si>
  <si>
    <t>Proteobacteria</t>
  </si>
  <si>
    <t>Spirochaetes</t>
  </si>
  <si>
    <t>Synergistetes</t>
  </si>
  <si>
    <t>Tenericutes</t>
  </si>
  <si>
    <t>ALU I</t>
  </si>
  <si>
    <t xml:space="preserve">HHA I </t>
  </si>
  <si>
    <t>MSP I</t>
  </si>
  <si>
    <t xml:space="preserve">RSA I </t>
  </si>
  <si>
    <t>Chrysiogenetes</t>
  </si>
  <si>
    <t>Uncultured</t>
  </si>
  <si>
    <t>Control</t>
  </si>
  <si>
    <t>Inulin</t>
  </si>
  <si>
    <t>FC</t>
  </si>
  <si>
    <t xml:space="preserve"> PTS-O-45</t>
  </si>
  <si>
    <t xml:space="preserve"> PTS-O-90</t>
  </si>
  <si>
    <t>Total</t>
  </si>
  <si>
    <t>AluI+HhaI</t>
  </si>
  <si>
    <t>AluI+ MspI</t>
  </si>
  <si>
    <t>AluI+ RsaI</t>
  </si>
  <si>
    <t>HhaI+  MspI</t>
  </si>
  <si>
    <t>HhaI+   RsaI</t>
  </si>
  <si>
    <t>MspI+      RsaI</t>
  </si>
  <si>
    <t>AluI+ HhaI</t>
  </si>
  <si>
    <t>AluI+  MspI</t>
  </si>
  <si>
    <t>AluI+   RsaI</t>
  </si>
  <si>
    <t>HhaI+    MspI</t>
  </si>
  <si>
    <t>HhaI+     RsaI</t>
  </si>
  <si>
    <t>MspI+       RsaI</t>
  </si>
  <si>
    <t>AluI+   HhaI</t>
  </si>
  <si>
    <t>AluI+      MspI</t>
  </si>
  <si>
    <t>AluI+       RsaI</t>
  </si>
  <si>
    <t>HhaI+         RsaI</t>
  </si>
  <si>
    <t xml:space="preserve"> Control</t>
  </si>
  <si>
    <t>AluI+       HhaI</t>
  </si>
  <si>
    <t>control</t>
  </si>
  <si>
    <t xml:space="preserve"> Inulin</t>
  </si>
  <si>
    <t>PTS-O-45</t>
  </si>
  <si>
    <t>AluI+HhaI+MspI</t>
  </si>
  <si>
    <t>AluI+HhaI+  RsaI</t>
  </si>
  <si>
    <t>AluI+MspI+ RsaI</t>
  </si>
  <si>
    <t>HhaI+MspI+RsaI</t>
  </si>
  <si>
    <t>PTS-O-90</t>
  </si>
  <si>
    <r>
      <t>DATASET S1</t>
    </r>
    <r>
      <rPr>
        <sz val="12"/>
        <color theme="1"/>
        <rFont val="Times New Roman"/>
        <family val="1"/>
      </rPr>
      <t>. Number of assignations in the different phylum for individual enzymes or their combinations.</t>
    </r>
  </si>
  <si>
    <t>PHYLUM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</si>
</sst>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0" xfId="0" applyFont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/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NumberFormat="1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zoomScaleNormal="100" workbookViewId="0">
      <selection activeCell="A2" sqref="A2"/>
    </sheetView>
  </sheetViews>
  <sheetFormatPr baseColWidth="10" defaultRowHeight="14.4" x14ac:dyDescent="0.3"/>
  <cols>
    <col min="1" max="1" width="23.109375" style="1" customWidth="1"/>
    <col min="2" max="2" width="6" style="2" bestFit="1" customWidth="1"/>
    <col min="3" max="3" width="6.109375" style="2" bestFit="1" customWidth="1"/>
    <col min="4" max="6" width="6" style="2" bestFit="1" customWidth="1"/>
    <col min="7" max="7" width="6.109375" style="2" bestFit="1" customWidth="1"/>
    <col min="8" max="10" width="6" style="2" bestFit="1" customWidth="1"/>
    <col min="11" max="11" width="6.109375" style="2" bestFit="1" customWidth="1"/>
    <col min="12" max="14" width="6" style="2" bestFit="1" customWidth="1"/>
    <col min="15" max="15" width="6.109375" style="2" bestFit="1" customWidth="1"/>
    <col min="16" max="18" width="6" style="2" bestFit="1" customWidth="1"/>
    <col min="19" max="19" width="6.109375" style="2" bestFit="1" customWidth="1"/>
    <col min="20" max="21" width="6" style="2" bestFit="1" customWidth="1"/>
  </cols>
  <sheetData>
    <row r="1" spans="1:21" s="1" customFormat="1" ht="15.6" x14ac:dyDescent="0.3">
      <c r="A1" s="24" t="s">
        <v>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1" customForma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4" spans="1:21" x14ac:dyDescent="0.3">
      <c r="A4" s="27" t="s">
        <v>53</v>
      </c>
      <c r="B4" s="29" t="s">
        <v>20</v>
      </c>
      <c r="C4" s="25"/>
      <c r="D4" s="25"/>
      <c r="E4" s="26"/>
      <c r="F4" s="29" t="s">
        <v>21</v>
      </c>
      <c r="G4" s="25"/>
      <c r="H4" s="25"/>
      <c r="I4" s="26"/>
      <c r="J4" s="29" t="s">
        <v>22</v>
      </c>
      <c r="K4" s="25"/>
      <c r="L4" s="25"/>
      <c r="M4" s="26"/>
      <c r="N4" s="29" t="s">
        <v>23</v>
      </c>
      <c r="O4" s="25"/>
      <c r="P4" s="25"/>
      <c r="Q4" s="26"/>
      <c r="R4" s="25" t="s">
        <v>24</v>
      </c>
      <c r="S4" s="25"/>
      <c r="T4" s="25"/>
      <c r="U4" s="26"/>
    </row>
    <row r="5" spans="1:21" x14ac:dyDescent="0.3">
      <c r="A5" s="28"/>
      <c r="B5" s="8" t="s">
        <v>14</v>
      </c>
      <c r="C5" s="9" t="s">
        <v>15</v>
      </c>
      <c r="D5" s="9" t="s">
        <v>16</v>
      </c>
      <c r="E5" s="10" t="s">
        <v>17</v>
      </c>
      <c r="F5" s="8" t="s">
        <v>14</v>
      </c>
      <c r="G5" s="9" t="s">
        <v>15</v>
      </c>
      <c r="H5" s="9" t="s">
        <v>16</v>
      </c>
      <c r="I5" s="10" t="s">
        <v>17</v>
      </c>
      <c r="J5" s="8" t="s">
        <v>14</v>
      </c>
      <c r="K5" s="9" t="s">
        <v>15</v>
      </c>
      <c r="L5" s="9" t="s">
        <v>16</v>
      </c>
      <c r="M5" s="10" t="s">
        <v>17</v>
      </c>
      <c r="N5" s="8" t="s">
        <v>14</v>
      </c>
      <c r="O5" s="9" t="s">
        <v>15</v>
      </c>
      <c r="P5" s="9" t="s">
        <v>16</v>
      </c>
      <c r="Q5" s="10" t="s">
        <v>17</v>
      </c>
      <c r="R5" s="9" t="s">
        <v>14</v>
      </c>
      <c r="S5" s="9" t="s">
        <v>15</v>
      </c>
      <c r="T5" s="9" t="s">
        <v>16</v>
      </c>
      <c r="U5" s="10" t="s">
        <v>17</v>
      </c>
    </row>
    <row r="6" spans="1:21" x14ac:dyDescent="0.3">
      <c r="A6" s="4" t="s">
        <v>0</v>
      </c>
      <c r="B6" s="5">
        <v>656</v>
      </c>
      <c r="C6" s="3">
        <v>438</v>
      </c>
      <c r="D6" s="3">
        <v>482</v>
      </c>
      <c r="E6" s="6">
        <v>337</v>
      </c>
      <c r="F6" s="5">
        <v>772</v>
      </c>
      <c r="G6" s="3">
        <v>129</v>
      </c>
      <c r="H6" s="3">
        <v>360</v>
      </c>
      <c r="I6" s="6">
        <v>182</v>
      </c>
      <c r="J6" s="5">
        <v>742</v>
      </c>
      <c r="K6" s="3">
        <v>338</v>
      </c>
      <c r="L6" s="3">
        <v>228</v>
      </c>
      <c r="M6" s="6">
        <v>414</v>
      </c>
      <c r="N6" s="5">
        <v>778</v>
      </c>
      <c r="O6" s="3">
        <v>415</v>
      </c>
      <c r="P6" s="3">
        <v>305</v>
      </c>
      <c r="Q6" s="6">
        <v>371</v>
      </c>
      <c r="R6" s="3">
        <v>901</v>
      </c>
      <c r="S6" s="3">
        <v>290</v>
      </c>
      <c r="T6" s="3">
        <v>313</v>
      </c>
      <c r="U6" s="6">
        <v>303</v>
      </c>
    </row>
    <row r="7" spans="1:21" x14ac:dyDescent="0.3">
      <c r="A7" s="4" t="s">
        <v>1</v>
      </c>
      <c r="B7" s="5">
        <v>7713</v>
      </c>
      <c r="C7" s="3">
        <v>705</v>
      </c>
      <c r="D7" s="3">
        <v>2560</v>
      </c>
      <c r="E7" s="6">
        <v>10152</v>
      </c>
      <c r="F7" s="5">
        <v>6222</v>
      </c>
      <c r="G7" s="3">
        <v>1416</v>
      </c>
      <c r="H7" s="3">
        <v>2060</v>
      </c>
      <c r="I7" s="6">
        <v>8740</v>
      </c>
      <c r="J7" s="5">
        <v>10976</v>
      </c>
      <c r="K7" s="3">
        <v>2249</v>
      </c>
      <c r="L7" s="3">
        <v>2822</v>
      </c>
      <c r="M7" s="6">
        <v>13808</v>
      </c>
      <c r="N7" s="5">
        <v>8735</v>
      </c>
      <c r="O7" s="3">
        <v>1035</v>
      </c>
      <c r="P7" s="3">
        <v>1732</v>
      </c>
      <c r="Q7" s="6">
        <v>11940</v>
      </c>
      <c r="R7" s="3">
        <v>5920</v>
      </c>
      <c r="S7" s="3">
        <v>2879</v>
      </c>
      <c r="T7" s="3">
        <v>2101</v>
      </c>
      <c r="U7" s="6">
        <v>12643</v>
      </c>
    </row>
    <row r="8" spans="1:21" x14ac:dyDescent="0.3">
      <c r="A8" s="4" t="s">
        <v>2</v>
      </c>
      <c r="B8" s="5">
        <v>1227</v>
      </c>
      <c r="C8" s="3">
        <v>703</v>
      </c>
      <c r="D8" s="3">
        <v>625</v>
      </c>
      <c r="E8" s="6">
        <v>407</v>
      </c>
      <c r="F8" s="5">
        <v>1268</v>
      </c>
      <c r="G8" s="3">
        <v>209</v>
      </c>
      <c r="H8" s="3">
        <v>563</v>
      </c>
      <c r="I8" s="6">
        <v>499</v>
      </c>
      <c r="J8" s="5">
        <v>1595</v>
      </c>
      <c r="K8" s="3">
        <v>527</v>
      </c>
      <c r="L8" s="3">
        <v>739</v>
      </c>
      <c r="M8" s="6">
        <v>631</v>
      </c>
      <c r="N8" s="5">
        <v>1383</v>
      </c>
      <c r="O8" s="3">
        <v>671</v>
      </c>
      <c r="P8" s="3">
        <v>839</v>
      </c>
      <c r="Q8" s="6">
        <v>689</v>
      </c>
      <c r="R8" s="3">
        <v>1343</v>
      </c>
      <c r="S8" s="3">
        <v>462</v>
      </c>
      <c r="T8" s="3">
        <v>577</v>
      </c>
      <c r="U8" s="6">
        <v>660</v>
      </c>
    </row>
    <row r="9" spans="1:21" x14ac:dyDescent="0.3">
      <c r="A9" s="4" t="s">
        <v>4</v>
      </c>
      <c r="B9" s="5">
        <v>648</v>
      </c>
      <c r="C9" s="3">
        <v>107</v>
      </c>
      <c r="D9" s="3">
        <v>238</v>
      </c>
      <c r="E9" s="6">
        <v>588</v>
      </c>
      <c r="F9" s="5">
        <v>565</v>
      </c>
      <c r="G9" s="3">
        <v>84</v>
      </c>
      <c r="H9" s="3">
        <v>268</v>
      </c>
      <c r="I9" s="6">
        <v>477</v>
      </c>
      <c r="J9" s="5">
        <v>783</v>
      </c>
      <c r="K9" s="3">
        <v>162</v>
      </c>
      <c r="L9" s="3">
        <v>220</v>
      </c>
      <c r="M9" s="6">
        <v>704</v>
      </c>
      <c r="N9" s="5">
        <v>663</v>
      </c>
      <c r="O9" s="3">
        <v>117</v>
      </c>
      <c r="P9" s="3">
        <v>203</v>
      </c>
      <c r="Q9" s="6">
        <v>701</v>
      </c>
      <c r="R9" s="3">
        <v>608</v>
      </c>
      <c r="S9" s="3">
        <v>132</v>
      </c>
      <c r="T9" s="3">
        <v>203</v>
      </c>
      <c r="U9" s="6">
        <v>663</v>
      </c>
    </row>
    <row r="10" spans="1:21" x14ac:dyDescent="0.3">
      <c r="A10" s="4" t="s">
        <v>18</v>
      </c>
      <c r="B10" s="5">
        <v>5</v>
      </c>
      <c r="C10" s="3">
        <v>0</v>
      </c>
      <c r="D10" s="3">
        <v>0</v>
      </c>
      <c r="E10" s="6">
        <v>0</v>
      </c>
      <c r="F10" s="5">
        <v>9</v>
      </c>
      <c r="G10" s="3">
        <v>0</v>
      </c>
      <c r="H10" s="3">
        <v>0</v>
      </c>
      <c r="I10" s="6">
        <v>0</v>
      </c>
      <c r="J10" s="5">
        <v>6</v>
      </c>
      <c r="K10" s="3">
        <v>0</v>
      </c>
      <c r="L10" s="3">
        <v>0</v>
      </c>
      <c r="M10" s="6">
        <v>0</v>
      </c>
      <c r="N10" s="5">
        <v>7</v>
      </c>
      <c r="O10" s="3">
        <v>0</v>
      </c>
      <c r="P10" s="3">
        <v>0</v>
      </c>
      <c r="Q10" s="6">
        <v>1</v>
      </c>
      <c r="R10" s="3">
        <v>9</v>
      </c>
      <c r="S10" s="3">
        <v>0</v>
      </c>
      <c r="T10" s="3">
        <v>0</v>
      </c>
      <c r="U10" s="6">
        <v>1</v>
      </c>
    </row>
    <row r="11" spans="1:21" x14ac:dyDescent="0.3">
      <c r="A11" s="4" t="s">
        <v>5</v>
      </c>
      <c r="B11" s="5">
        <v>470</v>
      </c>
      <c r="C11" s="3">
        <v>57</v>
      </c>
      <c r="D11" s="3">
        <v>171</v>
      </c>
      <c r="E11" s="6">
        <v>152</v>
      </c>
      <c r="F11" s="5">
        <v>557</v>
      </c>
      <c r="G11" s="3">
        <v>28</v>
      </c>
      <c r="H11" s="3">
        <v>231</v>
      </c>
      <c r="I11" s="6">
        <v>126</v>
      </c>
      <c r="J11" s="5">
        <v>622</v>
      </c>
      <c r="K11" s="3">
        <v>52</v>
      </c>
      <c r="L11" s="3">
        <v>99</v>
      </c>
      <c r="M11" s="6">
        <v>122</v>
      </c>
      <c r="N11" s="5">
        <v>531</v>
      </c>
      <c r="O11" s="3">
        <v>59</v>
      </c>
      <c r="P11" s="3">
        <v>235</v>
      </c>
      <c r="Q11" s="6">
        <v>149</v>
      </c>
      <c r="R11" s="3">
        <v>587</v>
      </c>
      <c r="S11" s="3">
        <v>49</v>
      </c>
      <c r="T11" s="3">
        <v>217</v>
      </c>
      <c r="U11" s="6">
        <v>124</v>
      </c>
    </row>
    <row r="12" spans="1:21" x14ac:dyDescent="0.3">
      <c r="A12" s="4" t="s">
        <v>6</v>
      </c>
      <c r="B12" s="5">
        <v>7075</v>
      </c>
      <c r="C12" s="3">
        <v>5388</v>
      </c>
      <c r="D12" s="3">
        <v>7697</v>
      </c>
      <c r="E12" s="6">
        <v>14428</v>
      </c>
      <c r="F12" s="5">
        <v>6036</v>
      </c>
      <c r="G12" s="3">
        <v>5774</v>
      </c>
      <c r="H12" s="3">
        <v>7273</v>
      </c>
      <c r="I12" s="6">
        <v>10688</v>
      </c>
      <c r="J12" s="5">
        <v>7859</v>
      </c>
      <c r="K12" s="3">
        <v>7930</v>
      </c>
      <c r="L12" s="3">
        <v>6114</v>
      </c>
      <c r="M12" s="6">
        <v>19243</v>
      </c>
      <c r="N12" s="5">
        <v>7873</v>
      </c>
      <c r="O12" s="3">
        <v>6054</v>
      </c>
      <c r="P12" s="3">
        <v>5447</v>
      </c>
      <c r="Q12" s="6">
        <v>15395</v>
      </c>
      <c r="R12" s="3">
        <v>6783</v>
      </c>
      <c r="S12" s="3">
        <v>6481</v>
      </c>
      <c r="T12" s="3">
        <v>6494</v>
      </c>
      <c r="U12" s="6">
        <v>16071</v>
      </c>
    </row>
    <row r="13" spans="1:21" s="7" customFormat="1" x14ac:dyDescent="0.3">
      <c r="A13" s="4" t="s">
        <v>7</v>
      </c>
      <c r="B13" s="5">
        <v>69</v>
      </c>
      <c r="C13" s="3">
        <v>0</v>
      </c>
      <c r="D13" s="3">
        <v>184</v>
      </c>
      <c r="E13" s="6">
        <v>284</v>
      </c>
      <c r="F13" s="5">
        <v>100</v>
      </c>
      <c r="G13" s="3">
        <v>3</v>
      </c>
      <c r="H13" s="3">
        <v>166</v>
      </c>
      <c r="I13" s="6">
        <v>233</v>
      </c>
      <c r="J13" s="5">
        <v>71</v>
      </c>
      <c r="K13" s="3">
        <v>5</v>
      </c>
      <c r="L13" s="3">
        <v>154</v>
      </c>
      <c r="M13" s="6">
        <v>387</v>
      </c>
      <c r="N13" s="5">
        <v>65</v>
      </c>
      <c r="O13" s="3">
        <v>0</v>
      </c>
      <c r="P13" s="3">
        <v>112</v>
      </c>
      <c r="Q13" s="6">
        <v>329</v>
      </c>
      <c r="R13" s="3">
        <v>110</v>
      </c>
      <c r="S13" s="3">
        <v>3</v>
      </c>
      <c r="T13" s="3">
        <v>175</v>
      </c>
      <c r="U13" s="6">
        <v>333</v>
      </c>
    </row>
    <row r="14" spans="1:21" s="7" customFormat="1" x14ac:dyDescent="0.3">
      <c r="A14" s="4" t="s">
        <v>8</v>
      </c>
      <c r="B14" s="5">
        <v>0</v>
      </c>
      <c r="C14" s="3">
        <v>0</v>
      </c>
      <c r="D14" s="3">
        <v>0</v>
      </c>
      <c r="E14" s="6">
        <v>6</v>
      </c>
      <c r="F14" s="5">
        <v>1</v>
      </c>
      <c r="G14" s="3">
        <v>1</v>
      </c>
      <c r="H14" s="3">
        <v>0</v>
      </c>
      <c r="I14" s="6">
        <v>2</v>
      </c>
      <c r="J14" s="5">
        <v>0</v>
      </c>
      <c r="K14" s="3">
        <v>3</v>
      </c>
      <c r="L14" s="3">
        <v>1</v>
      </c>
      <c r="M14" s="6">
        <v>9</v>
      </c>
      <c r="N14" s="5">
        <v>0</v>
      </c>
      <c r="O14" s="3">
        <v>0</v>
      </c>
      <c r="P14" s="3">
        <v>0</v>
      </c>
      <c r="Q14" s="6">
        <v>9</v>
      </c>
      <c r="R14" s="3">
        <v>0</v>
      </c>
      <c r="S14" s="3">
        <v>0</v>
      </c>
      <c r="T14" s="3">
        <v>0</v>
      </c>
      <c r="U14" s="6">
        <v>6</v>
      </c>
    </row>
    <row r="15" spans="1:21" s="7" customFormat="1" x14ac:dyDescent="0.3">
      <c r="A15" s="4" t="s">
        <v>9</v>
      </c>
      <c r="B15" s="5">
        <v>81</v>
      </c>
      <c r="C15" s="3">
        <v>43</v>
      </c>
      <c r="D15" s="3">
        <v>11</v>
      </c>
      <c r="E15" s="6">
        <v>18</v>
      </c>
      <c r="F15" s="5">
        <v>83</v>
      </c>
      <c r="G15" s="3">
        <v>27</v>
      </c>
      <c r="H15" s="3">
        <v>6</v>
      </c>
      <c r="I15" s="6">
        <v>15</v>
      </c>
      <c r="J15" s="5">
        <v>91</v>
      </c>
      <c r="K15" s="3">
        <v>50</v>
      </c>
      <c r="L15" s="3">
        <v>18</v>
      </c>
      <c r="M15" s="6">
        <v>30</v>
      </c>
      <c r="N15" s="5">
        <v>95</v>
      </c>
      <c r="O15" s="3">
        <v>46</v>
      </c>
      <c r="P15" s="3">
        <v>12</v>
      </c>
      <c r="Q15" s="6">
        <v>27</v>
      </c>
      <c r="R15" s="3">
        <v>80</v>
      </c>
      <c r="S15" s="3">
        <v>56</v>
      </c>
      <c r="T15" s="3">
        <v>12</v>
      </c>
      <c r="U15" s="6">
        <v>24</v>
      </c>
    </row>
    <row r="16" spans="1:21" s="7" customFormat="1" x14ac:dyDescent="0.3">
      <c r="A16" s="4" t="s">
        <v>10</v>
      </c>
      <c r="B16" s="5">
        <v>16318</v>
      </c>
      <c r="C16" s="3">
        <v>10134</v>
      </c>
      <c r="D16" s="3">
        <v>4778</v>
      </c>
      <c r="E16" s="6">
        <v>8362</v>
      </c>
      <c r="F16" s="5">
        <v>15173</v>
      </c>
      <c r="G16" s="3">
        <v>8808</v>
      </c>
      <c r="H16" s="3">
        <v>6987</v>
      </c>
      <c r="I16" s="6">
        <v>6804</v>
      </c>
      <c r="J16" s="5">
        <v>21339</v>
      </c>
      <c r="K16" s="3">
        <v>10437</v>
      </c>
      <c r="L16" s="3">
        <v>4143</v>
      </c>
      <c r="M16" s="6">
        <v>9013</v>
      </c>
      <c r="N16" s="5">
        <v>18794</v>
      </c>
      <c r="O16" s="3">
        <v>9090</v>
      </c>
      <c r="P16" s="3">
        <v>7026</v>
      </c>
      <c r="Q16" s="6">
        <v>11120</v>
      </c>
      <c r="R16" s="3">
        <v>14994</v>
      </c>
      <c r="S16" s="3">
        <v>13537</v>
      </c>
      <c r="T16" s="3">
        <v>6085</v>
      </c>
      <c r="U16" s="6">
        <v>10165</v>
      </c>
    </row>
    <row r="17" spans="1:21" s="7" customFormat="1" x14ac:dyDescent="0.3">
      <c r="A17" s="4" t="s">
        <v>11</v>
      </c>
      <c r="B17" s="5">
        <v>167</v>
      </c>
      <c r="C17" s="3">
        <v>0</v>
      </c>
      <c r="D17" s="3">
        <v>649</v>
      </c>
      <c r="E17" s="6">
        <v>716</v>
      </c>
      <c r="F17" s="5">
        <v>160</v>
      </c>
      <c r="G17" s="3">
        <v>24</v>
      </c>
      <c r="H17" s="3">
        <v>420</v>
      </c>
      <c r="I17" s="6">
        <v>461</v>
      </c>
      <c r="J17" s="5">
        <v>163</v>
      </c>
      <c r="K17" s="3">
        <v>18</v>
      </c>
      <c r="L17" s="3">
        <v>461</v>
      </c>
      <c r="M17" s="6">
        <v>538</v>
      </c>
      <c r="N17" s="5">
        <v>178</v>
      </c>
      <c r="O17" s="3">
        <v>1</v>
      </c>
      <c r="P17" s="3">
        <v>237</v>
      </c>
      <c r="Q17" s="6">
        <v>535</v>
      </c>
      <c r="R17" s="3">
        <v>164</v>
      </c>
      <c r="S17" s="3">
        <v>24</v>
      </c>
      <c r="T17" s="3">
        <v>519</v>
      </c>
      <c r="U17" s="6">
        <v>472</v>
      </c>
    </row>
    <row r="18" spans="1:21" x14ac:dyDescent="0.3">
      <c r="A18" s="4" t="s">
        <v>12</v>
      </c>
      <c r="B18" s="5">
        <v>35</v>
      </c>
      <c r="C18" s="3">
        <v>4</v>
      </c>
      <c r="D18" s="3">
        <v>95</v>
      </c>
      <c r="E18" s="6">
        <v>20</v>
      </c>
      <c r="F18" s="5">
        <v>38</v>
      </c>
      <c r="G18" s="3">
        <v>10</v>
      </c>
      <c r="H18" s="3">
        <v>109</v>
      </c>
      <c r="I18" s="6">
        <v>20</v>
      </c>
      <c r="J18" s="5">
        <v>33</v>
      </c>
      <c r="K18" s="3">
        <v>7</v>
      </c>
      <c r="L18" s="3">
        <v>105</v>
      </c>
      <c r="M18" s="6">
        <v>36</v>
      </c>
      <c r="N18" s="5">
        <v>30</v>
      </c>
      <c r="O18" s="3">
        <v>13</v>
      </c>
      <c r="P18" s="3">
        <v>97</v>
      </c>
      <c r="Q18" s="6">
        <v>29</v>
      </c>
      <c r="R18" s="3">
        <v>30</v>
      </c>
      <c r="S18" s="3">
        <v>13</v>
      </c>
      <c r="T18" s="3">
        <v>107</v>
      </c>
      <c r="U18" s="6">
        <v>24</v>
      </c>
    </row>
    <row r="19" spans="1:21" x14ac:dyDescent="0.3">
      <c r="A19" s="4" t="s">
        <v>13</v>
      </c>
      <c r="B19" s="5">
        <v>1772</v>
      </c>
      <c r="C19" s="3">
        <v>250</v>
      </c>
      <c r="D19" s="3">
        <v>1470</v>
      </c>
      <c r="E19" s="6">
        <v>909</v>
      </c>
      <c r="F19" s="5">
        <v>1564</v>
      </c>
      <c r="G19" s="3">
        <v>215</v>
      </c>
      <c r="H19" s="3">
        <v>1590</v>
      </c>
      <c r="I19" s="6">
        <v>742</v>
      </c>
      <c r="J19" s="5">
        <v>1952</v>
      </c>
      <c r="K19" s="3">
        <v>320</v>
      </c>
      <c r="L19" s="3">
        <v>1245</v>
      </c>
      <c r="M19" s="6">
        <v>1036</v>
      </c>
      <c r="N19" s="5">
        <v>1695</v>
      </c>
      <c r="O19" s="3">
        <v>301</v>
      </c>
      <c r="P19" s="3">
        <v>1032</v>
      </c>
      <c r="Q19" s="6">
        <v>818</v>
      </c>
      <c r="R19" s="3">
        <v>1508</v>
      </c>
      <c r="S19" s="3">
        <v>296</v>
      </c>
      <c r="T19" s="3">
        <v>1542</v>
      </c>
      <c r="U19" s="6">
        <v>1010</v>
      </c>
    </row>
    <row r="20" spans="1:21" x14ac:dyDescent="0.3">
      <c r="A20" s="4" t="s">
        <v>19</v>
      </c>
      <c r="B20" s="5">
        <v>2213</v>
      </c>
      <c r="C20" s="3">
        <v>827</v>
      </c>
      <c r="D20" s="3">
        <v>1520</v>
      </c>
      <c r="E20" s="6">
        <v>1737</v>
      </c>
      <c r="F20" s="5">
        <v>2031</v>
      </c>
      <c r="G20" s="3">
        <v>663</v>
      </c>
      <c r="H20" s="3">
        <v>1355</v>
      </c>
      <c r="I20" s="6">
        <v>1600</v>
      </c>
      <c r="J20" s="5">
        <v>2794</v>
      </c>
      <c r="K20" s="3">
        <v>1025</v>
      </c>
      <c r="L20" s="3">
        <v>1214</v>
      </c>
      <c r="M20" s="6">
        <v>2149</v>
      </c>
      <c r="N20" s="5">
        <v>2532</v>
      </c>
      <c r="O20" s="3">
        <v>818</v>
      </c>
      <c r="P20" s="3">
        <v>1064</v>
      </c>
      <c r="Q20" s="6">
        <v>2054</v>
      </c>
      <c r="R20" s="3">
        <v>2148</v>
      </c>
      <c r="S20" s="3">
        <v>860</v>
      </c>
      <c r="T20" s="3">
        <v>1421</v>
      </c>
      <c r="U20" s="6">
        <v>2086</v>
      </c>
    </row>
    <row r="21" spans="1:21" x14ac:dyDescent="0.3">
      <c r="A21" s="11" t="s">
        <v>25</v>
      </c>
      <c r="B21" s="12">
        <f>SUM(B6:B20)</f>
        <v>38449</v>
      </c>
      <c r="C21" s="12">
        <f>SUM(C6:C20)</f>
        <v>18656</v>
      </c>
      <c r="D21" s="12">
        <f>SUM(D6:D20)</f>
        <v>20480</v>
      </c>
      <c r="E21" s="12">
        <f>SUM(E6:E20)</f>
        <v>38116</v>
      </c>
      <c r="F21" s="12">
        <f>SUM(F6:F20)</f>
        <v>34579</v>
      </c>
      <c r="G21" s="12">
        <f>SUM(G6:G20)</f>
        <v>17391</v>
      </c>
      <c r="H21" s="12">
        <f>SUM(H6:H20)</f>
        <v>21388</v>
      </c>
      <c r="I21" s="12">
        <f>SUM(I6:I20)</f>
        <v>30589</v>
      </c>
      <c r="J21" s="12">
        <f>SUM(J6:J20)</f>
        <v>49026</v>
      </c>
      <c r="K21" s="12">
        <f>SUM(K6:K20)</f>
        <v>23123</v>
      </c>
      <c r="L21" s="12">
        <f>SUM(L6:L20)</f>
        <v>17563</v>
      </c>
      <c r="M21" s="12">
        <f>SUM(M6:M20)</f>
        <v>48120</v>
      </c>
      <c r="N21" s="12">
        <f>SUM(N6:N20)</f>
        <v>43359</v>
      </c>
      <c r="O21" s="12">
        <f>SUM(O6:O20)</f>
        <v>18620</v>
      </c>
      <c r="P21" s="12">
        <f>SUM(P6:P20)</f>
        <v>18341</v>
      </c>
      <c r="Q21" s="12">
        <f>SUM(Q6:Q20)</f>
        <v>44167</v>
      </c>
      <c r="R21" s="12">
        <f>SUM(R6:R20)</f>
        <v>35185</v>
      </c>
      <c r="S21" s="12">
        <f>SUM(S6:S20)</f>
        <v>25082</v>
      </c>
      <c r="T21" s="12">
        <f>SUM(T6:T20)</f>
        <v>19766</v>
      </c>
      <c r="U21" s="13">
        <f>SUM(U6:U20)</f>
        <v>44585</v>
      </c>
    </row>
    <row r="25" spans="1:21" x14ac:dyDescent="0.3">
      <c r="A25" s="27" t="s">
        <v>53</v>
      </c>
      <c r="B25" s="29" t="s">
        <v>20</v>
      </c>
      <c r="C25" s="25"/>
      <c r="D25" s="25"/>
      <c r="E25" s="26"/>
      <c r="F25" s="29" t="s">
        <v>21</v>
      </c>
      <c r="G25" s="25"/>
      <c r="H25" s="25"/>
      <c r="I25" s="26"/>
      <c r="J25" s="29" t="s">
        <v>22</v>
      </c>
      <c r="K25" s="25"/>
      <c r="L25" s="25"/>
      <c r="M25" s="26"/>
      <c r="N25" s="29" t="s">
        <v>23</v>
      </c>
      <c r="O25" s="25"/>
      <c r="P25" s="25"/>
      <c r="Q25" s="26"/>
      <c r="R25" s="25" t="s">
        <v>24</v>
      </c>
      <c r="S25" s="25"/>
      <c r="T25" s="25"/>
      <c r="U25" s="26"/>
    </row>
    <row r="26" spans="1:21" x14ac:dyDescent="0.3">
      <c r="A26" s="28"/>
      <c r="B26" s="21" t="s">
        <v>14</v>
      </c>
      <c r="C26" s="22" t="s">
        <v>15</v>
      </c>
      <c r="D26" s="22" t="s">
        <v>16</v>
      </c>
      <c r="E26" s="23" t="s">
        <v>17</v>
      </c>
      <c r="F26" s="21" t="s">
        <v>14</v>
      </c>
      <c r="G26" s="22" t="s">
        <v>15</v>
      </c>
      <c r="H26" s="22" t="s">
        <v>16</v>
      </c>
      <c r="I26" s="23" t="s">
        <v>17</v>
      </c>
      <c r="J26" s="21" t="s">
        <v>14</v>
      </c>
      <c r="K26" s="22" t="s">
        <v>15</v>
      </c>
      <c r="L26" s="22" t="s">
        <v>16</v>
      </c>
      <c r="M26" s="23" t="s">
        <v>17</v>
      </c>
      <c r="N26" s="21" t="s">
        <v>14</v>
      </c>
      <c r="O26" s="22" t="s">
        <v>15</v>
      </c>
      <c r="P26" s="22" t="s">
        <v>16</v>
      </c>
      <c r="Q26" s="23" t="s">
        <v>17</v>
      </c>
      <c r="R26" s="22" t="s">
        <v>14</v>
      </c>
      <c r="S26" s="22" t="s">
        <v>15</v>
      </c>
      <c r="T26" s="22" t="s">
        <v>16</v>
      </c>
      <c r="U26" s="23" t="s">
        <v>17</v>
      </c>
    </row>
    <row r="27" spans="1:21" x14ac:dyDescent="0.3">
      <c r="A27" s="4" t="s">
        <v>0</v>
      </c>
      <c r="B27" s="40">
        <f>(B6/38449)*100</f>
        <v>1.7061562069234573</v>
      </c>
      <c r="C27" s="40">
        <f>(C6/18656)*100</f>
        <v>2.347770154373928</v>
      </c>
      <c r="D27" s="40">
        <f>(D6/20480)*100</f>
        <v>2.353515625</v>
      </c>
      <c r="E27" s="40">
        <f>(E6/38116)*100</f>
        <v>0.88414314198761668</v>
      </c>
      <c r="F27" s="40">
        <f>(F6/34579)*100</f>
        <v>2.232568900199543</v>
      </c>
      <c r="G27" s="40">
        <f>(G6/17391)*100</f>
        <v>0.74176298085216497</v>
      </c>
      <c r="H27" s="40">
        <f>(H6/21388)*100</f>
        <v>1.6831868337385449</v>
      </c>
      <c r="I27" s="40">
        <f>(I6/30589)*100</f>
        <v>0.59498512537186576</v>
      </c>
      <c r="J27" s="40">
        <f>(J6/49026)*100</f>
        <v>1.513482641863501</v>
      </c>
      <c r="K27" s="40">
        <f>(K6/23123)*100</f>
        <v>1.4617480430739955</v>
      </c>
      <c r="L27" s="40">
        <f>(L6/17563)*100</f>
        <v>1.2981836816033707</v>
      </c>
      <c r="M27" s="40">
        <f>(M6/48120)*100</f>
        <v>0.86034912718204493</v>
      </c>
      <c r="N27" s="40">
        <f>(N6/43359)*100</f>
        <v>1.7943218247653312</v>
      </c>
      <c r="O27" s="40">
        <f>(O6/18620)*100</f>
        <v>2.2287862513426422</v>
      </c>
      <c r="P27" s="40">
        <f>(P6/18341)*100</f>
        <v>1.6629409519655418</v>
      </c>
      <c r="Q27" s="40">
        <f>(Q6/44167)*100</f>
        <v>0.83999366042520429</v>
      </c>
      <c r="R27" s="40">
        <f>(R6/35185)*100</f>
        <v>2.5607503197385251</v>
      </c>
      <c r="S27" s="40">
        <f>(S6/25082)*100</f>
        <v>1.1562076389442628</v>
      </c>
      <c r="T27" s="40">
        <f>(T6/19766)*100</f>
        <v>1.5835272690478599</v>
      </c>
      <c r="U27" s="41">
        <f>(U6/44585)*100</f>
        <v>0.67960076258831448</v>
      </c>
    </row>
    <row r="28" spans="1:21" x14ac:dyDescent="0.3">
      <c r="A28" s="4" t="s">
        <v>1</v>
      </c>
      <c r="B28" s="40">
        <f t="shared" ref="B28:G41" si="0">(B7/38449)*100</f>
        <v>20.060339670732656</v>
      </c>
      <c r="C28" s="40">
        <f t="shared" ref="C28:C41" si="1">(C7/18656)*100</f>
        <v>3.7789451114922814</v>
      </c>
      <c r="D28" s="40">
        <f t="shared" ref="D28:D41" si="2">(D7/20480)*100</f>
        <v>12.5</v>
      </c>
      <c r="E28" s="40">
        <f t="shared" ref="E28:E41" si="3">(E7/38116)*100</f>
        <v>26.634484206107672</v>
      </c>
      <c r="F28" s="40">
        <f t="shared" ref="F28:F41" si="4">(F7/34579)*100</f>
        <v>17.993579918447615</v>
      </c>
      <c r="G28" s="40">
        <f t="shared" ref="G28:G41" si="5">(G7/17391)*100</f>
        <v>8.1421424874935315</v>
      </c>
      <c r="H28" s="40">
        <f t="shared" ref="H28:H41" si="6">(H7/21388)*100</f>
        <v>9.6315691041705627</v>
      </c>
      <c r="I28" s="40">
        <f t="shared" ref="I28:I41" si="7">(I7/30589)*100</f>
        <v>28.572362614011571</v>
      </c>
      <c r="J28" s="40">
        <f t="shared" ref="J28:J41" si="8">(J7/49026)*100</f>
        <v>22.388120589075182</v>
      </c>
      <c r="K28" s="40">
        <f t="shared" ref="K28:K42" si="9">(K7/23123)*100</f>
        <v>9.7262465943000471</v>
      </c>
      <c r="L28" s="40">
        <f t="shared" ref="L28:L41" si="10">(L7/17563)*100</f>
        <v>16.067869953880319</v>
      </c>
      <c r="M28" s="40">
        <f t="shared" ref="M28:M41" si="11">(M7/48120)*100</f>
        <v>28.694929343308395</v>
      </c>
      <c r="N28" s="40">
        <f t="shared" ref="N28:N41" si="12">(N7/43359)*100</f>
        <v>20.145759819184022</v>
      </c>
      <c r="O28" s="40">
        <f t="shared" ref="O28:O41" si="13">(O7/18620)*100</f>
        <v>5.5585392051557463</v>
      </c>
      <c r="P28" s="40">
        <f t="shared" ref="P28:P41" si="14">(P7/18341)*100</f>
        <v>9.4433237009977642</v>
      </c>
      <c r="Q28" s="40">
        <f t="shared" ref="Q28:Q41" si="15">(Q7/44167)*100</f>
        <v>27.033758235786898</v>
      </c>
      <c r="R28" s="40">
        <f t="shared" ref="R28:R41" si="16">(R7/35185)*100</f>
        <v>16.825351712377433</v>
      </c>
      <c r="S28" s="40">
        <f t="shared" ref="S28:S41" si="17">(S7/25082)*100</f>
        <v>11.478351008691492</v>
      </c>
      <c r="T28" s="40">
        <f t="shared" ref="T28:T41" si="18">(T7/19766)*100</f>
        <v>10.62936355357685</v>
      </c>
      <c r="U28" s="42">
        <f t="shared" ref="U28:U41" si="19">(U7/44585)*100</f>
        <v>28.357070763709768</v>
      </c>
    </row>
    <row r="29" spans="1:21" x14ac:dyDescent="0.3">
      <c r="A29" s="4" t="s">
        <v>2</v>
      </c>
      <c r="B29" s="40">
        <f t="shared" si="0"/>
        <v>3.1912403443522583</v>
      </c>
      <c r="C29" s="40">
        <f t="shared" si="1"/>
        <v>3.7682246998284734</v>
      </c>
      <c r="D29" s="40">
        <f t="shared" si="2"/>
        <v>3.0517578125</v>
      </c>
      <c r="E29" s="40">
        <f t="shared" si="3"/>
        <v>1.0677930527862316</v>
      </c>
      <c r="F29" s="40">
        <f t="shared" si="4"/>
        <v>3.6669654992914773</v>
      </c>
      <c r="G29" s="40">
        <f t="shared" si="5"/>
        <v>1.2017710309930425</v>
      </c>
      <c r="H29" s="40">
        <f t="shared" si="6"/>
        <v>2.63231718720778</v>
      </c>
      <c r="I29" s="40">
        <f t="shared" si="7"/>
        <v>1.6313053712118737</v>
      </c>
      <c r="J29" s="40">
        <f t="shared" si="8"/>
        <v>3.2533757598009223</v>
      </c>
      <c r="K29" s="40">
        <f t="shared" si="9"/>
        <v>2.279116031656792</v>
      </c>
      <c r="L29" s="40">
        <f t="shared" si="10"/>
        <v>4.2077093890565394</v>
      </c>
      <c r="M29" s="40">
        <f t="shared" si="11"/>
        <v>1.3113050706566916</v>
      </c>
      <c r="N29" s="40">
        <f t="shared" si="12"/>
        <v>3.1896492077769323</v>
      </c>
      <c r="O29" s="40">
        <f t="shared" si="13"/>
        <v>3.6036519871106334</v>
      </c>
      <c r="P29" s="40">
        <f t="shared" si="14"/>
        <v>4.5744506842593093</v>
      </c>
      <c r="Q29" s="40">
        <f t="shared" si="15"/>
        <v>1.5599882265039509</v>
      </c>
      <c r="R29" s="40">
        <f t="shared" si="16"/>
        <v>3.8169674577234614</v>
      </c>
      <c r="S29" s="40">
        <f t="shared" si="17"/>
        <v>1.8419583765249981</v>
      </c>
      <c r="T29" s="40">
        <f t="shared" si="18"/>
        <v>2.9191541030051606</v>
      </c>
      <c r="U29" s="42">
        <f t="shared" si="19"/>
        <v>1.4803184927666255</v>
      </c>
    </row>
    <row r="30" spans="1:21" x14ac:dyDescent="0.3">
      <c r="A30" s="4" t="s">
        <v>4</v>
      </c>
      <c r="B30" s="40">
        <f t="shared" si="0"/>
        <v>1.6853494239121956</v>
      </c>
      <c r="C30" s="40">
        <f t="shared" si="1"/>
        <v>0.57354202401372212</v>
      </c>
      <c r="D30" s="40">
        <f t="shared" si="2"/>
        <v>1.162109375</v>
      </c>
      <c r="E30" s="40">
        <f t="shared" si="3"/>
        <v>1.5426592507083641</v>
      </c>
      <c r="F30" s="40">
        <f t="shared" si="4"/>
        <v>1.6339396743688366</v>
      </c>
      <c r="G30" s="40">
        <f t="shared" si="5"/>
        <v>0.48300845264792136</v>
      </c>
      <c r="H30" s="40">
        <f t="shared" si="6"/>
        <v>1.2530390873386947</v>
      </c>
      <c r="I30" s="40">
        <f t="shared" si="7"/>
        <v>1.5593840923207689</v>
      </c>
      <c r="J30" s="40">
        <f t="shared" si="8"/>
        <v>1.5971117366295435</v>
      </c>
      <c r="K30" s="40">
        <f t="shared" si="9"/>
        <v>0.70060113307096827</v>
      </c>
      <c r="L30" s="40">
        <f t="shared" si="10"/>
        <v>1.2526333769857088</v>
      </c>
      <c r="M30" s="40">
        <f t="shared" si="11"/>
        <v>1.4630091438071489</v>
      </c>
      <c r="N30" s="40">
        <f t="shared" si="12"/>
        <v>1.5290943056804815</v>
      </c>
      <c r="O30" s="40">
        <f t="shared" si="13"/>
        <v>0.6283566058002148</v>
      </c>
      <c r="P30" s="40">
        <f t="shared" si="14"/>
        <v>1.1068098795049341</v>
      </c>
      <c r="Q30" s="40">
        <f t="shared" si="15"/>
        <v>1.5871578327710734</v>
      </c>
      <c r="R30" s="40">
        <f t="shared" si="16"/>
        <v>1.7280090947847093</v>
      </c>
      <c r="S30" s="40">
        <f t="shared" si="17"/>
        <v>0.52627382186428517</v>
      </c>
      <c r="T30" s="40">
        <f t="shared" si="18"/>
        <v>1.0270160882323183</v>
      </c>
      <c r="U30" s="42">
        <f t="shared" si="19"/>
        <v>1.4870472131882921</v>
      </c>
    </row>
    <row r="31" spans="1:21" x14ac:dyDescent="0.3">
      <c r="A31" s="4" t="s">
        <v>18</v>
      </c>
      <c r="B31" s="40">
        <f t="shared" si="0"/>
        <v>1.3004239382038546E-2</v>
      </c>
      <c r="C31" s="40">
        <f t="shared" si="1"/>
        <v>0</v>
      </c>
      <c r="D31" s="40">
        <f t="shared" si="2"/>
        <v>0</v>
      </c>
      <c r="E31" s="40">
        <f t="shared" si="3"/>
        <v>0</v>
      </c>
      <c r="F31" s="40">
        <f t="shared" si="4"/>
        <v>2.6027357644813325E-2</v>
      </c>
      <c r="G31" s="40">
        <f t="shared" si="5"/>
        <v>0</v>
      </c>
      <c r="H31" s="40">
        <f t="shared" si="6"/>
        <v>0</v>
      </c>
      <c r="I31" s="40">
        <f t="shared" si="7"/>
        <v>0</v>
      </c>
      <c r="J31" s="40">
        <f t="shared" si="8"/>
        <v>1.2238404112103782E-2</v>
      </c>
      <c r="K31" s="40">
        <f t="shared" si="9"/>
        <v>0</v>
      </c>
      <c r="L31" s="40">
        <f t="shared" si="10"/>
        <v>0</v>
      </c>
      <c r="M31" s="40">
        <f t="shared" si="11"/>
        <v>0</v>
      </c>
      <c r="N31" s="40">
        <f t="shared" si="12"/>
        <v>1.6144283770382156E-2</v>
      </c>
      <c r="O31" s="40">
        <f t="shared" si="13"/>
        <v>0</v>
      </c>
      <c r="P31" s="40">
        <f t="shared" si="14"/>
        <v>0</v>
      </c>
      <c r="Q31" s="40">
        <f t="shared" si="15"/>
        <v>2.2641338555935428E-3</v>
      </c>
      <c r="R31" s="40">
        <f t="shared" si="16"/>
        <v>2.5579081995168396E-2</v>
      </c>
      <c r="S31" s="40">
        <f t="shared" si="17"/>
        <v>0</v>
      </c>
      <c r="T31" s="40">
        <f t="shared" si="18"/>
        <v>0</v>
      </c>
      <c r="U31" s="42">
        <f t="shared" si="19"/>
        <v>2.2429068072221596E-3</v>
      </c>
    </row>
    <row r="32" spans="1:21" x14ac:dyDescent="0.3">
      <c r="A32" s="4" t="s">
        <v>5</v>
      </c>
      <c r="B32" s="40">
        <f t="shared" si="0"/>
        <v>1.2223985019116232</v>
      </c>
      <c r="C32" s="40">
        <f t="shared" si="1"/>
        <v>0.30553173241852488</v>
      </c>
      <c r="D32" s="40">
        <f t="shared" si="2"/>
        <v>0.83496093750000011</v>
      </c>
      <c r="E32" s="40">
        <f t="shared" si="3"/>
        <v>0.39878266344842062</v>
      </c>
      <c r="F32" s="40">
        <f t="shared" si="4"/>
        <v>1.6108042453512248</v>
      </c>
      <c r="G32" s="40">
        <f t="shared" si="5"/>
        <v>0.16100281754930712</v>
      </c>
      <c r="H32" s="40">
        <f t="shared" si="6"/>
        <v>1.0800448849822331</v>
      </c>
      <c r="I32" s="40">
        <f t="shared" si="7"/>
        <v>0.4119127791035993</v>
      </c>
      <c r="J32" s="40">
        <f t="shared" si="8"/>
        <v>1.2687145596214253</v>
      </c>
      <c r="K32" s="40">
        <f t="shared" si="9"/>
        <v>0.22488431431907627</v>
      </c>
      <c r="L32" s="40">
        <f t="shared" si="10"/>
        <v>0.56368501964356887</v>
      </c>
      <c r="M32" s="40">
        <f t="shared" si="11"/>
        <v>0.25353283458021614</v>
      </c>
      <c r="N32" s="40">
        <f t="shared" si="12"/>
        <v>1.2246592402961323</v>
      </c>
      <c r="O32" s="40">
        <f t="shared" si="13"/>
        <v>0.31686358754027927</v>
      </c>
      <c r="P32" s="40">
        <f t="shared" si="14"/>
        <v>1.2812823728259091</v>
      </c>
      <c r="Q32" s="40">
        <f t="shared" si="15"/>
        <v>0.33735594448343786</v>
      </c>
      <c r="R32" s="40">
        <f t="shared" si="16"/>
        <v>1.6683245701293166</v>
      </c>
      <c r="S32" s="40">
        <f t="shared" si="17"/>
        <v>0.1953592217526513</v>
      </c>
      <c r="T32" s="40">
        <f t="shared" si="18"/>
        <v>1.0978447839724781</v>
      </c>
      <c r="U32" s="42">
        <f t="shared" si="19"/>
        <v>0.27812044409554781</v>
      </c>
    </row>
    <row r="33" spans="1:21" x14ac:dyDescent="0.3">
      <c r="A33" s="4" t="s">
        <v>6</v>
      </c>
      <c r="B33" s="40">
        <f t="shared" si="0"/>
        <v>18.400998725584543</v>
      </c>
      <c r="C33" s="40">
        <f t="shared" si="1"/>
        <v>28.880789022298458</v>
      </c>
      <c r="D33" s="40">
        <f t="shared" si="2"/>
        <v>37.5830078125</v>
      </c>
      <c r="E33" s="40">
        <f t="shared" si="3"/>
        <v>37.852870185748763</v>
      </c>
      <c r="F33" s="40">
        <f t="shared" si="4"/>
        <v>17.455681193788138</v>
      </c>
      <c r="G33" s="40">
        <f t="shared" si="5"/>
        <v>33.201081018917833</v>
      </c>
      <c r="H33" s="40">
        <f t="shared" si="6"/>
        <v>34.005049560501213</v>
      </c>
      <c r="I33" s="40">
        <f t="shared" si="7"/>
        <v>34.940664944914843</v>
      </c>
      <c r="J33" s="40">
        <f t="shared" si="8"/>
        <v>16.030269652837269</v>
      </c>
      <c r="K33" s="40">
        <f t="shared" si="9"/>
        <v>34.294857933659131</v>
      </c>
      <c r="L33" s="40">
        <f t="shared" si="10"/>
        <v>34.811820304048283</v>
      </c>
      <c r="M33" s="40">
        <f t="shared" si="11"/>
        <v>39.989609310058185</v>
      </c>
      <c r="N33" s="40">
        <f t="shared" si="12"/>
        <v>18.157706589174104</v>
      </c>
      <c r="O33" s="40">
        <f t="shared" si="13"/>
        <v>32.513426423200862</v>
      </c>
      <c r="P33" s="40">
        <f t="shared" si="14"/>
        <v>29.698489722479692</v>
      </c>
      <c r="Q33" s="40">
        <f t="shared" si="15"/>
        <v>34.856340706862589</v>
      </c>
      <c r="R33" s="40">
        <f t="shared" si="16"/>
        <v>19.278101463691915</v>
      </c>
      <c r="S33" s="40">
        <f t="shared" si="17"/>
        <v>25.839247268957816</v>
      </c>
      <c r="T33" s="40">
        <f t="shared" si="18"/>
        <v>32.854396438328443</v>
      </c>
      <c r="U33" s="42">
        <f t="shared" si="19"/>
        <v>36.045755298867334</v>
      </c>
    </row>
    <row r="34" spans="1:21" x14ac:dyDescent="0.3">
      <c r="A34" s="4" t="s">
        <v>7</v>
      </c>
      <c r="B34" s="40">
        <f t="shared" si="0"/>
        <v>0.17945850347213191</v>
      </c>
      <c r="C34" s="40">
        <f t="shared" si="1"/>
        <v>0</v>
      </c>
      <c r="D34" s="40">
        <f t="shared" si="2"/>
        <v>0.89843749999999989</v>
      </c>
      <c r="E34" s="40">
        <f t="shared" si="3"/>
        <v>0.74509392381152273</v>
      </c>
      <c r="F34" s="40">
        <f t="shared" si="4"/>
        <v>0.28919286272014805</v>
      </c>
      <c r="G34" s="40">
        <f t="shared" si="5"/>
        <v>1.7250301880282905E-2</v>
      </c>
      <c r="H34" s="40">
        <f t="shared" si="6"/>
        <v>0.77613615111277356</v>
      </c>
      <c r="I34" s="40">
        <f t="shared" si="7"/>
        <v>0.76171172643760832</v>
      </c>
      <c r="J34" s="40">
        <f t="shared" si="8"/>
        <v>0.14482111532656142</v>
      </c>
      <c r="K34" s="40">
        <f t="shared" si="9"/>
        <v>2.1623491761449641E-2</v>
      </c>
      <c r="L34" s="40">
        <f t="shared" si="10"/>
        <v>0.87684336388999595</v>
      </c>
      <c r="M34" s="40">
        <f t="shared" si="11"/>
        <v>0.80423940149625928</v>
      </c>
      <c r="N34" s="40">
        <f t="shared" si="12"/>
        <v>0.1499112064392629</v>
      </c>
      <c r="O34" s="40">
        <f t="shared" si="13"/>
        <v>0</v>
      </c>
      <c r="P34" s="40">
        <f t="shared" si="14"/>
        <v>0.610653726623412</v>
      </c>
      <c r="Q34" s="40">
        <f t="shared" si="15"/>
        <v>0.74490003849027553</v>
      </c>
      <c r="R34" s="40">
        <f t="shared" si="16"/>
        <v>0.31263322438539148</v>
      </c>
      <c r="S34" s="40">
        <f t="shared" si="17"/>
        <v>1.1960768678733753E-2</v>
      </c>
      <c r="T34" s="40">
        <f t="shared" si="18"/>
        <v>0.88535869675199841</v>
      </c>
      <c r="U34" s="42">
        <f t="shared" si="19"/>
        <v>0.74688796680497926</v>
      </c>
    </row>
    <row r="35" spans="1:21" x14ac:dyDescent="0.3">
      <c r="A35" s="4" t="s">
        <v>8</v>
      </c>
      <c r="B35" s="40">
        <f t="shared" si="0"/>
        <v>0</v>
      </c>
      <c r="C35" s="40">
        <f t="shared" si="1"/>
        <v>0</v>
      </c>
      <c r="D35" s="40">
        <f t="shared" si="2"/>
        <v>0</v>
      </c>
      <c r="E35" s="40">
        <f t="shared" si="3"/>
        <v>1.5741420925595551E-2</v>
      </c>
      <c r="F35" s="40">
        <f t="shared" si="4"/>
        <v>2.8919286272014806E-3</v>
      </c>
      <c r="G35" s="40">
        <f t="shared" si="5"/>
        <v>5.7501006267609688E-3</v>
      </c>
      <c r="H35" s="40">
        <f t="shared" si="6"/>
        <v>0</v>
      </c>
      <c r="I35" s="40">
        <f t="shared" si="7"/>
        <v>6.538298081009513E-3</v>
      </c>
      <c r="J35" s="40">
        <f t="shared" si="8"/>
        <v>0</v>
      </c>
      <c r="K35" s="40">
        <f t="shared" si="9"/>
        <v>1.2974095056869783E-2</v>
      </c>
      <c r="L35" s="40">
        <f t="shared" si="10"/>
        <v>5.6937880772077662E-3</v>
      </c>
      <c r="M35" s="40">
        <f t="shared" si="11"/>
        <v>1.8703241895261846E-2</v>
      </c>
      <c r="N35" s="40">
        <f t="shared" si="12"/>
        <v>0</v>
      </c>
      <c r="O35" s="40">
        <f t="shared" si="13"/>
        <v>0</v>
      </c>
      <c r="P35" s="40">
        <f t="shared" si="14"/>
        <v>0</v>
      </c>
      <c r="Q35" s="40">
        <f t="shared" si="15"/>
        <v>2.0377204700341885E-2</v>
      </c>
      <c r="R35" s="40">
        <f t="shared" si="16"/>
        <v>0</v>
      </c>
      <c r="S35" s="40">
        <f t="shared" si="17"/>
        <v>0</v>
      </c>
      <c r="T35" s="40">
        <f t="shared" si="18"/>
        <v>0</v>
      </c>
      <c r="U35" s="42">
        <f t="shared" si="19"/>
        <v>1.345744084333296E-2</v>
      </c>
    </row>
    <row r="36" spans="1:21" x14ac:dyDescent="0.3">
      <c r="A36" s="4" t="s">
        <v>9</v>
      </c>
      <c r="B36" s="40">
        <f t="shared" si="0"/>
        <v>0.21066867798902444</v>
      </c>
      <c r="C36" s="40">
        <f t="shared" si="1"/>
        <v>0.23048885077186962</v>
      </c>
      <c r="D36" s="40">
        <f t="shared" si="2"/>
        <v>5.3710937500000007E-2</v>
      </c>
      <c r="E36" s="40">
        <f t="shared" si="3"/>
        <v>4.7224262776786652E-2</v>
      </c>
      <c r="F36" s="40">
        <f t="shared" si="4"/>
        <v>0.24003007605772289</v>
      </c>
      <c r="G36" s="40">
        <f t="shared" si="5"/>
        <v>0.15525271692254616</v>
      </c>
      <c r="H36" s="40">
        <f t="shared" si="6"/>
        <v>2.8053113895642415E-2</v>
      </c>
      <c r="I36" s="40">
        <f t="shared" si="7"/>
        <v>4.9037235607571353E-2</v>
      </c>
      <c r="J36" s="40">
        <f t="shared" si="8"/>
        <v>0.18561579570024067</v>
      </c>
      <c r="K36" s="40">
        <f t="shared" si="9"/>
        <v>0.21623491761449637</v>
      </c>
      <c r="L36" s="40">
        <f t="shared" si="10"/>
        <v>0.10248818538973979</v>
      </c>
      <c r="M36" s="40">
        <f t="shared" si="11"/>
        <v>6.2344139650872814E-2</v>
      </c>
      <c r="N36" s="40">
        <f t="shared" si="12"/>
        <v>0.21910099402661498</v>
      </c>
      <c r="O36" s="40">
        <f t="shared" si="13"/>
        <v>0.24704618689581095</v>
      </c>
      <c r="P36" s="40">
        <f t="shared" si="14"/>
        <v>6.5427184995365567E-2</v>
      </c>
      <c r="Q36" s="40">
        <f t="shared" si="15"/>
        <v>6.1131614101025654E-2</v>
      </c>
      <c r="R36" s="40">
        <f t="shared" si="16"/>
        <v>0.22736961773483019</v>
      </c>
      <c r="S36" s="40">
        <f t="shared" si="17"/>
        <v>0.22326768200303004</v>
      </c>
      <c r="T36" s="40">
        <f t="shared" si="18"/>
        <v>6.0710310634422747E-2</v>
      </c>
      <c r="U36" s="42">
        <f t="shared" si="19"/>
        <v>5.382976337333184E-2</v>
      </c>
    </row>
    <row r="37" spans="1:21" x14ac:dyDescent="0.3">
      <c r="A37" s="4" t="s">
        <v>10</v>
      </c>
      <c r="B37" s="40">
        <f t="shared" si="0"/>
        <v>42.440635647220994</v>
      </c>
      <c r="C37" s="40">
        <f t="shared" si="1"/>
        <v>54.320325900514575</v>
      </c>
      <c r="D37" s="40">
        <f t="shared" si="2"/>
        <v>23.330078125</v>
      </c>
      <c r="E37" s="40">
        <f t="shared" si="3"/>
        <v>21.938293629971664</v>
      </c>
      <c r="F37" s="40">
        <f t="shared" si="4"/>
        <v>43.879233060528065</v>
      </c>
      <c r="G37" s="40">
        <f t="shared" si="5"/>
        <v>50.64688632051061</v>
      </c>
      <c r="H37" s="40">
        <f t="shared" si="6"/>
        <v>32.667851131475594</v>
      </c>
      <c r="I37" s="40">
        <f t="shared" si="7"/>
        <v>22.243290071594362</v>
      </c>
      <c r="J37" s="40">
        <f t="shared" si="8"/>
        <v>43.525884224697094</v>
      </c>
      <c r="K37" s="40">
        <f t="shared" si="9"/>
        <v>45.136876702849975</v>
      </c>
      <c r="L37" s="40">
        <f t="shared" si="10"/>
        <v>23.589364003871776</v>
      </c>
      <c r="M37" s="40">
        <f t="shared" si="11"/>
        <v>18.730257689110559</v>
      </c>
      <c r="N37" s="40">
        <f t="shared" si="12"/>
        <v>43.345095597223185</v>
      </c>
      <c r="O37" s="40">
        <f t="shared" si="13"/>
        <v>48.818474758324385</v>
      </c>
      <c r="P37" s="40">
        <f t="shared" si="14"/>
        <v>38.307616814786542</v>
      </c>
      <c r="Q37" s="40">
        <f t="shared" si="15"/>
        <v>25.177168474200194</v>
      </c>
      <c r="R37" s="40">
        <f t="shared" si="16"/>
        <v>42.614750603950547</v>
      </c>
      <c r="S37" s="40">
        <f t="shared" si="17"/>
        <v>53.970975201339613</v>
      </c>
      <c r="T37" s="40">
        <f t="shared" si="18"/>
        <v>30.7851866842052</v>
      </c>
      <c r="U37" s="42">
        <f t="shared" si="19"/>
        <v>22.799147695413254</v>
      </c>
    </row>
    <row r="38" spans="1:21" x14ac:dyDescent="0.3">
      <c r="A38" s="4" t="s">
        <v>11</v>
      </c>
      <c r="B38" s="40">
        <f t="shared" si="0"/>
        <v>0.43434159536008743</v>
      </c>
      <c r="C38" s="40">
        <f t="shared" si="1"/>
        <v>0</v>
      </c>
      <c r="D38" s="40">
        <f t="shared" si="2"/>
        <v>3.1689453125000004</v>
      </c>
      <c r="E38" s="40">
        <f t="shared" si="3"/>
        <v>1.8784762304544023</v>
      </c>
      <c r="F38" s="40">
        <f t="shared" si="4"/>
        <v>0.46270858035223689</v>
      </c>
      <c r="G38" s="40">
        <f t="shared" si="5"/>
        <v>0.13800241504226324</v>
      </c>
      <c r="H38" s="40">
        <f t="shared" si="6"/>
        <v>1.9637179726949692</v>
      </c>
      <c r="I38" s="40">
        <f t="shared" si="7"/>
        <v>1.5070777076726927</v>
      </c>
      <c r="J38" s="40">
        <f t="shared" si="8"/>
        <v>0.33247664504548607</v>
      </c>
      <c r="K38" s="40">
        <f t="shared" si="9"/>
        <v>7.7844570341218694E-2</v>
      </c>
      <c r="L38" s="40">
        <f t="shared" si="10"/>
        <v>2.6248363035927804</v>
      </c>
      <c r="M38" s="40">
        <f t="shared" si="11"/>
        <v>1.1180382377389857</v>
      </c>
      <c r="N38" s="40">
        <f t="shared" si="12"/>
        <v>0.41052607301828919</v>
      </c>
      <c r="O38" s="40">
        <f t="shared" si="13"/>
        <v>5.3705692803437165E-3</v>
      </c>
      <c r="P38" s="40">
        <f t="shared" si="14"/>
        <v>1.2921869036584701</v>
      </c>
      <c r="Q38" s="40">
        <f t="shared" si="15"/>
        <v>1.2113116127425454</v>
      </c>
      <c r="R38" s="40">
        <f t="shared" si="16"/>
        <v>0.46610771635640186</v>
      </c>
      <c r="S38" s="40">
        <f t="shared" si="17"/>
        <v>9.5686149429870027E-2</v>
      </c>
      <c r="T38" s="40">
        <f t="shared" si="18"/>
        <v>2.625720934938784</v>
      </c>
      <c r="U38" s="42">
        <f t="shared" si="19"/>
        <v>1.0586520130088595</v>
      </c>
    </row>
    <row r="39" spans="1:21" x14ac:dyDescent="0.3">
      <c r="A39" s="4" t="s">
        <v>12</v>
      </c>
      <c r="B39" s="40">
        <f t="shared" si="0"/>
        <v>9.1029675674269811E-2</v>
      </c>
      <c r="C39" s="40">
        <f t="shared" si="1"/>
        <v>2.1440823327615779E-2</v>
      </c>
      <c r="D39" s="40">
        <f t="shared" si="2"/>
        <v>0.4638671875</v>
      </c>
      <c r="E39" s="40">
        <f t="shared" si="3"/>
        <v>5.2471403085318502E-2</v>
      </c>
      <c r="F39" s="40">
        <f t="shared" si="4"/>
        <v>0.10989328783365628</v>
      </c>
      <c r="G39" s="40">
        <f t="shared" si="5"/>
        <v>5.7501006267609692E-2</v>
      </c>
      <c r="H39" s="40">
        <f t="shared" si="6"/>
        <v>0.50963156910417051</v>
      </c>
      <c r="I39" s="40">
        <f t="shared" si="7"/>
        <v>6.5382980810095137E-2</v>
      </c>
      <c r="J39" s="40">
        <f t="shared" si="8"/>
        <v>6.7311222616570798E-2</v>
      </c>
      <c r="K39" s="40">
        <f t="shared" si="9"/>
        <v>3.0272888466029494E-2</v>
      </c>
      <c r="L39" s="40">
        <f t="shared" si="10"/>
        <v>0.5978477481068154</v>
      </c>
      <c r="M39" s="40">
        <f t="shared" si="11"/>
        <v>7.4812967581047385E-2</v>
      </c>
      <c r="N39" s="40">
        <f t="shared" si="12"/>
        <v>6.9189787587352114E-2</v>
      </c>
      <c r="O39" s="40">
        <f t="shared" si="13"/>
        <v>6.9817400644468314E-2</v>
      </c>
      <c r="P39" s="40">
        <f t="shared" si="14"/>
        <v>0.52886974537920506</v>
      </c>
      <c r="Q39" s="40">
        <f t="shared" si="15"/>
        <v>6.5659881812212731E-2</v>
      </c>
      <c r="R39" s="40">
        <f t="shared" si="16"/>
        <v>8.5263606650561319E-2</v>
      </c>
      <c r="S39" s="40">
        <f t="shared" si="17"/>
        <v>5.1829997607846269E-2</v>
      </c>
      <c r="T39" s="40">
        <f t="shared" si="18"/>
        <v>0.54133360315693613</v>
      </c>
      <c r="U39" s="42">
        <f t="shared" si="19"/>
        <v>5.382976337333184E-2</v>
      </c>
    </row>
    <row r="40" spans="1:21" x14ac:dyDescent="0.3">
      <c r="A40" s="4" t="s">
        <v>13</v>
      </c>
      <c r="B40" s="40">
        <f t="shared" si="0"/>
        <v>4.6087024369944602</v>
      </c>
      <c r="C40" s="40">
        <f t="shared" si="1"/>
        <v>1.3400514579759861</v>
      </c>
      <c r="D40" s="40">
        <f t="shared" si="2"/>
        <v>7.177734375</v>
      </c>
      <c r="E40" s="40">
        <f t="shared" si="3"/>
        <v>2.3848252702277257</v>
      </c>
      <c r="F40" s="40">
        <f t="shared" si="4"/>
        <v>4.5229763729431163</v>
      </c>
      <c r="G40" s="40">
        <f t="shared" si="5"/>
        <v>1.2362716347536082</v>
      </c>
      <c r="H40" s="40">
        <f t="shared" si="6"/>
        <v>7.4340751823452402</v>
      </c>
      <c r="I40" s="40">
        <f t="shared" si="7"/>
        <v>2.4257085880545293</v>
      </c>
      <c r="J40" s="40">
        <f t="shared" si="8"/>
        <v>3.9815608044710968</v>
      </c>
      <c r="K40" s="40">
        <f t="shared" si="9"/>
        <v>1.383903472732777</v>
      </c>
      <c r="L40" s="40">
        <f t="shared" si="10"/>
        <v>7.0887661561236683</v>
      </c>
      <c r="M40" s="40">
        <f t="shared" si="11"/>
        <v>2.1529509559434747</v>
      </c>
      <c r="N40" s="40">
        <f t="shared" si="12"/>
        <v>3.9092229986853937</v>
      </c>
      <c r="O40" s="40">
        <f t="shared" si="13"/>
        <v>1.6165413533834587</v>
      </c>
      <c r="P40" s="40">
        <f t="shared" si="14"/>
        <v>5.6267379096014398</v>
      </c>
      <c r="Q40" s="40">
        <f t="shared" si="15"/>
        <v>1.852061493875518</v>
      </c>
      <c r="R40" s="40">
        <f t="shared" si="16"/>
        <v>4.2859172943015489</v>
      </c>
      <c r="S40" s="40">
        <f t="shared" si="17"/>
        <v>1.1801291763017303</v>
      </c>
      <c r="T40" s="40">
        <f t="shared" si="18"/>
        <v>7.8012749165233224</v>
      </c>
      <c r="U40" s="42">
        <f t="shared" si="19"/>
        <v>2.2653358752943817</v>
      </c>
    </row>
    <row r="41" spans="1:21" x14ac:dyDescent="0.3">
      <c r="A41" s="4" t="s">
        <v>19</v>
      </c>
      <c r="B41" s="40">
        <f t="shared" si="0"/>
        <v>5.7556763504902593</v>
      </c>
      <c r="C41" s="40">
        <f t="shared" si="1"/>
        <v>4.4328902229845628</v>
      </c>
      <c r="D41" s="40">
        <f t="shared" si="2"/>
        <v>7.421875</v>
      </c>
      <c r="E41" s="40">
        <f t="shared" si="3"/>
        <v>4.557141357959912</v>
      </c>
      <c r="F41" s="40">
        <f t="shared" si="4"/>
        <v>5.8735070418462074</v>
      </c>
      <c r="G41" s="40">
        <f t="shared" si="5"/>
        <v>3.8123167155425222</v>
      </c>
      <c r="H41" s="40">
        <f t="shared" si="6"/>
        <v>6.3353282214325795</v>
      </c>
      <c r="I41" s="40">
        <f t="shared" si="7"/>
        <v>5.2306384648076101</v>
      </c>
      <c r="J41" s="40">
        <f t="shared" si="8"/>
        <v>5.6990168482029944</v>
      </c>
      <c r="K41" s="40">
        <f t="shared" si="9"/>
        <v>4.4328158110971758</v>
      </c>
      <c r="L41" s="40">
        <f t="shared" si="10"/>
        <v>6.9122587257302293</v>
      </c>
      <c r="M41" s="40">
        <f t="shared" si="11"/>
        <v>4.4659185369908556</v>
      </c>
      <c r="N41" s="40">
        <f t="shared" si="12"/>
        <v>5.8396180723725175</v>
      </c>
      <c r="O41" s="40">
        <f t="shared" si="13"/>
        <v>4.3931256713211599</v>
      </c>
      <c r="P41" s="40">
        <f t="shared" si="14"/>
        <v>5.8012104029224147</v>
      </c>
      <c r="Q41" s="40">
        <f t="shared" si="15"/>
        <v>4.650530939389137</v>
      </c>
      <c r="R41" s="40">
        <f t="shared" si="16"/>
        <v>6.1048742361801906</v>
      </c>
      <c r="S41" s="40">
        <f t="shared" si="17"/>
        <v>3.4287536879036762</v>
      </c>
      <c r="T41" s="40">
        <f t="shared" si="18"/>
        <v>7.1891126176262272</v>
      </c>
      <c r="U41" s="43">
        <f t="shared" si="19"/>
        <v>4.6787035998654254</v>
      </c>
    </row>
    <row r="42" spans="1:21" x14ac:dyDescent="0.3">
      <c r="A42" s="11" t="s">
        <v>25</v>
      </c>
      <c r="B42" s="12">
        <v>100</v>
      </c>
      <c r="C42" s="12">
        <v>100</v>
      </c>
      <c r="D42" s="12">
        <v>100</v>
      </c>
      <c r="E42" s="12">
        <v>100</v>
      </c>
      <c r="F42" s="12">
        <v>100</v>
      </c>
      <c r="G42" s="12">
        <v>100</v>
      </c>
      <c r="H42" s="12">
        <v>100</v>
      </c>
      <c r="I42" s="12">
        <v>100</v>
      </c>
      <c r="J42" s="12">
        <v>100</v>
      </c>
      <c r="K42" s="12">
        <v>100</v>
      </c>
      <c r="L42" s="12">
        <v>100</v>
      </c>
      <c r="M42" s="12">
        <v>100</v>
      </c>
      <c r="N42" s="12">
        <v>100</v>
      </c>
      <c r="O42" s="12">
        <v>100</v>
      </c>
      <c r="P42" s="12">
        <v>100</v>
      </c>
      <c r="Q42" s="12">
        <v>100</v>
      </c>
      <c r="R42" s="12">
        <v>100</v>
      </c>
      <c r="S42" s="12">
        <v>100</v>
      </c>
      <c r="T42" s="12">
        <v>100</v>
      </c>
      <c r="U42" s="13">
        <v>100</v>
      </c>
    </row>
  </sheetData>
  <mergeCells count="12">
    <mergeCell ref="R25:U25"/>
    <mergeCell ref="A25:A26"/>
    <mergeCell ref="B25:E25"/>
    <mergeCell ref="F25:I25"/>
    <mergeCell ref="J25:M25"/>
    <mergeCell ref="N25:Q25"/>
    <mergeCell ref="R4:U4"/>
    <mergeCell ref="A4:A5"/>
    <mergeCell ref="B4:E4"/>
    <mergeCell ref="F4:I4"/>
    <mergeCell ref="J4:M4"/>
    <mergeCell ref="N4:Q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7"/>
  <sheetViews>
    <sheetView workbookViewId="0"/>
  </sheetViews>
  <sheetFormatPr baseColWidth="10" defaultRowHeight="14.4" x14ac:dyDescent="0.3"/>
  <cols>
    <col min="1" max="1" width="22.88671875" customWidth="1"/>
    <col min="2" max="31" width="6.44140625" bestFit="1" customWidth="1"/>
  </cols>
  <sheetData>
    <row r="2" spans="1:31" x14ac:dyDescent="0.3">
      <c r="A2" s="27" t="s">
        <v>53</v>
      </c>
      <c r="B2" s="29" t="s">
        <v>42</v>
      </c>
      <c r="C2" s="25"/>
      <c r="D2" s="25"/>
      <c r="E2" s="25"/>
      <c r="F2" s="25"/>
      <c r="G2" s="26"/>
      <c r="H2" s="29" t="s">
        <v>21</v>
      </c>
      <c r="I2" s="25"/>
      <c r="J2" s="25"/>
      <c r="K2" s="25"/>
      <c r="L2" s="25"/>
      <c r="M2" s="26"/>
      <c r="N2" s="30" t="s">
        <v>22</v>
      </c>
      <c r="O2" s="31"/>
      <c r="P2" s="31"/>
      <c r="Q2" s="31"/>
      <c r="R2" s="31"/>
      <c r="S2" s="32"/>
      <c r="T2" s="30" t="s">
        <v>23</v>
      </c>
      <c r="U2" s="31"/>
      <c r="V2" s="31"/>
      <c r="W2" s="31"/>
      <c r="X2" s="31"/>
      <c r="Y2" s="32"/>
      <c r="Z2" s="29" t="s">
        <v>24</v>
      </c>
      <c r="AA2" s="25"/>
      <c r="AB2" s="25"/>
      <c r="AC2" s="25"/>
      <c r="AD2" s="25"/>
      <c r="AE2" s="26"/>
    </row>
    <row r="3" spans="1:31" ht="36" customHeight="1" x14ac:dyDescent="0.3">
      <c r="A3" s="28"/>
      <c r="B3" s="14" t="s">
        <v>26</v>
      </c>
      <c r="C3" s="15" t="s">
        <v>27</v>
      </c>
      <c r="D3" s="15" t="s">
        <v>28</v>
      </c>
      <c r="E3" s="15" t="s">
        <v>29</v>
      </c>
      <c r="F3" s="15" t="s">
        <v>30</v>
      </c>
      <c r="G3" s="20" t="s">
        <v>31</v>
      </c>
      <c r="H3" s="14" t="s">
        <v>32</v>
      </c>
      <c r="I3" s="15" t="s">
        <v>33</v>
      </c>
      <c r="J3" s="15" t="s">
        <v>34</v>
      </c>
      <c r="K3" s="15" t="s">
        <v>35</v>
      </c>
      <c r="L3" s="15" t="s">
        <v>36</v>
      </c>
      <c r="M3" s="20" t="s">
        <v>37</v>
      </c>
      <c r="N3" s="14" t="s">
        <v>38</v>
      </c>
      <c r="O3" s="15" t="s">
        <v>39</v>
      </c>
      <c r="P3" s="15" t="s">
        <v>40</v>
      </c>
      <c r="Q3" s="15" t="s">
        <v>35</v>
      </c>
      <c r="R3" s="15" t="s">
        <v>41</v>
      </c>
      <c r="S3" s="20" t="s">
        <v>37</v>
      </c>
      <c r="T3" s="14" t="s">
        <v>43</v>
      </c>
      <c r="U3" s="15" t="s">
        <v>39</v>
      </c>
      <c r="V3" s="15" t="s">
        <v>40</v>
      </c>
      <c r="W3" s="15" t="s">
        <v>35</v>
      </c>
      <c r="X3" s="15" t="s">
        <v>41</v>
      </c>
      <c r="Y3" s="20" t="s">
        <v>37</v>
      </c>
      <c r="Z3" s="14" t="s">
        <v>43</v>
      </c>
      <c r="AA3" s="15" t="s">
        <v>39</v>
      </c>
      <c r="AB3" s="15" t="s">
        <v>40</v>
      </c>
      <c r="AC3" s="15" t="s">
        <v>35</v>
      </c>
      <c r="AD3" s="15" t="s">
        <v>41</v>
      </c>
      <c r="AE3" s="20" t="s">
        <v>37</v>
      </c>
    </row>
    <row r="4" spans="1:31" x14ac:dyDescent="0.3">
      <c r="A4" s="16" t="s">
        <v>0</v>
      </c>
      <c r="B4" s="5">
        <v>196</v>
      </c>
      <c r="C4" s="3">
        <v>217</v>
      </c>
      <c r="D4" s="3">
        <v>218</v>
      </c>
      <c r="E4" s="3">
        <v>161</v>
      </c>
      <c r="F4" s="3">
        <v>134</v>
      </c>
      <c r="G4" s="6">
        <v>109</v>
      </c>
      <c r="H4" s="5">
        <v>24</v>
      </c>
      <c r="I4" s="3">
        <v>226</v>
      </c>
      <c r="J4" s="3">
        <v>125</v>
      </c>
      <c r="K4" s="3">
        <v>46</v>
      </c>
      <c r="L4" s="3">
        <v>13</v>
      </c>
      <c r="M4" s="3">
        <v>67</v>
      </c>
      <c r="N4" s="17">
        <v>184</v>
      </c>
      <c r="O4" s="18">
        <v>165</v>
      </c>
      <c r="P4" s="18">
        <v>275</v>
      </c>
      <c r="Q4" s="18">
        <v>136</v>
      </c>
      <c r="R4" s="18">
        <v>136</v>
      </c>
      <c r="S4" s="19">
        <v>134</v>
      </c>
      <c r="T4" s="5">
        <v>210</v>
      </c>
      <c r="U4" s="3">
        <v>113</v>
      </c>
      <c r="V4" s="3">
        <v>251</v>
      </c>
      <c r="W4" s="3">
        <v>156</v>
      </c>
      <c r="X4" s="3">
        <v>72</v>
      </c>
      <c r="Y4" s="6">
        <v>96</v>
      </c>
      <c r="Z4" s="5">
        <v>140</v>
      </c>
      <c r="AA4" s="3">
        <v>181</v>
      </c>
      <c r="AB4" s="3">
        <v>201</v>
      </c>
      <c r="AC4" s="3">
        <v>120</v>
      </c>
      <c r="AD4" s="3">
        <v>66</v>
      </c>
      <c r="AE4" s="6">
        <v>91</v>
      </c>
    </row>
    <row r="5" spans="1:31" x14ac:dyDescent="0.3">
      <c r="A5" s="4" t="s">
        <v>1</v>
      </c>
      <c r="B5" s="5">
        <v>252</v>
      </c>
      <c r="C5" s="3">
        <v>972</v>
      </c>
      <c r="D5" s="3">
        <v>5943</v>
      </c>
      <c r="E5" s="3">
        <v>164</v>
      </c>
      <c r="F5" s="3">
        <v>353</v>
      </c>
      <c r="G5" s="6">
        <v>1502</v>
      </c>
      <c r="H5" s="5">
        <v>275</v>
      </c>
      <c r="I5" s="3">
        <v>576</v>
      </c>
      <c r="J5" s="3">
        <v>3999</v>
      </c>
      <c r="K5" s="3">
        <v>347</v>
      </c>
      <c r="L5" s="3">
        <v>1194</v>
      </c>
      <c r="M5" s="3">
        <v>1315</v>
      </c>
      <c r="N5" s="5">
        <v>1174</v>
      </c>
      <c r="O5" s="3">
        <v>1393</v>
      </c>
      <c r="P5" s="3">
        <v>11018</v>
      </c>
      <c r="Q5" s="3">
        <v>492</v>
      </c>
      <c r="R5" s="3">
        <v>1313</v>
      </c>
      <c r="S5" s="6">
        <v>2528</v>
      </c>
      <c r="T5" s="5">
        <v>465</v>
      </c>
      <c r="U5" s="3">
        <v>554</v>
      </c>
      <c r="V5" s="3">
        <v>7693</v>
      </c>
      <c r="W5" s="3">
        <v>181</v>
      </c>
      <c r="X5" s="3">
        <v>595</v>
      </c>
      <c r="Y5" s="6">
        <v>1225</v>
      </c>
      <c r="Z5" s="5">
        <v>587</v>
      </c>
      <c r="AA5" s="3">
        <v>785</v>
      </c>
      <c r="AB5" s="3">
        <v>5171</v>
      </c>
      <c r="AC5" s="3">
        <v>455</v>
      </c>
      <c r="AD5" s="3">
        <v>2993</v>
      </c>
      <c r="AE5" s="6">
        <v>1567</v>
      </c>
    </row>
    <row r="6" spans="1:31" x14ac:dyDescent="0.3">
      <c r="A6" s="4" t="s">
        <v>2</v>
      </c>
      <c r="B6" s="5">
        <v>216</v>
      </c>
      <c r="C6" s="3">
        <v>280</v>
      </c>
      <c r="D6" s="3">
        <v>133</v>
      </c>
      <c r="E6" s="3">
        <v>199</v>
      </c>
      <c r="F6" s="3">
        <v>101</v>
      </c>
      <c r="G6" s="6">
        <v>86</v>
      </c>
      <c r="H6" s="5">
        <v>52</v>
      </c>
      <c r="I6" s="3">
        <v>148</v>
      </c>
      <c r="J6" s="3">
        <v>159</v>
      </c>
      <c r="K6" s="3">
        <v>115</v>
      </c>
      <c r="L6" s="3">
        <v>24</v>
      </c>
      <c r="M6" s="3">
        <v>54</v>
      </c>
      <c r="N6" s="5">
        <v>179</v>
      </c>
      <c r="O6" s="3">
        <v>227</v>
      </c>
      <c r="P6" s="3">
        <v>273</v>
      </c>
      <c r="Q6" s="3">
        <v>316</v>
      </c>
      <c r="R6" s="3">
        <v>38</v>
      </c>
      <c r="S6" s="6">
        <v>69</v>
      </c>
      <c r="T6" s="5">
        <v>165</v>
      </c>
      <c r="U6" s="3">
        <v>190</v>
      </c>
      <c r="V6" s="3">
        <v>192</v>
      </c>
      <c r="W6" s="3">
        <v>349</v>
      </c>
      <c r="X6" s="3">
        <v>93</v>
      </c>
      <c r="Y6" s="6">
        <v>123</v>
      </c>
      <c r="Z6" s="5">
        <v>125</v>
      </c>
      <c r="AA6" s="3">
        <v>155</v>
      </c>
      <c r="AB6" s="3">
        <v>214</v>
      </c>
      <c r="AC6" s="3">
        <v>181</v>
      </c>
      <c r="AD6" s="3">
        <v>40</v>
      </c>
      <c r="AE6" s="6">
        <v>80</v>
      </c>
    </row>
    <row r="7" spans="1:31" x14ac:dyDescent="0.3">
      <c r="A7" s="4" t="s">
        <v>4</v>
      </c>
      <c r="B7" s="5">
        <v>56</v>
      </c>
      <c r="C7" s="3">
        <v>120</v>
      </c>
      <c r="D7" s="3">
        <v>503</v>
      </c>
      <c r="E7" s="3">
        <v>20</v>
      </c>
      <c r="F7" s="3">
        <v>52</v>
      </c>
      <c r="G7" s="6">
        <v>103</v>
      </c>
      <c r="H7" s="5">
        <v>43</v>
      </c>
      <c r="I7" s="3">
        <v>117</v>
      </c>
      <c r="J7" s="3">
        <v>338</v>
      </c>
      <c r="K7" s="3">
        <v>13</v>
      </c>
      <c r="L7" s="3">
        <v>26</v>
      </c>
      <c r="M7" s="3">
        <v>145</v>
      </c>
      <c r="N7" s="5">
        <v>69</v>
      </c>
      <c r="O7" s="3">
        <v>124</v>
      </c>
      <c r="P7" s="3">
        <v>575</v>
      </c>
      <c r="Q7" s="3">
        <v>20</v>
      </c>
      <c r="R7" s="3">
        <v>83</v>
      </c>
      <c r="S7" s="6">
        <v>131</v>
      </c>
      <c r="T7" s="5">
        <v>58</v>
      </c>
      <c r="U7" s="3">
        <v>75</v>
      </c>
      <c r="V7" s="3">
        <v>521</v>
      </c>
      <c r="W7" s="3">
        <v>17</v>
      </c>
      <c r="X7" s="3">
        <v>59</v>
      </c>
      <c r="Y7" s="6">
        <v>117</v>
      </c>
      <c r="Z7" s="5">
        <v>56</v>
      </c>
      <c r="AA7" s="3">
        <v>93</v>
      </c>
      <c r="AB7" s="3">
        <v>365</v>
      </c>
      <c r="AC7" s="3">
        <v>23</v>
      </c>
      <c r="AD7" s="3">
        <v>69</v>
      </c>
      <c r="AE7" s="6">
        <v>128</v>
      </c>
    </row>
    <row r="8" spans="1:31" x14ac:dyDescent="0.3">
      <c r="A8" s="4" t="s">
        <v>5</v>
      </c>
      <c r="B8" s="5">
        <v>45</v>
      </c>
      <c r="C8" s="3">
        <v>43</v>
      </c>
      <c r="D8" s="3">
        <v>38</v>
      </c>
      <c r="E8" s="3">
        <v>9</v>
      </c>
      <c r="F8" s="3">
        <v>6</v>
      </c>
      <c r="G8" s="6">
        <v>16</v>
      </c>
      <c r="H8" s="5">
        <v>16</v>
      </c>
      <c r="I8" s="3">
        <v>69</v>
      </c>
      <c r="J8" s="3">
        <v>29</v>
      </c>
      <c r="K8" s="3">
        <v>5</v>
      </c>
      <c r="L8" s="3">
        <v>1</v>
      </c>
      <c r="M8" s="3">
        <v>16</v>
      </c>
      <c r="N8" s="5">
        <v>41</v>
      </c>
      <c r="O8" s="3">
        <v>20</v>
      </c>
      <c r="P8" s="3">
        <v>32</v>
      </c>
      <c r="Q8" s="3">
        <v>12</v>
      </c>
      <c r="R8" s="3">
        <v>0</v>
      </c>
      <c r="S8" s="6">
        <v>12</v>
      </c>
      <c r="T8" s="5">
        <v>38</v>
      </c>
      <c r="U8" s="3">
        <v>53</v>
      </c>
      <c r="V8" s="3">
        <v>28</v>
      </c>
      <c r="W8" s="3">
        <v>8</v>
      </c>
      <c r="X8" s="3">
        <v>1</v>
      </c>
      <c r="Y8" s="6">
        <v>22</v>
      </c>
      <c r="Z8" s="5">
        <v>32</v>
      </c>
      <c r="AA8" s="3">
        <v>62</v>
      </c>
      <c r="AB8" s="3">
        <v>37</v>
      </c>
      <c r="AC8" s="3">
        <v>8</v>
      </c>
      <c r="AD8" s="3">
        <v>0</v>
      </c>
      <c r="AE8" s="6">
        <v>17</v>
      </c>
    </row>
    <row r="9" spans="1:31" s="7" customFormat="1" x14ac:dyDescent="0.3">
      <c r="A9" s="4" t="s">
        <v>6</v>
      </c>
      <c r="B9" s="5">
        <v>1316</v>
      </c>
      <c r="C9" s="3">
        <v>2278</v>
      </c>
      <c r="D9" s="3">
        <v>2767</v>
      </c>
      <c r="E9" s="3">
        <v>1386</v>
      </c>
      <c r="F9" s="3">
        <v>2306</v>
      </c>
      <c r="G9" s="6">
        <v>3583</v>
      </c>
      <c r="H9" s="5">
        <v>785</v>
      </c>
      <c r="I9" s="3">
        <v>1807</v>
      </c>
      <c r="J9" s="3">
        <v>2105</v>
      </c>
      <c r="K9" s="3">
        <v>1230</v>
      </c>
      <c r="L9" s="3">
        <v>1272</v>
      </c>
      <c r="M9" s="3">
        <v>4237</v>
      </c>
      <c r="N9" s="5">
        <v>1476</v>
      </c>
      <c r="O9" s="3">
        <v>1469</v>
      </c>
      <c r="P9" s="3">
        <v>3949</v>
      </c>
      <c r="Q9" s="3">
        <v>1840</v>
      </c>
      <c r="R9" s="3">
        <v>3531</v>
      </c>
      <c r="S9" s="6">
        <v>3836</v>
      </c>
      <c r="T9" s="5">
        <v>1154</v>
      </c>
      <c r="U9" s="3">
        <v>1325</v>
      </c>
      <c r="V9" s="3">
        <v>3767</v>
      </c>
      <c r="W9" s="3">
        <v>993</v>
      </c>
      <c r="X9" s="3">
        <v>2181</v>
      </c>
      <c r="Y9" s="6">
        <v>2718</v>
      </c>
      <c r="Z9" s="5">
        <v>1083</v>
      </c>
      <c r="AA9" s="3">
        <v>2153</v>
      </c>
      <c r="AB9" s="3">
        <v>3648</v>
      </c>
      <c r="AC9" s="3">
        <v>1659</v>
      </c>
      <c r="AD9" s="3">
        <v>2560</v>
      </c>
      <c r="AE9" s="6">
        <v>3723</v>
      </c>
    </row>
    <row r="10" spans="1:31" x14ac:dyDescent="0.3">
      <c r="A10" s="4" t="s">
        <v>7</v>
      </c>
      <c r="B10" s="5">
        <v>0</v>
      </c>
      <c r="C10" s="3">
        <v>14</v>
      </c>
      <c r="D10" s="3">
        <v>59</v>
      </c>
      <c r="E10" s="3">
        <v>0</v>
      </c>
      <c r="F10" s="3">
        <v>0</v>
      </c>
      <c r="G10" s="6">
        <v>183</v>
      </c>
      <c r="H10" s="5">
        <v>0</v>
      </c>
      <c r="I10" s="3">
        <v>30</v>
      </c>
      <c r="J10" s="3">
        <v>81</v>
      </c>
      <c r="K10" s="3">
        <v>3</v>
      </c>
      <c r="L10" s="3">
        <v>0</v>
      </c>
      <c r="M10" s="3">
        <v>171</v>
      </c>
      <c r="N10" s="5">
        <v>0</v>
      </c>
      <c r="O10" s="3">
        <v>23</v>
      </c>
      <c r="P10" s="3">
        <v>72</v>
      </c>
      <c r="Q10" s="3">
        <v>5</v>
      </c>
      <c r="R10" s="3">
        <v>0</v>
      </c>
      <c r="S10" s="6">
        <v>207</v>
      </c>
      <c r="T10" s="5">
        <v>0</v>
      </c>
      <c r="U10" s="3">
        <v>17</v>
      </c>
      <c r="V10" s="3">
        <v>89</v>
      </c>
      <c r="W10" s="3">
        <v>0</v>
      </c>
      <c r="X10" s="3">
        <v>0</v>
      </c>
      <c r="Y10" s="6">
        <v>146</v>
      </c>
      <c r="Z10" s="5">
        <v>0</v>
      </c>
      <c r="AA10" s="3">
        <v>48</v>
      </c>
      <c r="AB10" s="3">
        <v>153</v>
      </c>
      <c r="AC10" s="3">
        <v>3</v>
      </c>
      <c r="AD10" s="3">
        <v>0</v>
      </c>
      <c r="AE10" s="6">
        <v>207</v>
      </c>
    </row>
    <row r="11" spans="1:31" x14ac:dyDescent="0.3">
      <c r="A11" s="4" t="s">
        <v>8</v>
      </c>
      <c r="B11" s="5">
        <v>0</v>
      </c>
      <c r="C11" s="3">
        <v>0</v>
      </c>
      <c r="D11" s="3">
        <v>0</v>
      </c>
      <c r="E11" s="3">
        <v>0</v>
      </c>
      <c r="F11" s="3">
        <v>0</v>
      </c>
      <c r="G11" s="6">
        <v>0</v>
      </c>
      <c r="H11" s="5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5">
        <v>0</v>
      </c>
      <c r="O11" s="3">
        <v>0</v>
      </c>
      <c r="P11" s="3">
        <v>0</v>
      </c>
      <c r="Q11" s="3">
        <v>0</v>
      </c>
      <c r="R11" s="3">
        <v>3</v>
      </c>
      <c r="S11" s="6">
        <v>1</v>
      </c>
      <c r="T11" s="5">
        <v>0</v>
      </c>
      <c r="U11" s="3">
        <v>0</v>
      </c>
      <c r="V11" s="3">
        <v>0</v>
      </c>
      <c r="W11" s="3">
        <v>0</v>
      </c>
      <c r="X11" s="3">
        <v>0</v>
      </c>
      <c r="Y11" s="6">
        <v>0</v>
      </c>
      <c r="Z11" s="5">
        <v>0</v>
      </c>
      <c r="AA11" s="3">
        <v>0</v>
      </c>
      <c r="AB11" s="3">
        <v>0</v>
      </c>
      <c r="AC11" s="3">
        <v>0</v>
      </c>
      <c r="AD11" s="3">
        <v>0</v>
      </c>
      <c r="AE11" s="6">
        <v>0</v>
      </c>
    </row>
    <row r="12" spans="1:31" x14ac:dyDescent="0.3">
      <c r="A12" s="4" t="s">
        <v>9</v>
      </c>
      <c r="B12" s="5">
        <v>15</v>
      </c>
      <c r="C12" s="3">
        <v>6</v>
      </c>
      <c r="D12" s="3">
        <v>13</v>
      </c>
      <c r="E12" s="3">
        <v>6</v>
      </c>
      <c r="F12" s="3">
        <v>11</v>
      </c>
      <c r="G12" s="6">
        <v>6</v>
      </c>
      <c r="H12" s="5">
        <v>19</v>
      </c>
      <c r="I12" s="3">
        <v>4</v>
      </c>
      <c r="J12" s="3">
        <v>8</v>
      </c>
      <c r="K12" s="3">
        <v>0</v>
      </c>
      <c r="L12" s="3">
        <v>3</v>
      </c>
      <c r="M12" s="3">
        <v>4</v>
      </c>
      <c r="N12" s="5">
        <v>20</v>
      </c>
      <c r="O12" s="3">
        <v>28</v>
      </c>
      <c r="P12" s="3">
        <v>16</v>
      </c>
      <c r="Q12" s="3">
        <v>0</v>
      </c>
      <c r="R12" s="3">
        <v>21</v>
      </c>
      <c r="S12" s="6">
        <v>4</v>
      </c>
      <c r="T12" s="5">
        <v>31</v>
      </c>
      <c r="U12" s="3">
        <v>16</v>
      </c>
      <c r="V12" s="3">
        <v>15</v>
      </c>
      <c r="W12" s="3">
        <v>0</v>
      </c>
      <c r="X12" s="3">
        <v>14</v>
      </c>
      <c r="Y12" s="6">
        <v>3</v>
      </c>
      <c r="Z12" s="5">
        <v>42</v>
      </c>
      <c r="AA12" s="3">
        <v>10</v>
      </c>
      <c r="AB12" s="3">
        <v>13</v>
      </c>
      <c r="AC12" s="3">
        <v>1</v>
      </c>
      <c r="AD12" s="3">
        <v>12</v>
      </c>
      <c r="AE12" s="6">
        <v>4</v>
      </c>
    </row>
    <row r="13" spans="1:31" s="7" customFormat="1" x14ac:dyDescent="0.3">
      <c r="A13" s="4" t="s">
        <v>10</v>
      </c>
      <c r="B13" s="5">
        <v>1914</v>
      </c>
      <c r="C13" s="3">
        <v>1670</v>
      </c>
      <c r="D13" s="3">
        <v>2034</v>
      </c>
      <c r="E13" s="3">
        <v>1054</v>
      </c>
      <c r="F13" s="3">
        <v>1161</v>
      </c>
      <c r="G13" s="6">
        <v>1178</v>
      </c>
      <c r="H13" s="5">
        <v>1423</v>
      </c>
      <c r="I13" s="3">
        <v>1880</v>
      </c>
      <c r="J13" s="3">
        <v>1459</v>
      </c>
      <c r="K13" s="3">
        <v>1940</v>
      </c>
      <c r="L13" s="3">
        <v>875</v>
      </c>
      <c r="M13" s="3">
        <v>1706</v>
      </c>
      <c r="N13" s="5">
        <v>2479</v>
      </c>
      <c r="O13" s="3">
        <v>1983</v>
      </c>
      <c r="P13" s="3">
        <v>3026</v>
      </c>
      <c r="Q13" s="3">
        <v>758</v>
      </c>
      <c r="R13" s="3">
        <v>1356</v>
      </c>
      <c r="S13" s="6">
        <v>1140</v>
      </c>
      <c r="T13" s="5">
        <v>2326</v>
      </c>
      <c r="U13" s="3">
        <v>2015</v>
      </c>
      <c r="V13" s="3">
        <v>2849</v>
      </c>
      <c r="W13" s="3">
        <v>1214</v>
      </c>
      <c r="X13" s="3">
        <v>1458</v>
      </c>
      <c r="Y13" s="6">
        <v>2950</v>
      </c>
      <c r="Z13" s="5">
        <v>2141</v>
      </c>
      <c r="AA13" s="3">
        <v>1635</v>
      </c>
      <c r="AB13" s="3">
        <v>2081</v>
      </c>
      <c r="AC13" s="3">
        <v>3173</v>
      </c>
      <c r="AD13" s="3">
        <v>1266</v>
      </c>
      <c r="AE13" s="6">
        <v>1699</v>
      </c>
    </row>
    <row r="14" spans="1:31" x14ac:dyDescent="0.3">
      <c r="A14" s="4" t="s">
        <v>11</v>
      </c>
      <c r="B14" s="5">
        <v>0</v>
      </c>
      <c r="C14" s="3">
        <v>145</v>
      </c>
      <c r="D14" s="3">
        <v>35</v>
      </c>
      <c r="E14" s="3">
        <v>0</v>
      </c>
      <c r="F14" s="3">
        <v>0</v>
      </c>
      <c r="G14" s="6">
        <v>688</v>
      </c>
      <c r="H14" s="5">
        <v>28</v>
      </c>
      <c r="I14" s="3">
        <v>107</v>
      </c>
      <c r="J14" s="3">
        <v>26</v>
      </c>
      <c r="K14" s="3">
        <v>42</v>
      </c>
      <c r="L14" s="3">
        <v>0</v>
      </c>
      <c r="M14" s="3">
        <v>104</v>
      </c>
      <c r="N14" s="5">
        <v>24</v>
      </c>
      <c r="O14" s="3">
        <v>100</v>
      </c>
      <c r="P14" s="3">
        <v>41</v>
      </c>
      <c r="Q14" s="3">
        <v>36</v>
      </c>
      <c r="R14" s="3">
        <v>0</v>
      </c>
      <c r="S14" s="6">
        <v>272</v>
      </c>
      <c r="T14" s="5">
        <v>0</v>
      </c>
      <c r="U14" s="3">
        <v>78</v>
      </c>
      <c r="V14" s="3">
        <v>35</v>
      </c>
      <c r="W14" s="3">
        <v>1</v>
      </c>
      <c r="X14" s="3">
        <v>0</v>
      </c>
      <c r="Y14" s="6">
        <v>97</v>
      </c>
      <c r="Z14" s="5">
        <v>21</v>
      </c>
      <c r="AA14" s="3">
        <v>96</v>
      </c>
      <c r="AB14" s="3">
        <v>35</v>
      </c>
      <c r="AC14" s="3">
        <v>36</v>
      </c>
      <c r="AD14" s="3">
        <v>0</v>
      </c>
      <c r="AE14" s="6">
        <v>298</v>
      </c>
    </row>
    <row r="15" spans="1:31" x14ac:dyDescent="0.3">
      <c r="A15" s="4" t="s">
        <v>12</v>
      </c>
      <c r="B15" s="5">
        <v>4</v>
      </c>
      <c r="C15" s="3">
        <v>26</v>
      </c>
      <c r="D15" s="3">
        <v>17</v>
      </c>
      <c r="E15" s="3">
        <v>8</v>
      </c>
      <c r="F15" s="3">
        <v>4</v>
      </c>
      <c r="G15" s="6">
        <v>20</v>
      </c>
      <c r="H15" s="5">
        <v>10</v>
      </c>
      <c r="I15" s="3">
        <v>36</v>
      </c>
      <c r="J15" s="3">
        <v>15</v>
      </c>
      <c r="K15" s="3">
        <v>19</v>
      </c>
      <c r="L15" s="3">
        <v>9</v>
      </c>
      <c r="M15" s="3">
        <v>27</v>
      </c>
      <c r="N15" s="5">
        <v>7</v>
      </c>
      <c r="O15" s="3">
        <v>11</v>
      </c>
      <c r="P15" s="3">
        <v>14</v>
      </c>
      <c r="Q15" s="3">
        <v>4</v>
      </c>
      <c r="R15" s="3">
        <v>5</v>
      </c>
      <c r="S15" s="6">
        <v>34</v>
      </c>
      <c r="T15" s="5">
        <v>8</v>
      </c>
      <c r="U15" s="3">
        <v>14</v>
      </c>
      <c r="V15" s="3">
        <v>19</v>
      </c>
      <c r="W15" s="3">
        <v>12</v>
      </c>
      <c r="X15" s="3">
        <v>11</v>
      </c>
      <c r="Y15" s="6">
        <v>22</v>
      </c>
      <c r="Z15" s="5">
        <v>10</v>
      </c>
      <c r="AA15" s="3">
        <v>26</v>
      </c>
      <c r="AB15" s="3">
        <v>13</v>
      </c>
      <c r="AC15" s="3">
        <v>23</v>
      </c>
      <c r="AD15" s="3">
        <v>3</v>
      </c>
      <c r="AE15" s="6">
        <v>20</v>
      </c>
    </row>
    <row r="16" spans="1:31" x14ac:dyDescent="0.3">
      <c r="A16" s="4" t="s">
        <v>13</v>
      </c>
      <c r="B16" s="5">
        <v>238</v>
      </c>
      <c r="C16" s="3">
        <v>1274</v>
      </c>
      <c r="D16" s="3">
        <v>178</v>
      </c>
      <c r="E16" s="3">
        <v>62</v>
      </c>
      <c r="F16" s="3">
        <v>37</v>
      </c>
      <c r="G16" s="6">
        <v>84</v>
      </c>
      <c r="H16" s="5">
        <v>194</v>
      </c>
      <c r="I16" s="3">
        <v>1329</v>
      </c>
      <c r="J16" s="3">
        <v>49</v>
      </c>
      <c r="K16" s="3">
        <v>38</v>
      </c>
      <c r="L16" s="3">
        <v>25</v>
      </c>
      <c r="M16" s="3">
        <v>45</v>
      </c>
      <c r="N16" s="5">
        <v>350</v>
      </c>
      <c r="O16" s="3">
        <v>1119</v>
      </c>
      <c r="P16" s="3">
        <v>159</v>
      </c>
      <c r="Q16" s="3">
        <v>74</v>
      </c>
      <c r="R16" s="3">
        <v>46</v>
      </c>
      <c r="S16" s="6">
        <v>74</v>
      </c>
      <c r="T16" s="5">
        <v>280</v>
      </c>
      <c r="U16" s="3">
        <v>886</v>
      </c>
      <c r="V16" s="3">
        <v>148</v>
      </c>
      <c r="W16" s="3">
        <v>60</v>
      </c>
      <c r="X16" s="3">
        <v>35</v>
      </c>
      <c r="Y16" s="6">
        <v>96</v>
      </c>
      <c r="Z16" s="5">
        <v>205</v>
      </c>
      <c r="AA16" s="3">
        <v>1377</v>
      </c>
      <c r="AB16" s="3">
        <v>267</v>
      </c>
      <c r="AC16" s="3">
        <v>35</v>
      </c>
      <c r="AD16" s="3">
        <v>54</v>
      </c>
      <c r="AE16" s="6">
        <v>92</v>
      </c>
    </row>
    <row r="17" spans="1:31" x14ac:dyDescent="0.3">
      <c r="A17" s="11" t="s">
        <v>25</v>
      </c>
      <c r="B17" s="12">
        <f>SUM(B4:B16)</f>
        <v>4252</v>
      </c>
      <c r="C17" s="12">
        <f t="shared" ref="C17:AE17" si="0">SUM(C4:C16)</f>
        <v>7045</v>
      </c>
      <c r="D17" s="12">
        <f t="shared" si="0"/>
        <v>11938</v>
      </c>
      <c r="E17" s="12">
        <f t="shared" si="0"/>
        <v>3069</v>
      </c>
      <c r="F17" s="12">
        <f t="shared" si="0"/>
        <v>4165</v>
      </c>
      <c r="G17" s="12">
        <f t="shared" si="0"/>
        <v>7558</v>
      </c>
      <c r="H17" s="12">
        <f t="shared" si="0"/>
        <v>2869</v>
      </c>
      <c r="I17" s="12">
        <f t="shared" si="0"/>
        <v>6329</v>
      </c>
      <c r="J17" s="12">
        <f t="shared" si="0"/>
        <v>8393</v>
      </c>
      <c r="K17" s="12">
        <f t="shared" si="0"/>
        <v>3798</v>
      </c>
      <c r="L17" s="12">
        <f t="shared" si="0"/>
        <v>3442</v>
      </c>
      <c r="M17" s="12">
        <f t="shared" si="0"/>
        <v>7891</v>
      </c>
      <c r="N17" s="12">
        <f t="shared" si="0"/>
        <v>6003</v>
      </c>
      <c r="O17" s="12">
        <f t="shared" si="0"/>
        <v>6662</v>
      </c>
      <c r="P17" s="12">
        <f t="shared" si="0"/>
        <v>19450</v>
      </c>
      <c r="Q17" s="12">
        <f t="shared" si="0"/>
        <v>3693</v>
      </c>
      <c r="R17" s="12">
        <f t="shared" si="0"/>
        <v>6532</v>
      </c>
      <c r="S17" s="12">
        <f t="shared" si="0"/>
        <v>8442</v>
      </c>
      <c r="T17" s="12">
        <f t="shared" si="0"/>
        <v>4735</v>
      </c>
      <c r="U17" s="12">
        <f t="shared" si="0"/>
        <v>5336</v>
      </c>
      <c r="V17" s="12">
        <f t="shared" si="0"/>
        <v>15607</v>
      </c>
      <c r="W17" s="12">
        <f t="shared" si="0"/>
        <v>2991</v>
      </c>
      <c r="X17" s="12">
        <f t="shared" si="0"/>
        <v>4519</v>
      </c>
      <c r="Y17" s="12">
        <f t="shared" si="0"/>
        <v>7615</v>
      </c>
      <c r="Z17" s="12">
        <f t="shared" si="0"/>
        <v>4442</v>
      </c>
      <c r="AA17" s="12">
        <f t="shared" si="0"/>
        <v>6621</v>
      </c>
      <c r="AB17" s="12">
        <f t="shared" si="0"/>
        <v>12198</v>
      </c>
      <c r="AC17" s="12">
        <f t="shared" si="0"/>
        <v>5717</v>
      </c>
      <c r="AD17" s="12">
        <f t="shared" si="0"/>
        <v>7063</v>
      </c>
      <c r="AE17" s="13">
        <f t="shared" si="0"/>
        <v>7926</v>
      </c>
    </row>
    <row r="22" spans="1:31" x14ac:dyDescent="0.3">
      <c r="A22" s="27" t="s">
        <v>53</v>
      </c>
      <c r="B22" s="29" t="s">
        <v>42</v>
      </c>
      <c r="C22" s="25"/>
      <c r="D22" s="25"/>
      <c r="E22" s="25"/>
      <c r="F22" s="25"/>
      <c r="G22" s="26"/>
      <c r="H22" s="29" t="s">
        <v>21</v>
      </c>
      <c r="I22" s="25"/>
      <c r="J22" s="25"/>
      <c r="K22" s="25"/>
      <c r="L22" s="25"/>
      <c r="M22" s="26"/>
      <c r="N22" s="30" t="s">
        <v>22</v>
      </c>
      <c r="O22" s="31"/>
      <c r="P22" s="31"/>
      <c r="Q22" s="31"/>
      <c r="R22" s="31"/>
      <c r="S22" s="32"/>
      <c r="T22" s="30" t="s">
        <v>23</v>
      </c>
      <c r="U22" s="31"/>
      <c r="V22" s="31"/>
      <c r="W22" s="31"/>
      <c r="X22" s="31"/>
      <c r="Y22" s="32"/>
      <c r="Z22" s="29" t="s">
        <v>24</v>
      </c>
      <c r="AA22" s="25"/>
      <c r="AB22" s="25"/>
      <c r="AC22" s="25"/>
      <c r="AD22" s="25"/>
      <c r="AE22" s="26"/>
    </row>
    <row r="23" spans="1:31" ht="28.8" x14ac:dyDescent="0.3">
      <c r="A23" s="28"/>
      <c r="B23" s="14" t="s">
        <v>26</v>
      </c>
      <c r="C23" s="15" t="s">
        <v>27</v>
      </c>
      <c r="D23" s="15" t="s">
        <v>28</v>
      </c>
      <c r="E23" s="15" t="s">
        <v>29</v>
      </c>
      <c r="F23" s="15" t="s">
        <v>30</v>
      </c>
      <c r="G23" s="20" t="s">
        <v>31</v>
      </c>
      <c r="H23" s="14" t="s">
        <v>32</v>
      </c>
      <c r="I23" s="15" t="s">
        <v>33</v>
      </c>
      <c r="J23" s="15" t="s">
        <v>34</v>
      </c>
      <c r="K23" s="15" t="s">
        <v>35</v>
      </c>
      <c r="L23" s="15" t="s">
        <v>36</v>
      </c>
      <c r="M23" s="20" t="s">
        <v>37</v>
      </c>
      <c r="N23" s="14" t="s">
        <v>38</v>
      </c>
      <c r="O23" s="15" t="s">
        <v>39</v>
      </c>
      <c r="P23" s="15" t="s">
        <v>40</v>
      </c>
      <c r="Q23" s="15" t="s">
        <v>35</v>
      </c>
      <c r="R23" s="15" t="s">
        <v>41</v>
      </c>
      <c r="S23" s="20" t="s">
        <v>37</v>
      </c>
      <c r="T23" s="14" t="s">
        <v>43</v>
      </c>
      <c r="U23" s="15" t="s">
        <v>39</v>
      </c>
      <c r="V23" s="15" t="s">
        <v>40</v>
      </c>
      <c r="W23" s="15" t="s">
        <v>35</v>
      </c>
      <c r="X23" s="15" t="s">
        <v>41</v>
      </c>
      <c r="Y23" s="20" t="s">
        <v>37</v>
      </c>
      <c r="Z23" s="14" t="s">
        <v>43</v>
      </c>
      <c r="AA23" s="15" t="s">
        <v>39</v>
      </c>
      <c r="AB23" s="15" t="s">
        <v>40</v>
      </c>
      <c r="AC23" s="15" t="s">
        <v>35</v>
      </c>
      <c r="AD23" s="15" t="s">
        <v>41</v>
      </c>
      <c r="AE23" s="20" t="s">
        <v>37</v>
      </c>
    </row>
    <row r="24" spans="1:31" x14ac:dyDescent="0.3">
      <c r="A24" s="16" t="s">
        <v>0</v>
      </c>
      <c r="B24" s="40">
        <f>(B4/4252)*100</f>
        <v>4.609595484477893</v>
      </c>
      <c r="C24" s="40">
        <f>(C4/7045)*100</f>
        <v>3.0801987224982259</v>
      </c>
      <c r="D24" s="40">
        <f>(D4/11938)*100</f>
        <v>1.8261015245434749</v>
      </c>
      <c r="E24" s="40">
        <f>(E4/3069)*100</f>
        <v>5.2460084718149229</v>
      </c>
      <c r="F24" s="40">
        <f>(F4/4165)*100</f>
        <v>3.2172869147659067</v>
      </c>
      <c r="G24" s="40">
        <f>(G4/7558)*100</f>
        <v>1.4421804710240804</v>
      </c>
      <c r="H24" s="40">
        <f>(H4/2869)*100</f>
        <v>0.83652840711049148</v>
      </c>
      <c r="I24" s="40">
        <f>(I4/6329)*100</f>
        <v>3.5708642755569597</v>
      </c>
      <c r="J24" s="40">
        <f>(J4/8393)*100</f>
        <v>1.4893363517216727</v>
      </c>
      <c r="K24" s="40">
        <f>(K4/3798)*100</f>
        <v>1.2111637704054765</v>
      </c>
      <c r="L24" s="40">
        <f>(L4/3442)*100</f>
        <v>0.37768739105171412</v>
      </c>
      <c r="M24" s="40">
        <f>(M4/7891)*100</f>
        <v>0.84906855911798251</v>
      </c>
      <c r="N24" s="40">
        <f>(N4/6003)*100</f>
        <v>3.0651340996168579</v>
      </c>
      <c r="O24" s="40">
        <f>(O4/6662)*100</f>
        <v>2.4767337135995198</v>
      </c>
      <c r="P24" s="40">
        <f>(P4/19450)*100</f>
        <v>1.4138817480719794</v>
      </c>
      <c r="Q24" s="40">
        <f>(Q4/3693)*100</f>
        <v>3.6826428378012457</v>
      </c>
      <c r="R24" s="40">
        <f>(R4/6532)*100</f>
        <v>2.0820575627679117</v>
      </c>
      <c r="S24" s="40">
        <f>(S4/8442)*100</f>
        <v>1.5873015873015872</v>
      </c>
      <c r="T24" s="40">
        <f>(T4/4735)*100</f>
        <v>4.4350580781414992</v>
      </c>
      <c r="U24" s="40">
        <f>(U4/5336)*100</f>
        <v>2.1176911544227885</v>
      </c>
      <c r="V24" s="40">
        <f>(V4/15607)*100</f>
        <v>1.6082527071186008</v>
      </c>
      <c r="W24" s="40">
        <f>(W4/2991)*100</f>
        <v>5.2156469408224675</v>
      </c>
      <c r="X24" s="40">
        <f>(X4/4519)*100</f>
        <v>1.5932728479752158</v>
      </c>
      <c r="Y24" s="40">
        <f>(Y4/7615)*100</f>
        <v>1.2606697307944845</v>
      </c>
      <c r="Z24" s="40">
        <f>(Z4/4442)*100</f>
        <v>3.1517334533993697</v>
      </c>
      <c r="AA24" s="40">
        <f>(AA4/6621)*100</f>
        <v>2.7337260232593263</v>
      </c>
      <c r="AB24" s="40">
        <f>(AB4/12198)*100</f>
        <v>1.6478111165764882</v>
      </c>
      <c r="AC24" s="40">
        <f>(AC4/5717)*100</f>
        <v>2.0990029735875457</v>
      </c>
      <c r="AD24" s="40">
        <f>(AD4/7063)*100</f>
        <v>0.93444711878805042</v>
      </c>
      <c r="AE24" s="41">
        <f>(AE4/7926)*100</f>
        <v>1.1481201110269998</v>
      </c>
    </row>
    <row r="25" spans="1:31" x14ac:dyDescent="0.3">
      <c r="A25" s="4" t="s">
        <v>1</v>
      </c>
      <c r="B25" s="40">
        <f t="shared" ref="B25:B36" si="1">(B5/4252)*100</f>
        <v>5.9266227657572905</v>
      </c>
      <c r="C25" s="40">
        <f t="shared" ref="C25:C36" si="2">(C5/7045)*100</f>
        <v>13.797019162526613</v>
      </c>
      <c r="D25" s="40">
        <f t="shared" ref="D25:D36" si="3">(D5/11938)*100</f>
        <v>49.782208075054449</v>
      </c>
      <c r="E25" s="40">
        <f t="shared" ref="E25:E36" si="4">(E5/3069)*100</f>
        <v>5.3437601824698602</v>
      </c>
      <c r="F25" s="40">
        <f t="shared" ref="F25:F36" si="5">(F5/4165)*100</f>
        <v>8.4753901560624243</v>
      </c>
      <c r="G25" s="40">
        <f t="shared" ref="G25:G36" si="6">(G5/7558)*100</f>
        <v>19.872982270441916</v>
      </c>
      <c r="H25" s="40">
        <f t="shared" ref="H25:H36" si="7">(H5/2869)*100</f>
        <v>9.5852213314743828</v>
      </c>
      <c r="I25" s="40">
        <f t="shared" ref="I25:I36" si="8">(I5/6329)*100</f>
        <v>9.1009638173487115</v>
      </c>
      <c r="J25" s="40">
        <f t="shared" ref="J25:J36" si="9">(J5/8393)*100</f>
        <v>47.646848564279757</v>
      </c>
      <c r="K25" s="40">
        <f t="shared" ref="K25:K36" si="10">(K5/3798)*100</f>
        <v>9.1363875724065284</v>
      </c>
      <c r="L25" s="40">
        <f t="shared" ref="L25:L36" si="11">(L5/3442)*100</f>
        <v>34.689134224288203</v>
      </c>
      <c r="M25" s="40">
        <f t="shared" ref="M25:M36" si="12">(M5/7891)*100</f>
        <v>16.664554555823088</v>
      </c>
      <c r="N25" s="40">
        <f t="shared" ref="N25:N36" si="13">(N5/6003)*100</f>
        <v>19.556888222555386</v>
      </c>
      <c r="O25" s="40">
        <f t="shared" ref="O25:O36" si="14">(O5/6662)*100</f>
        <v>20.909636745722004</v>
      </c>
      <c r="P25" s="40">
        <f t="shared" ref="P25:P36" si="15">(P5/19450)*100</f>
        <v>56.647814910025708</v>
      </c>
      <c r="Q25" s="40">
        <f t="shared" ref="Q25:Q36" si="16">(Q5/3693)*100</f>
        <v>13.322502030869213</v>
      </c>
      <c r="R25" s="40">
        <f t="shared" ref="R25:R36" si="17">(R5/6532)*100</f>
        <v>20.101041028781381</v>
      </c>
      <c r="S25" s="40">
        <f t="shared" ref="S25:S36" si="18">(S5/8442)*100</f>
        <v>29.945510542525465</v>
      </c>
      <c r="T25" s="40">
        <f t="shared" ref="T25:T36" si="19">(T5/4735)*100</f>
        <v>9.8204857444561764</v>
      </c>
      <c r="U25" s="40">
        <f t="shared" ref="U25:U36" si="20">(U5/5336)*100</f>
        <v>10.38230884557721</v>
      </c>
      <c r="V25" s="40">
        <f t="shared" ref="V25:V36" si="21">(V5/15607)*100</f>
        <v>49.29198436598962</v>
      </c>
      <c r="W25" s="40">
        <f t="shared" ref="W25:W36" si="22">(W5/2991)*100</f>
        <v>6.0514877967235039</v>
      </c>
      <c r="X25" s="40">
        <f t="shared" ref="X25:X36" si="23">(X5/4519)*100</f>
        <v>13.166629785350741</v>
      </c>
      <c r="Y25" s="40">
        <f t="shared" ref="Y25:Y36" si="24">(Y5/7615)*100</f>
        <v>16.086671043992119</v>
      </c>
      <c r="Z25" s="40">
        <f t="shared" ref="Z25:Z36" si="25">(Z5/4442)*100</f>
        <v>13.214768122467358</v>
      </c>
      <c r="AA25" s="40">
        <f t="shared" ref="AA25:AA36" si="26">(AA5/6621)*100</f>
        <v>11.856215073251775</v>
      </c>
      <c r="AB25" s="40">
        <f t="shared" ref="AB25:AB36" si="27">(AB5/12198)*100</f>
        <v>42.392195441875721</v>
      </c>
      <c r="AC25" s="40">
        <f t="shared" ref="AC25:AC36" si="28">(AC5/5717)*100</f>
        <v>7.9587196081861116</v>
      </c>
      <c r="AD25" s="40">
        <f t="shared" ref="AD25:AD36" si="29">(AD5/7063)*100</f>
        <v>42.375761008070221</v>
      </c>
      <c r="AE25" s="42">
        <f t="shared" ref="AE25:AE36" si="30">(AE5/7926)*100</f>
        <v>19.7703759777946</v>
      </c>
    </row>
    <row r="26" spans="1:31" x14ac:dyDescent="0.3">
      <c r="A26" s="4" t="s">
        <v>2</v>
      </c>
      <c r="B26" s="40">
        <f t="shared" si="1"/>
        <v>5.0799623706491062</v>
      </c>
      <c r="C26" s="40">
        <f t="shared" si="2"/>
        <v>3.9744499645138398</v>
      </c>
      <c r="D26" s="40">
        <f t="shared" si="3"/>
        <v>1.1140894622214776</v>
      </c>
      <c r="E26" s="40">
        <f t="shared" si="4"/>
        <v>6.4841968067774518</v>
      </c>
      <c r="F26" s="40">
        <f t="shared" si="5"/>
        <v>2.424969987995198</v>
      </c>
      <c r="G26" s="40">
        <f t="shared" si="6"/>
        <v>1.1378671606245039</v>
      </c>
      <c r="H26" s="40">
        <f t="shared" si="7"/>
        <v>1.8124782154060648</v>
      </c>
      <c r="I26" s="40">
        <f t="shared" si="8"/>
        <v>2.3384420919576554</v>
      </c>
      <c r="J26" s="40">
        <f t="shared" si="9"/>
        <v>1.8944358393899678</v>
      </c>
      <c r="K26" s="40">
        <f t="shared" si="10"/>
        <v>3.0279094260136916</v>
      </c>
      <c r="L26" s="40">
        <f t="shared" si="11"/>
        <v>0.69726902963393378</v>
      </c>
      <c r="M26" s="40">
        <f t="shared" si="12"/>
        <v>0.68432391331897102</v>
      </c>
      <c r="N26" s="40">
        <f t="shared" si="13"/>
        <v>2.9818424121272695</v>
      </c>
      <c r="O26" s="40">
        <f t="shared" si="14"/>
        <v>3.4073851696187334</v>
      </c>
      <c r="P26" s="40">
        <f t="shared" si="15"/>
        <v>1.4035989717223651</v>
      </c>
      <c r="Q26" s="40">
        <f t="shared" si="16"/>
        <v>8.5567289466558361</v>
      </c>
      <c r="R26" s="40">
        <f t="shared" si="17"/>
        <v>0.58175137783221065</v>
      </c>
      <c r="S26" s="40">
        <f t="shared" si="18"/>
        <v>0.81734186211798154</v>
      </c>
      <c r="T26" s="40">
        <f t="shared" si="19"/>
        <v>3.4846884899683213</v>
      </c>
      <c r="U26" s="40">
        <f t="shared" si="20"/>
        <v>3.5607196401799102</v>
      </c>
      <c r="V26" s="40">
        <f t="shared" si="21"/>
        <v>1.2302172102261806</v>
      </c>
      <c r="W26" s="40">
        <f t="shared" si="22"/>
        <v>11.668338348378468</v>
      </c>
      <c r="X26" s="40">
        <f t="shared" si="23"/>
        <v>2.0579774286346537</v>
      </c>
      <c r="Y26" s="40">
        <f t="shared" si="24"/>
        <v>1.6152330925804332</v>
      </c>
      <c r="Z26" s="40">
        <f t="shared" si="25"/>
        <v>2.814047726249437</v>
      </c>
      <c r="AA26" s="40">
        <f t="shared" si="26"/>
        <v>2.341036097266274</v>
      </c>
      <c r="AB26" s="40">
        <f t="shared" si="27"/>
        <v>1.7543859649122806</v>
      </c>
      <c r="AC26" s="40">
        <f t="shared" si="28"/>
        <v>3.1659961518278816</v>
      </c>
      <c r="AD26" s="40">
        <f t="shared" si="29"/>
        <v>0.56633158714427301</v>
      </c>
      <c r="AE26" s="42">
        <f t="shared" si="30"/>
        <v>1.0093363613424173</v>
      </c>
    </row>
    <row r="27" spans="1:31" x14ac:dyDescent="0.3">
      <c r="A27" s="4" t="s">
        <v>4</v>
      </c>
      <c r="B27" s="40">
        <f t="shared" si="1"/>
        <v>1.3170272812793979</v>
      </c>
      <c r="C27" s="40">
        <f t="shared" si="2"/>
        <v>1.7033356990773598</v>
      </c>
      <c r="D27" s="40">
        <f t="shared" si="3"/>
        <v>4.2134360864466407</v>
      </c>
      <c r="E27" s="40">
        <f t="shared" si="4"/>
        <v>0.65167807103290976</v>
      </c>
      <c r="F27" s="40">
        <f t="shared" si="5"/>
        <v>1.2484993997599039</v>
      </c>
      <c r="G27" s="40">
        <f t="shared" si="6"/>
        <v>1.3627943900502779</v>
      </c>
      <c r="H27" s="40">
        <f t="shared" si="7"/>
        <v>1.4987800627396306</v>
      </c>
      <c r="I27" s="40">
        <f t="shared" si="8"/>
        <v>1.8486332753989574</v>
      </c>
      <c r="J27" s="40">
        <f t="shared" si="9"/>
        <v>4.0271654950554039</v>
      </c>
      <c r="K27" s="40">
        <f t="shared" si="10"/>
        <v>0.34228541337546076</v>
      </c>
      <c r="L27" s="40">
        <f t="shared" si="11"/>
        <v>0.75537478210342823</v>
      </c>
      <c r="M27" s="40">
        <f t="shared" si="12"/>
        <v>1.8375364339120519</v>
      </c>
      <c r="N27" s="40">
        <f t="shared" si="13"/>
        <v>1.1494252873563218</v>
      </c>
      <c r="O27" s="40">
        <f t="shared" si="14"/>
        <v>1.8613029120384268</v>
      </c>
      <c r="P27" s="40">
        <f t="shared" si="15"/>
        <v>2.9562982005141389</v>
      </c>
      <c r="Q27" s="40">
        <f t="shared" si="16"/>
        <v>0.54156512320606554</v>
      </c>
      <c r="R27" s="40">
        <f t="shared" si="17"/>
        <v>1.2706674831598286</v>
      </c>
      <c r="S27" s="40">
        <f t="shared" si="18"/>
        <v>1.5517649846008055</v>
      </c>
      <c r="T27" s="40">
        <f t="shared" si="19"/>
        <v>1.2249208025343188</v>
      </c>
      <c r="U27" s="40">
        <f t="shared" si="20"/>
        <v>1.4055472263868065</v>
      </c>
      <c r="V27" s="40">
        <f t="shared" si="21"/>
        <v>3.3382456589991669</v>
      </c>
      <c r="W27" s="40">
        <f t="shared" si="22"/>
        <v>0.56837178201270477</v>
      </c>
      <c r="X27" s="40">
        <f t="shared" si="23"/>
        <v>1.3055985837574684</v>
      </c>
      <c r="Y27" s="40">
        <f t="shared" si="24"/>
        <v>1.5364412344057781</v>
      </c>
      <c r="Z27" s="40">
        <f t="shared" si="25"/>
        <v>1.2606933813597478</v>
      </c>
      <c r="AA27" s="40">
        <f t="shared" si="26"/>
        <v>1.4046216583597644</v>
      </c>
      <c r="AB27" s="40">
        <f t="shared" si="27"/>
        <v>2.9922938186587968</v>
      </c>
      <c r="AC27" s="40">
        <f t="shared" si="28"/>
        <v>0.40230890327094632</v>
      </c>
      <c r="AD27" s="40">
        <f t="shared" si="29"/>
        <v>0.97692198782387085</v>
      </c>
      <c r="AE27" s="42">
        <f t="shared" si="30"/>
        <v>1.6149381781478678</v>
      </c>
    </row>
    <row r="28" spans="1:31" x14ac:dyDescent="0.3">
      <c r="A28" s="4" t="s">
        <v>5</v>
      </c>
      <c r="B28" s="40">
        <f t="shared" si="1"/>
        <v>1.0583254938852305</v>
      </c>
      <c r="C28" s="40">
        <f t="shared" si="2"/>
        <v>0.61036195883605393</v>
      </c>
      <c r="D28" s="40">
        <f t="shared" si="3"/>
        <v>0.31831127492042216</v>
      </c>
      <c r="E28" s="40">
        <f t="shared" si="4"/>
        <v>0.2932551319648094</v>
      </c>
      <c r="F28" s="40">
        <f t="shared" si="5"/>
        <v>0.14405762304921968</v>
      </c>
      <c r="G28" s="40">
        <f t="shared" si="6"/>
        <v>0.21169621593014024</v>
      </c>
      <c r="H28" s="40">
        <f t="shared" si="7"/>
        <v>0.55768560474032769</v>
      </c>
      <c r="I28" s="40">
        <f t="shared" si="8"/>
        <v>1.0902196239532311</v>
      </c>
      <c r="J28" s="40">
        <f t="shared" si="9"/>
        <v>0.34552603359942807</v>
      </c>
      <c r="K28" s="40">
        <f t="shared" si="10"/>
        <v>0.13164823591363875</v>
      </c>
      <c r="L28" s="40">
        <f t="shared" si="11"/>
        <v>2.9052876234747237E-2</v>
      </c>
      <c r="M28" s="40">
        <f t="shared" si="12"/>
        <v>0.20276264098339883</v>
      </c>
      <c r="N28" s="40">
        <f t="shared" si="13"/>
        <v>0.68299183741462599</v>
      </c>
      <c r="O28" s="40">
        <f t="shared" si="14"/>
        <v>0.30021014710297211</v>
      </c>
      <c r="P28" s="40">
        <f t="shared" si="15"/>
        <v>0.16452442159383035</v>
      </c>
      <c r="Q28" s="40">
        <f t="shared" si="16"/>
        <v>0.3249390739236393</v>
      </c>
      <c r="R28" s="40">
        <f t="shared" si="17"/>
        <v>0</v>
      </c>
      <c r="S28" s="40">
        <f t="shared" si="18"/>
        <v>0.14214641080312723</v>
      </c>
      <c r="T28" s="40">
        <f t="shared" si="19"/>
        <v>0.80253431890179516</v>
      </c>
      <c r="U28" s="40">
        <f t="shared" si="20"/>
        <v>0.99325337331334329</v>
      </c>
      <c r="V28" s="40">
        <f t="shared" si="21"/>
        <v>0.179406676491318</v>
      </c>
      <c r="W28" s="40">
        <f t="shared" si="22"/>
        <v>0.26746907388833163</v>
      </c>
      <c r="X28" s="40">
        <f t="shared" si="23"/>
        <v>2.2128789555211331E-2</v>
      </c>
      <c r="Y28" s="40">
        <f t="shared" si="24"/>
        <v>0.28890347997373605</v>
      </c>
      <c r="Z28" s="40">
        <f t="shared" si="25"/>
        <v>0.72039621791985586</v>
      </c>
      <c r="AA28" s="40">
        <f t="shared" si="26"/>
        <v>0.93641443890650955</v>
      </c>
      <c r="AB28" s="40">
        <f t="shared" si="27"/>
        <v>0.30332841449417935</v>
      </c>
      <c r="AC28" s="40">
        <f t="shared" si="28"/>
        <v>0.13993353157250304</v>
      </c>
      <c r="AD28" s="40">
        <f t="shared" si="29"/>
        <v>0</v>
      </c>
      <c r="AE28" s="42">
        <f t="shared" si="30"/>
        <v>0.21448397678526368</v>
      </c>
    </row>
    <row r="29" spans="1:31" x14ac:dyDescent="0.3">
      <c r="A29" s="4" t="s">
        <v>6</v>
      </c>
      <c r="B29" s="40">
        <f t="shared" si="1"/>
        <v>30.950141110065854</v>
      </c>
      <c r="C29" s="40">
        <f t="shared" si="2"/>
        <v>32.33498935415188</v>
      </c>
      <c r="D29" s="40">
        <f t="shared" si="3"/>
        <v>23.178086781705478</v>
      </c>
      <c r="E29" s="40">
        <f t="shared" si="4"/>
        <v>45.161290322580641</v>
      </c>
      <c r="F29" s="40">
        <f t="shared" si="5"/>
        <v>55.36614645858343</v>
      </c>
      <c r="G29" s="40">
        <f t="shared" si="6"/>
        <v>47.406721354855783</v>
      </c>
      <c r="H29" s="40">
        <f t="shared" si="7"/>
        <v>27.361449982572321</v>
      </c>
      <c r="I29" s="40">
        <f t="shared" si="8"/>
        <v>28.551113920050557</v>
      </c>
      <c r="J29" s="40">
        <f t="shared" si="9"/>
        <v>25.080424162992969</v>
      </c>
      <c r="K29" s="40">
        <f t="shared" si="10"/>
        <v>32.385466034755133</v>
      </c>
      <c r="L29" s="40">
        <f t="shared" si="11"/>
        <v>36.955258570598488</v>
      </c>
      <c r="M29" s="40">
        <f t="shared" si="12"/>
        <v>53.694081865416301</v>
      </c>
      <c r="N29" s="40">
        <f t="shared" si="13"/>
        <v>24.587706146926536</v>
      </c>
      <c r="O29" s="40">
        <f t="shared" si="14"/>
        <v>22.0504353047133</v>
      </c>
      <c r="P29" s="40">
        <f t="shared" si="15"/>
        <v>20.303341902313623</v>
      </c>
      <c r="Q29" s="40">
        <f t="shared" si="16"/>
        <v>49.823991334958031</v>
      </c>
      <c r="R29" s="40">
        <f t="shared" si="17"/>
        <v>54.056950398040414</v>
      </c>
      <c r="S29" s="40">
        <f t="shared" si="18"/>
        <v>45.439469320066337</v>
      </c>
      <c r="T29" s="40">
        <f t="shared" si="19"/>
        <v>24.371700105596624</v>
      </c>
      <c r="U29" s="40">
        <f t="shared" si="20"/>
        <v>24.831334332833581</v>
      </c>
      <c r="V29" s="40">
        <f t="shared" si="21"/>
        <v>24.136605369385535</v>
      </c>
      <c r="W29" s="40">
        <f t="shared" si="22"/>
        <v>33.199598796389168</v>
      </c>
      <c r="X29" s="40">
        <f t="shared" si="23"/>
        <v>48.262890019915908</v>
      </c>
      <c r="Y29" s="40">
        <f t="shared" si="24"/>
        <v>35.692711753118843</v>
      </c>
      <c r="Z29" s="40">
        <f t="shared" si="25"/>
        <v>24.380909500225123</v>
      </c>
      <c r="AA29" s="40">
        <f t="shared" si="26"/>
        <v>32.517746563963144</v>
      </c>
      <c r="AB29" s="40">
        <f t="shared" si="27"/>
        <v>29.906542056074763</v>
      </c>
      <c r="AC29" s="40">
        <f t="shared" si="28"/>
        <v>29.018716109847819</v>
      </c>
      <c r="AD29" s="40">
        <f t="shared" si="29"/>
        <v>36.245221577233472</v>
      </c>
      <c r="AE29" s="42">
        <f t="shared" si="30"/>
        <v>46.971990915972754</v>
      </c>
    </row>
    <row r="30" spans="1:31" x14ac:dyDescent="0.3">
      <c r="A30" s="4" t="s">
        <v>7</v>
      </c>
      <c r="B30" s="40">
        <f t="shared" si="1"/>
        <v>0</v>
      </c>
      <c r="C30" s="40">
        <f t="shared" si="2"/>
        <v>0.19872249822569199</v>
      </c>
      <c r="D30" s="40">
        <f t="shared" si="3"/>
        <v>0.49422013737644493</v>
      </c>
      <c r="E30" s="40">
        <f t="shared" si="4"/>
        <v>0</v>
      </c>
      <c r="F30" s="40">
        <f t="shared" si="5"/>
        <v>0</v>
      </c>
      <c r="G30" s="40">
        <f t="shared" si="6"/>
        <v>2.4212754697009791</v>
      </c>
      <c r="H30" s="40">
        <f t="shared" si="7"/>
        <v>0</v>
      </c>
      <c r="I30" s="40">
        <f t="shared" si="8"/>
        <v>0.47400853215357874</v>
      </c>
      <c r="J30" s="40">
        <f t="shared" si="9"/>
        <v>0.96508995591564395</v>
      </c>
      <c r="K30" s="40">
        <f t="shared" si="10"/>
        <v>7.8988941548183256E-2</v>
      </c>
      <c r="L30" s="40">
        <f t="shared" si="11"/>
        <v>0</v>
      </c>
      <c r="M30" s="40">
        <f t="shared" si="12"/>
        <v>2.1670257255100749</v>
      </c>
      <c r="N30" s="40">
        <f t="shared" si="13"/>
        <v>0</v>
      </c>
      <c r="O30" s="40">
        <f t="shared" si="14"/>
        <v>0.34524166916841792</v>
      </c>
      <c r="P30" s="40">
        <f t="shared" si="15"/>
        <v>0.37017994858611825</v>
      </c>
      <c r="Q30" s="40">
        <f t="shared" si="16"/>
        <v>0.13539128080151638</v>
      </c>
      <c r="R30" s="40">
        <f t="shared" si="17"/>
        <v>0</v>
      </c>
      <c r="S30" s="40">
        <f t="shared" si="18"/>
        <v>2.4520255863539444</v>
      </c>
      <c r="T30" s="40">
        <f t="shared" si="19"/>
        <v>0</v>
      </c>
      <c r="U30" s="40">
        <f t="shared" si="20"/>
        <v>0.31859070464767614</v>
      </c>
      <c r="V30" s="40">
        <f t="shared" si="21"/>
        <v>0.57025693599026084</v>
      </c>
      <c r="W30" s="40">
        <f t="shared" si="22"/>
        <v>0</v>
      </c>
      <c r="X30" s="40">
        <f t="shared" si="23"/>
        <v>0</v>
      </c>
      <c r="Y30" s="40">
        <f t="shared" si="24"/>
        <v>1.9172685489166119</v>
      </c>
      <c r="Z30" s="40">
        <f t="shared" si="25"/>
        <v>0</v>
      </c>
      <c r="AA30" s="40">
        <f t="shared" si="26"/>
        <v>0.72496601721794296</v>
      </c>
      <c r="AB30" s="40">
        <f t="shared" si="27"/>
        <v>1.2543039842597148</v>
      </c>
      <c r="AC30" s="40">
        <f t="shared" si="28"/>
        <v>5.2475074339688649E-2</v>
      </c>
      <c r="AD30" s="40">
        <f t="shared" si="29"/>
        <v>0</v>
      </c>
      <c r="AE30" s="42">
        <f t="shared" si="30"/>
        <v>2.6116578349735047</v>
      </c>
    </row>
    <row r="31" spans="1:31" x14ac:dyDescent="0.3">
      <c r="A31" s="4" t="s">
        <v>8</v>
      </c>
      <c r="B31" s="40">
        <f t="shared" si="1"/>
        <v>0</v>
      </c>
      <c r="C31" s="40">
        <f t="shared" si="2"/>
        <v>0</v>
      </c>
      <c r="D31" s="40">
        <f t="shared" si="3"/>
        <v>0</v>
      </c>
      <c r="E31" s="40">
        <f t="shared" si="4"/>
        <v>0</v>
      </c>
      <c r="F31" s="40">
        <f t="shared" si="5"/>
        <v>0</v>
      </c>
      <c r="G31" s="40">
        <f t="shared" si="6"/>
        <v>0</v>
      </c>
      <c r="H31" s="40">
        <f t="shared" si="7"/>
        <v>0</v>
      </c>
      <c r="I31" s="40">
        <f t="shared" si="8"/>
        <v>0</v>
      </c>
      <c r="J31" s="40">
        <f t="shared" si="9"/>
        <v>0</v>
      </c>
      <c r="K31" s="40">
        <f t="shared" si="10"/>
        <v>0</v>
      </c>
      <c r="L31" s="40">
        <f t="shared" si="11"/>
        <v>0</v>
      </c>
      <c r="M31" s="40">
        <f t="shared" si="12"/>
        <v>0</v>
      </c>
      <c r="N31" s="40">
        <f t="shared" si="13"/>
        <v>0</v>
      </c>
      <c r="O31" s="40">
        <f t="shared" si="14"/>
        <v>0</v>
      </c>
      <c r="P31" s="40">
        <f t="shared" si="15"/>
        <v>0</v>
      </c>
      <c r="Q31" s="40">
        <f t="shared" si="16"/>
        <v>0</v>
      </c>
      <c r="R31" s="40">
        <f t="shared" si="17"/>
        <v>4.5927740355174523E-2</v>
      </c>
      <c r="S31" s="40">
        <f t="shared" si="18"/>
        <v>1.1845534233593935E-2</v>
      </c>
      <c r="T31" s="40">
        <f t="shared" si="19"/>
        <v>0</v>
      </c>
      <c r="U31" s="40">
        <f t="shared" si="20"/>
        <v>0</v>
      </c>
      <c r="V31" s="40">
        <f t="shared" si="21"/>
        <v>0</v>
      </c>
      <c r="W31" s="40">
        <f t="shared" si="22"/>
        <v>0</v>
      </c>
      <c r="X31" s="40">
        <f t="shared" si="23"/>
        <v>0</v>
      </c>
      <c r="Y31" s="40">
        <f t="shared" si="24"/>
        <v>0</v>
      </c>
      <c r="Z31" s="40">
        <f t="shared" si="25"/>
        <v>0</v>
      </c>
      <c r="AA31" s="40">
        <f t="shared" si="26"/>
        <v>0</v>
      </c>
      <c r="AB31" s="40">
        <f t="shared" si="27"/>
        <v>0</v>
      </c>
      <c r="AC31" s="40">
        <f t="shared" si="28"/>
        <v>0</v>
      </c>
      <c r="AD31" s="40">
        <f t="shared" si="29"/>
        <v>0</v>
      </c>
      <c r="AE31" s="42">
        <f t="shared" si="30"/>
        <v>0</v>
      </c>
    </row>
    <row r="32" spans="1:31" x14ac:dyDescent="0.3">
      <c r="A32" s="4" t="s">
        <v>9</v>
      </c>
      <c r="B32" s="40">
        <f t="shared" si="1"/>
        <v>0.35277516462841019</v>
      </c>
      <c r="C32" s="40">
        <f t="shared" si="2"/>
        <v>8.5166784953867994E-2</v>
      </c>
      <c r="D32" s="40">
        <f t="shared" si="3"/>
        <v>0.108895962472776</v>
      </c>
      <c r="E32" s="40">
        <f t="shared" si="4"/>
        <v>0.19550342130987292</v>
      </c>
      <c r="F32" s="40">
        <f t="shared" si="5"/>
        <v>0.26410564225690275</v>
      </c>
      <c r="G32" s="40">
        <f t="shared" si="6"/>
        <v>7.9386080973802592E-2</v>
      </c>
      <c r="H32" s="40">
        <f t="shared" si="7"/>
        <v>0.66225165562913912</v>
      </c>
      <c r="I32" s="40">
        <f t="shared" si="8"/>
        <v>6.3201137620477174E-2</v>
      </c>
      <c r="J32" s="40">
        <f t="shared" si="9"/>
        <v>9.5317526510187059E-2</v>
      </c>
      <c r="K32" s="40">
        <f t="shared" si="10"/>
        <v>0</v>
      </c>
      <c r="L32" s="40">
        <f t="shared" si="11"/>
        <v>8.7158628704241722E-2</v>
      </c>
      <c r="M32" s="40">
        <f t="shared" si="12"/>
        <v>5.0690660245849707E-2</v>
      </c>
      <c r="N32" s="40">
        <f t="shared" si="13"/>
        <v>0.33316674995835416</v>
      </c>
      <c r="O32" s="40">
        <f t="shared" si="14"/>
        <v>0.42029420594416089</v>
      </c>
      <c r="P32" s="40">
        <f t="shared" si="15"/>
        <v>8.2262210796915175E-2</v>
      </c>
      <c r="Q32" s="40">
        <f t="shared" si="16"/>
        <v>0</v>
      </c>
      <c r="R32" s="40">
        <f t="shared" si="17"/>
        <v>0.32149418248622169</v>
      </c>
      <c r="S32" s="40">
        <f t="shared" si="18"/>
        <v>4.7382136934375742E-2</v>
      </c>
      <c r="T32" s="40">
        <f t="shared" si="19"/>
        <v>0.65469904963041181</v>
      </c>
      <c r="U32" s="40">
        <f t="shared" si="20"/>
        <v>0.29985007496251875</v>
      </c>
      <c r="V32" s="40">
        <f t="shared" si="21"/>
        <v>9.6110719548920365E-2</v>
      </c>
      <c r="W32" s="40">
        <f t="shared" si="22"/>
        <v>0</v>
      </c>
      <c r="X32" s="40">
        <f t="shared" si="23"/>
        <v>0.30980305377295858</v>
      </c>
      <c r="Y32" s="40">
        <f t="shared" si="24"/>
        <v>3.9395929087327641E-2</v>
      </c>
      <c r="Z32" s="40">
        <f t="shared" si="25"/>
        <v>0.94552003601981094</v>
      </c>
      <c r="AA32" s="40">
        <f t="shared" si="26"/>
        <v>0.15103458692040478</v>
      </c>
      <c r="AB32" s="40">
        <f t="shared" si="27"/>
        <v>0.10657484833579275</v>
      </c>
      <c r="AC32" s="40">
        <f t="shared" si="28"/>
        <v>1.7491691446562881E-2</v>
      </c>
      <c r="AD32" s="40">
        <f t="shared" si="29"/>
        <v>0.16989947614328188</v>
      </c>
      <c r="AE32" s="42">
        <f t="shared" si="30"/>
        <v>5.0466818067120868E-2</v>
      </c>
    </row>
    <row r="33" spans="1:31" x14ac:dyDescent="0.3">
      <c r="A33" s="4" t="s">
        <v>10</v>
      </c>
      <c r="B33" s="40">
        <f t="shared" si="1"/>
        <v>45.014111006585139</v>
      </c>
      <c r="C33" s="40">
        <f t="shared" si="2"/>
        <v>23.704755145493259</v>
      </c>
      <c r="D33" s="40">
        <f t="shared" si="3"/>
        <v>17.038029820740491</v>
      </c>
      <c r="E33" s="40">
        <f t="shared" si="4"/>
        <v>34.343434343434339</v>
      </c>
      <c r="F33" s="40">
        <f t="shared" si="5"/>
        <v>27.875150060024012</v>
      </c>
      <c r="G33" s="40">
        <f t="shared" si="6"/>
        <v>15.586133897856575</v>
      </c>
      <c r="H33" s="40">
        <f t="shared" si="7"/>
        <v>49.599163471592888</v>
      </c>
      <c r="I33" s="40">
        <f t="shared" si="8"/>
        <v>29.704534681624267</v>
      </c>
      <c r="J33" s="40">
        <f t="shared" si="9"/>
        <v>17.383533897295365</v>
      </c>
      <c r="K33" s="40">
        <f t="shared" si="10"/>
        <v>51.07951553449184</v>
      </c>
      <c r="L33" s="40">
        <f t="shared" si="11"/>
        <v>25.421266705403834</v>
      </c>
      <c r="M33" s="40">
        <f t="shared" si="12"/>
        <v>21.619566594854899</v>
      </c>
      <c r="N33" s="40">
        <f t="shared" si="13"/>
        <v>41.296018657337996</v>
      </c>
      <c r="O33" s="40">
        <f t="shared" si="14"/>
        <v>29.765836085259682</v>
      </c>
      <c r="P33" s="40">
        <f t="shared" si="15"/>
        <v>15.557840616966581</v>
      </c>
      <c r="Q33" s="40">
        <f t="shared" si="16"/>
        <v>20.525318169509884</v>
      </c>
      <c r="R33" s="40">
        <f t="shared" si="17"/>
        <v>20.759338640538886</v>
      </c>
      <c r="S33" s="40">
        <f t="shared" si="18"/>
        <v>13.503909026297087</v>
      </c>
      <c r="T33" s="40">
        <f t="shared" si="19"/>
        <v>49.12354804646251</v>
      </c>
      <c r="U33" s="40">
        <f t="shared" si="20"/>
        <v>37.762368815592204</v>
      </c>
      <c r="V33" s="40">
        <f t="shared" si="21"/>
        <v>18.254629332991605</v>
      </c>
      <c r="W33" s="40">
        <f t="shared" si="22"/>
        <v>40.588431962554324</v>
      </c>
      <c r="X33" s="40">
        <f t="shared" si="23"/>
        <v>32.263775171498125</v>
      </c>
      <c r="Y33" s="40">
        <f t="shared" si="24"/>
        <v>38.73933026920551</v>
      </c>
      <c r="Z33" s="40">
        <f t="shared" si="25"/>
        <v>48.199009455200361</v>
      </c>
      <c r="AA33" s="40">
        <f t="shared" si="26"/>
        <v>24.694154961486181</v>
      </c>
      <c r="AB33" s="40">
        <f t="shared" si="27"/>
        <v>17.060173798983442</v>
      </c>
      <c r="AC33" s="40">
        <f t="shared" si="28"/>
        <v>55.501136959944034</v>
      </c>
      <c r="AD33" s="40">
        <f t="shared" si="29"/>
        <v>17.924394733116237</v>
      </c>
      <c r="AE33" s="42">
        <f t="shared" si="30"/>
        <v>21.435780974009589</v>
      </c>
    </row>
    <row r="34" spans="1:31" x14ac:dyDescent="0.3">
      <c r="A34" s="4" t="s">
        <v>11</v>
      </c>
      <c r="B34" s="40">
        <f t="shared" si="1"/>
        <v>0</v>
      </c>
      <c r="C34" s="40">
        <f t="shared" si="2"/>
        <v>2.0581973030518097</v>
      </c>
      <c r="D34" s="40">
        <f t="shared" si="3"/>
        <v>0.29318143742670461</v>
      </c>
      <c r="E34" s="40">
        <f t="shared" si="4"/>
        <v>0</v>
      </c>
      <c r="F34" s="40">
        <f t="shared" si="5"/>
        <v>0</v>
      </c>
      <c r="G34" s="40">
        <f t="shared" si="6"/>
        <v>9.1029372849960311</v>
      </c>
      <c r="H34" s="40">
        <f t="shared" si="7"/>
        <v>0.97594980829557343</v>
      </c>
      <c r="I34" s="40">
        <f t="shared" si="8"/>
        <v>1.6906304313477643</v>
      </c>
      <c r="J34" s="40">
        <f t="shared" si="9"/>
        <v>0.30978196115810797</v>
      </c>
      <c r="K34" s="40">
        <f t="shared" si="10"/>
        <v>1.1058451816745656</v>
      </c>
      <c r="L34" s="40">
        <f t="shared" si="11"/>
        <v>0</v>
      </c>
      <c r="M34" s="40">
        <f t="shared" si="12"/>
        <v>1.3179571663920924</v>
      </c>
      <c r="N34" s="40">
        <f t="shared" si="13"/>
        <v>0.39980009995002497</v>
      </c>
      <c r="O34" s="40">
        <f t="shared" si="14"/>
        <v>1.5010507355148603</v>
      </c>
      <c r="P34" s="40">
        <f t="shared" si="15"/>
        <v>0.21079691516709514</v>
      </c>
      <c r="Q34" s="40">
        <f t="shared" si="16"/>
        <v>0.97481722177091801</v>
      </c>
      <c r="R34" s="40">
        <f t="shared" si="17"/>
        <v>0</v>
      </c>
      <c r="S34" s="40">
        <f t="shared" si="18"/>
        <v>3.2219853115375501</v>
      </c>
      <c r="T34" s="40">
        <f t="shared" si="19"/>
        <v>0</v>
      </c>
      <c r="U34" s="40">
        <f t="shared" si="20"/>
        <v>1.4617691154422789</v>
      </c>
      <c r="V34" s="40">
        <f t="shared" si="21"/>
        <v>0.22425834561414751</v>
      </c>
      <c r="W34" s="40">
        <f t="shared" si="22"/>
        <v>3.3433634236041454E-2</v>
      </c>
      <c r="X34" s="40">
        <f t="shared" si="23"/>
        <v>0</v>
      </c>
      <c r="Y34" s="40">
        <f t="shared" si="24"/>
        <v>1.273801707156927</v>
      </c>
      <c r="Z34" s="40">
        <f t="shared" si="25"/>
        <v>0.47276001800990547</v>
      </c>
      <c r="AA34" s="40">
        <f t="shared" si="26"/>
        <v>1.4499320344358859</v>
      </c>
      <c r="AB34" s="40">
        <f t="shared" si="27"/>
        <v>0.28693228398098047</v>
      </c>
      <c r="AC34" s="40">
        <f t="shared" si="28"/>
        <v>0.62970089207626379</v>
      </c>
      <c r="AD34" s="40">
        <f t="shared" si="29"/>
        <v>0</v>
      </c>
      <c r="AE34" s="42">
        <f t="shared" si="30"/>
        <v>3.7597779460005047</v>
      </c>
    </row>
    <row r="35" spans="1:31" x14ac:dyDescent="0.3">
      <c r="A35" s="4" t="s">
        <v>12</v>
      </c>
      <c r="B35" s="40">
        <f t="shared" si="1"/>
        <v>9.4073377234242708E-2</v>
      </c>
      <c r="C35" s="40">
        <f t="shared" si="2"/>
        <v>0.36905606813342795</v>
      </c>
      <c r="D35" s="40">
        <f t="shared" si="3"/>
        <v>0.14240241246439939</v>
      </c>
      <c r="E35" s="40">
        <f t="shared" si="4"/>
        <v>0.26067122841316392</v>
      </c>
      <c r="F35" s="40">
        <f t="shared" si="5"/>
        <v>9.6038415366146462E-2</v>
      </c>
      <c r="G35" s="40">
        <f t="shared" si="6"/>
        <v>0.26462026991267534</v>
      </c>
      <c r="H35" s="40">
        <f t="shared" si="7"/>
        <v>0.34855350296270476</v>
      </c>
      <c r="I35" s="40">
        <f t="shared" si="8"/>
        <v>0.56881023858429447</v>
      </c>
      <c r="J35" s="40">
        <f t="shared" si="9"/>
        <v>0.17872036220660076</v>
      </c>
      <c r="K35" s="40">
        <f t="shared" si="10"/>
        <v>0.50026329647182732</v>
      </c>
      <c r="L35" s="40">
        <f t="shared" si="11"/>
        <v>0.26147588611272515</v>
      </c>
      <c r="M35" s="40">
        <f t="shared" si="12"/>
        <v>0.34216195665948551</v>
      </c>
      <c r="N35" s="40">
        <f t="shared" si="13"/>
        <v>0.11660836248542396</v>
      </c>
      <c r="O35" s="40">
        <f t="shared" si="14"/>
        <v>0.16511558090663464</v>
      </c>
      <c r="P35" s="40">
        <f t="shared" si="15"/>
        <v>7.1979434447300775E-2</v>
      </c>
      <c r="Q35" s="40">
        <f t="shared" si="16"/>
        <v>0.1083130246412131</v>
      </c>
      <c r="R35" s="40">
        <f t="shared" si="17"/>
        <v>7.6546233925290877E-2</v>
      </c>
      <c r="S35" s="40">
        <f t="shared" si="18"/>
        <v>0.40274816394219376</v>
      </c>
      <c r="T35" s="40">
        <f t="shared" si="19"/>
        <v>0.16895459345300951</v>
      </c>
      <c r="U35" s="40">
        <f t="shared" si="20"/>
        <v>0.26236881559220393</v>
      </c>
      <c r="V35" s="40">
        <f t="shared" si="21"/>
        <v>0.12174024476196579</v>
      </c>
      <c r="W35" s="40">
        <f t="shared" si="22"/>
        <v>0.4012036108324975</v>
      </c>
      <c r="X35" s="40">
        <f t="shared" si="23"/>
        <v>0.24341668510732464</v>
      </c>
      <c r="Y35" s="40">
        <f t="shared" si="24"/>
        <v>0.28890347997373605</v>
      </c>
      <c r="Z35" s="40">
        <f t="shared" si="25"/>
        <v>0.22512381809995496</v>
      </c>
      <c r="AA35" s="40">
        <f t="shared" si="26"/>
        <v>0.39268992599305241</v>
      </c>
      <c r="AB35" s="40">
        <f t="shared" si="27"/>
        <v>0.10657484833579275</v>
      </c>
      <c r="AC35" s="40">
        <f t="shared" si="28"/>
        <v>0.40230890327094632</v>
      </c>
      <c r="AD35" s="40">
        <f t="shared" si="29"/>
        <v>4.247486903582047E-2</v>
      </c>
      <c r="AE35" s="42">
        <f t="shared" si="30"/>
        <v>0.25233409033560433</v>
      </c>
    </row>
    <row r="36" spans="1:31" x14ac:dyDescent="0.3">
      <c r="A36" s="4" t="s">
        <v>13</v>
      </c>
      <c r="B36" s="40">
        <f t="shared" si="1"/>
        <v>5.5973659454374411</v>
      </c>
      <c r="C36" s="40">
        <f t="shared" si="2"/>
        <v>18.083747338537968</v>
      </c>
      <c r="D36" s="40">
        <f t="shared" si="3"/>
        <v>1.4910370246272409</v>
      </c>
      <c r="E36" s="40">
        <f t="shared" si="4"/>
        <v>2.0202020202020203</v>
      </c>
      <c r="F36" s="40">
        <f t="shared" si="5"/>
        <v>0.88835534213685463</v>
      </c>
      <c r="G36" s="40">
        <f t="shared" si="6"/>
        <v>1.1114051336332362</v>
      </c>
      <c r="H36" s="40">
        <f t="shared" si="7"/>
        <v>6.7619379574764729</v>
      </c>
      <c r="I36" s="40">
        <f t="shared" si="8"/>
        <v>20.998577974403538</v>
      </c>
      <c r="J36" s="40">
        <f t="shared" si="9"/>
        <v>0.58381984987489577</v>
      </c>
      <c r="K36" s="40">
        <f t="shared" si="10"/>
        <v>1.0005265929436546</v>
      </c>
      <c r="L36" s="40">
        <f t="shared" si="11"/>
        <v>0.72632190586868106</v>
      </c>
      <c r="M36" s="40">
        <f t="shared" si="12"/>
        <v>0.57026992776580909</v>
      </c>
      <c r="N36" s="40">
        <f t="shared" si="13"/>
        <v>5.8304181242711977</v>
      </c>
      <c r="O36" s="40">
        <f t="shared" si="14"/>
        <v>16.796757730411287</v>
      </c>
      <c r="P36" s="40">
        <f t="shared" si="15"/>
        <v>0.81748071979434456</v>
      </c>
      <c r="Q36" s="40">
        <f t="shared" si="16"/>
        <v>2.0037909558624425</v>
      </c>
      <c r="R36" s="40">
        <f t="shared" si="17"/>
        <v>0.70422535211267612</v>
      </c>
      <c r="S36" s="40">
        <f t="shared" si="18"/>
        <v>0.87656953328595111</v>
      </c>
      <c r="T36" s="40">
        <f t="shared" si="19"/>
        <v>5.9134107708553323</v>
      </c>
      <c r="U36" s="40">
        <f t="shared" si="20"/>
        <v>16.604197901049474</v>
      </c>
      <c r="V36" s="40">
        <f t="shared" si="21"/>
        <v>0.94829243288268084</v>
      </c>
      <c r="W36" s="40">
        <f t="shared" si="22"/>
        <v>2.0060180541624875</v>
      </c>
      <c r="X36" s="40">
        <f t="shared" si="23"/>
        <v>0.77450763443239656</v>
      </c>
      <c r="Y36" s="40">
        <f t="shared" si="24"/>
        <v>1.2606697307944845</v>
      </c>
      <c r="Z36" s="40">
        <f t="shared" si="25"/>
        <v>4.6150382710490767</v>
      </c>
      <c r="AA36" s="40">
        <f t="shared" si="26"/>
        <v>20.79746261893974</v>
      </c>
      <c r="AB36" s="40">
        <f t="shared" si="27"/>
        <v>2.1888834235120513</v>
      </c>
      <c r="AC36" s="40">
        <f t="shared" si="28"/>
        <v>0.61220920062970086</v>
      </c>
      <c r="AD36" s="40">
        <f t="shared" si="29"/>
        <v>0.76454764264476849</v>
      </c>
      <c r="AE36" s="42">
        <f t="shared" si="30"/>
        <v>1.1607368155437801</v>
      </c>
    </row>
    <row r="37" spans="1:31" x14ac:dyDescent="0.3">
      <c r="A37" s="11" t="s">
        <v>25</v>
      </c>
      <c r="B37" s="12">
        <v>100</v>
      </c>
      <c r="C37" s="12">
        <v>100</v>
      </c>
      <c r="D37" s="12">
        <v>100</v>
      </c>
      <c r="E37" s="12">
        <v>100</v>
      </c>
      <c r="F37" s="12">
        <v>100</v>
      </c>
      <c r="G37" s="12">
        <v>100</v>
      </c>
      <c r="H37" s="12">
        <v>100</v>
      </c>
      <c r="I37" s="12">
        <v>100</v>
      </c>
      <c r="J37" s="12">
        <v>100</v>
      </c>
      <c r="K37" s="12">
        <v>100</v>
      </c>
      <c r="L37" s="12">
        <v>100</v>
      </c>
      <c r="M37" s="12">
        <v>100</v>
      </c>
      <c r="N37" s="12">
        <v>100</v>
      </c>
      <c r="O37" s="12">
        <v>100</v>
      </c>
      <c r="P37" s="12">
        <v>100</v>
      </c>
      <c r="Q37" s="12">
        <v>100</v>
      </c>
      <c r="R37" s="12">
        <v>100</v>
      </c>
      <c r="S37" s="12">
        <v>100</v>
      </c>
      <c r="T37" s="12">
        <v>100</v>
      </c>
      <c r="U37" s="12">
        <v>100</v>
      </c>
      <c r="V37" s="12">
        <v>100</v>
      </c>
      <c r="W37" s="12">
        <v>100</v>
      </c>
      <c r="X37" s="12">
        <v>100</v>
      </c>
      <c r="Y37" s="12">
        <v>100</v>
      </c>
      <c r="Z37" s="12">
        <v>100</v>
      </c>
      <c r="AA37" s="12">
        <v>100</v>
      </c>
      <c r="AB37" s="12">
        <v>100</v>
      </c>
      <c r="AC37" s="12">
        <v>100</v>
      </c>
      <c r="AD37" s="12">
        <v>100</v>
      </c>
      <c r="AE37" s="13">
        <v>100</v>
      </c>
    </row>
  </sheetData>
  <mergeCells count="12">
    <mergeCell ref="Z22:AE22"/>
    <mergeCell ref="A22:A23"/>
    <mergeCell ref="B22:G22"/>
    <mergeCell ref="H22:M22"/>
    <mergeCell ref="N22:S22"/>
    <mergeCell ref="T22:Y22"/>
    <mergeCell ref="Z2:AE2"/>
    <mergeCell ref="A2:A3"/>
    <mergeCell ref="B2:G2"/>
    <mergeCell ref="H2:M2"/>
    <mergeCell ref="N2:S2"/>
    <mergeCell ref="T2:Y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5"/>
  <sheetViews>
    <sheetView workbookViewId="0"/>
  </sheetViews>
  <sheetFormatPr baseColWidth="10" defaultRowHeight="14.4" x14ac:dyDescent="0.3"/>
  <cols>
    <col min="1" max="1" width="23.21875" customWidth="1"/>
    <col min="2" max="21" width="11.44140625" bestFit="1" customWidth="1"/>
  </cols>
  <sheetData>
    <row r="2" spans="1:21" x14ac:dyDescent="0.3">
      <c r="A2" s="27" t="s">
        <v>53</v>
      </c>
      <c r="B2" s="30" t="s">
        <v>44</v>
      </c>
      <c r="C2" s="31"/>
      <c r="D2" s="31"/>
      <c r="E2" s="32"/>
      <c r="F2" s="30" t="s">
        <v>45</v>
      </c>
      <c r="G2" s="31"/>
      <c r="H2" s="31"/>
      <c r="I2" s="32"/>
      <c r="J2" s="30" t="s">
        <v>22</v>
      </c>
      <c r="K2" s="31"/>
      <c r="L2" s="31"/>
      <c r="M2" s="32"/>
      <c r="N2" s="30" t="s">
        <v>46</v>
      </c>
      <c r="O2" s="31"/>
      <c r="P2" s="31"/>
      <c r="Q2" s="32"/>
      <c r="R2" s="30" t="s">
        <v>24</v>
      </c>
      <c r="S2" s="31"/>
      <c r="T2" s="31"/>
      <c r="U2" s="32"/>
    </row>
    <row r="3" spans="1:21" ht="28.8" x14ac:dyDescent="0.3">
      <c r="A3" s="28"/>
      <c r="B3" s="14" t="s">
        <v>47</v>
      </c>
      <c r="C3" s="15" t="s">
        <v>48</v>
      </c>
      <c r="D3" s="15" t="s">
        <v>49</v>
      </c>
      <c r="E3" s="20" t="s">
        <v>50</v>
      </c>
      <c r="F3" s="14" t="s">
        <v>47</v>
      </c>
      <c r="G3" s="15" t="s">
        <v>48</v>
      </c>
      <c r="H3" s="15" t="s">
        <v>49</v>
      </c>
      <c r="I3" s="20" t="s">
        <v>50</v>
      </c>
      <c r="J3" s="14" t="s">
        <v>47</v>
      </c>
      <c r="K3" s="15" t="s">
        <v>48</v>
      </c>
      <c r="L3" s="15" t="s">
        <v>49</v>
      </c>
      <c r="M3" s="20" t="s">
        <v>50</v>
      </c>
      <c r="N3" s="14" t="s">
        <v>47</v>
      </c>
      <c r="O3" s="15" t="s">
        <v>48</v>
      </c>
      <c r="P3" s="15" t="s">
        <v>49</v>
      </c>
      <c r="Q3" s="20" t="s">
        <v>50</v>
      </c>
      <c r="R3" s="14" t="s">
        <v>47</v>
      </c>
      <c r="S3" s="15" t="s">
        <v>48</v>
      </c>
      <c r="T3" s="15" t="s">
        <v>49</v>
      </c>
      <c r="U3" s="20" t="s">
        <v>50</v>
      </c>
    </row>
    <row r="4" spans="1:21" x14ac:dyDescent="0.3">
      <c r="A4" s="4" t="s">
        <v>0</v>
      </c>
      <c r="B4" s="5">
        <v>68</v>
      </c>
      <c r="C4" s="3">
        <v>42</v>
      </c>
      <c r="D4" s="3">
        <v>79</v>
      </c>
      <c r="E4" s="6">
        <v>46</v>
      </c>
      <c r="F4" s="5">
        <v>5</v>
      </c>
      <c r="G4" s="3">
        <v>0</v>
      </c>
      <c r="H4" s="3">
        <v>46</v>
      </c>
      <c r="I4" s="6">
        <v>5</v>
      </c>
      <c r="J4" s="5">
        <v>97</v>
      </c>
      <c r="K4" s="3">
        <v>78</v>
      </c>
      <c r="L4" s="3">
        <v>103</v>
      </c>
      <c r="M4" s="6">
        <v>70</v>
      </c>
      <c r="N4" s="5">
        <v>52</v>
      </c>
      <c r="O4" s="3">
        <v>34</v>
      </c>
      <c r="P4" s="3">
        <v>49</v>
      </c>
      <c r="Q4" s="6">
        <v>33</v>
      </c>
      <c r="R4" s="5">
        <v>55</v>
      </c>
      <c r="S4" s="3">
        <v>36</v>
      </c>
      <c r="T4" s="3">
        <v>56</v>
      </c>
      <c r="U4" s="6">
        <v>29</v>
      </c>
    </row>
    <row r="5" spans="1:21" x14ac:dyDescent="0.3">
      <c r="A5" s="4" t="s">
        <v>1</v>
      </c>
      <c r="B5" s="5">
        <v>66</v>
      </c>
      <c r="C5" s="3">
        <v>97</v>
      </c>
      <c r="D5" s="3">
        <v>545</v>
      </c>
      <c r="E5" s="6">
        <v>60</v>
      </c>
      <c r="F5" s="5">
        <v>42</v>
      </c>
      <c r="G5" s="3">
        <v>92</v>
      </c>
      <c r="H5" s="3">
        <v>304</v>
      </c>
      <c r="I5" s="6">
        <v>118</v>
      </c>
      <c r="J5" s="5">
        <v>170</v>
      </c>
      <c r="K5" s="3">
        <v>296</v>
      </c>
      <c r="L5" s="3">
        <v>772</v>
      </c>
      <c r="M5" s="6">
        <v>229</v>
      </c>
      <c r="N5" s="5">
        <v>41</v>
      </c>
      <c r="O5" s="3">
        <v>150</v>
      </c>
      <c r="P5" s="3">
        <v>369</v>
      </c>
      <c r="Q5" s="6">
        <v>88</v>
      </c>
      <c r="R5" s="5">
        <v>147</v>
      </c>
      <c r="S5" s="3">
        <v>285</v>
      </c>
      <c r="T5" s="3">
        <v>612</v>
      </c>
      <c r="U5" s="6">
        <v>259</v>
      </c>
    </row>
    <row r="6" spans="1:21" x14ac:dyDescent="0.3">
      <c r="A6" s="4" t="s">
        <v>2</v>
      </c>
      <c r="B6" s="5">
        <v>43</v>
      </c>
      <c r="C6" s="3">
        <v>20</v>
      </c>
      <c r="D6" s="3">
        <v>20</v>
      </c>
      <c r="E6" s="6">
        <v>39</v>
      </c>
      <c r="F6" s="5">
        <v>8</v>
      </c>
      <c r="G6" s="3">
        <v>12</v>
      </c>
      <c r="H6" s="3">
        <v>27</v>
      </c>
      <c r="I6" s="6">
        <v>9</v>
      </c>
      <c r="J6" s="5">
        <v>38</v>
      </c>
      <c r="K6" s="3">
        <v>28</v>
      </c>
      <c r="L6" s="3">
        <v>42</v>
      </c>
      <c r="M6" s="6">
        <v>17</v>
      </c>
      <c r="N6" s="5">
        <v>32</v>
      </c>
      <c r="O6" s="3">
        <v>29</v>
      </c>
      <c r="P6" s="3">
        <v>22</v>
      </c>
      <c r="Q6" s="6">
        <v>51</v>
      </c>
      <c r="R6" s="5">
        <v>6</v>
      </c>
      <c r="S6" s="3">
        <v>24</v>
      </c>
      <c r="T6" s="3">
        <v>37</v>
      </c>
      <c r="U6" s="6">
        <v>4</v>
      </c>
    </row>
    <row r="7" spans="1:21" x14ac:dyDescent="0.3">
      <c r="A7" s="4" t="s">
        <v>4</v>
      </c>
      <c r="B7" s="5">
        <v>9</v>
      </c>
      <c r="C7" s="3">
        <v>58</v>
      </c>
      <c r="D7" s="3">
        <v>72</v>
      </c>
      <c r="E7" s="6">
        <v>10</v>
      </c>
      <c r="F7" s="5">
        <v>12</v>
      </c>
      <c r="G7" s="3">
        <v>17</v>
      </c>
      <c r="H7" s="3">
        <v>86</v>
      </c>
      <c r="I7" s="6">
        <v>2</v>
      </c>
      <c r="J7" s="5">
        <v>13</v>
      </c>
      <c r="K7" s="3">
        <v>46</v>
      </c>
      <c r="L7" s="3">
        <v>89</v>
      </c>
      <c r="M7" s="6">
        <v>16</v>
      </c>
      <c r="N7" s="5">
        <v>5</v>
      </c>
      <c r="O7" s="3">
        <v>40</v>
      </c>
      <c r="P7" s="3">
        <v>58</v>
      </c>
      <c r="Q7" s="6">
        <v>7</v>
      </c>
      <c r="R7" s="5">
        <v>18</v>
      </c>
      <c r="S7" s="3">
        <v>43</v>
      </c>
      <c r="T7" s="3">
        <v>72</v>
      </c>
      <c r="U7" s="6">
        <v>16</v>
      </c>
    </row>
    <row r="8" spans="1:21" x14ac:dyDescent="0.3">
      <c r="A8" s="4" t="s">
        <v>5</v>
      </c>
      <c r="B8" s="5">
        <v>10</v>
      </c>
      <c r="C8" s="3">
        <v>4</v>
      </c>
      <c r="D8" s="3">
        <v>12</v>
      </c>
      <c r="E8" s="6">
        <v>3</v>
      </c>
      <c r="F8" s="5">
        <v>3</v>
      </c>
      <c r="G8" s="3">
        <v>1</v>
      </c>
      <c r="H8" s="3">
        <v>10</v>
      </c>
      <c r="I8" s="6">
        <v>1</v>
      </c>
      <c r="J8" s="5">
        <v>10</v>
      </c>
      <c r="K8" s="3">
        <v>0</v>
      </c>
      <c r="L8" s="3">
        <v>4</v>
      </c>
      <c r="M8" s="6">
        <v>0</v>
      </c>
      <c r="N8" s="5">
        <v>8</v>
      </c>
      <c r="O8" s="3">
        <v>0</v>
      </c>
      <c r="P8" s="3">
        <v>0</v>
      </c>
      <c r="Q8" s="6">
        <v>0</v>
      </c>
      <c r="R8" s="5">
        <v>5</v>
      </c>
      <c r="S8" s="3">
        <v>0</v>
      </c>
      <c r="T8" s="3">
        <v>8</v>
      </c>
      <c r="U8" s="6">
        <v>0</v>
      </c>
    </row>
    <row r="9" spans="1:21" x14ac:dyDescent="0.3">
      <c r="A9" s="4" t="s">
        <v>6</v>
      </c>
      <c r="B9" s="5">
        <v>366</v>
      </c>
      <c r="C9" s="3">
        <v>402</v>
      </c>
      <c r="D9" s="3">
        <v>784</v>
      </c>
      <c r="E9" s="6">
        <v>574</v>
      </c>
      <c r="F9" s="5">
        <v>158</v>
      </c>
      <c r="G9" s="3">
        <v>235</v>
      </c>
      <c r="H9" s="3">
        <v>1116</v>
      </c>
      <c r="I9" s="6">
        <v>524</v>
      </c>
      <c r="J9" s="5">
        <v>328</v>
      </c>
      <c r="K9" s="3">
        <v>678</v>
      </c>
      <c r="L9" s="3">
        <v>944</v>
      </c>
      <c r="M9" s="6">
        <v>692</v>
      </c>
      <c r="N9" s="5">
        <v>229</v>
      </c>
      <c r="O9" s="3">
        <v>575</v>
      </c>
      <c r="P9" s="3">
        <v>473</v>
      </c>
      <c r="Q9" s="6">
        <v>436</v>
      </c>
      <c r="R9" s="5">
        <v>387</v>
      </c>
      <c r="S9" s="3">
        <v>569</v>
      </c>
      <c r="T9" s="3">
        <v>1228</v>
      </c>
      <c r="U9" s="6">
        <v>657</v>
      </c>
    </row>
    <row r="10" spans="1:21" x14ac:dyDescent="0.3">
      <c r="A10" s="4" t="s">
        <v>7</v>
      </c>
      <c r="B10" s="5">
        <v>0</v>
      </c>
      <c r="C10" s="3">
        <v>0</v>
      </c>
      <c r="D10" s="3">
        <v>18</v>
      </c>
      <c r="E10" s="6">
        <v>0</v>
      </c>
      <c r="F10" s="5">
        <v>0</v>
      </c>
      <c r="G10" s="3">
        <v>0</v>
      </c>
      <c r="H10" s="3">
        <v>39</v>
      </c>
      <c r="I10" s="6">
        <v>0</v>
      </c>
      <c r="J10" s="5">
        <v>0</v>
      </c>
      <c r="K10" s="3">
        <v>0</v>
      </c>
      <c r="L10" s="3">
        <v>27</v>
      </c>
      <c r="M10" s="6">
        <v>0</v>
      </c>
      <c r="N10" s="5">
        <v>0</v>
      </c>
      <c r="O10" s="3">
        <v>0</v>
      </c>
      <c r="P10" s="3">
        <v>32</v>
      </c>
      <c r="Q10" s="6">
        <v>0</v>
      </c>
      <c r="R10" s="5">
        <v>0</v>
      </c>
      <c r="S10" s="3">
        <v>0</v>
      </c>
      <c r="T10" s="3">
        <v>83</v>
      </c>
      <c r="U10" s="6">
        <v>0</v>
      </c>
    </row>
    <row r="11" spans="1:21" x14ac:dyDescent="0.3">
      <c r="A11" s="4" t="s">
        <v>9</v>
      </c>
      <c r="B11" s="5">
        <v>0</v>
      </c>
      <c r="C11" s="3">
        <v>5</v>
      </c>
      <c r="D11" s="3">
        <v>4</v>
      </c>
      <c r="E11" s="6">
        <v>3</v>
      </c>
      <c r="F11" s="5">
        <v>0</v>
      </c>
      <c r="G11" s="3">
        <v>1</v>
      </c>
      <c r="H11" s="3">
        <v>4</v>
      </c>
      <c r="I11" s="6">
        <v>0</v>
      </c>
      <c r="J11" s="5">
        <v>0</v>
      </c>
      <c r="K11" s="3">
        <v>9</v>
      </c>
      <c r="L11" s="3">
        <v>4</v>
      </c>
      <c r="M11" s="6">
        <v>0</v>
      </c>
      <c r="N11" s="5">
        <v>0</v>
      </c>
      <c r="O11" s="3">
        <v>7</v>
      </c>
      <c r="P11" s="3">
        <v>2</v>
      </c>
      <c r="Q11" s="6">
        <v>0</v>
      </c>
      <c r="R11" s="5">
        <v>0</v>
      </c>
      <c r="S11" s="3">
        <v>6</v>
      </c>
      <c r="T11" s="3">
        <v>1</v>
      </c>
      <c r="U11" s="6">
        <v>0</v>
      </c>
    </row>
    <row r="12" spans="1:21" x14ac:dyDescent="0.3">
      <c r="A12" s="4" t="s">
        <v>10</v>
      </c>
      <c r="B12" s="5">
        <v>373</v>
      </c>
      <c r="C12" s="3">
        <v>372</v>
      </c>
      <c r="D12" s="3">
        <v>316</v>
      </c>
      <c r="E12" s="6">
        <v>242</v>
      </c>
      <c r="F12" s="5">
        <v>361</v>
      </c>
      <c r="G12" s="3">
        <v>218</v>
      </c>
      <c r="H12" s="3">
        <v>334</v>
      </c>
      <c r="I12" s="6">
        <v>205</v>
      </c>
      <c r="J12" s="5">
        <v>214</v>
      </c>
      <c r="K12" s="3">
        <v>484</v>
      </c>
      <c r="L12" s="3">
        <v>426</v>
      </c>
      <c r="M12" s="6">
        <v>150</v>
      </c>
      <c r="N12" s="5">
        <v>357</v>
      </c>
      <c r="O12" s="3">
        <v>531</v>
      </c>
      <c r="P12" s="3">
        <v>474</v>
      </c>
      <c r="Q12" s="6">
        <v>317</v>
      </c>
      <c r="R12" s="5">
        <v>547</v>
      </c>
      <c r="S12" s="3">
        <v>564</v>
      </c>
      <c r="T12" s="3">
        <v>424</v>
      </c>
      <c r="U12" s="6">
        <v>323</v>
      </c>
    </row>
    <row r="13" spans="1:21" x14ac:dyDescent="0.3">
      <c r="A13" s="4" t="s">
        <v>11</v>
      </c>
      <c r="B13" s="5">
        <v>0</v>
      </c>
      <c r="C13" s="3">
        <v>0</v>
      </c>
      <c r="D13" s="3">
        <v>24</v>
      </c>
      <c r="E13" s="6">
        <v>0</v>
      </c>
      <c r="F13" s="5">
        <v>52</v>
      </c>
      <c r="G13" s="3">
        <v>0</v>
      </c>
      <c r="H13" s="3">
        <v>15</v>
      </c>
      <c r="I13" s="6">
        <v>0</v>
      </c>
      <c r="J13" s="5">
        <v>48</v>
      </c>
      <c r="K13" s="3">
        <v>0</v>
      </c>
      <c r="L13" s="3">
        <v>16</v>
      </c>
      <c r="M13" s="6">
        <v>0</v>
      </c>
      <c r="N13" s="5">
        <v>0</v>
      </c>
      <c r="O13" s="3">
        <v>0</v>
      </c>
      <c r="P13" s="3">
        <v>12</v>
      </c>
      <c r="Q13" s="6">
        <v>0</v>
      </c>
      <c r="R13" s="5">
        <v>33</v>
      </c>
      <c r="S13" s="3">
        <v>0</v>
      </c>
      <c r="T13" s="3">
        <v>20</v>
      </c>
      <c r="U13" s="6">
        <v>0</v>
      </c>
    </row>
    <row r="14" spans="1:21" x14ac:dyDescent="0.3">
      <c r="A14" s="4" t="s">
        <v>12</v>
      </c>
      <c r="B14" s="5">
        <v>8</v>
      </c>
      <c r="C14" s="3">
        <v>4</v>
      </c>
      <c r="D14" s="3">
        <v>18</v>
      </c>
      <c r="E14" s="6">
        <v>8</v>
      </c>
      <c r="F14" s="5">
        <v>19</v>
      </c>
      <c r="G14" s="3">
        <v>9</v>
      </c>
      <c r="H14" s="3">
        <v>20</v>
      </c>
      <c r="I14" s="6">
        <v>19</v>
      </c>
      <c r="J14" s="5">
        <v>1</v>
      </c>
      <c r="K14" s="3">
        <v>3</v>
      </c>
      <c r="L14" s="3">
        <v>2</v>
      </c>
      <c r="M14" s="6">
        <v>4</v>
      </c>
      <c r="N14" s="5">
        <v>6</v>
      </c>
      <c r="O14" s="3">
        <v>5</v>
      </c>
      <c r="P14" s="3">
        <v>13</v>
      </c>
      <c r="Q14" s="6">
        <v>11</v>
      </c>
      <c r="R14" s="5">
        <v>17</v>
      </c>
      <c r="S14" s="3">
        <v>0</v>
      </c>
      <c r="T14" s="3">
        <v>6</v>
      </c>
      <c r="U14" s="6">
        <v>6</v>
      </c>
    </row>
    <row r="15" spans="1:21" x14ac:dyDescent="0.3">
      <c r="A15" s="4" t="s">
        <v>13</v>
      </c>
      <c r="B15" s="5">
        <v>37</v>
      </c>
      <c r="C15" s="3">
        <v>24</v>
      </c>
      <c r="D15" s="3">
        <v>56</v>
      </c>
      <c r="E15" s="6">
        <v>39</v>
      </c>
      <c r="F15" s="5">
        <v>7</v>
      </c>
      <c r="G15" s="3">
        <v>6</v>
      </c>
      <c r="H15" s="3">
        <v>15</v>
      </c>
      <c r="I15" s="6">
        <v>1</v>
      </c>
      <c r="J15" s="5">
        <v>64</v>
      </c>
      <c r="K15" s="3">
        <v>12</v>
      </c>
      <c r="L15" s="3">
        <v>25</v>
      </c>
      <c r="M15" s="6">
        <v>18</v>
      </c>
      <c r="N15" s="5">
        <v>48</v>
      </c>
      <c r="O15" s="3">
        <v>12</v>
      </c>
      <c r="P15" s="3">
        <v>72</v>
      </c>
      <c r="Q15" s="6">
        <v>17</v>
      </c>
      <c r="R15" s="5">
        <v>13</v>
      </c>
      <c r="S15" s="3">
        <v>15</v>
      </c>
      <c r="T15" s="3">
        <v>57</v>
      </c>
      <c r="U15" s="6">
        <v>21</v>
      </c>
    </row>
    <row r="16" spans="1:21" x14ac:dyDescent="0.3">
      <c r="A16" s="11" t="s">
        <v>25</v>
      </c>
      <c r="B16" s="12">
        <f>SUM(B4:B15)</f>
        <v>980</v>
      </c>
      <c r="C16" s="12">
        <f t="shared" ref="C16:U16" si="0">SUM(C4:C15)</f>
        <v>1028</v>
      </c>
      <c r="D16" s="12">
        <f t="shared" si="0"/>
        <v>1948</v>
      </c>
      <c r="E16" s="12">
        <f t="shared" si="0"/>
        <v>1024</v>
      </c>
      <c r="F16" s="12">
        <f t="shared" si="0"/>
        <v>667</v>
      </c>
      <c r="G16" s="12">
        <f t="shared" si="0"/>
        <v>591</v>
      </c>
      <c r="H16" s="12">
        <f t="shared" si="0"/>
        <v>2016</v>
      </c>
      <c r="I16" s="12">
        <f t="shared" si="0"/>
        <v>884</v>
      </c>
      <c r="J16" s="12">
        <f t="shared" si="0"/>
        <v>983</v>
      </c>
      <c r="K16" s="12">
        <f t="shared" si="0"/>
        <v>1634</v>
      </c>
      <c r="L16" s="12">
        <f t="shared" si="0"/>
        <v>2454</v>
      </c>
      <c r="M16" s="12">
        <f t="shared" si="0"/>
        <v>1196</v>
      </c>
      <c r="N16" s="12">
        <f t="shared" si="0"/>
        <v>778</v>
      </c>
      <c r="O16" s="12">
        <f t="shared" si="0"/>
        <v>1383</v>
      </c>
      <c r="P16" s="12">
        <f t="shared" si="0"/>
        <v>1576</v>
      </c>
      <c r="Q16" s="12">
        <f t="shared" si="0"/>
        <v>960</v>
      </c>
      <c r="R16" s="12">
        <f t="shared" si="0"/>
        <v>1228</v>
      </c>
      <c r="S16" s="12">
        <f t="shared" si="0"/>
        <v>1542</v>
      </c>
      <c r="T16" s="12">
        <f t="shared" si="0"/>
        <v>2604</v>
      </c>
      <c r="U16" s="13">
        <f t="shared" si="0"/>
        <v>1315</v>
      </c>
    </row>
    <row r="21" spans="1:21" x14ac:dyDescent="0.3">
      <c r="A21" s="27" t="s">
        <v>53</v>
      </c>
      <c r="B21" s="30" t="s">
        <v>44</v>
      </c>
      <c r="C21" s="31"/>
      <c r="D21" s="31"/>
      <c r="E21" s="32"/>
      <c r="F21" s="30" t="s">
        <v>45</v>
      </c>
      <c r="G21" s="31"/>
      <c r="H21" s="31"/>
      <c r="I21" s="32"/>
      <c r="J21" s="30" t="s">
        <v>22</v>
      </c>
      <c r="K21" s="31"/>
      <c r="L21" s="31"/>
      <c r="M21" s="32"/>
      <c r="N21" s="30" t="s">
        <v>46</v>
      </c>
      <c r="O21" s="31"/>
      <c r="P21" s="31"/>
      <c r="Q21" s="32"/>
      <c r="R21" s="30" t="s">
        <v>24</v>
      </c>
      <c r="S21" s="31"/>
      <c r="T21" s="31"/>
      <c r="U21" s="32"/>
    </row>
    <row r="22" spans="1:21" ht="28.8" x14ac:dyDescent="0.3">
      <c r="A22" s="28"/>
      <c r="B22" s="14" t="s">
        <v>47</v>
      </c>
      <c r="C22" s="15" t="s">
        <v>48</v>
      </c>
      <c r="D22" s="15" t="s">
        <v>49</v>
      </c>
      <c r="E22" s="20" t="s">
        <v>50</v>
      </c>
      <c r="F22" s="14" t="s">
        <v>47</v>
      </c>
      <c r="G22" s="15" t="s">
        <v>48</v>
      </c>
      <c r="H22" s="15" t="s">
        <v>49</v>
      </c>
      <c r="I22" s="20" t="s">
        <v>50</v>
      </c>
      <c r="J22" s="14" t="s">
        <v>47</v>
      </c>
      <c r="K22" s="15" t="s">
        <v>48</v>
      </c>
      <c r="L22" s="15" t="s">
        <v>49</v>
      </c>
      <c r="M22" s="20" t="s">
        <v>50</v>
      </c>
      <c r="N22" s="14" t="s">
        <v>47</v>
      </c>
      <c r="O22" s="15" t="s">
        <v>48</v>
      </c>
      <c r="P22" s="15" t="s">
        <v>49</v>
      </c>
      <c r="Q22" s="20" t="s">
        <v>50</v>
      </c>
      <c r="R22" s="14" t="s">
        <v>47</v>
      </c>
      <c r="S22" s="15" t="s">
        <v>48</v>
      </c>
      <c r="T22" s="15" t="s">
        <v>49</v>
      </c>
      <c r="U22" s="20" t="s">
        <v>50</v>
      </c>
    </row>
    <row r="23" spans="1:21" x14ac:dyDescent="0.3">
      <c r="A23" s="4" t="s">
        <v>0</v>
      </c>
      <c r="B23" s="40">
        <f>(B4/980)*100</f>
        <v>6.9387755102040813</v>
      </c>
      <c r="C23" s="40">
        <f>(C4/1028)*100</f>
        <v>4.0856031128404666</v>
      </c>
      <c r="D23" s="40">
        <f>(D4/1948)*100</f>
        <v>4.055441478439425</v>
      </c>
      <c r="E23" s="40">
        <f>(E4/1024)*100</f>
        <v>4.4921875</v>
      </c>
      <c r="F23" s="40">
        <f>(F4/667)*100</f>
        <v>0.7496251874062968</v>
      </c>
      <c r="G23" s="40">
        <f>(G4/591)*100</f>
        <v>0</v>
      </c>
      <c r="H23" s="40">
        <f>(H4/2016)*100</f>
        <v>2.2817460317460316</v>
      </c>
      <c r="I23" s="40">
        <f>(I4/884)*100</f>
        <v>0.56561085972850678</v>
      </c>
      <c r="J23" s="40">
        <f>(J4/983)*100</f>
        <v>9.8677517802644967</v>
      </c>
      <c r="K23" s="40">
        <f>(K4/1634)*100</f>
        <v>4.7735618115055081</v>
      </c>
      <c r="L23" s="40">
        <f>(L4/2454)*100</f>
        <v>4.1972290138549306</v>
      </c>
      <c r="M23" s="40">
        <f>(M4/1196)*100</f>
        <v>5.8528428093645486</v>
      </c>
      <c r="N23" s="40">
        <f>(N4/778)*100</f>
        <v>6.6838046272493568</v>
      </c>
      <c r="O23" s="40">
        <f>(O4/1383)*100</f>
        <v>2.4584237165582068</v>
      </c>
      <c r="P23" s="40">
        <f>(P4/1576)*100</f>
        <v>3.1091370558375635</v>
      </c>
      <c r="Q23" s="40">
        <f>(Q4/960)*100</f>
        <v>3.4375000000000004</v>
      </c>
      <c r="R23" s="40">
        <f>(R4/1228)*100</f>
        <v>4.4788273615635177</v>
      </c>
      <c r="S23" s="40">
        <f>(S4/1542)*100</f>
        <v>2.3346303501945527</v>
      </c>
      <c r="T23" s="40">
        <f>(T4/2604)*100</f>
        <v>2.1505376344086025</v>
      </c>
      <c r="U23" s="41">
        <f>(U4/1315)*100</f>
        <v>2.2053231939163496</v>
      </c>
    </row>
    <row r="24" spans="1:21" x14ac:dyDescent="0.3">
      <c r="A24" s="4" t="s">
        <v>1</v>
      </c>
      <c r="B24" s="40">
        <f t="shared" ref="B24:B34" si="1">(B5/980)*100</f>
        <v>6.7346938775510203</v>
      </c>
      <c r="C24" s="40">
        <f t="shared" ref="C24:C34" si="2">(C5/1028)*100</f>
        <v>9.43579766536965</v>
      </c>
      <c r="D24" s="40">
        <f t="shared" ref="D24:D34" si="3">(D5/1948)*100</f>
        <v>27.977412731006162</v>
      </c>
      <c r="E24" s="40">
        <f t="shared" ref="E24:E34" si="4">(E5/1024)*100</f>
        <v>5.859375</v>
      </c>
      <c r="F24" s="40">
        <f t="shared" ref="F24:F34" si="5">(F5/667)*100</f>
        <v>6.2968515742128934</v>
      </c>
      <c r="G24" s="40">
        <f t="shared" ref="G24:G34" si="6">(G5/591)*100</f>
        <v>15.5668358714044</v>
      </c>
      <c r="H24" s="40">
        <f t="shared" ref="H24:H34" si="7">(H5/2016)*100</f>
        <v>15.079365079365079</v>
      </c>
      <c r="I24" s="40">
        <f t="shared" ref="I24:I34" si="8">(I5/884)*100</f>
        <v>13.348416289592761</v>
      </c>
      <c r="J24" s="40">
        <f t="shared" ref="J24:J34" si="9">(J5/983)*100</f>
        <v>17.293997965412004</v>
      </c>
      <c r="K24" s="40">
        <f t="shared" ref="K24:K34" si="10">(K5/1634)*100</f>
        <v>18.115055079559365</v>
      </c>
      <c r="L24" s="40">
        <f t="shared" ref="L24:L34" si="11">(L5/2454)*100</f>
        <v>31.458842705786473</v>
      </c>
      <c r="M24" s="40">
        <f t="shared" ref="M24:M34" si="12">(M5/1196)*100</f>
        <v>19.147157190635454</v>
      </c>
      <c r="N24" s="40">
        <f t="shared" ref="N24:N34" si="13">(N5/778)*100</f>
        <v>5.2699228791773782</v>
      </c>
      <c r="O24" s="40">
        <f t="shared" ref="O24:O34" si="14">(O5/1383)*100</f>
        <v>10.845986984815619</v>
      </c>
      <c r="P24" s="40">
        <f t="shared" ref="P24:P34" si="15">(P5/1576)*100</f>
        <v>23.413705583756343</v>
      </c>
      <c r="Q24" s="40">
        <f t="shared" ref="Q24:Q34" si="16">(Q5/960)*100</f>
        <v>9.1666666666666661</v>
      </c>
      <c r="R24" s="40">
        <f t="shared" ref="R24:R34" si="17">(R5/1228)*100</f>
        <v>11.970684039087947</v>
      </c>
      <c r="S24" s="40">
        <f t="shared" ref="S24:S34" si="18">(S5/1542)*100</f>
        <v>18.482490272373543</v>
      </c>
      <c r="T24" s="40">
        <f t="shared" ref="T24:T34" si="19">(T5/2604)*100</f>
        <v>23.502304147465438</v>
      </c>
      <c r="U24" s="42">
        <f t="shared" ref="U24:U34" si="20">(U5/1315)*100</f>
        <v>19.695817490494296</v>
      </c>
    </row>
    <row r="25" spans="1:21" x14ac:dyDescent="0.3">
      <c r="A25" s="4" t="s">
        <v>2</v>
      </c>
      <c r="B25" s="40">
        <f t="shared" si="1"/>
        <v>4.3877551020408161</v>
      </c>
      <c r="C25" s="40">
        <f t="shared" si="2"/>
        <v>1.9455252918287937</v>
      </c>
      <c r="D25" s="40">
        <f t="shared" si="3"/>
        <v>1.0266940451745379</v>
      </c>
      <c r="E25" s="40">
        <f t="shared" si="4"/>
        <v>3.80859375</v>
      </c>
      <c r="F25" s="40">
        <f t="shared" si="5"/>
        <v>1.199400299850075</v>
      </c>
      <c r="G25" s="40">
        <f t="shared" si="6"/>
        <v>2.030456852791878</v>
      </c>
      <c r="H25" s="40">
        <f t="shared" si="7"/>
        <v>1.3392857142857142</v>
      </c>
      <c r="I25" s="40">
        <f t="shared" si="8"/>
        <v>1.0180995475113122</v>
      </c>
      <c r="J25" s="40">
        <f t="shared" si="9"/>
        <v>3.8657171922685656</v>
      </c>
      <c r="K25" s="40">
        <f t="shared" si="10"/>
        <v>1.7135862913096693</v>
      </c>
      <c r="L25" s="40">
        <f t="shared" si="11"/>
        <v>1.7114914425427872</v>
      </c>
      <c r="M25" s="40">
        <f t="shared" si="12"/>
        <v>1.4214046822742474</v>
      </c>
      <c r="N25" s="40">
        <f t="shared" si="13"/>
        <v>4.1131105398457581</v>
      </c>
      <c r="O25" s="40">
        <f t="shared" si="14"/>
        <v>2.0968908170643528</v>
      </c>
      <c r="P25" s="40">
        <f t="shared" si="15"/>
        <v>1.3959390862944163</v>
      </c>
      <c r="Q25" s="40">
        <f t="shared" si="16"/>
        <v>5.3125</v>
      </c>
      <c r="R25" s="40">
        <f t="shared" si="17"/>
        <v>0.48859934853420189</v>
      </c>
      <c r="S25" s="40">
        <f t="shared" si="18"/>
        <v>1.556420233463035</v>
      </c>
      <c r="T25" s="40">
        <f t="shared" si="19"/>
        <v>1.4208909370199692</v>
      </c>
      <c r="U25" s="42">
        <f t="shared" si="20"/>
        <v>0.30418250950570341</v>
      </c>
    </row>
    <row r="26" spans="1:21" x14ac:dyDescent="0.3">
      <c r="A26" s="4" t="s">
        <v>4</v>
      </c>
      <c r="B26" s="40">
        <f t="shared" si="1"/>
        <v>0.91836734693877564</v>
      </c>
      <c r="C26" s="40">
        <f t="shared" si="2"/>
        <v>5.6420233463035023</v>
      </c>
      <c r="D26" s="40">
        <f t="shared" si="3"/>
        <v>3.6960985626283369</v>
      </c>
      <c r="E26" s="40">
        <f t="shared" si="4"/>
        <v>0.9765625</v>
      </c>
      <c r="F26" s="40">
        <f t="shared" si="5"/>
        <v>1.7991004497751124</v>
      </c>
      <c r="G26" s="40">
        <f t="shared" si="6"/>
        <v>2.8764805414551606</v>
      </c>
      <c r="H26" s="40">
        <f t="shared" si="7"/>
        <v>4.2658730158730158</v>
      </c>
      <c r="I26" s="40">
        <f t="shared" si="8"/>
        <v>0.22624434389140274</v>
      </c>
      <c r="J26" s="40">
        <f t="shared" si="9"/>
        <v>1.3224821973550356</v>
      </c>
      <c r="K26" s="40">
        <f t="shared" si="10"/>
        <v>2.8151774785801713</v>
      </c>
      <c r="L26" s="40">
        <f t="shared" si="11"/>
        <v>3.6267318663406685</v>
      </c>
      <c r="M26" s="40">
        <f t="shared" si="12"/>
        <v>1.3377926421404682</v>
      </c>
      <c r="N26" s="40">
        <f t="shared" si="13"/>
        <v>0.64267352185089976</v>
      </c>
      <c r="O26" s="40">
        <f t="shared" si="14"/>
        <v>2.8922631959508314</v>
      </c>
      <c r="P26" s="40">
        <f t="shared" si="15"/>
        <v>3.6802030456852792</v>
      </c>
      <c r="Q26" s="40">
        <f t="shared" si="16"/>
        <v>0.72916666666666663</v>
      </c>
      <c r="R26" s="40">
        <f t="shared" si="17"/>
        <v>1.4657980456026058</v>
      </c>
      <c r="S26" s="40">
        <f t="shared" si="18"/>
        <v>2.7885862516212714</v>
      </c>
      <c r="T26" s="40">
        <f t="shared" si="19"/>
        <v>2.7649769585253456</v>
      </c>
      <c r="U26" s="42">
        <f t="shared" si="20"/>
        <v>1.2167300380228137</v>
      </c>
    </row>
    <row r="27" spans="1:21" x14ac:dyDescent="0.3">
      <c r="A27" s="4" t="s">
        <v>5</v>
      </c>
      <c r="B27" s="40">
        <f t="shared" si="1"/>
        <v>1.0204081632653061</v>
      </c>
      <c r="C27" s="40">
        <f t="shared" si="2"/>
        <v>0.38910505836575876</v>
      </c>
      <c r="D27" s="40">
        <f t="shared" si="3"/>
        <v>0.61601642710472282</v>
      </c>
      <c r="E27" s="40">
        <f t="shared" si="4"/>
        <v>0.29296875</v>
      </c>
      <c r="F27" s="40">
        <f t="shared" si="5"/>
        <v>0.4497751124437781</v>
      </c>
      <c r="G27" s="40">
        <f t="shared" si="6"/>
        <v>0.16920473773265651</v>
      </c>
      <c r="H27" s="40">
        <f t="shared" si="7"/>
        <v>0.49603174603174599</v>
      </c>
      <c r="I27" s="40">
        <f t="shared" si="8"/>
        <v>0.11312217194570137</v>
      </c>
      <c r="J27" s="40">
        <f t="shared" si="9"/>
        <v>1.0172939979654121</v>
      </c>
      <c r="K27" s="40">
        <f t="shared" si="10"/>
        <v>0</v>
      </c>
      <c r="L27" s="40">
        <f t="shared" si="11"/>
        <v>0.16299918500407498</v>
      </c>
      <c r="M27" s="40">
        <f t="shared" si="12"/>
        <v>0</v>
      </c>
      <c r="N27" s="40">
        <f t="shared" si="13"/>
        <v>1.0282776349614395</v>
      </c>
      <c r="O27" s="40">
        <f t="shared" si="14"/>
        <v>0</v>
      </c>
      <c r="P27" s="40">
        <f t="shared" si="15"/>
        <v>0</v>
      </c>
      <c r="Q27" s="40">
        <f t="shared" si="16"/>
        <v>0</v>
      </c>
      <c r="R27" s="40">
        <f t="shared" si="17"/>
        <v>0.40716612377850164</v>
      </c>
      <c r="S27" s="40">
        <f t="shared" si="18"/>
        <v>0</v>
      </c>
      <c r="T27" s="40">
        <f t="shared" si="19"/>
        <v>0.30721966205837176</v>
      </c>
      <c r="U27" s="42">
        <f t="shared" si="20"/>
        <v>0</v>
      </c>
    </row>
    <row r="28" spans="1:21" x14ac:dyDescent="0.3">
      <c r="A28" s="4" t="s">
        <v>6</v>
      </c>
      <c r="B28" s="40">
        <f t="shared" si="1"/>
        <v>37.346938775510203</v>
      </c>
      <c r="C28" s="40">
        <f t="shared" si="2"/>
        <v>39.105058365758758</v>
      </c>
      <c r="D28" s="40">
        <f t="shared" si="3"/>
        <v>40.246406570841891</v>
      </c>
      <c r="E28" s="40">
        <f t="shared" si="4"/>
        <v>56.0546875</v>
      </c>
      <c r="F28" s="40">
        <f t="shared" si="5"/>
        <v>23.68815592203898</v>
      </c>
      <c r="G28" s="40">
        <f t="shared" si="6"/>
        <v>39.763113367174277</v>
      </c>
      <c r="H28" s="40">
        <f t="shared" si="7"/>
        <v>55.357142857142861</v>
      </c>
      <c r="I28" s="40">
        <f t="shared" si="8"/>
        <v>59.276018099547514</v>
      </c>
      <c r="J28" s="40">
        <f t="shared" si="9"/>
        <v>33.367243133265511</v>
      </c>
      <c r="K28" s="40">
        <f t="shared" si="10"/>
        <v>41.493268053855573</v>
      </c>
      <c r="L28" s="40">
        <f t="shared" si="11"/>
        <v>38.467807660961697</v>
      </c>
      <c r="M28" s="40">
        <f t="shared" si="12"/>
        <v>57.859531772575245</v>
      </c>
      <c r="N28" s="40">
        <f t="shared" si="13"/>
        <v>29.434447300771211</v>
      </c>
      <c r="O28" s="40">
        <f t="shared" si="14"/>
        <v>41.576283441793208</v>
      </c>
      <c r="P28" s="40">
        <f t="shared" si="15"/>
        <v>30.012690355329951</v>
      </c>
      <c r="Q28" s="40">
        <f t="shared" si="16"/>
        <v>45.416666666666664</v>
      </c>
      <c r="R28" s="40">
        <f t="shared" si="17"/>
        <v>31.514657980456022</v>
      </c>
      <c r="S28" s="40">
        <f t="shared" si="18"/>
        <v>36.900129701686126</v>
      </c>
      <c r="T28" s="40">
        <f t="shared" si="19"/>
        <v>47.158218125960062</v>
      </c>
      <c r="U28" s="42">
        <f t="shared" si="20"/>
        <v>49.961977186311785</v>
      </c>
    </row>
    <row r="29" spans="1:21" x14ac:dyDescent="0.3">
      <c r="A29" s="4" t="s">
        <v>7</v>
      </c>
      <c r="B29" s="40">
        <f t="shared" si="1"/>
        <v>0</v>
      </c>
      <c r="C29" s="40">
        <f t="shared" si="2"/>
        <v>0</v>
      </c>
      <c r="D29" s="40">
        <f t="shared" si="3"/>
        <v>0.92402464065708423</v>
      </c>
      <c r="E29" s="40">
        <f t="shared" si="4"/>
        <v>0</v>
      </c>
      <c r="F29" s="40">
        <f t="shared" si="5"/>
        <v>0</v>
      </c>
      <c r="G29" s="40">
        <f t="shared" si="6"/>
        <v>0</v>
      </c>
      <c r="H29" s="40">
        <f t="shared" si="7"/>
        <v>1.9345238095238095</v>
      </c>
      <c r="I29" s="40">
        <f t="shared" si="8"/>
        <v>0</v>
      </c>
      <c r="J29" s="40">
        <f t="shared" si="9"/>
        <v>0</v>
      </c>
      <c r="K29" s="40">
        <f t="shared" si="10"/>
        <v>0</v>
      </c>
      <c r="L29" s="40">
        <f t="shared" si="11"/>
        <v>1.1002444987775062</v>
      </c>
      <c r="M29" s="40">
        <f t="shared" si="12"/>
        <v>0</v>
      </c>
      <c r="N29" s="40">
        <f t="shared" si="13"/>
        <v>0</v>
      </c>
      <c r="O29" s="40">
        <f t="shared" si="14"/>
        <v>0</v>
      </c>
      <c r="P29" s="40">
        <f t="shared" si="15"/>
        <v>2.030456852791878</v>
      </c>
      <c r="Q29" s="40">
        <f t="shared" si="16"/>
        <v>0</v>
      </c>
      <c r="R29" s="40">
        <f t="shared" si="17"/>
        <v>0</v>
      </c>
      <c r="S29" s="40">
        <f t="shared" si="18"/>
        <v>0</v>
      </c>
      <c r="T29" s="40">
        <f t="shared" si="19"/>
        <v>3.1874039938556065</v>
      </c>
      <c r="U29" s="42">
        <f t="shared" si="20"/>
        <v>0</v>
      </c>
    </row>
    <row r="30" spans="1:21" x14ac:dyDescent="0.3">
      <c r="A30" s="4" t="s">
        <v>9</v>
      </c>
      <c r="B30" s="40">
        <f t="shared" si="1"/>
        <v>0</v>
      </c>
      <c r="C30" s="40">
        <f t="shared" si="2"/>
        <v>0.48638132295719844</v>
      </c>
      <c r="D30" s="40">
        <f t="shared" si="3"/>
        <v>0.20533880903490762</v>
      </c>
      <c r="E30" s="40">
        <f t="shared" si="4"/>
        <v>0.29296875</v>
      </c>
      <c r="F30" s="40">
        <f t="shared" si="5"/>
        <v>0</v>
      </c>
      <c r="G30" s="40">
        <f t="shared" si="6"/>
        <v>0.16920473773265651</v>
      </c>
      <c r="H30" s="40">
        <f t="shared" si="7"/>
        <v>0.1984126984126984</v>
      </c>
      <c r="I30" s="40">
        <f t="shared" si="8"/>
        <v>0</v>
      </c>
      <c r="J30" s="40">
        <f t="shared" si="9"/>
        <v>0</v>
      </c>
      <c r="K30" s="40">
        <f t="shared" si="10"/>
        <v>0.55079559363525099</v>
      </c>
      <c r="L30" s="40">
        <f t="shared" si="11"/>
        <v>0.16299918500407498</v>
      </c>
      <c r="M30" s="40">
        <f t="shared" si="12"/>
        <v>0</v>
      </c>
      <c r="N30" s="40">
        <f t="shared" si="13"/>
        <v>0</v>
      </c>
      <c r="O30" s="40">
        <f t="shared" si="14"/>
        <v>0.50614605929139556</v>
      </c>
      <c r="P30" s="40">
        <f t="shared" si="15"/>
        <v>0.12690355329949238</v>
      </c>
      <c r="Q30" s="40">
        <f t="shared" si="16"/>
        <v>0</v>
      </c>
      <c r="R30" s="40">
        <f t="shared" si="17"/>
        <v>0</v>
      </c>
      <c r="S30" s="40">
        <f t="shared" si="18"/>
        <v>0.38910505836575876</v>
      </c>
      <c r="T30" s="40">
        <f t="shared" si="19"/>
        <v>3.840245775729647E-2</v>
      </c>
      <c r="U30" s="42">
        <f t="shared" si="20"/>
        <v>0</v>
      </c>
    </row>
    <row r="31" spans="1:21" x14ac:dyDescent="0.3">
      <c r="A31" s="4" t="s">
        <v>10</v>
      </c>
      <c r="B31" s="40">
        <f t="shared" si="1"/>
        <v>38.061224489795919</v>
      </c>
      <c r="C31" s="40">
        <f t="shared" si="2"/>
        <v>36.186770428015564</v>
      </c>
      <c r="D31" s="40">
        <f t="shared" si="3"/>
        <v>16.2217659137577</v>
      </c>
      <c r="E31" s="40">
        <f t="shared" si="4"/>
        <v>23.6328125</v>
      </c>
      <c r="F31" s="40">
        <f t="shared" si="5"/>
        <v>54.122938530734629</v>
      </c>
      <c r="G31" s="40">
        <f t="shared" si="6"/>
        <v>36.886632825719119</v>
      </c>
      <c r="H31" s="40">
        <f t="shared" si="7"/>
        <v>16.567460317460316</v>
      </c>
      <c r="I31" s="40">
        <f t="shared" si="8"/>
        <v>23.190045248868778</v>
      </c>
      <c r="J31" s="40">
        <f t="shared" si="9"/>
        <v>21.770091556459818</v>
      </c>
      <c r="K31" s="40">
        <f t="shared" si="10"/>
        <v>29.620563035495717</v>
      </c>
      <c r="L31" s="40">
        <f t="shared" si="11"/>
        <v>17.359413202933986</v>
      </c>
      <c r="M31" s="40">
        <f t="shared" si="12"/>
        <v>12.54180602006689</v>
      </c>
      <c r="N31" s="40">
        <f t="shared" si="13"/>
        <v>45.886889460154237</v>
      </c>
      <c r="O31" s="40">
        <f t="shared" si="14"/>
        <v>38.394793926247289</v>
      </c>
      <c r="P31" s="40">
        <f t="shared" si="15"/>
        <v>30.076142131979694</v>
      </c>
      <c r="Q31" s="40">
        <f t="shared" si="16"/>
        <v>33.020833333333336</v>
      </c>
      <c r="R31" s="40">
        <f t="shared" si="17"/>
        <v>44.543973941368073</v>
      </c>
      <c r="S31" s="40">
        <f t="shared" si="18"/>
        <v>36.575875486381321</v>
      </c>
      <c r="T31" s="40">
        <f t="shared" si="19"/>
        <v>16.282642089093702</v>
      </c>
      <c r="U31" s="42">
        <f t="shared" si="20"/>
        <v>24.562737642585553</v>
      </c>
    </row>
    <row r="32" spans="1:21" x14ac:dyDescent="0.3">
      <c r="A32" s="4" t="s">
        <v>11</v>
      </c>
      <c r="B32" s="40">
        <f t="shared" si="1"/>
        <v>0</v>
      </c>
      <c r="C32" s="40">
        <f t="shared" si="2"/>
        <v>0</v>
      </c>
      <c r="D32" s="40">
        <f t="shared" si="3"/>
        <v>1.2320328542094456</v>
      </c>
      <c r="E32" s="40">
        <f t="shared" si="4"/>
        <v>0</v>
      </c>
      <c r="F32" s="40">
        <f t="shared" si="5"/>
        <v>7.7961019490254868</v>
      </c>
      <c r="G32" s="40">
        <f t="shared" si="6"/>
        <v>0</v>
      </c>
      <c r="H32" s="40">
        <f t="shared" si="7"/>
        <v>0.74404761904761896</v>
      </c>
      <c r="I32" s="40">
        <f t="shared" si="8"/>
        <v>0</v>
      </c>
      <c r="J32" s="40">
        <f t="shared" si="9"/>
        <v>4.8830111902339777</v>
      </c>
      <c r="K32" s="40">
        <f t="shared" si="10"/>
        <v>0</v>
      </c>
      <c r="L32" s="40">
        <f t="shared" si="11"/>
        <v>0.65199674001629992</v>
      </c>
      <c r="M32" s="40">
        <f t="shared" si="12"/>
        <v>0</v>
      </c>
      <c r="N32" s="40">
        <f t="shared" si="13"/>
        <v>0</v>
      </c>
      <c r="O32" s="40">
        <f t="shared" si="14"/>
        <v>0</v>
      </c>
      <c r="P32" s="40">
        <f t="shared" si="15"/>
        <v>0.76142131979695438</v>
      </c>
      <c r="Q32" s="40">
        <f t="shared" si="16"/>
        <v>0</v>
      </c>
      <c r="R32" s="40">
        <f t="shared" si="17"/>
        <v>2.6872964169381111</v>
      </c>
      <c r="S32" s="40">
        <f t="shared" si="18"/>
        <v>0</v>
      </c>
      <c r="T32" s="40">
        <f t="shared" si="19"/>
        <v>0.76804915514592931</v>
      </c>
      <c r="U32" s="42">
        <f t="shared" si="20"/>
        <v>0</v>
      </c>
    </row>
    <row r="33" spans="1:21" x14ac:dyDescent="0.3">
      <c r="A33" s="4" t="s">
        <v>12</v>
      </c>
      <c r="B33" s="40">
        <f t="shared" si="1"/>
        <v>0.81632653061224492</v>
      </c>
      <c r="C33" s="40">
        <f t="shared" si="2"/>
        <v>0.38910505836575876</v>
      </c>
      <c r="D33" s="40">
        <f t="shared" si="3"/>
        <v>0.92402464065708423</v>
      </c>
      <c r="E33" s="40">
        <f t="shared" si="4"/>
        <v>0.78125</v>
      </c>
      <c r="F33" s="40">
        <f t="shared" si="5"/>
        <v>2.8485757121439281</v>
      </c>
      <c r="G33" s="40">
        <f t="shared" si="6"/>
        <v>1.5228426395939088</v>
      </c>
      <c r="H33" s="40">
        <f t="shared" si="7"/>
        <v>0.99206349206349198</v>
      </c>
      <c r="I33" s="40">
        <f t="shared" si="8"/>
        <v>2.1493212669683257</v>
      </c>
      <c r="J33" s="40">
        <f t="shared" si="9"/>
        <v>0.10172939979654119</v>
      </c>
      <c r="K33" s="40">
        <f t="shared" si="10"/>
        <v>0.18359853121175032</v>
      </c>
      <c r="L33" s="40">
        <f t="shared" si="11"/>
        <v>8.1499592502037491E-2</v>
      </c>
      <c r="M33" s="40">
        <f t="shared" si="12"/>
        <v>0.33444816053511706</v>
      </c>
      <c r="N33" s="40">
        <f t="shared" si="13"/>
        <v>0.77120822622107965</v>
      </c>
      <c r="O33" s="40">
        <f t="shared" si="14"/>
        <v>0.36153289949385392</v>
      </c>
      <c r="P33" s="40">
        <f t="shared" si="15"/>
        <v>0.82487309644670059</v>
      </c>
      <c r="Q33" s="40">
        <f t="shared" si="16"/>
        <v>1.1458333333333333</v>
      </c>
      <c r="R33" s="40">
        <f t="shared" si="17"/>
        <v>1.3843648208469055</v>
      </c>
      <c r="S33" s="40">
        <f t="shared" si="18"/>
        <v>0</v>
      </c>
      <c r="T33" s="40">
        <f t="shared" si="19"/>
        <v>0.2304147465437788</v>
      </c>
      <c r="U33" s="42">
        <f t="shared" si="20"/>
        <v>0.45627376425855515</v>
      </c>
    </row>
    <row r="34" spans="1:21" x14ac:dyDescent="0.3">
      <c r="A34" s="4" t="s">
        <v>13</v>
      </c>
      <c r="B34" s="40">
        <f t="shared" si="1"/>
        <v>3.7755102040816326</v>
      </c>
      <c r="C34" s="40">
        <f t="shared" si="2"/>
        <v>2.3346303501945527</v>
      </c>
      <c r="D34" s="40">
        <f t="shared" si="3"/>
        <v>2.8747433264887063</v>
      </c>
      <c r="E34" s="40">
        <f t="shared" si="4"/>
        <v>3.80859375</v>
      </c>
      <c r="F34" s="40">
        <f t="shared" si="5"/>
        <v>1.0494752623688157</v>
      </c>
      <c r="G34" s="40">
        <f t="shared" si="6"/>
        <v>1.015228426395939</v>
      </c>
      <c r="H34" s="40">
        <f t="shared" si="7"/>
        <v>0.74404761904761896</v>
      </c>
      <c r="I34" s="40">
        <f t="shared" si="8"/>
        <v>0.11312217194570137</v>
      </c>
      <c r="J34" s="40">
        <f t="shared" si="9"/>
        <v>6.5106815869786363</v>
      </c>
      <c r="K34" s="40">
        <f t="shared" si="10"/>
        <v>0.73439412484700128</v>
      </c>
      <c r="L34" s="40">
        <f t="shared" si="11"/>
        <v>1.0187449062754685</v>
      </c>
      <c r="M34" s="40">
        <f t="shared" si="12"/>
        <v>1.5050167224080269</v>
      </c>
      <c r="N34" s="40">
        <f t="shared" si="13"/>
        <v>6.1696658097686372</v>
      </c>
      <c r="O34" s="40">
        <f t="shared" si="14"/>
        <v>0.86767895878524948</v>
      </c>
      <c r="P34" s="40">
        <f t="shared" si="15"/>
        <v>4.5685279187817258</v>
      </c>
      <c r="Q34" s="40">
        <f t="shared" si="16"/>
        <v>1.7708333333333333</v>
      </c>
      <c r="R34" s="40">
        <f t="shared" si="17"/>
        <v>1.0586319218241043</v>
      </c>
      <c r="S34" s="40">
        <f t="shared" si="18"/>
        <v>0.97276264591439687</v>
      </c>
      <c r="T34" s="40">
        <f t="shared" si="19"/>
        <v>2.1889400921658986</v>
      </c>
      <c r="U34" s="43">
        <f t="shared" si="20"/>
        <v>1.5969581749049431</v>
      </c>
    </row>
    <row r="35" spans="1:21" x14ac:dyDescent="0.3">
      <c r="A35" s="11" t="s">
        <v>25</v>
      </c>
      <c r="B35" s="12">
        <v>100</v>
      </c>
      <c r="C35" s="12">
        <v>100</v>
      </c>
      <c r="D35" s="12">
        <v>100</v>
      </c>
      <c r="E35" s="12">
        <v>100</v>
      </c>
      <c r="F35" s="12">
        <v>100</v>
      </c>
      <c r="G35" s="12">
        <v>100</v>
      </c>
      <c r="H35" s="12">
        <v>100</v>
      </c>
      <c r="I35" s="12">
        <v>100</v>
      </c>
      <c r="J35" s="12">
        <v>100</v>
      </c>
      <c r="K35" s="12">
        <v>100</v>
      </c>
      <c r="L35" s="12">
        <v>100</v>
      </c>
      <c r="M35" s="12">
        <v>100</v>
      </c>
      <c r="N35" s="12">
        <v>100</v>
      </c>
      <c r="O35" s="12">
        <v>100</v>
      </c>
      <c r="P35" s="12">
        <v>100</v>
      </c>
      <c r="Q35" s="12">
        <v>100</v>
      </c>
      <c r="R35" s="12">
        <v>100</v>
      </c>
      <c r="S35" s="12">
        <v>100</v>
      </c>
      <c r="T35" s="12">
        <v>100</v>
      </c>
      <c r="U35" s="13">
        <v>100</v>
      </c>
    </row>
  </sheetData>
  <mergeCells count="12">
    <mergeCell ref="R21:U21"/>
    <mergeCell ref="A21:A22"/>
    <mergeCell ref="B21:E21"/>
    <mergeCell ref="F21:I21"/>
    <mergeCell ref="J21:M21"/>
    <mergeCell ref="N21:Q21"/>
    <mergeCell ref="R2:U2"/>
    <mergeCell ref="A2:A3"/>
    <mergeCell ref="B2:E2"/>
    <mergeCell ref="F2:I2"/>
    <mergeCell ref="J2:M2"/>
    <mergeCell ref="N2:Q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/>
  </sheetViews>
  <sheetFormatPr baseColWidth="10" defaultRowHeight="14.4" x14ac:dyDescent="0.3"/>
  <cols>
    <col min="1" max="1" width="23.109375" bestFit="1" customWidth="1"/>
  </cols>
  <sheetData>
    <row r="2" spans="1:6" x14ac:dyDescent="0.3">
      <c r="A2" s="33" t="s">
        <v>53</v>
      </c>
      <c r="B2" s="34" t="s">
        <v>20</v>
      </c>
      <c r="C2" s="34" t="s">
        <v>21</v>
      </c>
      <c r="D2" s="34" t="s">
        <v>22</v>
      </c>
      <c r="E2" s="34" t="s">
        <v>46</v>
      </c>
      <c r="F2" s="35" t="s">
        <v>51</v>
      </c>
    </row>
    <row r="3" spans="1:6" x14ac:dyDescent="0.3">
      <c r="A3" s="36" t="s">
        <v>0</v>
      </c>
      <c r="B3" s="3">
        <v>11</v>
      </c>
      <c r="C3" s="3">
        <v>0</v>
      </c>
      <c r="D3" s="3">
        <v>53</v>
      </c>
      <c r="E3" s="3">
        <v>15</v>
      </c>
      <c r="F3" s="6">
        <v>18</v>
      </c>
    </row>
    <row r="4" spans="1:6" x14ac:dyDescent="0.3">
      <c r="A4" s="36" t="s">
        <v>1</v>
      </c>
      <c r="B4" s="3">
        <v>10</v>
      </c>
      <c r="C4" s="3">
        <v>9</v>
      </c>
      <c r="D4" s="3">
        <v>32</v>
      </c>
      <c r="E4" s="3">
        <v>22</v>
      </c>
      <c r="F4" s="6">
        <v>65</v>
      </c>
    </row>
    <row r="5" spans="1:6" x14ac:dyDescent="0.3">
      <c r="A5" s="36" t="s">
        <v>2</v>
      </c>
      <c r="B5" s="3">
        <v>0</v>
      </c>
      <c r="C5" s="3">
        <v>6</v>
      </c>
      <c r="D5" s="3">
        <v>16</v>
      </c>
      <c r="E5" s="3">
        <v>0</v>
      </c>
      <c r="F5" s="6">
        <v>1</v>
      </c>
    </row>
    <row r="6" spans="1:6" x14ac:dyDescent="0.3">
      <c r="A6" s="36" t="s">
        <v>3</v>
      </c>
      <c r="B6" s="3">
        <v>0</v>
      </c>
      <c r="C6" s="3">
        <v>0</v>
      </c>
      <c r="D6" s="3">
        <v>0</v>
      </c>
      <c r="E6" s="3">
        <v>1</v>
      </c>
      <c r="F6" s="6">
        <v>0</v>
      </c>
    </row>
    <row r="7" spans="1:6" x14ac:dyDescent="0.3">
      <c r="A7" s="36" t="s">
        <v>4</v>
      </c>
      <c r="B7" s="3">
        <v>8</v>
      </c>
      <c r="C7" s="3">
        <v>4</v>
      </c>
      <c r="D7" s="3">
        <v>13</v>
      </c>
      <c r="E7" s="3">
        <v>2</v>
      </c>
      <c r="F7" s="6">
        <v>13</v>
      </c>
    </row>
    <row r="8" spans="1:6" x14ac:dyDescent="0.3">
      <c r="A8" s="36" t="s">
        <v>5</v>
      </c>
      <c r="B8" s="3">
        <v>4</v>
      </c>
      <c r="C8" s="3">
        <v>1</v>
      </c>
      <c r="D8" s="3">
        <v>0</v>
      </c>
      <c r="E8" s="3">
        <v>0</v>
      </c>
      <c r="F8" s="6">
        <v>0</v>
      </c>
    </row>
    <row r="9" spans="1:6" x14ac:dyDescent="0.3">
      <c r="A9" s="36" t="s">
        <v>6</v>
      </c>
      <c r="B9" s="3">
        <v>119</v>
      </c>
      <c r="C9" s="3">
        <v>67</v>
      </c>
      <c r="D9" s="3">
        <v>122</v>
      </c>
      <c r="E9" s="3">
        <v>67</v>
      </c>
      <c r="F9" s="6">
        <v>174</v>
      </c>
    </row>
    <row r="10" spans="1:6" x14ac:dyDescent="0.3">
      <c r="A10" s="36" t="s">
        <v>10</v>
      </c>
      <c r="B10" s="3">
        <v>161</v>
      </c>
      <c r="C10" s="3">
        <v>139</v>
      </c>
      <c r="D10" s="3">
        <v>85</v>
      </c>
      <c r="E10" s="3">
        <v>133</v>
      </c>
      <c r="F10" s="6">
        <v>229</v>
      </c>
    </row>
    <row r="11" spans="1:6" x14ac:dyDescent="0.3">
      <c r="A11" s="36" t="s">
        <v>12</v>
      </c>
      <c r="B11" s="3">
        <v>8</v>
      </c>
      <c r="C11" s="3">
        <v>19</v>
      </c>
      <c r="D11" s="3">
        <v>1</v>
      </c>
      <c r="E11" s="3">
        <v>5</v>
      </c>
      <c r="F11" s="6">
        <v>0</v>
      </c>
    </row>
    <row r="12" spans="1:6" x14ac:dyDescent="0.3">
      <c r="A12" s="36" t="s">
        <v>13</v>
      </c>
      <c r="B12" s="3">
        <v>24</v>
      </c>
      <c r="C12" s="3">
        <v>0</v>
      </c>
      <c r="D12" s="3">
        <v>12</v>
      </c>
      <c r="E12" s="3">
        <v>12</v>
      </c>
      <c r="F12" s="6">
        <v>8</v>
      </c>
    </row>
    <row r="13" spans="1:6" x14ac:dyDescent="0.3">
      <c r="A13" s="37" t="s">
        <v>25</v>
      </c>
      <c r="B13" s="38">
        <f>SUM(B3:B12)</f>
        <v>345</v>
      </c>
      <c r="C13" s="38">
        <f t="shared" ref="C13:F13" si="0">SUM(C3:C12)</f>
        <v>245</v>
      </c>
      <c r="D13" s="38">
        <f t="shared" si="0"/>
        <v>334</v>
      </c>
      <c r="E13" s="38">
        <f t="shared" si="0"/>
        <v>257</v>
      </c>
      <c r="F13" s="39">
        <f t="shared" si="0"/>
        <v>508</v>
      </c>
    </row>
    <row r="18" spans="1:6" x14ac:dyDescent="0.3">
      <c r="A18" s="33" t="s">
        <v>53</v>
      </c>
      <c r="B18" s="34" t="s">
        <v>20</v>
      </c>
      <c r="C18" s="34" t="s">
        <v>21</v>
      </c>
      <c r="D18" s="34" t="s">
        <v>22</v>
      </c>
      <c r="E18" s="34" t="s">
        <v>46</v>
      </c>
      <c r="F18" s="35" t="s">
        <v>51</v>
      </c>
    </row>
    <row r="19" spans="1:6" x14ac:dyDescent="0.3">
      <c r="A19" s="36" t="s">
        <v>0</v>
      </c>
      <c r="B19" s="44">
        <f>(B3/345)*100</f>
        <v>3.1884057971014492</v>
      </c>
      <c r="C19" s="44">
        <f>(C3/245)*100</f>
        <v>0</v>
      </c>
      <c r="D19" s="44">
        <f>(D3/334)*100</f>
        <v>15.868263473053892</v>
      </c>
      <c r="E19" s="44">
        <f>(E3/257)*100</f>
        <v>5.836575875486381</v>
      </c>
      <c r="F19" s="45">
        <f>(F3/508)*100</f>
        <v>3.5433070866141732</v>
      </c>
    </row>
    <row r="20" spans="1:6" x14ac:dyDescent="0.3">
      <c r="A20" s="36" t="s">
        <v>1</v>
      </c>
      <c r="B20" s="44">
        <f t="shared" ref="B20:B28" si="1">(B4/345)*100</f>
        <v>2.8985507246376812</v>
      </c>
      <c r="C20" s="44">
        <f t="shared" ref="C20:C28" si="2">(C4/245)*100</f>
        <v>3.6734693877551026</v>
      </c>
      <c r="D20" s="44">
        <f t="shared" ref="D20:D28" si="3">(D4/334)*100</f>
        <v>9.5808383233532943</v>
      </c>
      <c r="E20" s="44">
        <f t="shared" ref="E20:E28" si="4">(E4/257)*100</f>
        <v>8.5603112840466924</v>
      </c>
      <c r="F20" s="45">
        <f t="shared" ref="F20:F28" si="5">(F4/508)*100</f>
        <v>12.795275590551181</v>
      </c>
    </row>
    <row r="21" spans="1:6" x14ac:dyDescent="0.3">
      <c r="A21" s="36" t="s">
        <v>2</v>
      </c>
      <c r="B21" s="44">
        <f t="shared" si="1"/>
        <v>0</v>
      </c>
      <c r="C21" s="44">
        <f t="shared" si="2"/>
        <v>2.4489795918367347</v>
      </c>
      <c r="D21" s="44">
        <f t="shared" si="3"/>
        <v>4.7904191616766472</v>
      </c>
      <c r="E21" s="44">
        <f t="shared" si="4"/>
        <v>0</v>
      </c>
      <c r="F21" s="45">
        <f t="shared" si="5"/>
        <v>0.19685039370078738</v>
      </c>
    </row>
    <row r="22" spans="1:6" x14ac:dyDescent="0.3">
      <c r="A22" s="36" t="s">
        <v>3</v>
      </c>
      <c r="B22" s="44">
        <f t="shared" si="1"/>
        <v>0</v>
      </c>
      <c r="C22" s="44">
        <f t="shared" si="2"/>
        <v>0</v>
      </c>
      <c r="D22" s="44">
        <f t="shared" si="3"/>
        <v>0</v>
      </c>
      <c r="E22" s="44">
        <f t="shared" si="4"/>
        <v>0.38910505836575876</v>
      </c>
      <c r="F22" s="45">
        <f t="shared" si="5"/>
        <v>0</v>
      </c>
    </row>
    <row r="23" spans="1:6" x14ac:dyDescent="0.3">
      <c r="A23" s="36" t="s">
        <v>4</v>
      </c>
      <c r="B23" s="44">
        <f t="shared" si="1"/>
        <v>2.318840579710145</v>
      </c>
      <c r="C23" s="44">
        <f t="shared" si="2"/>
        <v>1.6326530612244898</v>
      </c>
      <c r="D23" s="44">
        <f t="shared" si="3"/>
        <v>3.8922155688622757</v>
      </c>
      <c r="E23" s="44">
        <f t="shared" si="4"/>
        <v>0.77821011673151752</v>
      </c>
      <c r="F23" s="45">
        <f t="shared" si="5"/>
        <v>2.5590551181102361</v>
      </c>
    </row>
    <row r="24" spans="1:6" x14ac:dyDescent="0.3">
      <c r="A24" s="36" t="s">
        <v>5</v>
      </c>
      <c r="B24" s="44">
        <f t="shared" si="1"/>
        <v>1.1594202898550725</v>
      </c>
      <c r="C24" s="44">
        <f t="shared" si="2"/>
        <v>0.40816326530612246</v>
      </c>
      <c r="D24" s="44">
        <f t="shared" si="3"/>
        <v>0</v>
      </c>
      <c r="E24" s="44">
        <f t="shared" si="4"/>
        <v>0</v>
      </c>
      <c r="F24" s="45">
        <f t="shared" si="5"/>
        <v>0</v>
      </c>
    </row>
    <row r="25" spans="1:6" x14ac:dyDescent="0.3">
      <c r="A25" s="36" t="s">
        <v>6</v>
      </c>
      <c r="B25" s="44">
        <f t="shared" si="1"/>
        <v>34.492753623188406</v>
      </c>
      <c r="C25" s="44">
        <f t="shared" si="2"/>
        <v>27.346938775510203</v>
      </c>
      <c r="D25" s="44">
        <f t="shared" si="3"/>
        <v>36.526946107784433</v>
      </c>
      <c r="E25" s="44">
        <f t="shared" si="4"/>
        <v>26.07003891050584</v>
      </c>
      <c r="F25" s="45">
        <f t="shared" si="5"/>
        <v>34.251968503937007</v>
      </c>
    </row>
    <row r="26" spans="1:6" x14ac:dyDescent="0.3">
      <c r="A26" s="36" t="s">
        <v>10</v>
      </c>
      <c r="B26" s="44">
        <f t="shared" si="1"/>
        <v>46.666666666666664</v>
      </c>
      <c r="C26" s="44">
        <f t="shared" si="2"/>
        <v>56.734693877551024</v>
      </c>
      <c r="D26" s="44">
        <f t="shared" si="3"/>
        <v>25.449101796407188</v>
      </c>
      <c r="E26" s="44">
        <f t="shared" si="4"/>
        <v>51.750972762645922</v>
      </c>
      <c r="F26" s="45">
        <f t="shared" si="5"/>
        <v>45.078740157480311</v>
      </c>
    </row>
    <row r="27" spans="1:6" x14ac:dyDescent="0.3">
      <c r="A27" s="36" t="s">
        <v>12</v>
      </c>
      <c r="B27" s="44">
        <f t="shared" si="1"/>
        <v>2.318840579710145</v>
      </c>
      <c r="C27" s="44">
        <f t="shared" si="2"/>
        <v>7.7551020408163263</v>
      </c>
      <c r="D27" s="44">
        <f t="shared" si="3"/>
        <v>0.29940119760479045</v>
      </c>
      <c r="E27" s="44">
        <f t="shared" si="4"/>
        <v>1.9455252918287937</v>
      </c>
      <c r="F27" s="45">
        <f t="shared" si="5"/>
        <v>0</v>
      </c>
    </row>
    <row r="28" spans="1:6" x14ac:dyDescent="0.3">
      <c r="A28" s="36" t="s">
        <v>13</v>
      </c>
      <c r="B28" s="44">
        <f t="shared" si="1"/>
        <v>6.9565217391304346</v>
      </c>
      <c r="C28" s="44">
        <f t="shared" si="2"/>
        <v>0</v>
      </c>
      <c r="D28" s="44">
        <f t="shared" si="3"/>
        <v>3.5928143712574849</v>
      </c>
      <c r="E28" s="44">
        <f t="shared" si="4"/>
        <v>4.6692607003891053</v>
      </c>
      <c r="F28" s="45">
        <f t="shared" si="5"/>
        <v>1.5748031496062991</v>
      </c>
    </row>
    <row r="29" spans="1:6" x14ac:dyDescent="0.3">
      <c r="A29" s="37" t="s">
        <v>25</v>
      </c>
      <c r="B29" s="38">
        <v>100</v>
      </c>
      <c r="C29" s="38">
        <v>100</v>
      </c>
      <c r="D29" s="38">
        <v>100</v>
      </c>
      <c r="E29" s="38">
        <v>100</v>
      </c>
      <c r="F29" s="39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 enz.</vt:lpstr>
      <vt:lpstr>2 enzs.</vt:lpstr>
      <vt:lpstr>3 enzs.</vt:lpstr>
      <vt:lpstr>4 enzs.</vt:lpstr>
    </vt:vector>
  </TitlesOfParts>
  <Company>Instituto de Nutrición Animal (CSIC)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 Rubio San Millán</dc:creator>
  <cp:lastModifiedBy>Luis A Rubio San Millán</cp:lastModifiedBy>
  <dcterms:created xsi:type="dcterms:W3CDTF">2014-01-14T10:21:45Z</dcterms:created>
  <dcterms:modified xsi:type="dcterms:W3CDTF">2014-05-20T12:09:42Z</dcterms:modified>
</cp:coreProperties>
</file>