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ouk Borst\OneDrive - University of St Andrews\Research Fellow - SoS RARE\Manuscripts\Eudialyt EXAFS\Submitted versions\Files for submission_MinMag\Reviews\Revised files\New suppl\"/>
    </mc:Choice>
  </mc:AlternateContent>
  <bookViews>
    <workbookView xWindow="0" yWindow="0" windowWidth="28800" windowHeight="12435"/>
  </bookViews>
  <sheets>
    <sheet name="Table S5 Partitioning Models 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" i="1" l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S8" i="1"/>
  <c r="CT8" i="1"/>
  <c r="CU8" i="1"/>
  <c r="CV8" i="1"/>
  <c r="CW8" i="1"/>
  <c r="CX8" i="1"/>
  <c r="CY8" i="1"/>
  <c r="CZ8" i="1"/>
  <c r="DA8" i="1"/>
  <c r="DB8" i="1"/>
  <c r="DC8" i="1"/>
  <c r="DD8" i="1"/>
  <c r="DE8" i="1"/>
  <c r="DF8" i="1"/>
  <c r="DG8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N11" i="1"/>
  <c r="J26" i="1"/>
  <c r="Q11" i="1"/>
  <c r="J20" i="1"/>
  <c r="R11" i="1"/>
  <c r="C35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U11" i="1"/>
  <c r="CV11" i="1"/>
  <c r="CW11" i="1"/>
  <c r="CX11" i="1"/>
  <c r="CY11" i="1"/>
  <c r="CZ11" i="1"/>
  <c r="E27" i="1"/>
  <c r="Q12" i="1"/>
  <c r="R12" i="1"/>
  <c r="F34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DA12" i="1"/>
  <c r="DB12" i="1"/>
  <c r="DC12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13" i="1"/>
  <c r="E13" i="1"/>
  <c r="F13" i="1"/>
  <c r="G13" i="1"/>
  <c r="H13" i="1"/>
  <c r="I13" i="1"/>
  <c r="E25" i="1"/>
  <c r="Q13" i="1"/>
  <c r="R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S13" i="1"/>
  <c r="CT13" i="1"/>
  <c r="D14" i="1"/>
  <c r="E14" i="1"/>
  <c r="F14" i="1"/>
  <c r="G14" i="1"/>
  <c r="H14" i="1"/>
  <c r="I14" i="1"/>
  <c r="D15" i="1"/>
  <c r="E15" i="1"/>
  <c r="F15" i="1"/>
  <c r="G15" i="1"/>
  <c r="H15" i="1"/>
  <c r="I15" i="1"/>
  <c r="D16" i="1"/>
  <c r="E16" i="1"/>
  <c r="F16" i="1"/>
  <c r="G16" i="1"/>
  <c r="H16" i="1"/>
  <c r="I16" i="1"/>
  <c r="D17" i="1"/>
  <c r="E17" i="1"/>
  <c r="F17" i="1"/>
  <c r="G17" i="1"/>
  <c r="H17" i="1"/>
  <c r="I17" i="1"/>
  <c r="L17" i="1"/>
  <c r="N17" i="1"/>
  <c r="Q17" i="1"/>
  <c r="R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U17" i="1"/>
  <c r="CV17" i="1"/>
  <c r="CW17" i="1"/>
  <c r="CX17" i="1"/>
  <c r="CY17" i="1"/>
  <c r="CZ17" i="1"/>
  <c r="F27" i="1"/>
  <c r="Q18" i="1"/>
  <c r="R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F25" i="1"/>
  <c r="Q19" i="1"/>
  <c r="R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S19" i="1"/>
  <c r="CT19" i="1"/>
  <c r="L23" i="1"/>
  <c r="N23" i="1"/>
  <c r="Q23" i="1"/>
  <c r="R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U23" i="1"/>
  <c r="CV23" i="1"/>
  <c r="CW23" i="1"/>
  <c r="CX23" i="1"/>
  <c r="CY23" i="1"/>
  <c r="CZ23" i="1"/>
  <c r="G27" i="1"/>
  <c r="Q24" i="1"/>
  <c r="R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G25" i="1"/>
  <c r="H25" i="1"/>
  <c r="Q25" i="1"/>
  <c r="R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S25" i="1"/>
  <c r="CT25" i="1"/>
  <c r="D26" i="1"/>
  <c r="D27" i="1"/>
  <c r="H27" i="1"/>
  <c r="I27" i="1"/>
  <c r="H28" i="1"/>
  <c r="L28" i="1"/>
  <c r="N28" i="1"/>
  <c r="Q28" i="1"/>
  <c r="R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DP28" i="1"/>
  <c r="DQ28" i="1"/>
  <c r="DR28" i="1"/>
  <c r="I29" i="1"/>
  <c r="Q29" i="1"/>
  <c r="R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Q30" i="1"/>
  <c r="R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DS30" i="1"/>
  <c r="DT30" i="1"/>
  <c r="CS34" i="1"/>
  <c r="CX34" i="1"/>
  <c r="CY34" i="1"/>
  <c r="DP34" i="1"/>
  <c r="DQ34" i="1"/>
  <c r="DR34" i="1"/>
  <c r="DS34" i="1"/>
  <c r="F35" i="1"/>
  <c r="L35" i="1"/>
  <c r="N35" i="1"/>
  <c r="Q35" i="1"/>
  <c r="R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X35" i="1"/>
  <c r="CY35" i="1"/>
  <c r="F36" i="1"/>
  <c r="Q36" i="1"/>
  <c r="R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Q37" i="1"/>
  <c r="R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DP37" i="1"/>
  <c r="DQ37" i="1"/>
  <c r="DR37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L43" i="1"/>
  <c r="N43" i="1"/>
  <c r="Q43" i="1"/>
  <c r="R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S43" i="1"/>
  <c r="CT43" i="1"/>
  <c r="Q44" i="1"/>
  <c r="R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U44" i="1"/>
  <c r="CV44" i="1"/>
  <c r="CW44" i="1"/>
  <c r="CX44" i="1"/>
  <c r="CY44" i="1"/>
  <c r="CZ44" i="1"/>
  <c r="Q45" i="1"/>
  <c r="R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DA45" i="1"/>
  <c r="DB45" i="1"/>
  <c r="DC45" i="1"/>
  <c r="DD45" i="1"/>
  <c r="DE45" i="1"/>
  <c r="DF45" i="1"/>
  <c r="DG45" i="1"/>
  <c r="DH45" i="1"/>
  <c r="DI45" i="1"/>
  <c r="DJ45" i="1"/>
  <c r="DK45" i="1"/>
  <c r="DL45" i="1"/>
  <c r="DM45" i="1"/>
  <c r="DN45" i="1"/>
  <c r="DO45" i="1"/>
</calcChain>
</file>

<file path=xl/sharedStrings.xml><?xml version="1.0" encoding="utf-8"?>
<sst xmlns="http://schemas.openxmlformats.org/spreadsheetml/2006/main" count="232" uniqueCount="95">
  <si>
    <t>Di/Do</t>
  </si>
  <si>
    <t>Trivalent on N</t>
  </si>
  <si>
    <t>Divalent on N</t>
  </si>
  <si>
    <t>Univalent on N</t>
  </si>
  <si>
    <t>Eudialyte</t>
  </si>
  <si>
    <t>E</t>
  </si>
  <si>
    <r>
      <t>r</t>
    </r>
    <r>
      <rPr>
        <b/>
        <vertAlign val="subscript"/>
        <sz val="11"/>
        <color theme="1"/>
        <rFont val="Calibri"/>
        <family val="2"/>
        <scheme val="minor"/>
      </rPr>
      <t>0</t>
    </r>
  </si>
  <si>
    <t>Name curve</t>
  </si>
  <si>
    <t>Coordination</t>
  </si>
  <si>
    <t>Element</t>
  </si>
  <si>
    <t>Mineral</t>
  </si>
  <si>
    <t>Site</t>
  </si>
  <si>
    <t xml:space="preserve">9 fold </t>
  </si>
  <si>
    <t>Ta</t>
  </si>
  <si>
    <t>Nb</t>
  </si>
  <si>
    <t>Ti</t>
  </si>
  <si>
    <t>Hf</t>
  </si>
  <si>
    <t>Zr</t>
  </si>
  <si>
    <t>Lu</t>
  </si>
  <si>
    <t>Yb</t>
  </si>
  <si>
    <t>Tm</t>
  </si>
  <si>
    <t>Er</t>
  </si>
  <si>
    <t>Ho</t>
  </si>
  <si>
    <t>Dy</t>
  </si>
  <si>
    <t>Tb</t>
  </si>
  <si>
    <t>Gd</t>
  </si>
  <si>
    <t>Eu3+</t>
  </si>
  <si>
    <t>Sm</t>
  </si>
  <si>
    <t>Nd</t>
  </si>
  <si>
    <t>Pr</t>
  </si>
  <si>
    <t>Ce</t>
  </si>
  <si>
    <t>La</t>
  </si>
  <si>
    <t>Y</t>
  </si>
  <si>
    <t>Eu2+</t>
  </si>
  <si>
    <t>Fe</t>
  </si>
  <si>
    <t>Mn</t>
  </si>
  <si>
    <t>Ba</t>
  </si>
  <si>
    <t>Sr</t>
  </si>
  <si>
    <t>Ca</t>
  </si>
  <si>
    <t>K</t>
  </si>
  <si>
    <t>Na</t>
  </si>
  <si>
    <t>Radiii*</t>
  </si>
  <si>
    <t>T</t>
  </si>
  <si>
    <t>Tetravalent on M2</t>
  </si>
  <si>
    <t>R</t>
  </si>
  <si>
    <t>Trivalent on M2</t>
  </si>
  <si>
    <t>e</t>
  </si>
  <si>
    <t>Divalent on M2</t>
  </si>
  <si>
    <t>Pi</t>
  </si>
  <si>
    <t>NA</t>
  </si>
  <si>
    <t xml:space="preserve">4 fold </t>
  </si>
  <si>
    <r>
      <rPr>
        <b/>
        <sz val="11"/>
        <color theme="1"/>
        <rFont val="Times New Roman"/>
        <family val="1"/>
      </rPr>
      <t>Δ</t>
    </r>
    <r>
      <rPr>
        <b/>
        <sz val="11"/>
        <color theme="1"/>
        <rFont val="Calibri"/>
        <family val="2"/>
        <scheme val="minor"/>
      </rPr>
      <t>Di/Do</t>
    </r>
  </si>
  <si>
    <t>ΔZ</t>
  </si>
  <si>
    <t>Charge offset on</t>
  </si>
  <si>
    <t>Constants</t>
  </si>
  <si>
    <t>Pentavalent on Z</t>
  </si>
  <si>
    <t>Trivalent on Z</t>
  </si>
  <si>
    <t>Tetralent on Z</t>
  </si>
  <si>
    <t>Univalent on M1ab</t>
  </si>
  <si>
    <r>
      <t>Factor r</t>
    </r>
    <r>
      <rPr>
        <b/>
        <vertAlign val="subscript"/>
        <sz val="11"/>
        <color theme="1"/>
        <rFont val="Calibri"/>
        <family val="2"/>
        <scheme val="minor"/>
      </rPr>
      <t>0</t>
    </r>
  </si>
  <si>
    <t>Trivalent on M1ab</t>
  </si>
  <si>
    <t>Charge (Z)</t>
  </si>
  <si>
    <r>
      <t>r</t>
    </r>
    <r>
      <rPr>
        <vertAlign val="subscript"/>
        <sz val="11"/>
        <color theme="1"/>
        <rFont val="Calibri"/>
        <family val="2"/>
        <scheme val="minor"/>
      </rPr>
      <t>0</t>
    </r>
  </si>
  <si>
    <t>Divalent on M1ab</t>
  </si>
  <si>
    <t>Raslakite</t>
  </si>
  <si>
    <t>Factor E</t>
  </si>
  <si>
    <t>Oneillite</t>
  </si>
  <si>
    <t>Univalent on M1</t>
  </si>
  <si>
    <t>Na on M1</t>
  </si>
  <si>
    <r>
      <t>Z/d</t>
    </r>
    <r>
      <rPr>
        <vertAlign val="superscript"/>
        <sz val="11"/>
        <color theme="1"/>
        <rFont val="Calibri"/>
        <family val="2"/>
        <scheme val="minor"/>
      </rPr>
      <t>3</t>
    </r>
  </si>
  <si>
    <t>Trivalent on M1</t>
  </si>
  <si>
    <t>REE  on M1</t>
  </si>
  <si>
    <t>Divalent on M1</t>
  </si>
  <si>
    <t>M1</t>
  </si>
  <si>
    <t>d (Å)</t>
  </si>
  <si>
    <t>r0 (Å)</t>
  </si>
  <si>
    <t>VI</t>
  </si>
  <si>
    <t>IV</t>
  </si>
  <si>
    <t>VIIII</t>
  </si>
  <si>
    <t>CN</t>
  </si>
  <si>
    <t>radii ( m)</t>
  </si>
  <si>
    <t>6 fold</t>
  </si>
  <si>
    <t>radii in A</t>
  </si>
  <si>
    <r>
      <t>Eu</t>
    </r>
    <r>
      <rPr>
        <vertAlign val="superscript"/>
        <sz val="11"/>
        <rFont val="Calibri"/>
        <family val="2"/>
        <scheme val="minor"/>
      </rPr>
      <t>3+</t>
    </r>
  </si>
  <si>
    <r>
      <t>Eu</t>
    </r>
    <r>
      <rPr>
        <vertAlign val="superscript"/>
        <sz val="11"/>
        <rFont val="Calibri"/>
        <family val="2"/>
        <scheme val="minor"/>
      </rPr>
      <t>2+</t>
    </r>
  </si>
  <si>
    <t>Z</t>
  </si>
  <si>
    <t>M2</t>
  </si>
  <si>
    <t>M1a/b</t>
  </si>
  <si>
    <t>N4</t>
  </si>
  <si>
    <t>Charge</t>
  </si>
  <si>
    <t>Isovalent Onuma Curve Calculations</t>
  </si>
  <si>
    <t>Input parameters for lattice strain equation calculations</t>
  </si>
  <si>
    <t>Projected elements</t>
  </si>
  <si>
    <t>Supplementary data for Borst et al., 2019, Structural State of Rare Earth Elements in Eudialyte Group Minerals</t>
  </si>
  <si>
    <t>Table S5 Lattice strain partitioning models for Eudialyte Group Minerals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</si>
</sst>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E+00"/>
  </numFmts>
  <fonts count="1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32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147">
    <xf numFmtId="0" fontId="0" fillId="0" borderId="0" xfId="0"/>
    <xf numFmtId="11" fontId="0" fillId="0" borderId="1" xfId="0" applyNumberFormat="1" applyBorder="1" applyAlignment="1">
      <alignment horizontal="left"/>
    </xf>
    <xf numFmtId="11" fontId="0" fillId="0" borderId="2" xfId="0" applyNumberFormat="1" applyBorder="1" applyAlignment="1">
      <alignment horizontal="left"/>
    </xf>
    <xf numFmtId="0" fontId="4" fillId="0" borderId="3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1" fontId="0" fillId="0" borderId="6" xfId="0" applyNumberFormat="1" applyBorder="1" applyAlignment="1">
      <alignment horizontal="left"/>
    </xf>
    <xf numFmtId="11" fontId="0" fillId="5" borderId="0" xfId="0" applyNumberFormat="1" applyFill="1" applyBorder="1" applyAlignment="1">
      <alignment horizontal="left"/>
    </xf>
    <xf numFmtId="0" fontId="4" fillId="5" borderId="7" xfId="0" applyFont="1" applyFill="1" applyBorder="1"/>
    <xf numFmtId="0" fontId="0" fillId="5" borderId="0" xfId="0" applyFill="1" applyBorder="1"/>
    <xf numFmtId="0" fontId="0" fillId="0" borderId="7" xfId="0" applyBorder="1" applyAlignment="1">
      <alignment horizontal="left"/>
    </xf>
    <xf numFmtId="164" fontId="0" fillId="6" borderId="8" xfId="0" applyNumberFormat="1" applyFill="1" applyBorder="1" applyAlignment="1">
      <alignment horizontal="left"/>
    </xf>
    <xf numFmtId="11" fontId="0" fillId="6" borderId="0" xfId="0" applyNumberFormat="1" applyFill="1" applyBorder="1" applyAlignment="1">
      <alignment horizontal="left"/>
    </xf>
    <xf numFmtId="0" fontId="0" fillId="6" borderId="0" xfId="0" applyFill="1" applyBorder="1"/>
    <xf numFmtId="0" fontId="0" fillId="0" borderId="0" xfId="0" applyBorder="1"/>
    <xf numFmtId="0" fontId="0" fillId="0" borderId="9" xfId="0" applyBorder="1"/>
    <xf numFmtId="0" fontId="0" fillId="5" borderId="8" xfId="0" applyFill="1" applyBorder="1"/>
    <xf numFmtId="0" fontId="0" fillId="7" borderId="0" xfId="0" applyFill="1" applyBorder="1"/>
    <xf numFmtId="0" fontId="0" fillId="8" borderId="0" xfId="0" applyFill="1" applyBorder="1" applyAlignment="1">
      <alignment horizontal="center"/>
    </xf>
    <xf numFmtId="2" fontId="0" fillId="6" borderId="9" xfId="0" applyNumberFormat="1" applyFill="1" applyBorder="1"/>
    <xf numFmtId="11" fontId="4" fillId="0" borderId="6" xfId="0" applyNumberFormat="1" applyFont="1" applyFill="1" applyBorder="1" applyAlignment="1">
      <alignment horizontal="left"/>
    </xf>
    <xf numFmtId="11" fontId="0" fillId="0" borderId="0" xfId="0" applyNumberFormat="1" applyBorder="1" applyAlignment="1">
      <alignment horizontal="left"/>
    </xf>
    <xf numFmtId="0" fontId="4" fillId="0" borderId="7" xfId="0" applyFont="1" applyBorder="1"/>
    <xf numFmtId="0" fontId="4" fillId="0" borderId="8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4" fillId="0" borderId="9" xfId="0" applyFont="1" applyBorder="1"/>
    <xf numFmtId="2" fontId="0" fillId="0" borderId="10" xfId="0" applyNumberFormat="1" applyBorder="1" applyAlignment="1">
      <alignment horizontal="left"/>
    </xf>
    <xf numFmtId="2" fontId="0" fillId="0" borderId="11" xfId="0" applyNumberFormat="1" applyBorder="1" applyAlignment="1">
      <alignment horizontal="left"/>
    </xf>
    <xf numFmtId="2" fontId="0" fillId="0" borderId="12" xfId="0" applyNumberFormat="1" applyBorder="1" applyAlignment="1">
      <alignment horizontal="left"/>
    </xf>
    <xf numFmtId="0" fontId="4" fillId="0" borderId="13" xfId="0" applyFont="1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8" xfId="0" applyFont="1" applyBorder="1"/>
    <xf numFmtId="0" fontId="6" fillId="0" borderId="0" xfId="0" applyFont="1" applyBorder="1"/>
    <xf numFmtId="2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14" xfId="0" applyFont="1" applyBorder="1"/>
    <xf numFmtId="0" fontId="0" fillId="0" borderId="7" xfId="0" applyBorder="1"/>
    <xf numFmtId="11" fontId="7" fillId="9" borderId="6" xfId="3" applyNumberFormat="1" applyFont="1" applyFill="1" applyBorder="1" applyAlignment="1">
      <alignment horizontal="left"/>
    </xf>
    <xf numFmtId="11" fontId="7" fillId="9" borderId="0" xfId="3" applyNumberFormat="1" applyFont="1" applyFill="1" applyBorder="1" applyAlignment="1">
      <alignment horizontal="left"/>
    </xf>
    <xf numFmtId="0" fontId="4" fillId="0" borderId="15" xfId="0" applyFont="1" applyBorder="1"/>
    <xf numFmtId="11" fontId="0" fillId="5" borderId="10" xfId="0" applyNumberFormat="1" applyFill="1" applyBorder="1" applyAlignment="1">
      <alignment horizontal="left"/>
    </xf>
    <xf numFmtId="11" fontId="0" fillId="5" borderId="11" xfId="0" applyNumberFormat="1" applyFill="1" applyBorder="1" applyAlignment="1">
      <alignment horizontal="left"/>
    </xf>
    <xf numFmtId="0" fontId="4" fillId="5" borderId="12" xfId="0" applyFont="1" applyFill="1" applyBorder="1"/>
    <xf numFmtId="0" fontId="0" fillId="5" borderId="11" xfId="0" applyFill="1" applyBorder="1"/>
    <xf numFmtId="0" fontId="0" fillId="0" borderId="12" xfId="0" applyBorder="1" applyAlignment="1">
      <alignment horizontal="left"/>
    </xf>
    <xf numFmtId="0" fontId="0" fillId="8" borderId="16" xfId="0" applyFill="1" applyBorder="1" applyAlignment="1">
      <alignment horizontal="left"/>
    </xf>
    <xf numFmtId="0" fontId="0" fillId="8" borderId="11" xfId="0" applyFill="1" applyBorder="1" applyAlignment="1">
      <alignment horizontal="left"/>
    </xf>
    <xf numFmtId="0" fontId="0" fillId="8" borderId="11" xfId="0" applyFill="1" applyBorder="1"/>
    <xf numFmtId="0" fontId="0" fillId="0" borderId="11" xfId="0" applyBorder="1"/>
    <xf numFmtId="0" fontId="0" fillId="0" borderId="17" xfId="0" applyBorder="1"/>
    <xf numFmtId="0" fontId="0" fillId="0" borderId="1" xfId="0" applyBorder="1"/>
    <xf numFmtId="0" fontId="4" fillId="8" borderId="5" xfId="0" applyFont="1" applyFill="1" applyBorder="1"/>
    <xf numFmtId="11" fontId="0" fillId="5" borderId="6" xfId="0" applyNumberFormat="1" applyFill="1" applyBorder="1" applyAlignment="1">
      <alignment horizontal="left"/>
    </xf>
    <xf numFmtId="0" fontId="0" fillId="5" borderId="7" xfId="0" applyFill="1" applyBorder="1"/>
    <xf numFmtId="0" fontId="0" fillId="8" borderId="8" xfId="0" applyFill="1" applyBorder="1" applyAlignment="1">
      <alignment horizontal="left"/>
    </xf>
    <xf numFmtId="0" fontId="0" fillId="8" borderId="0" xfId="0" applyFill="1" applyBorder="1" applyAlignment="1">
      <alignment horizontal="left"/>
    </xf>
    <xf numFmtId="0" fontId="0" fillId="8" borderId="0" xfId="0" applyFill="1" applyBorder="1"/>
    <xf numFmtId="0" fontId="0" fillId="0" borderId="6" xfId="0" applyBorder="1"/>
    <xf numFmtId="0" fontId="4" fillId="8" borderId="9" xfId="0" applyFont="1" applyFill="1" applyBorder="1"/>
    <xf numFmtId="11" fontId="0" fillId="8" borderId="0" xfId="0" applyNumberForma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6" borderId="0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3" xfId="0" applyBorder="1"/>
    <xf numFmtId="2" fontId="4" fillId="0" borderId="6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8" borderId="18" xfId="0" applyFont="1" applyFill="1" applyBorder="1" applyAlignment="1">
      <alignment horizontal="left"/>
    </xf>
    <xf numFmtId="0" fontId="8" fillId="8" borderId="19" xfId="0" applyFont="1" applyFill="1" applyBorder="1"/>
    <xf numFmtId="0" fontId="9" fillId="0" borderId="9" xfId="0" applyFont="1" applyBorder="1"/>
    <xf numFmtId="11" fontId="7" fillId="10" borderId="20" xfId="2" applyNumberFormat="1" applyFont="1" applyFill="1" applyBorder="1" applyAlignment="1">
      <alignment horizontal="left"/>
    </xf>
    <xf numFmtId="11" fontId="7" fillId="10" borderId="21" xfId="2" applyNumberFormat="1" applyFont="1" applyFill="1" applyBorder="1" applyAlignment="1">
      <alignment horizontal="left"/>
    </xf>
    <xf numFmtId="0" fontId="0" fillId="5" borderId="21" xfId="0" applyFill="1" applyBorder="1"/>
    <xf numFmtId="0" fontId="0" fillId="0" borderId="22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4" fillId="0" borderId="25" xfId="0" applyFont="1" applyBorder="1"/>
    <xf numFmtId="0" fontId="0" fillId="0" borderId="18" xfId="0" applyBorder="1"/>
    <xf numFmtId="0" fontId="9" fillId="0" borderId="19" xfId="0" applyFont="1" applyBorder="1"/>
    <xf numFmtId="164" fontId="0" fillId="6" borderId="16" xfId="0" applyNumberFormat="1" applyFill="1" applyBorder="1" applyAlignment="1">
      <alignment horizontal="left"/>
    </xf>
    <xf numFmtId="11" fontId="0" fillId="6" borderId="11" xfId="0" applyNumberFormat="1" applyFill="1" applyBorder="1" applyAlignment="1">
      <alignment horizontal="left"/>
    </xf>
    <xf numFmtId="0" fontId="0" fillId="6" borderId="11" xfId="0" applyFill="1" applyBorder="1"/>
    <xf numFmtId="0" fontId="4" fillId="5" borderId="0" xfId="0" applyFont="1" applyFill="1" applyBorder="1"/>
    <xf numFmtId="0" fontId="7" fillId="11" borderId="1" xfId="0" applyFont="1" applyFill="1" applyBorder="1"/>
    <xf numFmtId="0" fontId="0" fillId="8" borderId="2" xfId="0" applyFill="1" applyBorder="1"/>
    <xf numFmtId="0" fontId="0" fillId="12" borderId="6" xfId="0" applyFill="1" applyBorder="1"/>
    <xf numFmtId="0" fontId="0" fillId="11" borderId="0" xfId="0" applyFill="1" applyBorder="1"/>
    <xf numFmtId="0" fontId="0" fillId="0" borderId="8" xfId="0" applyBorder="1"/>
    <xf numFmtId="0" fontId="0" fillId="11" borderId="6" xfId="0" applyFill="1" applyBorder="1"/>
    <xf numFmtId="0" fontId="0" fillId="0" borderId="26" xfId="0" applyBorder="1"/>
    <xf numFmtId="0" fontId="0" fillId="12" borderId="0" xfId="0" applyFill="1" applyBorder="1"/>
    <xf numFmtId="0" fontId="0" fillId="12" borderId="0" xfId="0" applyFill="1"/>
    <xf numFmtId="0" fontId="4" fillId="0" borderId="27" xfId="0" applyFont="1" applyFill="1" applyBorder="1"/>
    <xf numFmtId="0" fontId="4" fillId="8" borderId="0" xfId="0" applyFont="1" applyFill="1" applyBorder="1"/>
    <xf numFmtId="0" fontId="0" fillId="12" borderId="9" xfId="0" applyFill="1" applyBorder="1"/>
    <xf numFmtId="0" fontId="0" fillId="6" borderId="9" xfId="0" applyFill="1" applyBorder="1"/>
    <xf numFmtId="0" fontId="0" fillId="0" borderId="0" xfId="0" applyAlignment="1">
      <alignment horizontal="left"/>
    </xf>
    <xf numFmtId="11" fontId="7" fillId="5" borderId="6" xfId="0" applyNumberFormat="1" applyFont="1" applyFill="1" applyBorder="1" applyAlignment="1">
      <alignment horizontal="left"/>
    </xf>
    <xf numFmtId="11" fontId="7" fillId="5" borderId="0" xfId="0" applyNumberFormat="1" applyFont="1" applyFill="1" applyBorder="1" applyAlignment="1">
      <alignment horizontal="left"/>
    </xf>
    <xf numFmtId="0" fontId="0" fillId="0" borderId="0" xfId="0" applyFill="1" applyBorder="1"/>
    <xf numFmtId="0" fontId="0" fillId="11" borderId="0" xfId="0" applyFill="1" applyBorder="1" applyAlignment="1">
      <alignment horizontal="right"/>
    </xf>
    <xf numFmtId="0" fontId="4" fillId="0" borderId="6" xfId="0" applyFont="1" applyBorder="1"/>
    <xf numFmtId="2" fontId="0" fillId="11" borderId="6" xfId="0" applyNumberFormat="1" applyFill="1" applyBorder="1" applyAlignment="1">
      <alignment horizontal="right"/>
    </xf>
    <xf numFmtId="2" fontId="0" fillId="11" borderId="0" xfId="0" applyNumberFormat="1" applyFill="1" applyBorder="1" applyAlignment="1">
      <alignment horizontal="right"/>
    </xf>
    <xf numFmtId="2" fontId="0" fillId="12" borderId="6" xfId="0" applyNumberFormat="1" applyFill="1" applyBorder="1" applyAlignment="1">
      <alignment horizontal="right"/>
    </xf>
    <xf numFmtId="2" fontId="0" fillId="12" borderId="0" xfId="0" applyNumberFormat="1" applyFill="1" applyBorder="1" applyAlignment="1">
      <alignment horizontal="right"/>
    </xf>
    <xf numFmtId="0" fontId="0" fillId="0" borderId="28" xfId="0" applyBorder="1"/>
    <xf numFmtId="0" fontId="4" fillId="8" borderId="28" xfId="0" applyFont="1" applyFill="1" applyBorder="1"/>
    <xf numFmtId="0" fontId="0" fillId="0" borderId="19" xfId="0" applyBorder="1"/>
    <xf numFmtId="0" fontId="0" fillId="7" borderId="8" xfId="0" applyFill="1" applyBorder="1" applyAlignment="1">
      <alignment horizontal="left"/>
    </xf>
    <xf numFmtId="11" fontId="0" fillId="7" borderId="0" xfId="0" applyNumberFormat="1" applyFill="1" applyBorder="1" applyAlignment="1">
      <alignment horizontal="left"/>
    </xf>
    <xf numFmtId="0" fontId="0" fillId="7" borderId="9" xfId="0" applyFill="1" applyBorder="1"/>
    <xf numFmtId="0" fontId="4" fillId="8" borderId="6" xfId="0" applyFont="1" applyFill="1" applyBorder="1" applyAlignment="1">
      <alignment horizontal="center"/>
    </xf>
    <xf numFmtId="0" fontId="4" fillId="8" borderId="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0" xfId="0" applyFont="1"/>
    <xf numFmtId="0" fontId="0" fillId="8" borderId="6" xfId="0" applyFill="1" applyBorder="1" applyAlignment="1">
      <alignment horizontal="center"/>
    </xf>
    <xf numFmtId="0" fontId="0" fillId="0" borderId="16" xfId="0" applyBorder="1"/>
    <xf numFmtId="0" fontId="4" fillId="0" borderId="12" xfId="0" applyFont="1" applyBorder="1"/>
    <xf numFmtId="2" fontId="12" fillId="0" borderId="6" xfId="0" applyNumberFormat="1" applyFont="1" applyBorder="1" applyAlignment="1">
      <alignment horizontal="left"/>
    </xf>
    <xf numFmtId="2" fontId="12" fillId="0" borderId="0" xfId="0" applyNumberFormat="1" applyFont="1" applyFill="1" applyBorder="1" applyAlignment="1">
      <alignment horizontal="left"/>
    </xf>
    <xf numFmtId="2" fontId="12" fillId="0" borderId="0" xfId="0" applyNumberFormat="1" applyFont="1" applyBorder="1" applyAlignment="1">
      <alignment horizontal="left"/>
    </xf>
    <xf numFmtId="11" fontId="7" fillId="7" borderId="18" xfId="1" applyNumberFormat="1" applyFont="1" applyFill="1" applyBorder="1" applyAlignment="1">
      <alignment horizontal="left"/>
    </xf>
    <xf numFmtId="11" fontId="7" fillId="7" borderId="28" xfId="1" applyNumberFormat="1" applyFont="1" applyFill="1" applyBorder="1" applyAlignment="1">
      <alignment horizontal="left"/>
    </xf>
    <xf numFmtId="0" fontId="2" fillId="13" borderId="29" xfId="2" applyFill="1" applyBorder="1"/>
    <xf numFmtId="0" fontId="2" fillId="13" borderId="28" xfId="2" applyFill="1" applyBorder="1"/>
    <xf numFmtId="0" fontId="2" fillId="13" borderId="30" xfId="2" applyFill="1" applyBorder="1"/>
    <xf numFmtId="0" fontId="0" fillId="0" borderId="29" xfId="0" applyBorder="1"/>
    <xf numFmtId="0" fontId="0" fillId="8" borderId="18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0" fillId="0" borderId="19" xfId="0" applyBorder="1" applyAlignment="1">
      <alignment horizontal="center"/>
    </xf>
    <xf numFmtId="11" fontId="0" fillId="0" borderId="22" xfId="0" applyNumberFormat="1" applyBorder="1" applyAlignment="1">
      <alignment horizontal="left"/>
    </xf>
    <xf numFmtId="11" fontId="0" fillId="0" borderId="21" xfId="0" applyNumberFormat="1" applyBorder="1" applyAlignment="1">
      <alignment horizontal="left"/>
    </xf>
    <xf numFmtId="11" fontId="0" fillId="0" borderId="21" xfId="0" applyNumberFormat="1" applyFill="1" applyBorder="1" applyAlignment="1">
      <alignment horizontal="left"/>
    </xf>
    <xf numFmtId="0" fontId="0" fillId="0" borderId="31" xfId="0" applyBorder="1"/>
    <xf numFmtId="0" fontId="14" fillId="0" borderId="0" xfId="0" applyFont="1"/>
    <xf numFmtId="0" fontId="15" fillId="0" borderId="0" xfId="0" applyFont="1"/>
    <xf numFmtId="0" fontId="16" fillId="0" borderId="0" xfId="0" applyFont="1" applyBorder="1" applyAlignment="1">
      <alignment vertical="top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Isovalent partitioning</a:t>
            </a:r>
            <a:r>
              <a:rPr lang="en-GB" baseline="0"/>
              <a:t> m</a:t>
            </a:r>
            <a:r>
              <a:rPr lang="en-GB"/>
              <a:t>odels</a:t>
            </a:r>
          </a:p>
        </c:rich>
      </c:tx>
      <c:layout>
        <c:manualLayout>
          <c:xMode val="edge"/>
          <c:yMode val="edge"/>
          <c:x val="0.38507362065080786"/>
          <c:y val="2.29375334505696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259580973660794E-2"/>
          <c:y val="0.12561680994096244"/>
          <c:w val="0.69835235203756574"/>
          <c:h val="0.8463484269527857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'Table S5 Partitioning Models '!$P$11</c:f>
              <c:strCache>
                <c:ptCount val="1"/>
                <c:pt idx="0">
                  <c:v>Divalent on M1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'!$T$11:$CP$11</c:f>
              <c:numCache>
                <c:formatCode>General</c:formatCode>
                <c:ptCount val="75"/>
                <c:pt idx="0">
                  <c:v>7.5952453925791311E-23</c:v>
                </c:pt>
                <c:pt idx="1">
                  <c:v>1.6129196459745363E-21</c:v>
                </c:pt>
                <c:pt idx="2">
                  <c:v>3.3910716385357806E-20</c:v>
                </c:pt>
                <c:pt idx="3">
                  <c:v>6.9899479139203693E-19</c:v>
                </c:pt>
                <c:pt idx="4">
                  <c:v>1.3988884613889624E-17</c:v>
                </c:pt>
                <c:pt idx="5">
                  <c:v>2.6916825620839721E-16</c:v>
                </c:pt>
                <c:pt idx="6">
                  <c:v>4.9312342095059738E-15</c:v>
                </c:pt>
                <c:pt idx="7">
                  <c:v>2.0658818735227601E-14</c:v>
                </c:pt>
                <c:pt idx="8">
                  <c:v>8.518004907538541E-14</c:v>
                </c:pt>
                <c:pt idx="9">
                  <c:v>3.4524131443650565E-13</c:v>
                </c:pt>
                <c:pt idx="10">
                  <c:v>1.3738206513002034E-12</c:v>
                </c:pt>
                <c:pt idx="11">
                  <c:v>5.3608005786677825E-12</c:v>
                </c:pt>
                <c:pt idx="12">
                  <c:v>2.0487620669171261E-11</c:v>
                </c:pt>
                <c:pt idx="13">
                  <c:v>7.6592383991385299E-11</c:v>
                </c:pt>
                <c:pt idx="14">
                  <c:v>2.7975752009028851E-10</c:v>
                </c:pt>
                <c:pt idx="15">
                  <c:v>9.9712590588435834E-10</c:v>
                </c:pt>
                <c:pt idx="16">
                  <c:v>3.4638590108340541E-9</c:v>
                </c:pt>
                <c:pt idx="17">
                  <c:v>1.171338234230913E-8</c:v>
                </c:pt>
                <c:pt idx="18">
                  <c:v>3.8511130463407499E-8</c:v>
                </c:pt>
                <c:pt idx="19">
                  <c:v>1.2295380648955832E-7</c:v>
                </c:pt>
                <c:pt idx="20">
                  <c:v>3.8073200187126063E-7</c:v>
                </c:pt>
                <c:pt idx="21">
                  <c:v>1.1420586504028205E-6</c:v>
                </c:pt>
                <c:pt idx="22">
                  <c:v>3.3145073268340546E-6</c:v>
                </c:pt>
                <c:pt idx="23">
                  <c:v>9.2956772918885499E-6</c:v>
                </c:pt>
                <c:pt idx="24">
                  <c:v>2.5161961966019722E-5</c:v>
                </c:pt>
                <c:pt idx="25">
                  <c:v>6.5656737968623665E-5</c:v>
                </c:pt>
                <c:pt idx="26">
                  <c:v>1.6495115775301005E-4</c:v>
                </c:pt>
                <c:pt idx="27">
                  <c:v>3.9851312487206887E-4</c:v>
                </c:pt>
                <c:pt idx="28">
                  <c:v>9.2472162579874191E-4</c:v>
                </c:pt>
                <c:pt idx="29">
                  <c:v>2.0584032172302545E-3</c:v>
                </c:pt>
                <c:pt idx="30">
                  <c:v>4.3900641995011118E-3</c:v>
                </c:pt>
                <c:pt idx="31">
                  <c:v>8.9598801654991334E-3</c:v>
                </c:pt>
                <c:pt idx="32">
                  <c:v>1.7478106064730974E-2</c:v>
                </c:pt>
                <c:pt idx="33">
                  <c:v>3.2547475454737546E-2</c:v>
                </c:pt>
                <c:pt idx="34">
                  <c:v>5.7788436302734933E-2</c:v>
                </c:pt>
                <c:pt idx="35">
                  <c:v>9.7709142992637041E-2</c:v>
                </c:pt>
                <c:pt idx="36">
                  <c:v>0.15713394723874555</c:v>
                </c:pt>
                <c:pt idx="37">
                  <c:v>0.24005752284125534</c:v>
                </c:pt>
                <c:pt idx="38">
                  <c:v>0.34796938312414416</c:v>
                </c:pt>
                <c:pt idx="39">
                  <c:v>0.47798810377176743</c:v>
                </c:pt>
                <c:pt idx="40">
                  <c:v>0.62146033295734848</c:v>
                </c:pt>
                <c:pt idx="41">
                  <c:v>0.76383567521368512</c:v>
                </c:pt>
                <c:pt idx="42">
                  <c:v>0.88643438048969225</c:v>
                </c:pt>
                <c:pt idx="43">
                  <c:v>0.97011518552397769</c:v>
                </c:pt>
                <c:pt idx="44">
                  <c:v>1</c:v>
                </c:pt>
                <c:pt idx="45">
                  <c:v>0.96972057967665792</c:v>
                </c:pt>
                <c:pt idx="46">
                  <c:v>0.8835539422694042</c:v>
                </c:pt>
                <c:pt idx="47">
                  <c:v>0.7554910060730794</c:v>
                </c:pt>
                <c:pt idx="48">
                  <c:v>0.60548756730463171</c:v>
                </c:pt>
                <c:pt idx="49">
                  <c:v>0.45428750553084518</c:v>
                </c:pt>
                <c:pt idx="50">
                  <c:v>0.31869548768670442</c:v>
                </c:pt>
                <c:pt idx="51">
                  <c:v>0.20879039947120306</c:v>
                </c:pt>
                <c:pt idx="52">
                  <c:v>0.12758644994916032</c:v>
                </c:pt>
                <c:pt idx="53">
                  <c:v>7.2631987484576346E-2</c:v>
                </c:pt>
                <c:pt idx="54">
                  <c:v>3.8472515064648306E-2</c:v>
                </c:pt>
                <c:pt idx="55">
                  <c:v>1.8938362832746827E-2</c:v>
                </c:pt>
                <c:pt idx="56">
                  <c:v>8.6531338251163385E-3</c:v>
                </c:pt>
                <c:pt idx="57">
                  <c:v>3.6653332790086129E-3</c:v>
                </c:pt>
                <c:pt idx="58">
                  <c:v>1.4375816171708653E-3</c:v>
                </c:pt>
                <c:pt idx="59">
                  <c:v>5.2143535118772896E-4</c:v>
                </c:pt>
                <c:pt idx="60">
                  <c:v>1.7469773753327317E-4</c:v>
                </c:pt>
                <c:pt idx="61">
                  <c:v>5.399615901597863E-5</c:v>
                </c:pt>
                <c:pt idx="62">
                  <c:v>1.5377904564210762E-5</c:v>
                </c:pt>
                <c:pt idx="63">
                  <c:v>4.0305108123078631E-6</c:v>
                </c:pt>
                <c:pt idx="64">
                  <c:v>9.710052636929435E-7</c:v>
                </c:pt>
                <c:pt idx="65">
                  <c:v>2.1475909795088438E-7</c:v>
                </c:pt>
                <c:pt idx="66">
                  <c:v>4.3553191049618016E-8</c:v>
                </c:pt>
                <c:pt idx="67">
                  <c:v>8.0890354870491858E-9</c:v>
                </c:pt>
                <c:pt idx="68">
                  <c:v>1.3742058123358297E-9</c:v>
                </c:pt>
                <c:pt idx="69">
                  <c:v>2.1328240559097345E-10</c:v>
                </c:pt>
                <c:pt idx="70">
                  <c:v>3.0204831525111378E-11</c:v>
                </c:pt>
                <c:pt idx="71">
                  <c:v>3.898395272229584E-12</c:v>
                </c:pt>
                <c:pt idx="72">
                  <c:v>4.5798717997316558E-13</c:v>
                </c:pt>
                <c:pt idx="73">
                  <c:v>4.8915747621550579E-14</c:v>
                </c:pt>
                <c:pt idx="74">
                  <c:v>4.7439698840477657E-15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'Table S5 Partitioning Models '!$P$12</c:f>
              <c:strCache>
                <c:ptCount val="1"/>
                <c:pt idx="0">
                  <c:v>Trivalent on M1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'!$T$12:$CP$12</c:f>
              <c:numCache>
                <c:formatCode>General</c:formatCode>
                <c:ptCount val="75"/>
                <c:pt idx="0">
                  <c:v>9.1504619425302864E-65</c:v>
                </c:pt>
                <c:pt idx="1">
                  <c:v>7.2664003190251528E-61</c:v>
                </c:pt>
                <c:pt idx="2">
                  <c:v>5.5587649589657967E-57</c:v>
                </c:pt>
                <c:pt idx="3">
                  <c:v>3.9783069237163695E-53</c:v>
                </c:pt>
                <c:pt idx="4">
                  <c:v>2.5867683425091492E-49</c:v>
                </c:pt>
                <c:pt idx="5">
                  <c:v>1.4840015686448926E-45</c:v>
                </c:pt>
                <c:pt idx="6">
                  <c:v>7.2946934752563405E-42</c:v>
                </c:pt>
                <c:pt idx="7">
                  <c:v>4.7824870999354557E-40</c:v>
                </c:pt>
                <c:pt idx="8">
                  <c:v>2.9836913373601401E-38</c:v>
                </c:pt>
                <c:pt idx="9">
                  <c:v>1.7648877658089039E-36</c:v>
                </c:pt>
                <c:pt idx="10">
                  <c:v>9.8617318975645922E-35</c:v>
                </c:pt>
                <c:pt idx="11">
                  <c:v>5.1864712763315663E-33</c:v>
                </c:pt>
                <c:pt idx="12">
                  <c:v>2.5578980787185727E-31</c:v>
                </c:pt>
                <c:pt idx="13">
                  <c:v>1.1786822794887792E-29</c:v>
                </c:pt>
                <c:pt idx="14">
                  <c:v>5.0561775917819379E-28</c:v>
                </c:pt>
                <c:pt idx="15">
                  <c:v>2.0117301195444925E-26</c:v>
                </c:pt>
                <c:pt idx="16">
                  <c:v>7.3968827887961689E-25</c:v>
                </c:pt>
                <c:pt idx="17">
                  <c:v>2.5042008719202387E-23</c:v>
                </c:pt>
                <c:pt idx="18">
                  <c:v>7.7775136403484357E-22</c:v>
                </c:pt>
                <c:pt idx="19">
                  <c:v>2.2078694016019103E-20</c:v>
                </c:pt>
                <c:pt idx="20">
                  <c:v>5.7079051401234414E-19</c:v>
                </c:pt>
                <c:pt idx="21">
                  <c:v>1.3389386151478867E-17</c:v>
                </c:pt>
                <c:pt idx="22">
                  <c:v>2.8394545868438392E-16</c:v>
                </c:pt>
                <c:pt idx="23">
                  <c:v>5.423870534206926E-15</c:v>
                </c:pt>
                <c:pt idx="24">
                  <c:v>9.2980872205851113E-14</c:v>
                </c:pt>
                <c:pt idx="25">
                  <c:v>1.4252715542852911E-12</c:v>
                </c:pt>
                <c:pt idx="26">
                  <c:v>1.9463955659600204E-11</c:v>
                </c:pt>
                <c:pt idx="27">
                  <c:v>2.3594124654266416E-10</c:v>
                </c:pt>
                <c:pt idx="28">
                  <c:v>2.5294476366985692E-9</c:v>
                </c:pt>
                <c:pt idx="29">
                  <c:v>2.3894963113186205E-8</c:v>
                </c:pt>
                <c:pt idx="30">
                  <c:v>1.9817810425969233E-7</c:v>
                </c:pt>
                <c:pt idx="31">
                  <c:v>1.4377500647375596E-6</c:v>
                </c:pt>
                <c:pt idx="32">
                  <c:v>9.0907419389186914E-6</c:v>
                </c:pt>
                <c:pt idx="33">
                  <c:v>4.991295216212152E-5</c:v>
                </c:pt>
                <c:pt idx="34">
                  <c:v>2.3710186304347713E-4</c:v>
                </c:pt>
                <c:pt idx="35">
                  <c:v>9.7089942347895958E-4</c:v>
                </c:pt>
                <c:pt idx="36">
                  <c:v>3.4146081640828298E-3</c:v>
                </c:pt>
                <c:pt idx="37">
                  <c:v>1.0276486278184614E-2</c:v>
                </c:pt>
                <c:pt idx="38">
                  <c:v>2.6369102408729611E-2</c:v>
                </c:pt>
                <c:pt idx="39">
                  <c:v>5.7478147385517341E-2</c:v>
                </c:pt>
                <c:pt idx="40">
                  <c:v>0.10604169909605951</c:v>
                </c:pt>
                <c:pt idx="41">
                  <c:v>0.16497832194300094</c:v>
                </c:pt>
                <c:pt idx="42">
                  <c:v>0.21565680204491938</c:v>
                </c:pt>
                <c:pt idx="43">
                  <c:v>0.23599092424667634</c:v>
                </c:pt>
                <c:pt idx="44">
                  <c:v>0.21539374619590229</c:v>
                </c:pt>
                <c:pt idx="45">
                  <c:v>0.16337526806046868</c:v>
                </c:pt>
                <c:pt idx="46">
                  <c:v>0.10260411014966796</c:v>
                </c:pt>
                <c:pt idx="47">
                  <c:v>5.3159172469892553E-2</c:v>
                </c:pt>
                <c:pt idx="48">
                  <c:v>2.2637916835205853E-2</c:v>
                </c:pt>
                <c:pt idx="49">
                  <c:v>7.8949482998172619E-3</c:v>
                </c:pt>
                <c:pt idx="50">
                  <c:v>2.2466037998934373E-3</c:v>
                </c:pt>
                <c:pt idx="51">
                  <c:v>5.1973006827552481E-4</c:v>
                </c:pt>
                <c:pt idx="52">
                  <c:v>9.7389724873156425E-5</c:v>
                </c:pt>
                <c:pt idx="53">
                  <c:v>1.4727945332704177E-5</c:v>
                </c:pt>
                <c:pt idx="54">
                  <c:v>1.7909138842290051E-6</c:v>
                </c:pt>
                <c:pt idx="55">
                  <c:v>1.7446991334335285E-7</c:v>
                </c:pt>
                <c:pt idx="56">
                  <c:v>1.3567176538202417E-8</c:v>
                </c:pt>
                <c:pt idx="57">
                  <c:v>8.3905664743570904E-10</c:v>
                </c:pt>
                <c:pt idx="58">
                  <c:v>4.1118356821652988E-11</c:v>
                </c:pt>
                <c:pt idx="59">
                  <c:v>1.590862587061869E-12</c:v>
                </c:pt>
                <c:pt idx="60">
                  <c:v>4.8416325005788721E-14</c:v>
                </c:pt>
                <c:pt idx="61">
                  <c:v>1.1548431355349138E-15</c:v>
                </c:pt>
                <c:pt idx="62">
                  <c:v>2.1509780663709146E-17</c:v>
                </c:pt>
                <c:pt idx="63">
                  <c:v>3.1170269870161092E-19</c:v>
                </c:pt>
                <c:pt idx="64">
                  <c:v>3.5014386831652347E-21</c:v>
                </c:pt>
                <c:pt idx="65">
                  <c:v>3.0378313366028232E-23</c:v>
                </c:pt>
                <c:pt idx="66">
                  <c:v>2.0281578184132343E-25</c:v>
                </c:pt>
                <c:pt idx="67">
                  <c:v>1.0381750250234129E-27</c:v>
                </c:pt>
                <c:pt idx="68">
                  <c:v>4.0595690931351466E-30</c:v>
                </c:pt>
                <c:pt idx="69">
                  <c:v>1.2082021770837747E-32</c:v>
                </c:pt>
                <c:pt idx="70">
                  <c:v>2.7268383506561172E-35</c:v>
                </c:pt>
                <c:pt idx="71">
                  <c:v>4.6499583437177215E-38</c:v>
                </c:pt>
                <c:pt idx="72">
                  <c:v>5.9692312999974995E-41</c:v>
                </c:pt>
                <c:pt idx="73">
                  <c:v>5.7474766535709651E-44</c:v>
                </c:pt>
                <c:pt idx="74">
                  <c:v>4.1355690246925223E-47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'Table S5 Partitioning Models '!$P$13</c:f>
              <c:strCache>
                <c:ptCount val="1"/>
                <c:pt idx="0">
                  <c:v>Univalent on M1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'!$T$13:$CP$13</c:f>
              <c:numCache>
                <c:formatCode>General</c:formatCode>
                <c:ptCount val="75"/>
                <c:pt idx="0">
                  <c:v>5.7478252319871016E-14</c:v>
                </c:pt>
                <c:pt idx="1">
                  <c:v>2.9087770255529456E-13</c:v>
                </c:pt>
                <c:pt idx="2">
                  <c:v>1.4700516203586808E-12</c:v>
                </c:pt>
                <c:pt idx="3">
                  <c:v>7.3832866764782665E-12</c:v>
                </c:pt>
                <c:pt idx="4">
                  <c:v>3.6672590240875405E-11</c:v>
                </c:pt>
                <c:pt idx="5">
                  <c:v>1.7926184593352405E-10</c:v>
                </c:pt>
                <c:pt idx="6">
                  <c:v>8.5816002831384959E-10</c:v>
                </c:pt>
                <c:pt idx="7">
                  <c:v>1.8601424516771952E-9</c:v>
                </c:pt>
                <c:pt idx="8">
                  <c:v>4.0037094647903697E-9</c:v>
                </c:pt>
                <c:pt idx="9">
                  <c:v>8.5516968649251535E-9</c:v>
                </c:pt>
                <c:pt idx="10">
                  <c:v>1.8115503037084302E-8</c:v>
                </c:pt>
                <c:pt idx="11">
                  <c:v>3.8035735619758485E-8</c:v>
                </c:pt>
                <c:pt idx="12">
                  <c:v>7.9106383054062308E-8</c:v>
                </c:pt>
                <c:pt idx="13">
                  <c:v>1.6287127129469968E-7</c:v>
                </c:pt>
                <c:pt idx="14">
                  <c:v>3.3176125069019387E-7</c:v>
                </c:pt>
                <c:pt idx="15">
                  <c:v>6.681746768254973E-7</c:v>
                </c:pt>
                <c:pt idx="16">
                  <c:v>1.3297576847110752E-6</c:v>
                </c:pt>
                <c:pt idx="17">
                  <c:v>2.6134134003205966E-6</c:v>
                </c:pt>
                <c:pt idx="18">
                  <c:v>5.0691108829458738E-6</c:v>
                </c:pt>
                <c:pt idx="19">
                  <c:v>9.6979179620984096E-6</c:v>
                </c:pt>
                <c:pt idx="20">
                  <c:v>1.82887162709749E-5</c:v>
                </c:pt>
                <c:pt idx="21">
                  <c:v>3.3976677259586731E-5</c:v>
                </c:pt>
                <c:pt idx="22">
                  <c:v>6.2145046593994202E-5</c:v>
                </c:pt>
                <c:pt idx="23">
                  <c:v>1.1183945087868695E-4</c:v>
                </c:pt>
                <c:pt idx="24">
                  <c:v>1.9791622265979362E-4</c:v>
                </c:pt>
                <c:pt idx="25">
                  <c:v>3.4419185196566255E-4</c:v>
                </c:pt>
                <c:pt idx="26">
                  <c:v>5.878784831356849E-4</c:v>
                </c:pt>
                <c:pt idx="27">
                  <c:v>9.8554690309414364E-4</c:v>
                </c:pt>
                <c:pt idx="28">
                  <c:v>1.6207078942792287E-3</c:v>
                </c:pt>
                <c:pt idx="29">
                  <c:v>2.6127922499304453E-3</c:v>
                </c:pt>
                <c:pt idx="30">
                  <c:v>4.1267927323303212E-3</c:v>
                </c:pt>
                <c:pt idx="31">
                  <c:v>6.3820917812687046E-3</c:v>
                </c:pt>
                <c:pt idx="32">
                  <c:v>9.6580846846126816E-3</c:v>
                </c:pt>
                <c:pt idx="33">
                  <c:v>1.4293267188828871E-2</c:v>
                </c:pt>
                <c:pt idx="34">
                  <c:v>2.0673762333737557E-2</c:v>
                </c:pt>
                <c:pt idx="35">
                  <c:v>2.9207204727393344E-2</c:v>
                </c:pt>
                <c:pt idx="36">
                  <c:v>4.027892797765046E-2</c:v>
                </c:pt>
                <c:pt idx="37">
                  <c:v>5.4189882471542203E-2</c:v>
                </c:pt>
                <c:pt idx="38">
                  <c:v>7.1079747555745421E-2</c:v>
                </c:pt>
                <c:pt idx="39">
                  <c:v>9.0843920923051769E-2</c:v>
                </c:pt>
                <c:pt idx="40">
                  <c:v>0.11305848333399207</c:v>
                </c:pt>
                <c:pt idx="41">
                  <c:v>0.13693128852642514</c:v>
                </c:pt>
                <c:pt idx="42">
                  <c:v>0.16129817523836285</c:v>
                </c:pt>
                <c:pt idx="43">
                  <c:v>0.18467937566425463</c:v>
                </c:pt>
                <c:pt idx="44">
                  <c:v>0.20540191563872987</c:v>
                </c:pt>
                <c:pt idx="45">
                  <c:v>0.22178016107953802</c:v>
                </c:pt>
                <c:pt idx="46">
                  <c:v>0.23233143610541945</c:v>
                </c:pt>
                <c:pt idx="47">
                  <c:v>0.23599092424667634</c:v>
                </c:pt>
                <c:pt idx="48">
                  <c:v>0.23228417951703542</c:v>
                </c:pt>
                <c:pt idx="49">
                  <c:v>0.22141953435371134</c:v>
                </c:pt>
                <c:pt idx="50">
                  <c:v>0.20427685818876376</c:v>
                </c:pt>
                <c:pt idx="51">
                  <c:v>0.18229061327201515</c:v>
                </c:pt>
                <c:pt idx="52">
                  <c:v>0.15724842580290058</c:v>
                </c:pt>
                <c:pt idx="53">
                  <c:v>0.13104490354698878</c:v>
                </c:pt>
                <c:pt idx="54">
                  <c:v>0.1054388735738325</c:v>
                </c:pt>
                <c:pt idx="55">
                  <c:v>8.185837842328951E-2</c:v>
                </c:pt>
                <c:pt idx="56">
                  <c:v>6.1283313479571007E-2</c:v>
                </c:pt>
                <c:pt idx="57">
                  <c:v>4.4215345888243149E-2</c:v>
                </c:pt>
                <c:pt idx="58">
                  <c:v>3.0724899118849226E-2</c:v>
                </c:pt>
                <c:pt idx="59">
                  <c:v>2.0550837243258513E-2</c:v>
                </c:pt>
                <c:pt idx="60">
                  <c:v>1.3222852508248079E-2</c:v>
                </c:pt>
                <c:pt idx="61">
                  <c:v>8.1792283264945642E-3</c:v>
                </c:pt>
                <c:pt idx="62">
                  <c:v>4.8610044506074319E-3</c:v>
                </c:pt>
                <c:pt idx="63">
                  <c:v>2.7739662872253721E-3</c:v>
                </c:pt>
                <c:pt idx="64">
                  <c:v>1.519052473546064E-3</c:v>
                </c:pt>
                <c:pt idx="65">
                  <c:v>7.9776646407638647E-4</c:v>
                </c:pt>
                <c:pt idx="66">
                  <c:v>4.0155509610715696E-4</c:v>
                </c:pt>
                <c:pt idx="67">
                  <c:v>1.9360467447582228E-4</c:v>
                </c:pt>
                <c:pt idx="68">
                  <c:v>8.9355817264032844E-5</c:v>
                </c:pt>
                <c:pt idx="69">
                  <c:v>3.9454912408372453E-5</c:v>
                </c:pt>
                <c:pt idx="70">
                  <c:v>1.6656569456622988E-5</c:v>
                </c:pt>
                <c:pt idx="71">
                  <c:v>6.7191018677569483E-6</c:v>
                </c:pt>
                <c:pt idx="72">
                  <c:v>2.5882906528822355E-6</c:v>
                </c:pt>
                <c:pt idx="73">
                  <c:v>9.5153765706065458E-7</c:v>
                </c:pt>
                <c:pt idx="74">
                  <c:v>3.3364529004383066E-7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'Table S5 Partitioning Models '!$N$15:$P$15</c:f>
              <c:strCache>
                <c:ptCount val="3"/>
                <c:pt idx="0">
                  <c:v>Na on M1</c:v>
                </c:pt>
                <c:pt idx="2">
                  <c:v>Univalent on M1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'!$T$15:$CP$15</c:f>
              <c:numCache>
                <c:formatCode>General</c:formatCode>
                <c:ptCount val="75"/>
              </c:numCache>
            </c:numRef>
          </c:yVal>
          <c:smooth val="1"/>
        </c:ser>
        <c:ser>
          <c:idx val="5"/>
          <c:order val="4"/>
          <c:tx>
            <c:strRef>
              <c:f>'Table S5 Partitioning Models '!$N$16:$P$16</c:f>
              <c:strCache>
                <c:ptCount val="3"/>
                <c:pt idx="0">
                  <c:v>Element</c:v>
                </c:pt>
                <c:pt idx="1">
                  <c:v>Coordination</c:v>
                </c:pt>
                <c:pt idx="2">
                  <c:v>Name curve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'!$T$16:$CP$16</c:f>
              <c:numCache>
                <c:formatCode>General</c:formatCode>
                <c:ptCount val="75"/>
              </c:numCache>
            </c:numRef>
          </c:yVal>
          <c:smooth val="1"/>
        </c:ser>
        <c:ser>
          <c:idx val="6"/>
          <c:order val="5"/>
          <c:tx>
            <c:strRef>
              <c:f>'Table S5 Partitioning Models '!$P$17</c:f>
              <c:strCache>
                <c:ptCount val="1"/>
                <c:pt idx="0">
                  <c:v>Divalent on M1ab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'!$T$17:$CP$17</c:f>
              <c:numCache>
                <c:formatCode>General</c:formatCode>
                <c:ptCount val="75"/>
                <c:pt idx="0">
                  <c:v>9.5770926199055419E-12</c:v>
                </c:pt>
                <c:pt idx="1">
                  <c:v>1.159096125090657E-10</c:v>
                </c:pt>
                <c:pt idx="2">
                  <c:v>1.3154258985680867E-9</c:v>
                </c:pt>
                <c:pt idx="3">
                  <c:v>1.3828458767931993E-8</c:v>
                </c:pt>
                <c:pt idx="4">
                  <c:v>1.3302734270430989E-7</c:v>
                </c:pt>
                <c:pt idx="5">
                  <c:v>1.1568234604864007E-6</c:v>
                </c:pt>
                <c:pt idx="6">
                  <c:v>8.9836243413285894E-6</c:v>
                </c:pt>
                <c:pt idx="7">
                  <c:v>2.3903375303623416E-5</c:v>
                </c:pt>
                <c:pt idx="8">
                  <c:v>6.15451297835646E-5</c:v>
                </c:pt>
                <c:pt idx="9">
                  <c:v>1.5310605939535701E-4</c:v>
                </c:pt>
                <c:pt idx="10">
                  <c:v>3.674453049704412E-4</c:v>
                </c:pt>
                <c:pt idx="11">
                  <c:v>8.494387600019585E-4</c:v>
                </c:pt>
                <c:pt idx="12">
                  <c:v>1.8886344375883355E-3</c:v>
                </c:pt>
                <c:pt idx="13">
                  <c:v>4.0325299797709701E-3</c:v>
                </c:pt>
                <c:pt idx="14">
                  <c:v>8.2557890310149089E-3</c:v>
                </c:pt>
                <c:pt idx="15">
                  <c:v>1.6181853325646527E-2</c:v>
                </c:pt>
                <c:pt idx="16">
                  <c:v>3.0319639812965871E-2</c:v>
                </c:pt>
                <c:pt idx="17">
                  <c:v>5.4222973469910833E-2</c:v>
                </c:pt>
                <c:pt idx="18">
                  <c:v>9.2415229703459584E-2</c:v>
                </c:pt>
                <c:pt idx="19">
                  <c:v>0.14987945382353124</c:v>
                </c:pt>
                <c:pt idx="20">
                  <c:v>0.23094916919714129</c:v>
                </c:pt>
                <c:pt idx="21">
                  <c:v>0.33760110998705223</c:v>
                </c:pt>
                <c:pt idx="22">
                  <c:v>0.46745724767765068</c:v>
                </c:pt>
                <c:pt idx="23">
                  <c:v>0.61216417583347094</c:v>
                </c:pt>
                <c:pt idx="24">
                  <c:v>0.75704085323276438</c:v>
                </c:pt>
                <c:pt idx="25">
                  <c:v>0.88274146239656304</c:v>
                </c:pt>
                <c:pt idx="26">
                  <c:v>0.96905393629474967</c:v>
                </c:pt>
                <c:pt idx="27">
                  <c:v>1</c:v>
                </c:pt>
                <c:pt idx="28">
                  <c:v>0.96856124363512119</c:v>
                </c:pt>
                <c:pt idx="29">
                  <c:v>0.87915737220927193</c:v>
                </c:pt>
                <c:pt idx="30">
                  <c:v>0.74671696221469874</c:v>
                </c:pt>
                <c:pt idx="31">
                  <c:v>0.59256047761290687</c:v>
                </c:pt>
                <c:pt idx="32">
                  <c:v>0.43866605419970961</c:v>
                </c:pt>
                <c:pt idx="33">
                  <c:v>0.30248055930775403</c:v>
                </c:pt>
                <c:pt idx="34">
                  <c:v>0.19398154339345886</c:v>
                </c:pt>
                <c:pt idx="35">
                  <c:v>0.11552082144588391</c:v>
                </c:pt>
                <c:pt idx="36">
                  <c:v>6.3787334201484774E-2</c:v>
                </c:pt>
                <c:pt idx="37">
                  <c:v>3.2607715550061672E-2</c:v>
                </c:pt>
                <c:pt idx="38">
                  <c:v>1.5408325470609189E-2</c:v>
                </c:pt>
                <c:pt idx="39">
                  <c:v>6.7201206873108398E-3</c:v>
                </c:pt>
                <c:pt idx="40">
                  <c:v>2.7009881104038745E-3</c:v>
                </c:pt>
                <c:pt idx="41">
                  <c:v>9.9891757455682615E-4</c:v>
                </c:pt>
                <c:pt idx="42">
                  <c:v>3.3941843637978427E-4</c:v>
                </c:pt>
                <c:pt idx="43">
                  <c:v>1.0579798757600364E-4</c:v>
                </c:pt>
                <c:pt idx="44">
                  <c:v>3.0205984869059773E-5</c:v>
                </c:pt>
                <c:pt idx="45">
                  <c:v>7.8871412823223256E-6</c:v>
                </c:pt>
                <c:pt idx="46">
                  <c:v>1.8805924045904256E-6</c:v>
                </c:pt>
                <c:pt idx="47">
                  <c:v>4.0884207481423843E-7</c:v>
                </c:pt>
                <c:pt idx="48">
                  <c:v>8.0916995573366837E-8</c:v>
                </c:pt>
                <c:pt idx="49">
                  <c:v>1.4557425812378087E-8</c:v>
                </c:pt>
                <c:pt idx="50">
                  <c:v>2.3769908166051387E-9</c:v>
                </c:pt>
                <c:pt idx="51">
                  <c:v>3.5172716800624739E-10</c:v>
                </c:pt>
                <c:pt idx="52">
                  <c:v>4.7093094704845012E-11</c:v>
                </c:pt>
                <c:pt idx="53">
                  <c:v>5.6966411388509108E-12</c:v>
                </c:pt>
                <c:pt idx="54">
                  <c:v>6.2162463793753016E-13</c:v>
                </c:pt>
                <c:pt idx="55">
                  <c:v>6.1097397905346247E-14</c:v>
                </c:pt>
                <c:pt idx="56">
                  <c:v>5.4005719715541662E-15</c:v>
                </c:pt>
                <c:pt idx="57">
                  <c:v>4.2866375288365522E-16</c:v>
                </c:pt>
                <c:pt idx="58">
                  <c:v>3.0506412368177208E-17</c:v>
                </c:pt>
                <c:pt idx="59">
                  <c:v>1.9435704763938216E-18</c:v>
                </c:pt>
                <c:pt idx="60">
                  <c:v>1.1068318388037088E-19</c:v>
                </c:pt>
                <c:pt idx="61">
                  <c:v>5.6256485611492979E-21</c:v>
                </c:pt>
                <c:pt idx="62">
                  <c:v>2.548065384480132E-22</c:v>
                </c:pt>
                <c:pt idx="63">
                  <c:v>1.0269113754496913E-23</c:v>
                </c:pt>
                <c:pt idx="64">
                  <c:v>3.6768608909497785E-25</c:v>
                </c:pt>
                <c:pt idx="65">
                  <c:v>1.1678328374379178E-26</c:v>
                </c:pt>
                <c:pt idx="66">
                  <c:v>3.285343819044816E-28</c:v>
                </c:pt>
                <c:pt idx="67">
                  <c:v>8.173631252889397E-30</c:v>
                </c:pt>
                <c:pt idx="68">
                  <c:v>1.7956460644936593E-31</c:v>
                </c:pt>
                <c:pt idx="69">
                  <c:v>3.4780460556200434E-33</c:v>
                </c:pt>
                <c:pt idx="70">
                  <c:v>5.9305670957117926E-35</c:v>
                </c:pt>
                <c:pt idx="71">
                  <c:v>8.8887529245582495E-37</c:v>
                </c:pt>
                <c:pt idx="72">
                  <c:v>1.1692478291563345E-38</c:v>
                </c:pt>
                <c:pt idx="73">
                  <c:v>1.3478167460209765E-40</c:v>
                </c:pt>
                <c:pt idx="74">
                  <c:v>1.3594119172474721E-42</c:v>
                </c:pt>
              </c:numCache>
            </c:numRef>
          </c:yVal>
          <c:smooth val="1"/>
        </c:ser>
        <c:ser>
          <c:idx val="7"/>
          <c:order val="6"/>
          <c:tx>
            <c:strRef>
              <c:f>'Table S5 Partitioning Models '!$P$18</c:f>
              <c:strCache>
                <c:ptCount val="1"/>
                <c:pt idx="0">
                  <c:v>Trivalent on M1ab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'!$T$18:$CP$18</c:f>
              <c:numCache>
                <c:formatCode>General</c:formatCode>
                <c:ptCount val="75"/>
                <c:pt idx="0">
                  <c:v>3.8153444378841739E-28</c:v>
                </c:pt>
                <c:pt idx="1">
                  <c:v>2.0369523601885282E-25</c:v>
                </c:pt>
                <c:pt idx="2">
                  <c:v>9.1273565448670998E-23</c:v>
                </c:pt>
                <c:pt idx="3">
                  <c:v>3.3254033822559295E-20</c:v>
                </c:pt>
                <c:pt idx="4">
                  <c:v>9.5432648868617947E-18</c:v>
                </c:pt>
                <c:pt idx="5">
                  <c:v>2.0898787990397229E-15</c:v>
                </c:pt>
                <c:pt idx="6">
                  <c:v>3.3832559255946255E-13</c:v>
                </c:pt>
                <c:pt idx="7">
                  <c:v>3.805668975694747E-12</c:v>
                </c:pt>
                <c:pt idx="8">
                  <c:v>3.9224406643722007E-11</c:v>
                </c:pt>
                <c:pt idx="9">
                  <c:v>3.689676060992749E-10</c:v>
                </c:pt>
                <c:pt idx="10">
                  <c:v>3.1550325658078752E-9</c:v>
                </c:pt>
                <c:pt idx="11">
                  <c:v>2.4427581734573102E-8</c:v>
                </c:pt>
                <c:pt idx="12">
                  <c:v>1.7056715033545875E-7</c:v>
                </c:pt>
                <c:pt idx="13">
                  <c:v>1.0698573415785748E-6</c:v>
                </c:pt>
                <c:pt idx="14">
                  <c:v>6.0041174133532028E-6</c:v>
                </c:pt>
                <c:pt idx="15">
                  <c:v>3.0029118134072352E-5</c:v>
                </c:pt>
                <c:pt idx="16">
                  <c:v>1.3331632889280169E-4</c:v>
                </c:pt>
                <c:pt idx="17">
                  <c:v>5.2329760644155554E-4</c:v>
                </c:pt>
                <c:pt idx="18">
                  <c:v>1.808906228105723E-3</c:v>
                </c:pt>
                <c:pt idx="19">
                  <c:v>5.48482192941339E-3</c:v>
                </c:pt>
                <c:pt idx="20">
                  <c:v>1.4529994569987704E-2</c:v>
                </c:pt>
                <c:pt idx="21">
                  <c:v>3.3496704503252803E-2</c:v>
                </c:pt>
                <c:pt idx="22">
                  <c:v>6.6934448816153902E-2</c:v>
                </c:pt>
                <c:pt idx="23">
                  <c:v>0.11547435606867912</c:v>
                </c:pt>
                <c:pt idx="24">
                  <c:v>0.17131166023945804</c:v>
                </c:pt>
                <c:pt idx="25">
                  <c:v>0.21768629362483441</c:v>
                </c:pt>
                <c:pt idx="26">
                  <c:v>0.23599092424667634</c:v>
                </c:pt>
                <c:pt idx="27">
                  <c:v>0.21739864923264487</c:v>
                </c:pt>
                <c:pt idx="28">
                  <c:v>0.16950908302192175</c:v>
                </c:pt>
                <c:pt idx="29">
                  <c:v>0.11142457073251481</c:v>
                </c:pt>
                <c:pt idx="30">
                  <c:v>6.1503254237172629E-2</c:v>
                </c:pt>
                <c:pt idx="31">
                  <c:v>2.8393675942727157E-2</c:v>
                </c:pt>
                <c:pt idx="32">
                  <c:v>1.0920155332813935E-2</c:v>
                </c:pt>
                <c:pt idx="33">
                  <c:v>3.4849531841536869E-3</c:v>
                </c:pt>
                <c:pt idx="34">
                  <c:v>9.1918575911250331E-4</c:v>
                </c:pt>
                <c:pt idx="35">
                  <c:v>1.9958371480385302E-4</c:v>
                </c:pt>
                <c:pt idx="36">
                  <c:v>3.5533636955684255E-5</c:v>
                </c:pt>
                <c:pt idx="37">
                  <c:v>5.1668307247932162E-6</c:v>
                </c:pt>
                <c:pt idx="38">
                  <c:v>6.1116164122179806E-7</c:v>
                </c:pt>
                <c:pt idx="39">
                  <c:v>5.8575026653343705E-8</c:v>
                </c:pt>
                <c:pt idx="40">
                  <c:v>4.5307564940754648E-9</c:v>
                </c:pt>
                <c:pt idx="41">
                  <c:v>2.8171374537869987E-10</c:v>
                </c:pt>
                <c:pt idx="42">
                  <c:v>1.4024962599947835E-11</c:v>
                </c:pt>
                <c:pt idx="43">
                  <c:v>5.5683819005153538E-13</c:v>
                </c:pt>
                <c:pt idx="44">
                  <c:v>1.7561726552875063E-14</c:v>
                </c:pt>
                <c:pt idx="45">
                  <c:v>4.3822139108522904E-16</c:v>
                </c:pt>
                <c:pt idx="46">
                  <c:v>8.6175809095045451E-18</c:v>
                </c:pt>
                <c:pt idx="47">
                  <c:v>1.3302089607801855E-19</c:v>
                </c:pt>
                <c:pt idx="48">
                  <c:v>1.6053670334020056E-21</c:v>
                </c:pt>
                <c:pt idx="49">
                  <c:v>1.508780465505982E-23</c:v>
                </c:pt>
                <c:pt idx="50">
                  <c:v>1.0998976507203496E-25</c:v>
                </c:pt>
                <c:pt idx="51">
                  <c:v>6.1948425836946309E-28</c:v>
                </c:pt>
                <c:pt idx="52">
                  <c:v>2.6849569291004474E-30</c:v>
                </c:pt>
                <c:pt idx="53">
                  <c:v>8.9197090449779881E-33</c:v>
                </c:pt>
                <c:pt idx="54">
                  <c:v>2.2622866809160918E-35</c:v>
                </c:pt>
                <c:pt idx="55">
                  <c:v>4.3632032445422804E-38</c:v>
                </c:pt>
                <c:pt idx="56">
                  <c:v>6.3738431487070669E-41</c:v>
                </c:pt>
                <c:pt idx="57">
                  <c:v>7.0244559372955279E-44</c:v>
                </c:pt>
                <c:pt idx="58">
                  <c:v>5.8172358872800316E-47</c:v>
                </c:pt>
                <c:pt idx="59">
                  <c:v>3.6057082783627451E-50</c:v>
                </c:pt>
                <c:pt idx="60">
                  <c:v>1.6661407966558279E-53</c:v>
                </c:pt>
                <c:pt idx="61">
                  <c:v>5.7168563312720181E-57</c:v>
                </c:pt>
                <c:pt idx="62">
                  <c:v>1.4507901389460982E-60</c:v>
                </c:pt>
                <c:pt idx="63">
                  <c:v>2.7122574940812038E-64</c:v>
                </c:pt>
                <c:pt idx="64">
                  <c:v>3.7206045742938915E-68</c:v>
                </c:pt>
                <c:pt idx="65">
                  <c:v>3.7301788681583486E-72</c:v>
                </c:pt>
                <c:pt idx="66">
                  <c:v>2.7224293118743268E-76</c:v>
                </c:pt>
                <c:pt idx="67">
                  <c:v>1.4406936717728577E-80</c:v>
                </c:pt>
                <c:pt idx="68">
                  <c:v>5.5062006807040628E-85</c:v>
                </c:pt>
                <c:pt idx="69">
                  <c:v>1.5138228026978796E-89</c:v>
                </c:pt>
                <c:pt idx="70">
                  <c:v>2.9820707183958655E-94</c:v>
                </c:pt>
                <c:pt idx="71">
                  <c:v>4.1923544288716451E-99</c:v>
                </c:pt>
                <c:pt idx="72">
                  <c:v>4.189599135534657E-104</c:v>
                </c:pt>
                <c:pt idx="73">
                  <c:v>2.9644125726361346E-109</c:v>
                </c:pt>
                <c:pt idx="74">
                  <c:v>1.4792234607690199E-114</c:v>
                </c:pt>
              </c:numCache>
            </c:numRef>
          </c:yVal>
          <c:smooth val="1"/>
        </c:ser>
        <c:ser>
          <c:idx val="8"/>
          <c:order val="7"/>
          <c:tx>
            <c:strRef>
              <c:f>'Table S5 Partitioning Models '!$P$19</c:f>
              <c:strCache>
                <c:ptCount val="1"/>
                <c:pt idx="0">
                  <c:v>Univalent on M1ab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'!$T$19:$CP$19</c:f>
              <c:numCache>
                <c:formatCode>General</c:formatCode>
                <c:ptCount val="75"/>
                <c:pt idx="0">
                  <c:v>1.100193031938275E-6</c:v>
                </c:pt>
                <c:pt idx="1">
                  <c:v>3.2754241877822986E-6</c:v>
                </c:pt>
                <c:pt idx="2">
                  <c:v>9.5384828271449772E-6</c:v>
                </c:pt>
                <c:pt idx="3">
                  <c:v>2.7038578561165855E-5</c:v>
                </c:pt>
                <c:pt idx="4">
                  <c:v>7.424392631002711E-5</c:v>
                </c:pt>
                <c:pt idx="5">
                  <c:v>1.9651252718429492E-4</c:v>
                </c:pt>
                <c:pt idx="6">
                  <c:v>4.9894365210872494E-4</c:v>
                </c:pt>
                <c:pt idx="7">
                  <c:v>7.8152706891711199E-4</c:v>
                </c:pt>
                <c:pt idx="8">
                  <c:v>1.2092732028196221E-3</c:v>
                </c:pt>
                <c:pt idx="9">
                  <c:v>1.847258523036858E-3</c:v>
                </c:pt>
                <c:pt idx="10">
                  <c:v>2.7841250568584096E-3</c:v>
                </c:pt>
                <c:pt idx="11">
                  <c:v>4.1375435056382141E-3</c:v>
                </c:pt>
                <c:pt idx="12">
                  <c:v>6.0593235992343498E-3</c:v>
                </c:pt>
                <c:pt idx="13">
                  <c:v>8.7391344998374483E-3</c:v>
                </c:pt>
                <c:pt idx="14">
                  <c:v>1.240538845287692E-2</c:v>
                </c:pt>
                <c:pt idx="15">
                  <c:v>1.7321477931691549E-2</c:v>
                </c:pt>
                <c:pt idx="16">
                  <c:v>2.3775360921689841E-2</c:v>
                </c:pt>
                <c:pt idx="17">
                  <c:v>3.2060615321934494E-2</c:v>
                </c:pt>
                <c:pt idx="18">
                  <c:v>4.244769515965794E-2</c:v>
                </c:pt>
                <c:pt idx="19">
                  <c:v>5.5145345789170713E-2</c:v>
                </c:pt>
                <c:pt idx="20">
                  <c:v>7.0254002112447381E-2</c:v>
                </c:pt>
                <c:pt idx="21">
                  <c:v>8.7715368774775759E-2</c:v>
                </c:pt>
                <c:pt idx="22">
                  <c:v>0.10726491703666156</c:v>
                </c:pt>
                <c:pt idx="23">
                  <c:v>0.12839616633519879</c:v>
                </c:pt>
                <c:pt idx="24">
                  <c:v>0.15034663925246974</c:v>
                </c:pt>
                <c:pt idx="25">
                  <c:v>0.17211458314280739</c:v>
                </c:pt>
                <c:pt idx="26">
                  <c:v>0.19251246518962742</c:v>
                </c:pt>
                <c:pt idx="27">
                  <c:v>0.2102578634899237</c:v>
                </c:pt>
                <c:pt idx="28">
                  <c:v>0.22409533142656951</c:v>
                </c:pt>
                <c:pt idx="29">
                  <c:v>0.23293540576150021</c:v>
                </c:pt>
                <c:pt idx="30">
                  <c:v>0.23599092424667634</c:v>
                </c:pt>
                <c:pt idx="31">
                  <c:v>0.23288802632471539</c:v>
                </c:pt>
                <c:pt idx="32">
                  <c:v>0.2237309401065708</c:v>
                </c:pt>
                <c:pt idx="33">
                  <c:v>0.20910620833131605</c:v>
                </c:pt>
                <c:pt idx="34">
                  <c:v>0.19002238455540343</c:v>
                </c:pt>
                <c:pt idx="35">
                  <c:v>0.16779326372994227</c:v>
                </c:pt>
                <c:pt idx="36">
                  <c:v>0.1438835568661995</c:v>
                </c:pt>
                <c:pt idx="37">
                  <c:v>0.11974286891492017</c:v>
                </c:pt>
                <c:pt idx="38">
                  <c:v>9.6655143031170163E-2</c:v>
                </c:pt>
                <c:pt idx="39">
                  <c:v>7.5626161128174912E-2</c:v>
                </c:pt>
                <c:pt idx="40">
                  <c:v>5.7322600857577732E-2</c:v>
                </c:pt>
                <c:pt idx="41">
                  <c:v>4.2065051661416671E-2</c:v>
                </c:pt>
                <c:pt idx="42">
                  <c:v>2.9867140067650181E-2</c:v>
                </c:pt>
                <c:pt idx="43">
                  <c:v>2.0505836377629611E-2</c:v>
                </c:pt>
                <c:pt idx="44">
                  <c:v>1.3605294223794192E-2</c:v>
                </c:pt>
                <c:pt idx="45">
                  <c:v>8.718062024367949E-3</c:v>
                </c:pt>
                <c:pt idx="46">
                  <c:v>5.391982836914804E-3</c:v>
                </c:pt>
                <c:pt idx="47">
                  <c:v>3.2168332018782876E-3</c:v>
                </c:pt>
                <c:pt idx="48">
                  <c:v>1.8500993190654752E-3</c:v>
                </c:pt>
                <c:pt idx="49">
                  <c:v>1.0251394997943329E-3</c:v>
                </c:pt>
                <c:pt idx="50">
                  <c:v>5.4692437634454847E-4</c:v>
                </c:pt>
                <c:pt idx="51">
                  <c:v>2.8077791543497019E-4</c:v>
                </c:pt>
                <c:pt idx="52">
                  <c:v>1.3861969138014558E-4</c:v>
                </c:pt>
                <c:pt idx="53">
                  <c:v>6.5773081815661798E-5</c:v>
                </c:pt>
                <c:pt idx="54">
                  <c:v>2.9975587312438741E-5</c:v>
                </c:pt>
                <c:pt idx="55">
                  <c:v>1.3113493976111744E-5</c:v>
                </c:pt>
                <c:pt idx="56">
                  <c:v>5.5034536859326158E-6</c:v>
                </c:pt>
                <c:pt idx="57">
                  <c:v>2.214386118644281E-6</c:v>
                </c:pt>
                <c:pt idx="58">
                  <c:v>8.5370433823727377E-7</c:v>
                </c:pt>
                <c:pt idx="59">
                  <c:v>3.151611631498503E-7</c:v>
                </c:pt>
                <c:pt idx="60">
                  <c:v>1.1134326020583185E-7</c:v>
                </c:pt>
                <c:pt idx="61">
                  <c:v>3.7621505409124009E-8</c:v>
                </c:pt>
                <c:pt idx="62">
                  <c:v>1.2150226314844648E-8</c:v>
                </c:pt>
                <c:pt idx="63">
                  <c:v>3.7483789563486715E-9</c:v>
                </c:pt>
                <c:pt idx="64">
                  <c:v>1.1039477159191349E-9</c:v>
                </c:pt>
                <c:pt idx="65">
                  <c:v>3.1019470087840981E-10</c:v>
                </c:pt>
                <c:pt idx="66">
                  <c:v>8.3106704830703622E-11</c:v>
                </c:pt>
                <c:pt idx="67">
                  <c:v>2.1217222723538544E-11</c:v>
                </c:pt>
                <c:pt idx="68">
                  <c:v>5.1585394482611711E-12</c:v>
                </c:pt>
                <c:pt idx="69">
                  <c:v>1.1936738765277639E-12</c:v>
                </c:pt>
                <c:pt idx="70">
                  <c:v>2.6272433420363113E-13</c:v>
                </c:pt>
                <c:pt idx="71">
                  <c:v>5.4967445241246852E-14</c:v>
                </c:pt>
                <c:pt idx="72">
                  <c:v>1.0925376467953038E-14</c:v>
                </c:pt>
                <c:pt idx="73">
                  <c:v>2.0617112459888094E-15</c:v>
                </c:pt>
                <c:pt idx="74">
                  <c:v>3.6916014159670801E-16</c:v>
                </c:pt>
              </c:numCache>
            </c:numRef>
          </c:yVal>
          <c:smooth val="1"/>
        </c:ser>
        <c:ser>
          <c:idx val="9"/>
          <c:order val="8"/>
          <c:tx>
            <c:strRef>
              <c:f>'Table S5 Partitioning Models '!$N$33:$P$33</c:f>
              <c:strCache>
                <c:ptCount val="3"/>
                <c:pt idx="0">
                  <c:v>Zr</c:v>
                </c:pt>
                <c:pt idx="1">
                  <c:v>6</c:v>
                </c:pt>
                <c:pt idx="2">
                  <c:v>Pentavalent on Z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'!$T$33:$CP$33</c:f>
              <c:numCache>
                <c:formatCode>General</c:formatCode>
                <c:ptCount val="75"/>
              </c:numCache>
            </c:numRef>
          </c:yVal>
          <c:smooth val="1"/>
        </c:ser>
        <c:ser>
          <c:idx val="10"/>
          <c:order val="9"/>
          <c:tx>
            <c:strRef>
              <c:f>'Table S5 Partitioning Models '!$N$34:$P$34</c:f>
              <c:strCache>
                <c:ptCount val="3"/>
                <c:pt idx="0">
                  <c:v>Element</c:v>
                </c:pt>
                <c:pt idx="1">
                  <c:v>Coordination</c:v>
                </c:pt>
                <c:pt idx="2">
                  <c:v>Name curve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'!$T$34:$CP$34</c:f>
              <c:numCache>
                <c:formatCode>General</c:formatCode>
                <c:ptCount val="75"/>
              </c:numCache>
            </c:numRef>
          </c:yVal>
          <c:smooth val="1"/>
        </c:ser>
        <c:ser>
          <c:idx val="11"/>
          <c:order val="10"/>
          <c:tx>
            <c:strRef>
              <c:f>'Table S5 Partitioning Models '!$P$35</c:f>
              <c:strCache>
                <c:ptCount val="1"/>
                <c:pt idx="0">
                  <c:v>Divalent on M2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'!$T$35:$CP$35</c:f>
              <c:numCache>
                <c:formatCode>General</c:formatCode>
                <c:ptCount val="75"/>
                <c:pt idx="0">
                  <c:v>5.4369681352571857E-5</c:v>
                </c:pt>
                <c:pt idx="1">
                  <c:v>6.1725199809978877E-4</c:v>
                </c:pt>
                <c:pt idx="2">
                  <c:v>5.2257353002477195E-3</c:v>
                </c:pt>
                <c:pt idx="3">
                  <c:v>3.2039799585622114E-2</c:v>
                </c:pt>
                <c:pt idx="4">
                  <c:v>0.13815542651778975</c:v>
                </c:pt>
                <c:pt idx="5">
                  <c:v>0.40687421939408841</c:v>
                </c:pt>
                <c:pt idx="6">
                  <c:v>0.79477602678290105</c:v>
                </c:pt>
                <c:pt idx="7">
                  <c:v>0.94361786413498061</c:v>
                </c:pt>
                <c:pt idx="8">
                  <c:v>1</c:v>
                </c:pt>
                <c:pt idx="9">
                  <c:v>0.9424668492073639</c:v>
                </c:pt>
                <c:pt idx="10">
                  <c:v>0.78705338310177797</c:v>
                </c:pt>
                <c:pt idx="11">
                  <c:v>0.58026196942391317</c:v>
                </c:pt>
                <c:pt idx="12">
                  <c:v>0.37630121683034451</c:v>
                </c:pt>
                <c:pt idx="13">
                  <c:v>0.21386933633784258</c:v>
                </c:pt>
                <c:pt idx="14">
                  <c:v>0.10613841347822126</c:v>
                </c:pt>
                <c:pt idx="15">
                  <c:v>4.5826598111647195E-2</c:v>
                </c:pt>
                <c:pt idx="16">
                  <c:v>1.715115574639307E-2</c:v>
                </c:pt>
                <c:pt idx="17">
                  <c:v>5.5438273066221264E-3</c:v>
                </c:pt>
                <c:pt idx="18">
                  <c:v>1.5419713820022337E-3</c:v>
                </c:pt>
                <c:pt idx="19">
                  <c:v>3.6770796576886489E-4</c:v>
                </c:pt>
                <c:pt idx="20">
                  <c:v>7.4903076174893783E-5</c:v>
                </c:pt>
                <c:pt idx="21">
                  <c:v>1.2986016417404548E-5</c:v>
                </c:pt>
                <c:pt idx="22">
                  <c:v>1.9091572705826308E-6</c:v>
                </c:pt>
                <c:pt idx="23">
                  <c:v>2.3714103725120051E-7</c:v>
                </c:pt>
                <c:pt idx="24">
                  <c:v>2.4795950603619679E-8</c:v>
                </c:pt>
                <c:pt idx="25">
                  <c:v>2.1745712133008424E-9</c:v>
                </c:pt>
                <c:pt idx="26">
                  <c:v>1.5936579666246007E-10</c:v>
                </c:pt>
                <c:pt idx="27">
                  <c:v>9.7242250156289193E-12</c:v>
                </c:pt>
                <c:pt idx="28">
                  <c:v>4.9222431834331559E-13</c:v>
                </c:pt>
                <c:pt idx="29">
                  <c:v>2.0593449745885639E-14</c:v>
                </c:pt>
                <c:pt idx="30">
                  <c:v>7.0951715523611323E-16</c:v>
                </c:pt>
                <c:pt idx="31">
                  <c:v>2.0057381819538724E-17</c:v>
                </c:pt>
                <c:pt idx="32">
                  <c:v>4.6352473580395491E-19</c:v>
                </c:pt>
                <c:pt idx="33">
                  <c:v>8.7250657133774115E-21</c:v>
                </c:pt>
                <c:pt idx="34">
                  <c:v>1.3328196998547526E-22</c:v>
                </c:pt>
                <c:pt idx="35">
                  <c:v>1.6462310614426527E-24</c:v>
                </c:pt>
                <c:pt idx="36">
                  <c:v>1.6380858503748028E-26</c:v>
                </c:pt>
                <c:pt idx="37">
                  <c:v>1.3083344933039292E-28</c:v>
                </c:pt>
                <c:pt idx="38">
                  <c:v>8.3569340697027239E-31</c:v>
                </c:pt>
                <c:pt idx="39">
                  <c:v>4.2533488023093377E-33</c:v>
                </c:pt>
                <c:pt idx="40">
                  <c:v>1.7186231119545255E-35</c:v>
                </c:pt>
                <c:pt idx="41">
                  <c:v>5.492950795874904E-38</c:v>
                </c:pt>
                <c:pt idx="42">
                  <c:v>1.38361725224422E-40</c:v>
                </c:pt>
                <c:pt idx="43">
                  <c:v>2.7366623287466573E-43</c:v>
                </c:pt>
                <c:pt idx="44">
                  <c:v>4.2347836900571816E-46</c:v>
                </c:pt>
                <c:pt idx="45">
                  <c:v>5.1080578673042781E-49</c:v>
                </c:pt>
                <c:pt idx="46">
                  <c:v>4.7852510935480313E-52</c:v>
                </c:pt>
                <c:pt idx="47">
                  <c:v>3.4688680975815977E-55</c:v>
                </c:pt>
                <c:pt idx="48">
                  <c:v>1.9387185269772276E-58</c:v>
                </c:pt>
                <c:pt idx="49">
                  <c:v>8.3232979386137062E-62</c:v>
                </c:pt>
                <c:pt idx="50">
                  <c:v>2.7348884283066189E-65</c:v>
                </c:pt>
                <c:pt idx="51">
                  <c:v>6.8526265715109876E-69</c:v>
                </c:pt>
                <c:pt idx="52">
                  <c:v>1.3045405533351836E-72</c:v>
                </c:pt>
                <c:pt idx="53">
                  <c:v>1.8799701575856241E-76</c:v>
                </c:pt>
                <c:pt idx="54">
                  <c:v>2.0433697792722365E-80</c:v>
                </c:pt>
                <c:pt idx="55">
                  <c:v>1.6689964115234552E-84</c:v>
                </c:pt>
                <c:pt idx="56">
                  <c:v>1.0206716516478287E-88</c:v>
                </c:pt>
                <c:pt idx="57">
                  <c:v>4.6563830778886555E-93</c:v>
                </c:pt>
                <c:pt idx="58">
                  <c:v>1.5788945954992364E-97</c:v>
                </c:pt>
                <c:pt idx="59">
                  <c:v>3.9646891946134892E-102</c:v>
                </c:pt>
                <c:pt idx="60">
                  <c:v>7.3455871554731354E-107</c:v>
                </c:pt>
                <c:pt idx="61">
                  <c:v>1.0004952506821109E-111</c:v>
                </c:pt>
                <c:pt idx="62">
                  <c:v>9.9812395786889234E-117</c:v>
                </c:pt>
                <c:pt idx="63">
                  <c:v>7.2668241139356506E-122</c:v>
                </c:pt>
                <c:pt idx="64">
                  <c:v>3.846850635733094E-127</c:v>
                </c:pt>
                <c:pt idx="65">
                  <c:v>1.4752862432705056E-132</c:v>
                </c:pt>
                <c:pt idx="66">
                  <c:v>4.0838270515274196E-138</c:v>
                </c:pt>
                <c:pt idx="67">
                  <c:v>8.1299571637725911E-144</c:v>
                </c:pt>
                <c:pt idx="68">
                  <c:v>1.1597084634777743E-149</c:v>
                </c:pt>
                <c:pt idx="69">
                  <c:v>1.1810243074542969E-155</c:v>
                </c:pt>
                <c:pt idx="70">
                  <c:v>8.5551587511497251E-162</c:v>
                </c:pt>
                <c:pt idx="71">
                  <c:v>4.392040367817871E-168</c:v>
                </c:pt>
                <c:pt idx="72">
                  <c:v>1.5921477735831983E-174</c:v>
                </c:pt>
                <c:pt idx="73">
                  <c:v>4.0605887942451357E-181</c:v>
                </c:pt>
                <c:pt idx="74">
                  <c:v>7.2592712337586299E-188</c:v>
                </c:pt>
              </c:numCache>
            </c:numRef>
          </c:yVal>
          <c:smooth val="1"/>
        </c:ser>
        <c:ser>
          <c:idx val="12"/>
          <c:order val="11"/>
          <c:tx>
            <c:strRef>
              <c:f>'Table S5 Partitioning Models '!$P$36</c:f>
              <c:strCache>
                <c:ptCount val="1"/>
                <c:pt idx="0">
                  <c:v>Trivalent on M2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'!$T$36:$CP$36</c:f>
              <c:numCache>
                <c:formatCode>General</c:formatCode>
                <c:ptCount val="75"/>
                <c:pt idx="0">
                  <c:v>1.5507733227519899E-13</c:v>
                </c:pt>
                <c:pt idx="1">
                  <c:v>2.7341847834444104E-10</c:v>
                </c:pt>
                <c:pt idx="2">
                  <c:v>1.7692147332490794E-7</c:v>
                </c:pt>
                <c:pt idx="3">
                  <c:v>3.8106642874485895E-5</c:v>
                </c:pt>
                <c:pt idx="4">
                  <c:v>2.4778933047200865E-3</c:v>
                </c:pt>
                <c:pt idx="5">
                  <c:v>4.411848561854477E-2</c:v>
                </c:pt>
                <c:pt idx="6">
                  <c:v>0.19507831060855876</c:v>
                </c:pt>
                <c:pt idx="7">
                  <c:v>0.23599092424667634</c:v>
                </c:pt>
                <c:pt idx="8">
                  <c:v>0.19428625734201396</c:v>
                </c:pt>
                <c:pt idx="9">
                  <c:v>0.10753469763063521</c:v>
                </c:pt>
                <c:pt idx="10">
                  <c:v>3.9528851686004014E-2</c:v>
                </c:pt>
                <c:pt idx="11">
                  <c:v>9.5331869820690328E-3</c:v>
                </c:pt>
                <c:pt idx="12">
                  <c:v>1.4901145192369499E-3</c:v>
                </c:pt>
                <c:pt idx="13">
                  <c:v>1.4912762200002108E-4</c:v>
                </c:pt>
                <c:pt idx="14">
                  <c:v>9.4395814701039836E-6</c:v>
                </c:pt>
                <c:pt idx="15">
                  <c:v>3.7333858301850764E-7</c:v>
                </c:pt>
                <c:pt idx="16">
                  <c:v>9.1139740745784995E-9</c:v>
                </c:pt>
                <c:pt idx="17">
                  <c:v>1.3566467235960835E-10</c:v>
                </c:pt>
                <c:pt idx="18">
                  <c:v>1.2164075531912453E-12</c:v>
                </c:pt>
                <c:pt idx="19">
                  <c:v>6.4899909560225911E-15</c:v>
                </c:pt>
                <c:pt idx="20">
                  <c:v>2.0354526761087227E-17</c:v>
                </c:pt>
                <c:pt idx="21">
                  <c:v>3.707056038327377E-20</c:v>
                </c:pt>
                <c:pt idx="22">
                  <c:v>3.8730027508292651E-23</c:v>
                </c:pt>
                <c:pt idx="23">
                  <c:v>2.2930644504302298E-26</c:v>
                </c:pt>
                <c:pt idx="24">
                  <c:v>7.6003537817007065E-30</c:v>
                </c:pt>
                <c:pt idx="25">
                  <c:v>1.3931559529273862E-33</c:v>
                </c:pt>
                <c:pt idx="26">
                  <c:v>1.3951256730273233E-37</c:v>
                </c:pt>
                <c:pt idx="27">
                  <c:v>7.5400440705423109E-42</c:v>
                </c:pt>
                <c:pt idx="28">
                  <c:v>2.1726045510358427E-46</c:v>
                </c:pt>
                <c:pt idx="29">
                  <c:v>3.2971068505012139E-51</c:v>
                </c:pt>
                <c:pt idx="30">
                  <c:v>2.6033357579735842E-56</c:v>
                </c:pt>
                <c:pt idx="31">
                  <c:v>1.0565047642129197E-61</c:v>
                </c:pt>
                <c:pt idx="32">
                  <c:v>2.176988521944988E-67</c:v>
                </c:pt>
                <c:pt idx="33">
                  <c:v>2.2500051442205245E-73</c:v>
                </c:pt>
                <c:pt idx="34">
                  <c:v>1.1522663102423194E-79</c:v>
                </c:pt>
                <c:pt idx="35">
                  <c:v>2.888440913183752E-86</c:v>
                </c:pt>
                <c:pt idx="36">
                  <c:v>3.5011818714792582E-93</c:v>
                </c:pt>
                <c:pt idx="37">
                  <c:v>2.0272425023245516E-100</c:v>
                </c:pt>
                <c:pt idx="38">
                  <c:v>5.5390574845021943E-108</c:v>
                </c:pt>
                <c:pt idx="39">
                  <c:v>7.0551210295874023E-116</c:v>
                </c:pt>
                <c:pt idx="40">
                  <c:v>4.1381933674442025E-124</c:v>
                </c:pt>
                <c:pt idx="41">
                  <c:v>1.1042161557828453E-132</c:v>
                </c:pt>
                <c:pt idx="42">
                  <c:v>1.3241393979958248E-141</c:v>
                </c:pt>
                <c:pt idx="43">
                  <c:v>7.0493471973448233E-151</c:v>
                </c:pt>
                <c:pt idx="44">
                  <c:v>1.645883027179284E-160</c:v>
                </c:pt>
                <c:pt idx="45">
                  <c:v>1.6648809855268648E-170</c:v>
                </c:pt>
                <c:pt idx="46">
                  <c:v>7.2077691729745593E-181</c:v>
                </c:pt>
                <c:pt idx="47">
                  <c:v>1.3193234626411178E-191</c:v>
                </c:pt>
                <c:pt idx="48">
                  <c:v>1.0086342935632678E-202</c:v>
                </c:pt>
                <c:pt idx="49">
                  <c:v>3.1816140186180132E-214</c:v>
                </c:pt>
                <c:pt idx="50">
                  <c:v>4.0906456383308039E-226</c:v>
                </c:pt>
                <c:pt idx="51">
                  <c:v>2.117708221196084E-238</c:v>
                </c:pt>
                <c:pt idx="52">
                  <c:v>4.3608341530218653E-251</c:v>
                </c:pt>
                <c:pt idx="53">
                  <c:v>3.5285923772564624E-264</c:v>
                </c:pt>
                <c:pt idx="54">
                  <c:v>1.1083098052185077E-277</c:v>
                </c:pt>
                <c:pt idx="55">
                  <c:v>1.3348974731687784E-291</c:v>
                </c:pt>
                <c:pt idx="56">
                  <c:v>6.0906127489785647E-306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yVal>
          <c:smooth val="1"/>
        </c:ser>
        <c:ser>
          <c:idx val="14"/>
          <c:order val="12"/>
          <c:tx>
            <c:strRef>
              <c:f>'Table S5 Partitioning Models '!$N$39:$P$39</c:f>
              <c:strCache>
                <c:ptCount val="3"/>
                <c:pt idx="0">
                  <c:v>Fe</c:v>
                </c:pt>
                <c:pt idx="1">
                  <c:v>4</c:v>
                </c:pt>
                <c:pt idx="2">
                  <c:v>Tetravalent on M2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'!$T$39:$CP$39</c:f>
              <c:numCache>
                <c:formatCode>General</c:formatCode>
                <c:ptCount val="75"/>
              </c:numCache>
            </c:numRef>
          </c:yVal>
          <c:smooth val="1"/>
        </c:ser>
        <c:ser>
          <c:idx val="15"/>
          <c:order val="13"/>
          <c:tx>
            <c:strRef>
              <c:f>'Table S5 Partitioning Models '!$N$42:$P$42</c:f>
              <c:strCache>
                <c:ptCount val="3"/>
                <c:pt idx="0">
                  <c:v>Element</c:v>
                </c:pt>
                <c:pt idx="1">
                  <c:v>Coordination</c:v>
                </c:pt>
                <c:pt idx="2">
                  <c:v>Name curve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'!$T$41:$CP$41</c:f>
              <c:numCache>
                <c:formatCode>General</c:formatCode>
                <c:ptCount val="75"/>
              </c:numCache>
            </c:numRef>
          </c:yVal>
          <c:smooth val="1"/>
        </c:ser>
        <c:ser>
          <c:idx val="16"/>
          <c:order val="14"/>
          <c:tx>
            <c:strRef>
              <c:f>'Table S5 Partitioning Models '!$P$43</c:f>
              <c:strCache>
                <c:ptCount val="1"/>
                <c:pt idx="0">
                  <c:v>Univalent on N</c:v>
                </c:pt>
              </c:strCache>
            </c:strRef>
          </c:tx>
          <c:spPr>
            <a:ln w="190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'!$T$43:$CP$43</c:f>
              <c:numCache>
                <c:formatCode>General</c:formatCode>
                <c:ptCount val="75"/>
                <c:pt idx="0">
                  <c:v>1.9530199687585581E-22</c:v>
                </c:pt>
                <c:pt idx="1">
                  <c:v>1.2076444323672926E-21</c:v>
                </c:pt>
                <c:pt idx="2">
                  <c:v>7.6137740610004591E-21</c:v>
                </c:pt>
                <c:pt idx="3">
                  <c:v>4.8752081262491603E-20</c:v>
                </c:pt>
                <c:pt idx="4">
                  <c:v>3.1580745907142569E-19</c:v>
                </c:pt>
                <c:pt idx="5">
                  <c:v>2.0615383838739762E-18</c:v>
                </c:pt>
                <c:pt idx="6">
                  <c:v>1.3508404571764162E-17</c:v>
                </c:pt>
                <c:pt idx="7">
                  <c:v>3.4585706513654264E-17</c:v>
                </c:pt>
                <c:pt idx="8">
                  <c:v>8.8504235947065343E-17</c:v>
                </c:pt>
                <c:pt idx="9">
                  <c:v>2.2625294806283233E-16</c:v>
                </c:pt>
                <c:pt idx="10">
                  <c:v>5.7753085551981002E-16</c:v>
                </c:pt>
                <c:pt idx="11">
                  <c:v>1.4712784190602746E-15</c:v>
                </c:pt>
                <c:pt idx="12">
                  <c:v>3.7388775002505471E-15</c:v>
                </c:pt>
                <c:pt idx="13">
                  <c:v>9.4733215407226057E-15</c:v>
                </c:pt>
                <c:pt idx="14">
                  <c:v>2.3920263655921993E-14</c:v>
                </c:pt>
                <c:pt idx="15">
                  <c:v>6.016172218510621E-14</c:v>
                </c:pt>
                <c:pt idx="16">
                  <c:v>1.5064445222606195E-13</c:v>
                </c:pt>
                <c:pt idx="17">
                  <c:v>3.7536396849703177E-13</c:v>
                </c:pt>
                <c:pt idx="18">
                  <c:v>9.3026471763804551E-13</c:v>
                </c:pt>
                <c:pt idx="19">
                  <c:v>2.2919388021346047E-12</c:v>
                </c:pt>
                <c:pt idx="20">
                  <c:v>5.6108667648330682E-12</c:v>
                </c:pt>
                <c:pt idx="21">
                  <c:v>1.3641914961055126E-11</c:v>
                </c:pt>
                <c:pt idx="22">
                  <c:v>3.2925102400275923E-11</c:v>
                </c:pt>
                <c:pt idx="23">
                  <c:v>7.8844847368205732E-11</c:v>
                </c:pt>
                <c:pt idx="24">
                  <c:v>1.8724139016523991E-10</c:v>
                </c:pt>
                <c:pt idx="25">
                  <c:v>4.4075853020299855E-10</c:v>
                </c:pt>
                <c:pt idx="26">
                  <c:v>1.0279166392728442E-9</c:v>
                </c:pt>
                <c:pt idx="27">
                  <c:v>2.3738940864076243E-9</c:v>
                </c:pt>
                <c:pt idx="28">
                  <c:v>5.4262403293138389E-9</c:v>
                </c:pt>
                <c:pt idx="29">
                  <c:v>1.2270405824032853E-8</c:v>
                </c:pt>
                <c:pt idx="30">
                  <c:v>2.7436519362471965E-8</c:v>
                </c:pt>
                <c:pt idx="31">
                  <c:v>6.0631353402714237E-8</c:v>
                </c:pt>
                <c:pt idx="32">
                  <c:v>1.3235844005638331E-7</c:v>
                </c:pt>
                <c:pt idx="33">
                  <c:v>2.8528577624140731E-7</c:v>
                </c:pt>
                <c:pt idx="34">
                  <c:v>6.0683507019762614E-7</c:v>
                </c:pt>
                <c:pt idx="35">
                  <c:v>1.2732429167443588E-6</c:v>
                </c:pt>
                <c:pt idx="36">
                  <c:v>2.633842992479057E-6</c:v>
                </c:pt>
                <c:pt idx="37">
                  <c:v>5.3690133518873022E-6</c:v>
                </c:pt>
                <c:pt idx="38">
                  <c:v>1.0779858124435598E-5</c:v>
                </c:pt>
                <c:pt idx="39">
                  <c:v>2.1307551029876399E-5</c:v>
                </c:pt>
                <c:pt idx="40">
                  <c:v>4.1442307801433241E-5</c:v>
                </c:pt>
                <c:pt idx="41">
                  <c:v>7.9274260780669994E-5</c:v>
                </c:pt>
                <c:pt idx="42">
                  <c:v>1.4906864908421295E-4</c:v>
                </c:pt>
                <c:pt idx="43">
                  <c:v>2.7541922241304154E-4</c:v>
                </c:pt>
                <c:pt idx="44">
                  <c:v>4.9973983465765443E-4</c:v>
                </c:pt>
                <c:pt idx="45">
                  <c:v>8.9006853851786294E-4</c:v>
                </c:pt>
                <c:pt idx="46">
                  <c:v>1.5553232480008681E-3</c:v>
                </c:pt>
                <c:pt idx="47">
                  <c:v>2.6651618045699342E-3</c:v>
                </c:pt>
                <c:pt idx="48">
                  <c:v>4.4763101797250637E-3</c:v>
                </c:pt>
                <c:pt idx="49">
                  <c:v>7.3654351755018839E-3</c:v>
                </c:pt>
                <c:pt idx="50">
                  <c:v>1.1867145540537707E-2</c:v>
                </c:pt>
                <c:pt idx="51">
                  <c:v>1.871335754886513E-2</c:v>
                </c:pt>
                <c:pt idx="52">
                  <c:v>2.8867071231206902E-2</c:v>
                </c:pt>
                <c:pt idx="53">
                  <c:v>4.3539883745656531E-2</c:v>
                </c:pt>
                <c:pt idx="54">
                  <c:v>6.4179053936159844E-2</c:v>
                </c:pt>
                <c:pt idx="55">
                  <c:v>9.2407842939123408E-2</c:v>
                </c:pt>
                <c:pt idx="56">
                  <c:v>0.12990378406981204</c:v>
                </c:pt>
                <c:pt idx="57">
                  <c:v>0.17820512544067804</c:v>
                </c:pt>
                <c:pt idx="58">
                  <c:v>0.23844705901282867</c:v>
                </c:pt>
                <c:pt idx="59">
                  <c:v>0.31104635182722989</c:v>
                </c:pt>
                <c:pt idx="60">
                  <c:v>0.39537352763779116</c:v>
                </c:pt>
                <c:pt idx="61">
                  <c:v>0.48947145388637842</c:v>
                </c:pt>
                <c:pt idx="62">
                  <c:v>0.58989189187426661</c:v>
                </c:pt>
                <c:pt idx="63">
                  <c:v>0.69172063811852791</c:v>
                </c:pt>
                <c:pt idx="64">
                  <c:v>0.78884242634259172</c:v>
                </c:pt>
                <c:pt idx="65">
                  <c:v>0.87445804725267406</c:v>
                </c:pt>
                <c:pt idx="66">
                  <c:v>0.94181338967598871</c:v>
                </c:pt>
                <c:pt idx="67">
                  <c:v>0.98504456028978749</c:v>
                </c:pt>
                <c:pt idx="68">
                  <c:v>1</c:v>
                </c:pt>
                <c:pt idx="69">
                  <c:v>0.98488426930888706</c:v>
                </c:pt>
                <c:pt idx="70">
                  <c:v>0.94058803808028224</c:v>
                </c:pt>
                <c:pt idx="71">
                  <c:v>0.87062417611573162</c:v>
                </c:pt>
                <c:pt idx="72">
                  <c:v>0.78066909495720183</c:v>
                </c:pt>
                <c:pt idx="73">
                  <c:v>0.67779165145707709</c:v>
                </c:pt>
                <c:pt idx="74">
                  <c:v>0.56951658960089979</c:v>
                </c:pt>
              </c:numCache>
            </c:numRef>
          </c:yVal>
          <c:smooth val="1"/>
        </c:ser>
        <c:ser>
          <c:idx val="17"/>
          <c:order val="15"/>
          <c:tx>
            <c:strRef>
              <c:f>'Table S5 Partitioning Models '!$P$44</c:f>
              <c:strCache>
                <c:ptCount val="1"/>
                <c:pt idx="0">
                  <c:v>Divalent on 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'!$T$44:$CP$44</c:f>
              <c:numCache>
                <c:formatCode>General</c:formatCode>
                <c:ptCount val="75"/>
                <c:pt idx="0">
                  <c:v>2.535074899267483E-38</c:v>
                </c:pt>
                <c:pt idx="1">
                  <c:v>6.7064745199735411E-37</c:v>
                </c:pt>
                <c:pt idx="2">
                  <c:v>1.8298617173082822E-35</c:v>
                </c:pt>
                <c:pt idx="3">
                  <c:v>5.1118999575753134E-34</c:v>
                </c:pt>
                <c:pt idx="4">
                  <c:v>1.4514633559426891E-32</c:v>
                </c:pt>
                <c:pt idx="5">
                  <c:v>4.1582350529088991E-31</c:v>
                </c:pt>
                <c:pt idx="6">
                  <c:v>1.1931932741118189E-29</c:v>
                </c:pt>
                <c:pt idx="7">
                  <c:v>6.3808692411833463E-29</c:v>
                </c:pt>
                <c:pt idx="8">
                  <c:v>3.4043243724730071E-28</c:v>
                </c:pt>
                <c:pt idx="9">
                  <c:v>1.8103665241478226E-27</c:v>
                </c:pt>
                <c:pt idx="10">
                  <c:v>9.5871389266982228E-27</c:v>
                </c:pt>
                <c:pt idx="11">
                  <c:v>5.0512738242617945E-26</c:v>
                </c:pt>
                <c:pt idx="12">
                  <c:v>2.6454808992382728E-25</c:v>
                </c:pt>
                <c:pt idx="13">
                  <c:v>1.3759499052699687E-24</c:v>
                </c:pt>
                <c:pt idx="14">
                  <c:v>7.1006374038903E-24</c:v>
                </c:pt>
                <c:pt idx="15">
                  <c:v>3.6323795036105609E-23</c:v>
                </c:pt>
                <c:pt idx="16">
                  <c:v>1.8402918851590572E-22</c:v>
                </c:pt>
                <c:pt idx="17">
                  <c:v>9.2254225357760836E-22</c:v>
                </c:pt>
                <c:pt idx="18">
                  <c:v>4.5718537518113229E-21</c:v>
                </c:pt>
                <c:pt idx="19">
                  <c:v>2.2377282590153997E-20</c:v>
                </c:pt>
                <c:pt idx="20">
                  <c:v>1.0807712022670292E-19</c:v>
                </c:pt>
                <c:pt idx="21">
                  <c:v>5.1460503299247418E-19</c:v>
                </c:pt>
                <c:pt idx="22">
                  <c:v>2.41340711559141E-18</c:v>
                </c:pt>
                <c:pt idx="23">
                  <c:v>1.1137966033443424E-17</c:v>
                </c:pt>
                <c:pt idx="24">
                  <c:v>5.0536176060876646E-17</c:v>
                </c:pt>
                <c:pt idx="25">
                  <c:v>2.2522806147224008E-16</c:v>
                </c:pt>
                <c:pt idx="26">
                  <c:v>9.8507364907104093E-16</c:v>
                </c:pt>
                <c:pt idx="27">
                  <c:v>4.224189883885639E-15</c:v>
                </c:pt>
                <c:pt idx="28">
                  <c:v>1.7743902271196057E-14</c:v>
                </c:pt>
                <c:pt idx="29">
                  <c:v>7.2943779560549928E-14</c:v>
                </c:pt>
                <c:pt idx="30">
                  <c:v>2.931995203965459E-13</c:v>
                </c:pt>
                <c:pt idx="31">
                  <c:v>1.1512683435215272E-12</c:v>
                </c:pt>
                <c:pt idx="32">
                  <c:v>4.4119505019376931E-12</c:v>
                </c:pt>
                <c:pt idx="33">
                  <c:v>1.6486478761083319E-11</c:v>
                </c:pt>
                <c:pt idx="34">
                  <c:v>6.0016523884466779E-11</c:v>
                </c:pt>
                <c:pt idx="35">
                  <c:v>2.1264827747013655E-10</c:v>
                </c:pt>
                <c:pt idx="36">
                  <c:v>7.3266163050117752E-10</c:v>
                </c:pt>
                <c:pt idx="37">
                  <c:v>2.4524379134938507E-9</c:v>
                </c:pt>
                <c:pt idx="38">
                  <c:v>7.9679763409307096E-9</c:v>
                </c:pt>
                <c:pt idx="39">
                  <c:v>2.510475214316253E-8</c:v>
                </c:pt>
                <c:pt idx="40">
                  <c:v>7.6634472873853784E-8</c:v>
                </c:pt>
                <c:pt idx="41">
                  <c:v>2.2644106669154113E-7</c:v>
                </c:pt>
                <c:pt idx="42">
                  <c:v>6.4707025654759485E-7</c:v>
                </c:pt>
                <c:pt idx="43">
                  <c:v>1.7865507479836423E-6</c:v>
                </c:pt>
                <c:pt idx="44">
                  <c:v>4.7615614991617092E-6</c:v>
                </c:pt>
                <c:pt idx="45">
                  <c:v>1.2239283839992243E-5</c:v>
                </c:pt>
                <c:pt idx="46">
                  <c:v>3.0313607961377235E-5</c:v>
                </c:pt>
                <c:pt idx="47">
                  <c:v>7.2276433482853532E-5</c:v>
                </c:pt>
                <c:pt idx="48">
                  <c:v>1.6574319485272382E-4</c:v>
                </c:pt>
                <c:pt idx="49">
                  <c:v>3.6522210276915056E-4</c:v>
                </c:pt>
                <c:pt idx="50">
                  <c:v>7.7261511533022794E-4</c:v>
                </c:pt>
                <c:pt idx="51">
                  <c:v>1.5676770336214728E-3</c:v>
                </c:pt>
                <c:pt idx="52">
                  <c:v>3.0481735214336184E-3</c:v>
                </c:pt>
                <c:pt idx="53">
                  <c:v>5.674334289096002E-3</c:v>
                </c:pt>
                <c:pt idx="54">
                  <c:v>1.0103799904751404E-2</c:v>
                </c:pt>
                <c:pt idx="55">
                  <c:v>1.7192997133458073E-2</c:v>
                </c:pt>
                <c:pt idx="56">
                  <c:v>2.7933022160785883E-2</c:v>
                </c:pt>
                <c:pt idx="57">
                  <c:v>4.3289860768211855E-2</c:v>
                </c:pt>
                <c:pt idx="58">
                  <c:v>6.3937967527738115E-2</c:v>
                </c:pt>
                <c:pt idx="59">
                  <c:v>8.9916270618494679E-2</c:v>
                </c:pt>
                <c:pt idx="60">
                  <c:v>0.12028930418878406</c:v>
                </c:pt>
                <c:pt idx="61">
                  <c:v>0.15294224273860757</c:v>
                </c:pt>
                <c:pt idx="62">
                  <c:v>0.18464691556174595</c:v>
                </c:pt>
                <c:pt idx="63">
                  <c:v>0.21148193156816933</c:v>
                </c:pt>
                <c:pt idx="64">
                  <c:v>0.22957444024598359</c:v>
                </c:pt>
                <c:pt idx="65">
                  <c:v>0.23599092424667634</c:v>
                </c:pt>
                <c:pt idx="66">
                  <c:v>0.22950440009137738</c:v>
                </c:pt>
                <c:pt idx="67">
                  <c:v>0.21096631945536737</c:v>
                </c:pt>
                <c:pt idx="68">
                  <c:v>0.18313193214504606</c:v>
                </c:pt>
                <c:pt idx="69">
                  <c:v>0.14998447832255812</c:v>
                </c:pt>
                <c:pt idx="70">
                  <c:v>0.1157876636927013</c:v>
                </c:pt>
                <c:pt idx="71">
                  <c:v>8.4181070973514002E-2</c:v>
                </c:pt>
                <c:pt idx="72">
                  <c:v>5.7584450960440188E-2</c:v>
                </c:pt>
                <c:pt idx="73">
                  <c:v>3.7028582665121636E-2</c:v>
                </c:pt>
                <c:pt idx="74">
                  <c:v>2.2362094016285562E-2</c:v>
                </c:pt>
              </c:numCache>
            </c:numRef>
          </c:yVal>
          <c:smooth val="1"/>
        </c:ser>
        <c:ser>
          <c:idx val="18"/>
          <c:order val="16"/>
          <c:tx>
            <c:strRef>
              <c:f>'Table S5 Partitioning Models '!$P$45</c:f>
              <c:strCache>
                <c:ptCount val="1"/>
                <c:pt idx="0">
                  <c:v>Trivalent on 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'!$T$45:$CP$45</c:f>
              <c:numCache>
                <c:formatCode>General</c:formatCode>
                <c:ptCount val="75"/>
                <c:pt idx="0">
                  <c:v>7.4390340049555242E-63</c:v>
                </c:pt>
                <c:pt idx="1">
                  <c:v>1.6159861465195467E-60</c:v>
                </c:pt>
                <c:pt idx="2">
                  <c:v>3.6847021351191212E-58</c:v>
                </c:pt>
                <c:pt idx="3">
                  <c:v>8.7118440185321187E-56</c:v>
                </c:pt>
                <c:pt idx="4">
                  <c:v>2.1098910860976321E-53</c:v>
                </c:pt>
                <c:pt idx="5">
                  <c:v>5.1707258720286309E-51</c:v>
                </c:pt>
                <c:pt idx="6">
                  <c:v>1.2667292833113387E-48</c:v>
                </c:pt>
                <c:pt idx="7">
                  <c:v>1.9748485417786503E-47</c:v>
                </c:pt>
                <c:pt idx="8">
                  <c:v>3.0644759346299274E-46</c:v>
                </c:pt>
                <c:pt idx="9">
                  <c:v>4.7259430746765721E-45</c:v>
                </c:pt>
                <c:pt idx="10">
                  <c:v>7.232159866170935E-44</c:v>
                </c:pt>
                <c:pt idx="11">
                  <c:v>1.0965595480178676E-42</c:v>
                </c:pt>
                <c:pt idx="12">
                  <c:v>1.6448204870797426E-41</c:v>
                </c:pt>
                <c:pt idx="13">
                  <c:v>2.4370491418028621E-40</c:v>
                </c:pt>
                <c:pt idx="14">
                  <c:v>3.5612869767411795E-39</c:v>
                </c:pt>
                <c:pt idx="15">
                  <c:v>5.1248832087948502E-38</c:v>
                </c:pt>
                <c:pt idx="16">
                  <c:v>7.251580979353381E-37</c:v>
                </c:pt>
                <c:pt idx="17">
                  <c:v>1.0073736066732128E-35</c:v>
                </c:pt>
                <c:pt idx="18">
                  <c:v>1.3718132226585762E-34</c:v>
                </c:pt>
                <c:pt idx="19">
                  <c:v>1.8284511497127079E-33</c:v>
                </c:pt>
                <c:pt idx="20">
                  <c:v>2.3817332026612379E-32</c:v>
                </c:pt>
                <c:pt idx="21">
                  <c:v>3.0273430942404672E-31</c:v>
                </c:pt>
                <c:pt idx="22">
                  <c:v>3.7490943440489787E-30</c:v>
                </c:pt>
                <c:pt idx="23">
                  <c:v>4.516735935030198E-29</c:v>
                </c:pt>
                <c:pt idx="24">
                  <c:v>5.2855970174603041E-28</c:v>
                </c:pt>
                <c:pt idx="25">
                  <c:v>5.9989027862987155E-27</c:v>
                </c:pt>
                <c:pt idx="26">
                  <c:v>6.5931876765294347E-26</c:v>
                </c:pt>
                <c:pt idx="27">
                  <c:v>7.0065189678751326E-25</c:v>
                </c:pt>
                <c:pt idx="28">
                  <c:v>7.188360131709629E-24</c:v>
                </c:pt>
                <c:pt idx="29">
                  <c:v>7.1091131017060693E-23</c:v>
                </c:pt>
                <c:pt idx="30">
                  <c:v>6.767005097821629E-22</c:v>
                </c:pt>
                <c:pt idx="31">
                  <c:v>6.1902826285961175E-21</c:v>
                </c:pt>
                <c:pt idx="32">
                  <c:v>5.4336887500845188E-20</c:v>
                </c:pt>
                <c:pt idx="33">
                  <c:v>4.5696901560893176E-19</c:v>
                </c:pt>
                <c:pt idx="34">
                  <c:v>3.6764094873478551E-18</c:v>
                </c:pt>
                <c:pt idx="35">
                  <c:v>2.8251632032951294E-17</c:v>
                </c:pt>
                <c:pt idx="36">
                  <c:v>2.0705377549078142E-16</c:v>
                </c:pt>
                <c:pt idx="37">
                  <c:v>1.4450408620363337E-15</c:v>
                </c:pt>
                <c:pt idx="38">
                  <c:v>9.5889681089223084E-15</c:v>
                </c:pt>
                <c:pt idx="39">
                  <c:v>6.0408187307794867E-14</c:v>
                </c:pt>
                <c:pt idx="40">
                  <c:v>3.6073586934123999E-13</c:v>
                </c:pt>
                <c:pt idx="41">
                  <c:v>2.0388715121915225E-12</c:v>
                </c:pt>
                <c:pt idx="42">
                  <c:v>1.0890173636828343E-11</c:v>
                </c:pt>
                <c:pt idx="43">
                  <c:v>5.4885999689416752E-11</c:v>
                </c:pt>
                <c:pt idx="44">
                  <c:v>2.6061991110981126E-10</c:v>
                </c:pt>
                <c:pt idx="45">
                  <c:v>1.1641535209302747E-9</c:v>
                </c:pt>
                <c:pt idx="46">
                  <c:v>4.8843522961113883E-9</c:v>
                </c:pt>
                <c:pt idx="47">
                  <c:v>1.9219194344799853E-8</c:v>
                </c:pt>
                <c:pt idx="48">
                  <c:v>7.0816141394368573E-8</c:v>
                </c:pt>
                <c:pt idx="49">
                  <c:v>2.4396955557473987E-7</c:v>
                </c:pt>
                <c:pt idx="50">
                  <c:v>7.8466217289863174E-7</c:v>
                </c:pt>
                <c:pt idx="51">
                  <c:v>2.3523986152141641E-6</c:v>
                </c:pt>
                <c:pt idx="52">
                  <c:v>6.5638347933380966E-6</c:v>
                </c:pt>
                <c:pt idx="53">
                  <c:v>1.7020029460388095E-5</c:v>
                </c:pt>
                <c:pt idx="54">
                  <c:v>4.0950227955099498E-5</c:v>
                </c:pt>
                <c:pt idx="55">
                  <c:v>9.1281570043783927E-5</c:v>
                </c:pt>
                <c:pt idx="56">
                  <c:v>1.8822532325014432E-4</c:v>
                </c:pt>
                <c:pt idx="57">
                  <c:v>3.5849127128304416E-4</c:v>
                </c:pt>
                <c:pt idx="58">
                  <c:v>6.2968321195243382E-4</c:v>
                </c:pt>
                <c:pt idx="59">
                  <c:v>1.0184648611887273E-3</c:v>
                </c:pt>
                <c:pt idx="60">
                  <c:v>1.5145646000355841E-3</c:v>
                </c:pt>
                <c:pt idx="61">
                  <c:v>2.0676869286602464E-3</c:v>
                </c:pt>
                <c:pt idx="62">
                  <c:v>2.5874645128043023E-3</c:v>
                </c:pt>
                <c:pt idx="63">
                  <c:v>2.9634259021418079E-3</c:v>
                </c:pt>
                <c:pt idx="64">
                  <c:v>3.101567267424821E-3</c:v>
                </c:pt>
                <c:pt idx="65">
                  <c:v>2.9619192180092993E-3</c:v>
                </c:pt>
                <c:pt idx="66">
                  <c:v>2.5769589383350076E-3</c:v>
                </c:pt>
                <c:pt idx="67">
                  <c:v>2.0394895408708765E-3</c:v>
                </c:pt>
                <c:pt idx="68">
                  <c:v>1.4660627952472693E-3</c:v>
                </c:pt>
                <c:pt idx="69">
                  <c:v>9.5573651754946758E-4</c:v>
                </c:pt>
                <c:pt idx="70">
                  <c:v>5.6417744048700138E-4</c:v>
                </c:pt>
                <c:pt idx="71">
                  <c:v>3.0110820635688391E-4</c:v>
                </c:pt>
                <c:pt idx="72">
                  <c:v>1.4507621561240508E-4</c:v>
                </c:pt>
                <c:pt idx="73">
                  <c:v>6.3004853566908908E-5</c:v>
                </c:pt>
                <c:pt idx="74">
                  <c:v>2.4625971233594209E-5</c:v>
                </c:pt>
              </c:numCache>
            </c:numRef>
          </c:yVal>
          <c:smooth val="1"/>
        </c:ser>
        <c:ser>
          <c:idx val="19"/>
          <c:order val="17"/>
          <c:tx>
            <c:strRef>
              <c:f>'Table S5 Partitioning Models '!$N$46:$P$46</c:f>
              <c:strCache>
                <c:ptCount val="3"/>
                <c:pt idx="0">
                  <c:v>Na</c:v>
                </c:pt>
                <c:pt idx="1">
                  <c:v>9</c:v>
                </c:pt>
                <c:pt idx="2">
                  <c:v>Trivalent on N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'!$T$46:$CP$46</c:f>
              <c:numCache>
                <c:formatCode>General</c:formatCode>
                <c:ptCount val="75"/>
              </c:numCache>
            </c:numRef>
          </c:yVal>
          <c:smooth val="1"/>
        </c:ser>
        <c:ser>
          <c:idx val="20"/>
          <c:order val="18"/>
          <c:tx>
            <c:strRef>
              <c:f>'Table S5 Partitioning Models '!$N$27:$P$27</c:f>
              <c:strCache>
                <c:ptCount val="3"/>
                <c:pt idx="0">
                  <c:v>Element</c:v>
                </c:pt>
                <c:pt idx="1">
                  <c:v>Coordination</c:v>
                </c:pt>
                <c:pt idx="2">
                  <c:v>Name curve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'!$T$27:$CP$27</c:f>
              <c:numCache>
                <c:formatCode>General</c:formatCode>
                <c:ptCount val="75"/>
              </c:numCache>
            </c:numRef>
          </c:yVal>
          <c:smooth val="1"/>
        </c:ser>
        <c:ser>
          <c:idx val="21"/>
          <c:order val="19"/>
          <c:tx>
            <c:strRef>
              <c:f>'Table S5 Partitioning Models '!$P$28</c:f>
              <c:strCache>
                <c:ptCount val="1"/>
                <c:pt idx="0">
                  <c:v>Tetralent on Z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'!$T$28:$CP$28</c:f>
              <c:numCache>
                <c:formatCode>General</c:formatCode>
                <c:ptCount val="75"/>
                <c:pt idx="0">
                  <c:v>5.9083052772202272E-56</c:v>
                </c:pt>
                <c:pt idx="1">
                  <c:v>1.9789678703410429E-47</c:v>
                </c:pt>
                <c:pt idx="2">
                  <c:v>2.0483313393004597E-39</c:v>
                </c:pt>
                <c:pt idx="3">
                  <c:v>5.6589882864808283E-32</c:v>
                </c:pt>
                <c:pt idx="4">
                  <c:v>3.6045077844160063E-25</c:v>
                </c:pt>
                <c:pt idx="5">
                  <c:v>4.5720734301079225E-19</c:v>
                </c:pt>
                <c:pt idx="6">
                  <c:v>9.9754374729300189E-14</c:v>
                </c:pt>
                <c:pt idx="7">
                  <c:v>2.3003582857313501E-11</c:v>
                </c:pt>
                <c:pt idx="8">
                  <c:v>3.2336551148272533E-9</c:v>
                </c:pt>
                <c:pt idx="9">
                  <c:v>2.7206678763928871E-7</c:v>
                </c:pt>
                <c:pt idx="10">
                  <c:v>1.3452094465565081E-5</c:v>
                </c:pt>
                <c:pt idx="11">
                  <c:v>3.8378303308112829E-4</c:v>
                </c:pt>
                <c:pt idx="12">
                  <c:v>6.2031466645303401E-3</c:v>
                </c:pt>
                <c:pt idx="13">
                  <c:v>5.5772187437316184E-2</c:v>
                </c:pt>
                <c:pt idx="14">
                  <c:v>0.27387449546650144</c:v>
                </c:pt>
                <c:pt idx="15">
                  <c:v>0.72121162752300516</c:v>
                </c:pt>
                <c:pt idx="16">
                  <c:v>1</c:v>
                </c:pt>
                <c:pt idx="17">
                  <c:v>0.71682371429283431</c:v>
                </c:pt>
                <c:pt idx="18">
                  <c:v>0.2608247181484134</c:v>
                </c:pt>
                <c:pt idx="19">
                  <c:v>4.7299666711178877E-2</c:v>
                </c:pt>
                <c:pt idx="20">
                  <c:v>4.1974864172901125E-3</c:v>
                </c:pt>
                <c:pt idx="21">
                  <c:v>1.7897457386702981E-4</c:v>
                </c:pt>
                <c:pt idx="22">
                  <c:v>3.6000880842581693E-6</c:v>
                </c:pt>
                <c:pt idx="23">
                  <c:v>3.3543131330836997E-8</c:v>
                </c:pt>
                <c:pt idx="24">
                  <c:v>1.4213849009447318E-10</c:v>
                </c:pt>
                <c:pt idx="25">
                  <c:v>2.6895916381145464E-13</c:v>
                </c:pt>
                <c:pt idx="26">
                  <c:v>2.2313951288409682E-16</c:v>
                </c:pt>
                <c:pt idx="27">
                  <c:v>7.9694992790075282E-20</c:v>
                </c:pt>
                <c:pt idx="28">
                  <c:v>1.2030922923405989E-23</c:v>
                </c:pt>
                <c:pt idx="29">
                  <c:v>7.5375315098021305E-28</c:v>
                </c:pt>
                <c:pt idx="30">
                  <c:v>1.924290154590113E-32</c:v>
                </c:pt>
                <c:pt idx="31">
                  <c:v>1.9654958428231427E-37</c:v>
                </c:pt>
                <c:pt idx="32">
                  <c:v>7.8864724312898511E-43</c:v>
                </c:pt>
                <c:pt idx="33">
                  <c:v>1.2205384663692666E-48</c:v>
                </c:pt>
                <c:pt idx="34">
                  <c:v>7.1536404485564618E-55</c:v>
                </c:pt>
                <c:pt idx="35">
                  <c:v>1.5590449400529146E-61</c:v>
                </c:pt>
                <c:pt idx="36">
                  <c:v>1.2404948982864803E-68</c:v>
                </c:pt>
                <c:pt idx="37">
                  <c:v>3.5382220695308367E-76</c:v>
                </c:pt>
                <c:pt idx="38">
                  <c:v>3.552040274272676E-84</c:v>
                </c:pt>
                <c:pt idx="39">
                  <c:v>1.2323166004085438E-92</c:v>
                </c:pt>
                <c:pt idx="40">
                  <c:v>1.4506654685182928E-101</c:v>
                </c:pt>
                <c:pt idx="41">
                  <c:v>5.6893380322547385E-111</c:v>
                </c:pt>
                <c:pt idx="42">
                  <c:v>7.29885317006987E-121</c:v>
                </c:pt>
                <c:pt idx="43">
                  <c:v>3.0074254715908955E-131</c:v>
                </c:pt>
                <c:pt idx="44">
                  <c:v>3.9077917484533753E-142</c:v>
                </c:pt>
                <c:pt idx="45">
                  <c:v>1.5722194844717353E-153</c:v>
                </c:pt>
                <c:pt idx="46">
                  <c:v>1.9230434423519848E-165</c:v>
                </c:pt>
                <c:pt idx="47">
                  <c:v>7.021147686666257E-178</c:v>
                </c:pt>
                <c:pt idx="48">
                  <c:v>7.5130996127664906E-191</c:v>
                </c:pt>
                <c:pt idx="49">
                  <c:v>2.3135087417404913E-204</c:v>
                </c:pt>
                <c:pt idx="50">
                  <c:v>2.0128575246999089E-218</c:v>
                </c:pt>
                <c:pt idx="51">
                  <c:v>4.8584054185355773E-233</c:v>
                </c:pt>
                <c:pt idx="52">
                  <c:v>3.194200912647185E-248</c:v>
                </c:pt>
                <c:pt idx="53">
                  <c:v>5.6165211667405343E-264</c:v>
                </c:pt>
                <c:pt idx="54">
                  <c:v>2.593332469223002E-280</c:v>
                </c:pt>
                <c:pt idx="55">
                  <c:v>3.0873335748810668E-297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yVal>
          <c:smooth val="1"/>
        </c:ser>
        <c:ser>
          <c:idx val="22"/>
          <c:order val="20"/>
          <c:tx>
            <c:strRef>
              <c:f>'Table S5 Partitioning Models '!$P$29</c:f>
              <c:strCache>
                <c:ptCount val="1"/>
                <c:pt idx="0">
                  <c:v>Trivalent on Z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'!$T$29:$CP$29</c:f>
              <c:numCache>
                <c:formatCode>General</c:formatCode>
                <c:ptCount val="75"/>
                <c:pt idx="0">
                  <c:v>7.8747980950242361E-42</c:v>
                </c:pt>
                <c:pt idx="1">
                  <c:v>7.0858452275891427E-36</c:v>
                </c:pt>
                <c:pt idx="2">
                  <c:v>2.9862429656318784E-30</c:v>
                </c:pt>
                <c:pt idx="3">
                  <c:v>5.3460642410293853E-25</c:v>
                </c:pt>
                <c:pt idx="4">
                  <c:v>3.6873390673162915E-20</c:v>
                </c:pt>
                <c:pt idx="5">
                  <c:v>8.8870199897615307E-16</c:v>
                </c:pt>
                <c:pt idx="6">
                  <c:v>6.7882485021713938E-12</c:v>
                </c:pt>
                <c:pt idx="7">
                  <c:v>3.739953286722686E-10</c:v>
                </c:pt>
                <c:pt idx="8">
                  <c:v>1.4904318184283249E-8</c:v>
                </c:pt>
                <c:pt idx="9">
                  <c:v>4.2441901077792061E-7</c:v>
                </c:pt>
                <c:pt idx="10">
                  <c:v>8.5312685426634652E-6</c:v>
                </c:pt>
                <c:pt idx="11">
                  <c:v>1.1958253458475923E-4</c:v>
                </c:pt>
                <c:pt idx="12">
                  <c:v>1.1546664373976647E-3</c:v>
                </c:pt>
                <c:pt idx="13">
                  <c:v>7.5871604140837412E-3</c:v>
                </c:pt>
                <c:pt idx="14">
                  <c:v>3.3514690657704002E-2</c:v>
                </c:pt>
                <c:pt idx="15">
                  <c:v>9.8315881597462434E-2</c:v>
                </c:pt>
                <c:pt idx="16">
                  <c:v>0.18920993805188724</c:v>
                </c:pt>
                <c:pt idx="17">
                  <c:v>0.23599092424667634</c:v>
                </c:pt>
                <c:pt idx="18">
                  <c:v>0.18844171144058688</c:v>
                </c:pt>
                <c:pt idx="19">
                  <c:v>9.516745352993905E-2</c:v>
                </c:pt>
                <c:pt idx="20">
                  <c:v>3.0028166600392422E-2</c:v>
                </c:pt>
                <c:pt idx="21">
                  <c:v>5.8478662759778918E-3</c:v>
                </c:pt>
                <c:pt idx="22">
                  <c:v>6.9437421698678346E-4</c:v>
                </c:pt>
                <c:pt idx="23">
                  <c:v>4.9661126468774815E-5</c:v>
                </c:pt>
                <c:pt idx="24">
                  <c:v>2.1133219401418629E-6</c:v>
                </c:pt>
                <c:pt idx="25">
                  <c:v>5.2861582663352257E-8</c:v>
                </c:pt>
                <c:pt idx="26">
                  <c:v>7.6778452597082953E-10</c:v>
                </c:pt>
                <c:pt idx="27">
                  <c:v>6.3967964441411661E-12</c:v>
                </c:pt>
                <c:pt idx="28">
                  <c:v>3.0200141559480323E-14</c:v>
                </c:pt>
                <c:pt idx="29">
                  <c:v>7.9813799745373699E-17</c:v>
                </c:pt>
                <c:pt idx="30">
                  <c:v>1.1664572994258496E-19</c:v>
                </c:pt>
                <c:pt idx="31">
                  <c:v>9.3128121357308474E-23</c:v>
                </c:pt>
                <c:pt idx="32">
                  <c:v>4.0124835695709052E-26</c:v>
                </c:pt>
                <c:pt idx="33">
                  <c:v>9.2164868740039791E-30</c:v>
                </c:pt>
                <c:pt idx="34">
                  <c:v>1.1149016463717172E-33</c:v>
                </c:pt>
                <c:pt idx="35">
                  <c:v>7.0165883774342056E-38</c:v>
                </c:pt>
                <c:pt idx="36">
                  <c:v>2.2695148397962752E-42</c:v>
                </c:pt>
                <c:pt idx="37">
                  <c:v>3.726978840724228E-47</c:v>
                </c:pt>
                <c:pt idx="38">
                  <c:v>3.0697074604260767E-52</c:v>
                </c:pt>
                <c:pt idx="39">
                  <c:v>1.2527156515228883E-57</c:v>
                </c:pt>
                <c:pt idx="40">
                  <c:v>2.5022042524003121E-63</c:v>
                </c:pt>
                <c:pt idx="41">
                  <c:v>2.4166126333598867E-69</c:v>
                </c:pt>
                <c:pt idx="42">
                  <c:v>1.1148197235784447E-75</c:v>
                </c:pt>
                <c:pt idx="43">
                  <c:v>2.4266930899610783E-82</c:v>
                </c:pt>
                <c:pt idx="44">
                  <c:v>2.4622772918185886E-89</c:v>
                </c:pt>
                <c:pt idx="45">
                  <c:v>1.1504566317655338E-96</c:v>
                </c:pt>
                <c:pt idx="46">
                  <c:v>2.4451979257643713E-104</c:v>
                </c:pt>
                <c:pt idx="47">
                  <c:v>2.335433735366249E-112</c:v>
                </c:pt>
                <c:pt idx="48">
                  <c:v>9.9021644082310576E-121</c:v>
                </c:pt>
                <c:pt idx="49">
                  <c:v>1.8412003896610667E-129</c:v>
                </c:pt>
                <c:pt idx="50">
                  <c:v>1.4831313482783708E-138</c:v>
                </c:pt>
                <c:pt idx="51">
                  <c:v>5.1128740073963588E-148</c:v>
                </c:pt>
                <c:pt idx="52">
                  <c:v>7.4517242645383827E-158</c:v>
                </c:pt>
                <c:pt idx="53">
                  <c:v>4.5358006614551483E-168</c:v>
                </c:pt>
                <c:pt idx="54">
                  <c:v>1.1390844700997685E-178</c:v>
                </c:pt>
                <c:pt idx="55">
                  <c:v>1.1659018140109116E-189</c:v>
                </c:pt>
                <c:pt idx="56">
                  <c:v>4.8047565831685941E-201</c:v>
                </c:pt>
                <c:pt idx="57">
                  <c:v>7.875596501255582E-213</c:v>
                </c:pt>
                <c:pt idx="58">
                  <c:v>5.072212823617218E-225</c:v>
                </c:pt>
                <c:pt idx="59">
                  <c:v>1.2679808967077568E-237</c:v>
                </c:pt>
                <c:pt idx="60">
                  <c:v>1.2154258672892588E-250</c:v>
                </c:pt>
                <c:pt idx="61">
                  <c:v>4.413102859989573E-264</c:v>
                </c:pt>
                <c:pt idx="62">
                  <c:v>5.9959599704745298E-278</c:v>
                </c:pt>
                <c:pt idx="63">
                  <c:v>3.0114231752640726E-292</c:v>
                </c:pt>
                <c:pt idx="64">
                  <c:v>5.5230952069849505E-307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yVal>
          <c:smooth val="1"/>
        </c:ser>
        <c:ser>
          <c:idx val="23"/>
          <c:order val="21"/>
          <c:tx>
            <c:strRef>
              <c:f>'Table S5 Partitioning Models '!$P$30</c:f>
              <c:strCache>
                <c:ptCount val="1"/>
                <c:pt idx="0">
                  <c:v>Pentavalent on Z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'!$T$30:$CP$30</c:f>
              <c:numCache>
                <c:formatCode>General</c:formatCode>
                <c:ptCount val="75"/>
                <c:pt idx="0">
                  <c:v>9.8079456587113292E-85</c:v>
                </c:pt>
                <c:pt idx="1">
                  <c:v>3.3328061154726814E-71</c:v>
                </c:pt>
                <c:pt idx="2">
                  <c:v>1.5050159650502774E-58</c:v>
                </c:pt>
                <c:pt idx="3">
                  <c:v>7.0754978665390069E-47</c:v>
                </c:pt>
                <c:pt idx="4">
                  <c:v>2.7129608276110843E-36</c:v>
                </c:pt>
                <c:pt idx="5">
                  <c:v>6.6463995303078249E-27</c:v>
                </c:pt>
                <c:pt idx="6">
                  <c:v>8.1502616066842889E-19</c:v>
                </c:pt>
                <c:pt idx="7">
                  <c:v>2.7203543400525335E-15</c:v>
                </c:pt>
                <c:pt idx="8">
                  <c:v>3.9190844192217501E-12</c:v>
                </c:pt>
                <c:pt idx="9">
                  <c:v>2.3637263508823334E-9</c:v>
                </c:pt>
                <c:pt idx="10">
                  <c:v>5.7891050996874415E-7</c:v>
                </c:pt>
                <c:pt idx="11">
                  <c:v>5.5843875904169305E-5</c:v>
                </c:pt>
                <c:pt idx="12">
                  <c:v>2.0579640171289972E-3</c:v>
                </c:pt>
                <c:pt idx="13">
                  <c:v>2.8102588731982219E-2</c:v>
                </c:pt>
                <c:pt idx="14">
                  <c:v>0.13792704386640961</c:v>
                </c:pt>
                <c:pt idx="15">
                  <c:v>0.23599092424667634</c:v>
                </c:pt>
                <c:pt idx="16">
                  <c:v>0.13653128230090192</c:v>
                </c:pt>
                <c:pt idx="17">
                  <c:v>2.5906470864670867E-2</c:v>
                </c:pt>
                <c:pt idx="18">
                  <c:v>1.563766052329588E-3</c:v>
                </c:pt>
                <c:pt idx="19">
                  <c:v>2.9125337718465487E-5</c:v>
                </c:pt>
                <c:pt idx="20">
                  <c:v>1.6235065478383612E-7</c:v>
                </c:pt>
                <c:pt idx="21">
                  <c:v>2.6270553765646177E-10</c:v>
                </c:pt>
                <c:pt idx="22">
                  <c:v>1.1969189459454174E-13</c:v>
                </c:pt>
                <c:pt idx="23">
                  <c:v>1.4893226999460288E-17</c:v>
                </c:pt>
                <c:pt idx="24">
                  <c:v>4.9089618021996881E-22</c:v>
                </c:pt>
                <c:pt idx="25">
                  <c:v>4.1573395362468276E-27</c:v>
                </c:pt>
                <c:pt idx="26">
                  <c:v>8.7743420335317699E-33</c:v>
                </c:pt>
                <c:pt idx="27">
                  <c:v>4.476463710221986E-39</c:v>
                </c:pt>
                <c:pt idx="28">
                  <c:v>5.3545779269957429E-46</c:v>
                </c:pt>
                <c:pt idx="29">
                  <c:v>1.4565765310958316E-53</c:v>
                </c:pt>
                <c:pt idx="30">
                  <c:v>8.7399205574911159E-62</c:v>
                </c:pt>
                <c:pt idx="31">
                  <c:v>1.122008111917723E-70</c:v>
                </c:pt>
                <c:pt idx="32">
                  <c:v>2.9891455732725124E-80</c:v>
                </c:pt>
                <c:pt idx="33">
                  <c:v>1.6029091766025114E-90</c:v>
                </c:pt>
                <c:pt idx="34">
                  <c:v>1.6781460971696415E-101</c:v>
                </c:pt>
                <c:pt idx="35">
                  <c:v>3.3270386390608754E-113</c:v>
                </c:pt>
                <c:pt idx="36">
                  <c:v>1.2115500785363773E-125</c:v>
                </c:pt>
                <c:pt idx="37">
                  <c:v>7.860108956100866E-139</c:v>
                </c:pt>
                <c:pt idx="38">
                  <c:v>8.8118613617432221E-153</c:v>
                </c:pt>
                <c:pt idx="39">
                  <c:v>1.6557961223315919E-167</c:v>
                </c:pt>
                <c:pt idx="40">
                  <c:v>5.0581814589207294E-183</c:v>
                </c:pt>
                <c:pt idx="41">
                  <c:v>2.4365678569682586E-199</c:v>
                </c:pt>
                <c:pt idx="42">
                  <c:v>1.7951775154538844E-216</c:v>
                </c:pt>
                <c:pt idx="43">
                  <c:v>1.9621368585515807E-234</c:v>
                </c:pt>
                <c:pt idx="44">
                  <c:v>3.0859751262666813E-253</c:v>
                </c:pt>
                <c:pt idx="45">
                  <c:v>6.7739969738582815E-273</c:v>
                </c:pt>
                <c:pt idx="46">
                  <c:v>2.012960486249307E-293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yVal>
          <c:smooth val="1"/>
        </c:ser>
        <c:ser>
          <c:idx val="13"/>
          <c:order val="22"/>
          <c:tx>
            <c:strRef>
              <c:f>'Table S5 Partitioning Models '!$P$37</c:f>
              <c:strCache>
                <c:ptCount val="1"/>
                <c:pt idx="0">
                  <c:v>Tetravalent on M2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'!$T$37:$CP$37</c:f>
              <c:numCache>
                <c:formatCode>General</c:formatCode>
                <c:ptCount val="75"/>
                <c:pt idx="0">
                  <c:v>1.4967735745140443E-13</c:v>
                </c:pt>
                <c:pt idx="1">
                  <c:v>1.4148380938232128E-10</c:v>
                </c:pt>
                <c:pt idx="2">
                  <c:v>4.7900463604125111E-8</c:v>
                </c:pt>
                <c:pt idx="3">
                  <c:v>5.2680433060776657E-6</c:v>
                </c:pt>
                <c:pt idx="4">
                  <c:v>1.7069858300898112E-4</c:v>
                </c:pt>
                <c:pt idx="5">
                  <c:v>1.4780045394134174E-3</c:v>
                </c:pt>
                <c:pt idx="6">
                  <c:v>3.101567267424821E-3</c:v>
                </c:pt>
                <c:pt idx="7">
                  <c:v>2.561264853490348E-3</c:v>
                </c:pt>
                <c:pt idx="8">
                  <c:v>1.4306735192343462E-3</c:v>
                </c:pt>
                <c:pt idx="9">
                  <c:v>5.339967820625585E-4</c:v>
                </c:pt>
                <c:pt idx="10">
                  <c:v>1.3156733645469296E-4</c:v>
                </c:pt>
                <c:pt idx="11">
                  <c:v>2.1138207455540095E-5</c:v>
                </c:pt>
                <c:pt idx="12">
                  <c:v>2.1877522982311388E-6</c:v>
                </c:pt>
                <c:pt idx="13">
                  <c:v>1.440911642022688E-7</c:v>
                </c:pt>
                <c:pt idx="14">
                  <c:v>5.9660247352764034E-9</c:v>
                </c:pt>
                <c:pt idx="15">
                  <c:v>1.5340536055583332E-10</c:v>
                </c:pt>
                <c:pt idx="16">
                  <c:v>2.4199316391825034E-12</c:v>
                </c:pt>
                <c:pt idx="17">
                  <c:v>2.3135134285241566E-14</c:v>
                </c:pt>
                <c:pt idx="18">
                  <c:v>1.3241787237125477E-16</c:v>
                </c:pt>
                <c:pt idx="19">
                  <c:v>4.4825601869711246E-19</c:v>
                </c:pt>
                <c:pt idx="20">
                  <c:v>8.8656357803737776E-22</c:v>
                </c:pt>
                <c:pt idx="21">
                  <c:v>1.0120387995072283E-24</c:v>
                </c:pt>
                <c:pt idx="22">
                  <c:v>6.5869937328888192E-28</c:v>
                </c:pt>
                <c:pt idx="23">
                  <c:v>2.4147903795659286E-31</c:v>
                </c:pt>
                <c:pt idx="24">
                  <c:v>4.92575732733928E-35</c:v>
                </c:pt>
                <c:pt idx="25">
                  <c:v>5.522901077944359E-39</c:v>
                </c:pt>
                <c:pt idx="26">
                  <c:v>3.3624937323173432E-43</c:v>
                </c:pt>
                <c:pt idx="27">
                  <c:v>1.0981330385249454E-47</c:v>
                </c:pt>
                <c:pt idx="28">
                  <c:v>1.9004085559756424E-52</c:v>
                </c:pt>
                <c:pt idx="29">
                  <c:v>1.7216181389279955E-57</c:v>
                </c:pt>
                <c:pt idx="30">
                  <c:v>8.0653608932902444E-63</c:v>
                </c:pt>
                <c:pt idx="31">
                  <c:v>1.930221693585025E-68</c:v>
                </c:pt>
                <c:pt idx="32">
                  <c:v>2.3312362107260191E-74</c:v>
                </c:pt>
                <c:pt idx="33">
                  <c:v>1.4036549391362376E-80</c:v>
                </c:pt>
                <c:pt idx="34">
                  <c:v>4.1622553002440327E-87</c:v>
                </c:pt>
                <c:pt idx="35">
                  <c:v>6.0046906712042685E-94</c:v>
                </c:pt>
                <c:pt idx="36">
                  <c:v>4.163373961564036E-101</c:v>
                </c:pt>
                <c:pt idx="37">
                  <c:v>1.3705420025102507E-108</c:v>
                </c:pt>
                <c:pt idx="38">
                  <c:v>2.1160733268964667E-116</c:v>
                </c:pt>
                <c:pt idx="39">
                  <c:v>1.513769673321309E-124</c:v>
                </c:pt>
                <c:pt idx="40">
                  <c:v>4.9565432615678184E-133</c:v>
                </c:pt>
                <c:pt idx="41">
                  <c:v>7.3381621531040807E-142</c:v>
                </c:pt>
                <c:pt idx="42">
                  <c:v>4.8527095563166728E-151</c:v>
                </c:pt>
                <c:pt idx="43">
                  <c:v>1.4160193034188691E-160</c:v>
                </c:pt>
                <c:pt idx="44">
                  <c:v>1.8011140677173903E-170</c:v>
                </c:pt>
                <c:pt idx="45">
                  <c:v>9.8650597835175605E-181</c:v>
                </c:pt>
                <c:pt idx="46">
                  <c:v>2.2984971643079262E-191</c:v>
                </c:pt>
                <c:pt idx="47">
                  <c:v>2.2504701652896425E-202</c:v>
                </c:pt>
                <c:pt idx="48">
                  <c:v>9.147172582813081E-214</c:v>
                </c:pt>
                <c:pt idx="49">
                  <c:v>1.5246989502988789E-225</c:v>
                </c:pt>
                <c:pt idx="50">
                  <c:v>1.0295898045920296E-237</c:v>
                </c:pt>
                <c:pt idx="51">
                  <c:v>2.782444807124957E-250</c:v>
                </c:pt>
                <c:pt idx="52">
                  <c:v>2.9728319881687967E-263</c:v>
                </c:pt>
                <c:pt idx="53">
                  <c:v>1.2404947869648211E-276</c:v>
                </c:pt>
                <c:pt idx="54">
                  <c:v>1.9970989429372723E-290</c:v>
                </c:pt>
                <c:pt idx="55">
                  <c:v>1.2254160641483444E-304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yVal>
          <c:smooth val="1"/>
        </c:ser>
        <c:ser>
          <c:idx val="1"/>
          <c:order val="23"/>
          <c:tx>
            <c:strRef>
              <c:f>'Table S5 Partitioning Models '!$P$23</c:f>
              <c:strCache>
                <c:ptCount val="1"/>
                <c:pt idx="0">
                  <c:v>Divalent on M1ab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'!$T$23:$CP$23</c:f>
              <c:numCache>
                <c:formatCode>General</c:formatCode>
                <c:ptCount val="75"/>
                <c:pt idx="0">
                  <c:v>1.9248345178191475E-8</c:v>
                </c:pt>
                <c:pt idx="1">
                  <c:v>1.5774449598795759E-7</c:v>
                </c:pt>
                <c:pt idx="2">
                  <c:v>1.1938697353335384E-6</c:v>
                </c:pt>
                <c:pt idx="3">
                  <c:v>8.243295562587304E-6</c:v>
                </c:pt>
                <c:pt idx="4">
                  <c:v>5.1296211361742451E-5</c:v>
                </c:pt>
                <c:pt idx="5">
                  <c:v>2.8419045498864878E-4</c:v>
                </c:pt>
                <c:pt idx="6">
                  <c:v>1.3847543953219347E-3</c:v>
                </c:pt>
                <c:pt idx="7">
                  <c:v>2.9019342151052974E-3</c:v>
                </c:pt>
                <c:pt idx="8">
                  <c:v>5.8623855090303391E-3</c:v>
                </c:pt>
                <c:pt idx="9">
                  <c:v>1.1399100869646267E-2</c:v>
                </c:pt>
                <c:pt idx="10">
                  <c:v>2.1301669483403791E-2</c:v>
                </c:pt>
                <c:pt idx="11">
                  <c:v>3.8198026072259382E-2</c:v>
                </c:pt>
                <c:pt idx="12">
                  <c:v>6.5628102031562746E-2</c:v>
                </c:pt>
                <c:pt idx="13">
                  <c:v>0.10786929105069533</c:v>
                </c:pt>
                <c:pt idx="14">
                  <c:v>0.16935665661042054</c:v>
                </c:pt>
                <c:pt idx="15">
                  <c:v>0.25359494748848832</c:v>
                </c:pt>
                <c:pt idx="16">
                  <c:v>0.36161814266336534</c:v>
                </c:pt>
                <c:pt idx="17">
                  <c:v>0.4903074886219011</c:v>
                </c:pt>
                <c:pt idx="18">
                  <c:v>0.63115053292774526</c:v>
                </c:pt>
                <c:pt idx="19">
                  <c:v>0.77015990086830477</c:v>
                </c:pt>
                <c:pt idx="20">
                  <c:v>0.88950785278564926</c:v>
                </c:pt>
                <c:pt idx="21">
                  <c:v>0.97090562039226147</c:v>
                </c:pt>
                <c:pt idx="22">
                  <c:v>1</c:v>
                </c:pt>
                <c:pt idx="23">
                  <c:v>0.97041198628744851</c:v>
                </c:pt>
                <c:pt idx="24">
                  <c:v>0.8858962898280982</c:v>
                </c:pt>
                <c:pt idx="25">
                  <c:v>0.75965710323315416</c:v>
                </c:pt>
                <c:pt idx="26">
                  <c:v>0.61093882327907767</c:v>
                </c:pt>
                <c:pt idx="27">
                  <c:v>0.46010892428531813</c:v>
                </c:pt>
                <c:pt idx="28">
                  <c:v>0.32399910667604787</c:v>
                </c:pt>
                <c:pt idx="29">
                  <c:v>0.21300245193178827</c:v>
                </c:pt>
                <c:pt idx="30">
                  <c:v>0.13053303564876487</c:v>
                </c:pt>
                <c:pt idx="31">
                  <c:v>7.4454119092780546E-2</c:v>
                </c:pt>
                <c:pt idx="32">
                  <c:v>3.9466343252517411E-2</c:v>
                </c:pt>
                <c:pt idx="33">
                  <c:v>1.9412091360151942E-2</c:v>
                </c:pt>
                <c:pt idx="34">
                  <c:v>8.8463161103311729E-3</c:v>
                </c:pt>
                <c:pt idx="35">
                  <c:v>3.7293632144115656E-3</c:v>
                </c:pt>
                <c:pt idx="36">
                  <c:v>1.4521999695412903E-3</c:v>
                </c:pt>
                <c:pt idx="37">
                  <c:v>5.2152494636590761E-4</c:v>
                </c:pt>
                <c:pt idx="38">
                  <c:v>1.7247179574399402E-4</c:v>
                </c:pt>
                <c:pt idx="39">
                  <c:v>5.2443640147667316E-5</c:v>
                </c:pt>
                <c:pt idx="40">
                  <c:v>1.4639853435160497E-5</c:v>
                </c:pt>
                <c:pt idx="41">
                  <c:v>3.7461675423843044E-6</c:v>
                </c:pt>
                <c:pt idx="42">
                  <c:v>8.7736770296476757E-7</c:v>
                </c:pt>
                <c:pt idx="43">
                  <c:v>1.8778352193137376E-7</c:v>
                </c:pt>
                <c:pt idx="44">
                  <c:v>3.6673479591557782E-8</c:v>
                </c:pt>
                <c:pt idx="45">
                  <c:v>6.5253373351925626E-9</c:v>
                </c:pt>
                <c:pt idx="46">
                  <c:v>1.0562031086941781E-9</c:v>
                </c:pt>
                <c:pt idx="47">
                  <c:v>1.5528265550105612E-10</c:v>
                </c:pt>
                <c:pt idx="48">
                  <c:v>2.0704602780393879E-11</c:v>
                </c:pt>
                <c:pt idx="49">
                  <c:v>2.4998659047234493E-12</c:v>
                </c:pt>
                <c:pt idx="50">
                  <c:v>2.7290393109728903E-13</c:v>
                </c:pt>
                <c:pt idx="51">
                  <c:v>2.6895743165202421E-14</c:v>
                </c:pt>
                <c:pt idx="52">
                  <c:v>2.3893259308010556E-15</c:v>
                </c:pt>
                <c:pt idx="53">
                  <c:v>1.9103931192261887E-16</c:v>
                </c:pt>
                <c:pt idx="54">
                  <c:v>1.3726600890376687E-17</c:v>
                </c:pt>
                <c:pt idx="55">
                  <c:v>8.8498027566339295E-19</c:v>
                </c:pt>
                <c:pt idx="56">
                  <c:v>5.1117771324749658E-20</c:v>
                </c:pt>
                <c:pt idx="57">
                  <c:v>2.6412856763391964E-21</c:v>
                </c:pt>
                <c:pt idx="58">
                  <c:v>1.2189935243750651E-22</c:v>
                </c:pt>
                <c:pt idx="59">
                  <c:v>5.0172690311931936E-24</c:v>
                </c:pt>
                <c:pt idx="60">
                  <c:v>1.8388688611497613E-25</c:v>
                </c:pt>
                <c:pt idx="61">
                  <c:v>5.99223612810047E-27</c:v>
                </c:pt>
                <c:pt idx="62">
                  <c:v>1.7334817757521387E-28</c:v>
                </c:pt>
                <c:pt idx="63">
                  <c:v>4.4450766516481585E-30</c:v>
                </c:pt>
                <c:pt idx="64">
                  <c:v>1.0088027381674869E-31</c:v>
                </c:pt>
                <c:pt idx="65">
                  <c:v>2.0231947305170096E-33</c:v>
                </c:pt>
                <c:pt idx="66">
                  <c:v>3.5802303027581668E-35</c:v>
                </c:pt>
                <c:pt idx="67">
                  <c:v>5.5816615637102634E-37</c:v>
                </c:pt>
                <c:pt idx="68">
                  <c:v>7.6547798403216047E-39</c:v>
                </c:pt>
                <c:pt idx="69">
                  <c:v>9.2205321866600527E-41</c:v>
                </c:pt>
                <c:pt idx="70">
                  <c:v>9.7402647707174634E-43</c:v>
                </c:pt>
                <c:pt idx="71">
                  <c:v>9.009785227552902E-45</c:v>
                </c:pt>
                <c:pt idx="72">
                  <c:v>7.2865915758273656E-47</c:v>
                </c:pt>
                <c:pt idx="73">
                  <c:v>5.1444404001280705E-49</c:v>
                </c:pt>
                <c:pt idx="74">
                  <c:v>3.1658693480606888E-51</c:v>
                </c:pt>
              </c:numCache>
            </c:numRef>
          </c:yVal>
          <c:smooth val="1"/>
        </c:ser>
        <c:ser>
          <c:idx val="24"/>
          <c:order val="24"/>
          <c:tx>
            <c:strRef>
              <c:f>'Table S5 Partitioning Models '!$P$24</c:f>
              <c:strCache>
                <c:ptCount val="1"/>
                <c:pt idx="0">
                  <c:v>Trivalent on M1ab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'!$T$24:$CP$24</c:f>
              <c:numCache>
                <c:formatCode>General</c:formatCode>
                <c:ptCount val="75"/>
                <c:pt idx="0">
                  <c:v>6.6772744681812072E-20</c:v>
                </c:pt>
                <c:pt idx="1">
                  <c:v>1.293655752762532E-17</c:v>
                </c:pt>
                <c:pt idx="2">
                  <c:v>2.0218325165109383E-15</c:v>
                </c:pt>
                <c:pt idx="3">
                  <c:v>2.4694301033533253E-13</c:v>
                </c:pt>
                <c:pt idx="4">
                  <c:v>2.2834502774659456E-11</c:v>
                </c:pt>
                <c:pt idx="5">
                  <c:v>1.5486304411654433E-9</c:v>
                </c:pt>
                <c:pt idx="6">
                  <c:v>7.462487000310333E-8</c:v>
                </c:pt>
                <c:pt idx="7">
                  <c:v>4.5121860028105971E-7</c:v>
                </c:pt>
                <c:pt idx="8">
                  <c:v>2.4752387650553591E-6</c:v>
                </c:pt>
                <c:pt idx="9">
                  <c:v>1.2270186631926223E-5</c:v>
                </c:pt>
                <c:pt idx="10">
                  <c:v>5.4747775095148562E-5</c:v>
                </c:pt>
                <c:pt idx="11">
                  <c:v>2.1899806872452808E-4</c:v>
                </c:pt>
                <c:pt idx="12">
                  <c:v>7.8225773971581319E-4</c:v>
                </c:pt>
                <c:pt idx="13">
                  <c:v>2.485263805378573E-3</c:v>
                </c:pt>
                <c:pt idx="14">
                  <c:v>6.9949631729085745E-3</c:v>
                </c:pt>
                <c:pt idx="15">
                  <c:v>1.7372645192402791E-2</c:v>
                </c:pt>
                <c:pt idx="16">
                  <c:v>3.7922007238709914E-2</c:v>
                </c:pt>
                <c:pt idx="17">
                  <c:v>7.2466752875820745E-2</c:v>
                </c:pt>
                <c:pt idx="18">
                  <c:v>0.12074959245414632</c:v>
                </c:pt>
                <c:pt idx="19">
                  <c:v>0.17474678791158985</c:v>
                </c:pt>
                <c:pt idx="20">
                  <c:v>0.21876943965365464</c:v>
                </c:pt>
                <c:pt idx="21">
                  <c:v>0.23599092424667634</c:v>
                </c:pt>
                <c:pt idx="22">
                  <c:v>0.21848036402353224</c:v>
                </c:pt>
                <c:pt idx="23">
                  <c:v>0.17290806556025362</c:v>
                </c:pt>
                <c:pt idx="24">
                  <c:v>0.11651480002475396</c:v>
                </c:pt>
                <c:pt idx="25">
                  <c:v>6.6586656119418317E-2</c:v>
                </c:pt>
                <c:pt idx="26">
                  <c:v>3.214480948503895E-2</c:v>
                </c:pt>
                <c:pt idx="27">
                  <c:v>1.3056576389557656E-2</c:v>
                </c:pt>
                <c:pt idx="28">
                  <c:v>4.4444686620981064E-3</c:v>
                </c:pt>
                <c:pt idx="29">
                  <c:v>1.2628731451348072E-3</c:v>
                </c:pt>
                <c:pt idx="30">
                  <c:v>2.9835012372445306E-4</c:v>
                </c:pt>
                <c:pt idx="31">
                  <c:v>5.8370928247739434E-5</c:v>
                </c:pt>
                <c:pt idx="32">
                  <c:v>9.4199398468094367E-6</c:v>
                </c:pt>
                <c:pt idx="33">
                  <c:v>1.2489874670651622E-6</c:v>
                </c:pt>
                <c:pt idx="34">
                  <c:v>1.3552010254244489E-7</c:v>
                </c:pt>
                <c:pt idx="35">
                  <c:v>1.1985670156595196E-8</c:v>
                </c:pt>
                <c:pt idx="36">
                  <c:v>8.6061943647982316E-10</c:v>
                </c:pt>
                <c:pt idx="37">
                  <c:v>4.9972085613532815E-11</c:v>
                </c:pt>
                <c:pt idx="38">
                  <c:v>2.3371606549256934E-12</c:v>
                </c:pt>
                <c:pt idx="39">
                  <c:v>8.7694365995144655E-14</c:v>
                </c:pt>
                <c:pt idx="40">
                  <c:v>2.6293846455273706E-15</c:v>
                </c:pt>
                <c:pt idx="41">
                  <c:v>6.2749912588736634E-17</c:v>
                </c:pt>
                <c:pt idx="42">
                  <c:v>1.1872056903883976E-18</c:v>
                </c:pt>
                <c:pt idx="43">
                  <c:v>1.7736581734947874E-20</c:v>
                </c:pt>
                <c:pt idx="44">
                  <c:v>2.0841177827198738E-22</c:v>
                </c:pt>
                <c:pt idx="45">
                  <c:v>1.9184931037132766E-24</c:v>
                </c:pt>
                <c:pt idx="46">
                  <c:v>1.3780378397015332E-26</c:v>
                </c:pt>
                <c:pt idx="47">
                  <c:v>7.6931151005717192E-29</c:v>
                </c:pt>
                <c:pt idx="48">
                  <c:v>3.32476361138863E-31</c:v>
                </c:pt>
                <c:pt idx="49">
                  <c:v>1.1079343810998614E-33</c:v>
                </c:pt>
                <c:pt idx="50">
                  <c:v>2.8355629918848838E-36</c:v>
                </c:pt>
                <c:pt idx="51">
                  <c:v>5.5515444549019754E-39</c:v>
                </c:pt>
                <c:pt idx="52">
                  <c:v>8.2816119178032656E-42</c:v>
                </c:pt>
                <c:pt idx="53">
                  <c:v>9.3760459884580511E-45</c:v>
                </c:pt>
                <c:pt idx="54">
                  <c:v>8.0242721816267442E-48</c:v>
                </c:pt>
                <c:pt idx="55">
                  <c:v>5.1707067977277902E-51</c:v>
                </c:pt>
                <c:pt idx="56">
                  <c:v>2.4987901167199828E-54</c:v>
                </c:pt>
                <c:pt idx="57">
                  <c:v>9.0203320119895518E-58</c:v>
                </c:pt>
                <c:pt idx="58">
                  <c:v>2.4227321983653389E-61</c:v>
                </c:pt>
                <c:pt idx="59">
                  <c:v>4.8223165267499444E-65</c:v>
                </c:pt>
                <c:pt idx="60">
                  <c:v>7.0851768974151894E-69</c:v>
                </c:pt>
                <c:pt idx="61">
                  <c:v>7.6536330127472938E-73</c:v>
                </c:pt>
                <c:pt idx="62">
                  <c:v>6.054576782651318E-77</c:v>
                </c:pt>
                <c:pt idx="63">
                  <c:v>3.4936262147017467E-81</c:v>
                </c:pt>
                <c:pt idx="64">
                  <c:v>1.4646128585016376E-85</c:v>
                </c:pt>
                <c:pt idx="65">
                  <c:v>4.4432451460091444E-90</c:v>
                </c:pt>
                <c:pt idx="66">
                  <c:v>9.7159663928933434E-95</c:v>
                </c:pt>
                <c:pt idx="67">
                  <c:v>1.5253071219355227E-99</c:v>
                </c:pt>
                <c:pt idx="68">
                  <c:v>1.7123456170051196E-104</c:v>
                </c:pt>
                <c:pt idx="69">
                  <c:v>1.3691961146746851E-109</c:v>
                </c:pt>
                <c:pt idx="70">
                  <c:v>7.767070762675765E-115</c:v>
                </c:pt>
                <c:pt idx="71">
                  <c:v>3.1134615500121225E-120</c:v>
                </c:pt>
                <c:pt idx="72">
                  <c:v>8.7841888016395713E-126</c:v>
                </c:pt>
                <c:pt idx="73">
                  <c:v>1.7374367186104943E-131</c:v>
                </c:pt>
                <c:pt idx="74">
                  <c:v>2.3996216820737299E-137</c:v>
                </c:pt>
              </c:numCache>
            </c:numRef>
          </c:yVal>
          <c:smooth val="1"/>
        </c:ser>
        <c:ser>
          <c:idx val="25"/>
          <c:order val="25"/>
          <c:tx>
            <c:strRef>
              <c:f>'Table S5 Partitioning Models '!$P$25</c:f>
              <c:strCache>
                <c:ptCount val="1"/>
                <c:pt idx="0">
                  <c:v>Univalent on M1ab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'Table S5 Partitioning Models '!$T$7:$CP$7</c:f>
              <c:numCache>
                <c:formatCode>General</c:formatCode>
                <c:ptCount val="75"/>
                <c:pt idx="0">
                  <c:v>0.5</c:v>
                </c:pt>
                <c:pt idx="1">
                  <c:v>0.52</c:v>
                </c:pt>
                <c:pt idx="2">
                  <c:v>0.54</c:v>
                </c:pt>
                <c:pt idx="3">
                  <c:v>0.56000000000000005</c:v>
                </c:pt>
                <c:pt idx="4">
                  <c:v>0.58000000000000007</c:v>
                </c:pt>
                <c:pt idx="5">
                  <c:v>0.60000000000000009</c:v>
                </c:pt>
                <c:pt idx="6">
                  <c:v>0.62000000000000011</c:v>
                </c:pt>
                <c:pt idx="7">
                  <c:v>0.63000000000000012</c:v>
                </c:pt>
                <c:pt idx="8">
                  <c:v>0.64000000000000012</c:v>
                </c:pt>
                <c:pt idx="9">
                  <c:v>0.65000000000000013</c:v>
                </c:pt>
                <c:pt idx="10">
                  <c:v>0.66000000000000014</c:v>
                </c:pt>
                <c:pt idx="11">
                  <c:v>0.67000000000000015</c:v>
                </c:pt>
                <c:pt idx="12">
                  <c:v>0.68000000000000016</c:v>
                </c:pt>
                <c:pt idx="13">
                  <c:v>0.69000000000000017</c:v>
                </c:pt>
                <c:pt idx="14">
                  <c:v>0.70000000000000018</c:v>
                </c:pt>
                <c:pt idx="15">
                  <c:v>0.71000000000000019</c:v>
                </c:pt>
                <c:pt idx="16">
                  <c:v>0.7200000000000002</c:v>
                </c:pt>
                <c:pt idx="17">
                  <c:v>0.7300000000000002</c:v>
                </c:pt>
                <c:pt idx="18">
                  <c:v>0.74000000000000021</c:v>
                </c:pt>
                <c:pt idx="19">
                  <c:v>0.75000000000000022</c:v>
                </c:pt>
                <c:pt idx="20">
                  <c:v>0.76000000000000023</c:v>
                </c:pt>
                <c:pt idx="21">
                  <c:v>0.77000000000000024</c:v>
                </c:pt>
                <c:pt idx="22">
                  <c:v>0.78000000000000025</c:v>
                </c:pt>
                <c:pt idx="23">
                  <c:v>0.79000000000000026</c:v>
                </c:pt>
                <c:pt idx="24">
                  <c:v>0.80000000000000027</c:v>
                </c:pt>
                <c:pt idx="25">
                  <c:v>0.81000000000000028</c:v>
                </c:pt>
                <c:pt idx="26">
                  <c:v>0.82000000000000028</c:v>
                </c:pt>
                <c:pt idx="27">
                  <c:v>0.83000000000000029</c:v>
                </c:pt>
                <c:pt idx="28">
                  <c:v>0.8400000000000003</c:v>
                </c:pt>
                <c:pt idx="29">
                  <c:v>0.85000000000000031</c:v>
                </c:pt>
                <c:pt idx="30">
                  <c:v>0.86000000000000032</c:v>
                </c:pt>
                <c:pt idx="31">
                  <c:v>0.87000000000000033</c:v>
                </c:pt>
                <c:pt idx="32">
                  <c:v>0.88000000000000034</c:v>
                </c:pt>
                <c:pt idx="33">
                  <c:v>0.89000000000000035</c:v>
                </c:pt>
                <c:pt idx="34">
                  <c:v>0.90000000000000036</c:v>
                </c:pt>
                <c:pt idx="35">
                  <c:v>0.91000000000000036</c:v>
                </c:pt>
                <c:pt idx="36">
                  <c:v>0.92000000000000037</c:v>
                </c:pt>
                <c:pt idx="37">
                  <c:v>0.93000000000000038</c:v>
                </c:pt>
                <c:pt idx="38">
                  <c:v>0.94000000000000039</c:v>
                </c:pt>
                <c:pt idx="39">
                  <c:v>0.9500000000000004</c:v>
                </c:pt>
                <c:pt idx="40">
                  <c:v>0.96000000000000041</c:v>
                </c:pt>
                <c:pt idx="41">
                  <c:v>0.97000000000000042</c:v>
                </c:pt>
                <c:pt idx="42">
                  <c:v>0.98000000000000043</c:v>
                </c:pt>
                <c:pt idx="43">
                  <c:v>0.99000000000000044</c:v>
                </c:pt>
                <c:pt idx="44">
                  <c:v>1.0000000000000004</c:v>
                </c:pt>
                <c:pt idx="45">
                  <c:v>1.0100000000000005</c:v>
                </c:pt>
                <c:pt idx="46">
                  <c:v>1.0200000000000005</c:v>
                </c:pt>
                <c:pt idx="47">
                  <c:v>1.0300000000000005</c:v>
                </c:pt>
                <c:pt idx="48">
                  <c:v>1.0400000000000005</c:v>
                </c:pt>
                <c:pt idx="49">
                  <c:v>1.0500000000000005</c:v>
                </c:pt>
                <c:pt idx="50">
                  <c:v>1.0600000000000005</c:v>
                </c:pt>
                <c:pt idx="51">
                  <c:v>1.0700000000000005</c:v>
                </c:pt>
                <c:pt idx="52">
                  <c:v>1.0800000000000005</c:v>
                </c:pt>
                <c:pt idx="53">
                  <c:v>1.0900000000000005</c:v>
                </c:pt>
                <c:pt idx="54">
                  <c:v>1.1000000000000005</c:v>
                </c:pt>
                <c:pt idx="55">
                  <c:v>1.1100000000000005</c:v>
                </c:pt>
                <c:pt idx="56">
                  <c:v>1.1200000000000006</c:v>
                </c:pt>
                <c:pt idx="57">
                  <c:v>1.1300000000000006</c:v>
                </c:pt>
                <c:pt idx="58">
                  <c:v>1.1400000000000006</c:v>
                </c:pt>
                <c:pt idx="59">
                  <c:v>1.1500000000000006</c:v>
                </c:pt>
                <c:pt idx="60">
                  <c:v>1.1600000000000006</c:v>
                </c:pt>
                <c:pt idx="61">
                  <c:v>1.1700000000000006</c:v>
                </c:pt>
                <c:pt idx="62">
                  <c:v>1.1800000000000006</c:v>
                </c:pt>
                <c:pt idx="63">
                  <c:v>1.1900000000000006</c:v>
                </c:pt>
                <c:pt idx="64">
                  <c:v>1.2000000000000006</c:v>
                </c:pt>
                <c:pt idx="65">
                  <c:v>1.2100000000000006</c:v>
                </c:pt>
                <c:pt idx="66">
                  <c:v>1.2200000000000006</c:v>
                </c:pt>
                <c:pt idx="67">
                  <c:v>1.2300000000000006</c:v>
                </c:pt>
                <c:pt idx="68">
                  <c:v>1.2400000000000007</c:v>
                </c:pt>
                <c:pt idx="69">
                  <c:v>1.2500000000000007</c:v>
                </c:pt>
                <c:pt idx="70">
                  <c:v>1.2600000000000007</c:v>
                </c:pt>
                <c:pt idx="71">
                  <c:v>1.2700000000000007</c:v>
                </c:pt>
                <c:pt idx="72">
                  <c:v>1.2800000000000007</c:v>
                </c:pt>
                <c:pt idx="73">
                  <c:v>1.2900000000000007</c:v>
                </c:pt>
                <c:pt idx="74">
                  <c:v>1.3000000000000007</c:v>
                </c:pt>
              </c:numCache>
            </c:numRef>
          </c:xVal>
          <c:yVal>
            <c:numRef>
              <c:f>'Table S5 Partitioning Models '!$T$25:$CP$25</c:f>
              <c:numCache>
                <c:formatCode>General</c:formatCode>
                <c:ptCount val="75"/>
                <c:pt idx="0">
                  <c:v>3.3575318423712239E-5</c:v>
                </c:pt>
                <c:pt idx="1">
                  <c:v>8.5522593585083727E-5</c:v>
                </c:pt>
                <c:pt idx="2">
                  <c:v>2.1179074198255176E-4</c:v>
                </c:pt>
                <c:pt idx="3">
                  <c:v>5.074323867137804E-4</c:v>
                </c:pt>
                <c:pt idx="4">
                  <c:v>1.170507526092398E-3</c:v>
                </c:pt>
                <c:pt idx="5">
                  <c:v>2.5868709951874574E-3</c:v>
                </c:pt>
                <c:pt idx="6">
                  <c:v>5.450791637277146E-3</c:v>
                </c:pt>
                <c:pt idx="7">
                  <c:v>7.7601656174662364E-3</c:v>
                </c:pt>
                <c:pt idx="8">
                  <c:v>1.0897035223396901E-2</c:v>
                </c:pt>
                <c:pt idx="9">
                  <c:v>1.5083656695906507E-2</c:v>
                </c:pt>
                <c:pt idx="10">
                  <c:v>2.0568414148309219E-2</c:v>
                </c:pt>
                <c:pt idx="11">
                  <c:v>2.7613777819110553E-2</c:v>
                </c:pt>
                <c:pt idx="12">
                  <c:v>3.6476793734884161E-2</c:v>
                </c:pt>
                <c:pt idx="13">
                  <c:v>4.7381441182998793E-2</c:v>
                </c:pt>
                <c:pt idx="14">
                  <c:v>6.0483319369475742E-2</c:v>
                </c:pt>
                <c:pt idx="15">
                  <c:v>7.5828711327857609E-2</c:v>
                </c:pt>
                <c:pt idx="16">
                  <c:v>9.3311979903381984E-2</c:v>
                </c:pt>
                <c:pt idx="17">
                  <c:v>0.11263718003775237</c:v>
                </c:pt>
                <c:pt idx="18">
                  <c:v>0.13329127850509062</c:v>
                </c:pt>
                <c:pt idx="19">
                  <c:v>0.15453692373216896</c:v>
                </c:pt>
                <c:pt idx="20">
                  <c:v>0.17543180056660668</c:v>
                </c:pt>
                <c:pt idx="21">
                  <c:v>0.19487892365936541</c:v>
                </c:pt>
                <c:pt idx="22">
                  <c:v>0.21170781095838526</c:v>
                </c:pt>
                <c:pt idx="23">
                  <c:v>0.22478085210696794</c:v>
                </c:pt>
                <c:pt idx="24">
                  <c:v>0.23311334251755719</c:v>
                </c:pt>
                <c:pt idx="25">
                  <c:v>0.23599092424667634</c:v>
                </c:pt>
                <c:pt idx="26">
                  <c:v>0.23306592688814967</c:v>
                </c:pt>
                <c:pt idx="27">
                  <c:v>0.22441534609268274</c:v>
                </c:pt>
                <c:pt idx="28">
                  <c:v>0.21054821393518358</c:v>
                </c:pt>
                <c:pt idx="29">
                  <c:v>0.19235823372199148</c:v>
                </c:pt>
                <c:pt idx="30">
                  <c:v>0.17102719503243594</c:v>
                </c:pt>
                <c:pt idx="31">
                  <c:v>0.14789370992461282</c:v>
                </c:pt>
                <c:pt idx="32">
                  <c:v>0.12430807355937183</c:v>
                </c:pt>
                <c:pt idx="33">
                  <c:v>0.10149602542885151</c:v>
                </c:pt>
                <c:pt idx="34">
                  <c:v>8.0451429731565549E-2</c:v>
                </c:pt>
                <c:pt idx="35">
                  <c:v>6.1871193416626009E-2</c:v>
                </c:pt>
                <c:pt idx="36">
                  <c:v>4.6136875515441961E-2</c:v>
                </c:pt>
                <c:pt idx="37">
                  <c:v>3.3338633230779423E-2</c:v>
                </c:pt>
                <c:pt idx="38">
                  <c:v>2.3330405745405128E-2</c:v>
                </c:pt>
                <c:pt idx="39">
                  <c:v>1.5801803097623825E-2</c:v>
                </c:pt>
                <c:pt idx="40">
                  <c:v>1.0352275423321089E-2</c:v>
                </c:pt>
                <c:pt idx="41">
                  <c:v>6.5560879718669605E-3</c:v>
                </c:pt>
                <c:pt idx="42">
                  <c:v>4.0111460361792733E-3</c:v>
                </c:pt>
                <c:pt idx="43">
                  <c:v>2.369419109176465E-3</c:v>
                </c:pt>
                <c:pt idx="44">
                  <c:v>1.3505167510400736E-3</c:v>
                </c:pt>
                <c:pt idx="45">
                  <c:v>7.4229699799839859E-4</c:v>
                </c:pt>
                <c:pt idx="46">
                  <c:v>3.9319685711009753E-4</c:v>
                </c:pt>
                <c:pt idx="47">
                  <c:v>2.0060046738531851E-4</c:v>
                </c:pt>
                <c:pt idx="48">
                  <c:v>9.8509559478468913E-5</c:v>
                </c:pt>
                <c:pt idx="49">
                  <c:v>4.6535492168200306E-5</c:v>
                </c:pt>
                <c:pt idx="50">
                  <c:v>2.1134146251134807E-5</c:v>
                </c:pt>
                <c:pt idx="51">
                  <c:v>9.2217752276395137E-6</c:v>
                </c:pt>
                <c:pt idx="52">
                  <c:v>3.8637475966268165E-6</c:v>
                </c:pt>
                <c:pt idx="53">
                  <c:v>1.5534680273480183E-6</c:v>
                </c:pt>
                <c:pt idx="54">
                  <c:v>5.9900467368435764E-7</c:v>
                </c:pt>
                <c:pt idx="55">
                  <c:v>2.2137439506481278E-7</c:v>
                </c:pt>
                <c:pt idx="56">
                  <c:v>7.8366204502867857E-8</c:v>
                </c:pt>
                <c:pt idx="57">
                  <c:v>2.6556415355240866E-8</c:v>
                </c:pt>
                <c:pt idx="58">
                  <c:v>8.6096256824363753E-9</c:v>
                </c:pt>
                <c:pt idx="59">
                  <c:v>2.6687520772552126E-9</c:v>
                </c:pt>
                <c:pt idx="60">
                  <c:v>7.9045344702655356E-10</c:v>
                </c:pt>
                <c:pt idx="61">
                  <c:v>2.2357510143628344E-10</c:v>
                </c:pt>
                <c:pt idx="62">
                  <c:v>6.0351019535943661E-11</c:v>
                </c:pt>
                <c:pt idx="63">
                  <c:v>1.5537988167889286E-11</c:v>
                </c:pt>
                <c:pt idx="64">
                  <c:v>3.8131942235228685E-12</c:v>
                </c:pt>
                <c:pt idx="65">
                  <c:v>8.9146027664250946E-13</c:v>
                </c:pt>
                <c:pt idx="66">
                  <c:v>1.9841246790054644E-13</c:v>
                </c:pt>
                <c:pt idx="67">
                  <c:v>4.2016974816935578E-14</c:v>
                </c:pt>
                <c:pt idx="68">
                  <c:v>8.460663538513991E-15</c:v>
                </c:pt>
                <c:pt idx="69">
                  <c:v>1.6189851144566764E-15</c:v>
                </c:pt>
                <c:pt idx="70">
                  <c:v>2.9422192901256621E-16</c:v>
                </c:pt>
                <c:pt idx="71">
                  <c:v>5.0749987240333745E-17</c:v>
                </c:pt>
                <c:pt idx="72">
                  <c:v>8.3034871279499223E-18</c:v>
                </c:pt>
                <c:pt idx="73">
                  <c:v>1.2879047385137637E-18</c:v>
                </c:pt>
                <c:pt idx="74">
                  <c:v>1.8925204227562713E-19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813688"/>
        <c:axId val="230814864"/>
      </c:scatterChart>
      <c:valAx>
        <c:axId val="230813688"/>
        <c:scaling>
          <c:orientation val="minMax"/>
          <c:max val="1.3"/>
          <c:min val="0.5"/>
        </c:scaling>
        <c:delete val="0"/>
        <c:axPos val="b"/>
        <c:numFmt formatCode="General" sourceLinked="1"/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814864"/>
        <c:crosses val="autoZero"/>
        <c:crossBetween val="midCat"/>
      </c:valAx>
      <c:valAx>
        <c:axId val="230814864"/>
        <c:scaling>
          <c:logBase val="10"/>
          <c:orientation val="minMax"/>
          <c:max val="1"/>
          <c:min val="1.0000000000000005E-7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813688"/>
        <c:crosses val="autoZero"/>
        <c:crossBetween val="midCat"/>
      </c:valAx>
      <c:spPr>
        <a:noFill/>
        <a:ln>
          <a:solidFill>
            <a:schemeClr val="accent3">
              <a:lumMod val="50000"/>
            </a:schemeClr>
          </a:solidFill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9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7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79129699460172165"/>
          <c:y val="9.1537013412737747E-2"/>
          <c:w val="0.17477047206360652"/>
          <c:h val="0.857933185754487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Projected elements</a:t>
            </a:r>
          </a:p>
        </c:rich>
      </c:tx>
      <c:layout>
        <c:manualLayout>
          <c:xMode val="edge"/>
          <c:yMode val="edge"/>
          <c:x val="0.41022910666562878"/>
          <c:y val="1.52129756700197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415732642302223E-2"/>
          <c:y val="7.7747888650601074E-2"/>
          <c:w val="0.69530115681041782"/>
          <c:h val="0.83807803817298954"/>
        </c:manualLayout>
      </c:layout>
      <c:scatterChart>
        <c:scatterStyle val="lineMarker"/>
        <c:varyColors val="0"/>
        <c:ser>
          <c:idx val="2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'!$CS$11:$DT$11</c:f>
              <c:numCache>
                <c:formatCode>0.00E+00</c:formatCode>
                <c:ptCount val="28"/>
                <c:pt idx="2">
                  <c:v>1</c:v>
                </c:pt>
                <c:pt idx="3">
                  <c:v>1.5377904564211744E-5</c:v>
                </c:pt>
                <c:pt idx="4">
                  <c:v>9.1732530948311874E-21</c:v>
                </c:pt>
                <c:pt idx="5">
                  <c:v>3.9851312487205543E-4</c:v>
                </c:pt>
                <c:pt idx="6">
                  <c:v>3.3145073268339665E-6</c:v>
                </c:pt>
                <c:pt idx="7">
                  <c:v>5.3996159015982086E-5</c:v>
                </c:pt>
              </c:numCache>
            </c:numRef>
          </c:yVal>
          <c:smooth val="0"/>
        </c:ser>
        <c:ser>
          <c:idx val="2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fld id="{C9C34B6F-74EA-46A8-844B-579F339F83B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11371D7-3E09-447C-B6AD-C7E981A4444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CD24FE4-D1C8-4F3A-8DF2-FC8054C3836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CA32AE7-32BC-46AC-8127-9ACA517BCE4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6170147-FA71-4E08-A071-A4177F152B4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926779D-B736-4A64-95A0-AAD98E30335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06A2F73-1DA4-4F84-9F57-6D595C28A26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7EB7EA3-F323-4283-B073-E9ABEF5E0F6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AADB17A2-34DA-4442-9048-8309A3BC79E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1D0DEDA-E817-4820-AA02-8168D701294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2B556BBB-4071-4FF6-9DF7-8A8A04774F2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DEC0D4DE-000A-4929-8EEC-C0B8D3B4E23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79D4BAE0-88F8-421C-B6C9-2564D378847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3177CFC1-E1F9-4A8B-A580-7088B1F440C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ED804ED6-5FEB-4838-8308-7F142129EA9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'!$CS$12:$DT$12</c:f>
              <c:numCache>
                <c:formatCode>0.00E+00</c:formatCode>
                <c:ptCount val="28"/>
                <c:pt idx="8">
                  <c:v>2.3710186304346328E-4</c:v>
                </c:pt>
                <c:pt idx="9">
                  <c:v>4.5529529731963544E-2</c:v>
                </c:pt>
                <c:pt idx="10">
                  <c:v>0.16337526806047178</c:v>
                </c:pt>
                <c:pt idx="11">
                  <c:v>0.23599092424667634</c:v>
                </c:pt>
                <c:pt idx="12">
                  <c:v>0.2257779846837166</c:v>
                </c:pt>
                <c:pt idx="13">
                  <c:v>9.5093953776357376E-2</c:v>
                </c:pt>
                <c:pt idx="14">
                  <c:v>4.6292826669205187E-2</c:v>
                </c:pt>
                <c:pt idx="15">
                  <c:v>2.2123904893067425E-2</c:v>
                </c:pt>
                <c:pt idx="16">
                  <c:v>4.8313551227757269E-3</c:v>
                </c:pt>
                <c:pt idx="17">
                  <c:v>1.263991833131401E-3</c:v>
                </c:pt>
                <c:pt idx="18">
                  <c:v>2.7484436808004881E-4</c:v>
                </c:pt>
                <c:pt idx="19">
                  <c:v>4.9912952162118416E-5</c:v>
                </c:pt>
                <c:pt idx="20">
                  <c:v>9.0907419389182866E-6</c:v>
                </c:pt>
                <c:pt idx="21">
                  <c:v>9.7787626973579781E-7</c:v>
                </c:pt>
                <c:pt idx="22">
                  <c:v>2.4308611449837913E-7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'!$CS$6:$DT$6</c15:f>
                <c15:dlblRangeCache>
                  <c:ptCount val="28"/>
                  <c:pt idx="0">
                    <c:v>Na</c:v>
                  </c:pt>
                  <c:pt idx="1">
                    <c:v>K</c:v>
                  </c:pt>
                  <c:pt idx="2">
                    <c:v>Ca</c:v>
                  </c:pt>
                  <c:pt idx="3">
                    <c:v>Sr</c:v>
                  </c:pt>
                  <c:pt idx="4">
                    <c:v>Ba</c:v>
                  </c:pt>
                  <c:pt idx="5">
                    <c:v>Mn</c:v>
                  </c:pt>
                  <c:pt idx="6">
                    <c:v>Fe</c:v>
                  </c:pt>
                  <c:pt idx="7">
                    <c:v>Eu2+</c:v>
                  </c:pt>
                  <c:pt idx="8">
                    <c:v>Y</c:v>
                  </c:pt>
                  <c:pt idx="9">
                    <c:v>La</c:v>
                  </c:pt>
                  <c:pt idx="10">
                    <c:v>Ce</c:v>
                  </c:pt>
                  <c:pt idx="11">
                    <c:v>Pr</c:v>
                  </c:pt>
                  <c:pt idx="12">
                    <c:v>Nd</c:v>
                  </c:pt>
                  <c:pt idx="13">
                    <c:v>Sm</c:v>
                  </c:pt>
                  <c:pt idx="14">
                    <c:v>Eu3+</c:v>
                  </c:pt>
                  <c:pt idx="15">
                    <c:v>Gd</c:v>
                  </c:pt>
                  <c:pt idx="16">
                    <c:v>Tb</c:v>
                  </c:pt>
                  <c:pt idx="17">
                    <c:v>Dy</c:v>
                  </c:pt>
                  <c:pt idx="18">
                    <c:v>Ho</c:v>
                  </c:pt>
                  <c:pt idx="19">
                    <c:v>Er</c:v>
                  </c:pt>
                  <c:pt idx="20">
                    <c:v>Tm</c:v>
                  </c:pt>
                  <c:pt idx="21">
                    <c:v>Yb</c:v>
                  </c:pt>
                  <c:pt idx="22">
                    <c:v>Lu</c:v>
                  </c:pt>
                  <c:pt idx="23">
                    <c:v>Zr</c:v>
                  </c:pt>
                  <c:pt idx="24">
                    <c:v>Hf</c:v>
                  </c:pt>
                  <c:pt idx="25">
                    <c:v>Ti</c:v>
                  </c:pt>
                  <c:pt idx="26">
                    <c:v>Nb</c:v>
                  </c:pt>
                  <c:pt idx="27">
                    <c:v>Ta</c:v>
                  </c:pt>
                </c15:dlblRangeCache>
              </c15:datalabelsRange>
            </c:ext>
          </c:extLst>
        </c:ser>
        <c:ser>
          <c:idx val="2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'!$CS$13:$DT$13</c:f>
              <c:numCache>
                <c:formatCode>0.00E+00</c:formatCode>
                <c:ptCount val="28"/>
                <c:pt idx="0">
                  <c:v>0.23233143610541918</c:v>
                </c:pt>
                <c:pt idx="1">
                  <c:v>1.2894717597134039E-11</c:v>
                </c:pt>
              </c:numCache>
            </c:numRef>
          </c:yVal>
          <c:smooth val="0"/>
        </c:ser>
        <c:ser>
          <c:idx val="2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'!$CS$14:$DT$14</c:f>
              <c:numCache>
                <c:formatCode>0.00E+00</c:formatCode>
                <c:ptCount val="28"/>
              </c:numCache>
            </c:numRef>
          </c:yVal>
          <c:smooth val="0"/>
        </c:ser>
        <c:ser>
          <c:idx val="2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'!$CS$15:$DT$15</c:f>
              <c:numCache>
                <c:formatCode>0.00E+00</c:formatCode>
                <c:ptCount val="28"/>
              </c:numCache>
            </c:numRef>
          </c:yVal>
          <c:smooth val="0"/>
        </c:ser>
        <c:ser>
          <c:idx val="2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'!$CS$16:$DT$16</c:f>
              <c:numCache>
                <c:formatCode>0.00E+00</c:formatCode>
                <c:ptCount val="28"/>
              </c:numCache>
            </c:numRef>
          </c:yVal>
          <c:smooth val="0"/>
        </c:ser>
        <c:ser>
          <c:idx val="26"/>
          <c:order val="6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dPt>
            <c:idx val="2"/>
            <c:marker>
              <c:symbol val="circle"/>
              <c:size val="5"/>
              <c:spPr>
                <a:solidFill>
                  <a:schemeClr val="accent2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</c:dPt>
          <c:dPt>
            <c:idx val="5"/>
            <c:marker>
              <c:symbol val="circle"/>
              <c:size val="5"/>
              <c:spPr>
                <a:solidFill>
                  <a:srgbClr val="7030A0"/>
                </a:solidFill>
                <a:ln w="9525">
                  <a:noFill/>
                </a:ln>
                <a:effectLst/>
              </c:spPr>
            </c:marker>
            <c:bubble3D val="0"/>
          </c:dPt>
          <c:dPt>
            <c:idx val="6"/>
            <c:marker>
              <c:symbol val="circle"/>
              <c:size val="5"/>
              <c:spPr>
                <a:solidFill>
                  <a:srgbClr val="7030A0"/>
                </a:solidFill>
                <a:ln w="9525">
                  <a:noFill/>
                </a:ln>
                <a:effectLst/>
              </c:spPr>
            </c:marker>
            <c:bubble3D val="0"/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fld id="{60020AF6-6A4F-4B57-B38B-2ED264DB959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93E0B00-D011-4825-BB5F-1FD5E4CA2CF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CE26122-94F8-4BB0-9FB3-CA782E45DF5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A4D2FB7-7A6F-4CC9-B63D-C9AF98B476B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1C925E2-B618-4E45-A5AC-351E3688127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B7E7705-92CC-48B1-AB33-BF7641BA2DC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'!$CS$17:$DT$17</c:f>
              <c:numCache>
                <c:formatCode>0.00E+00</c:formatCode>
                <c:ptCount val="28"/>
                <c:pt idx="2">
                  <c:v>3.0205984869061223E-5</c:v>
                </c:pt>
                <c:pt idx="3">
                  <c:v>2.5480653844805485E-22</c:v>
                </c:pt>
                <c:pt idx="4">
                  <c:v>1.814265422832064E-53</c:v>
                </c:pt>
                <c:pt idx="5">
                  <c:v>1</c:v>
                </c:pt>
                <c:pt idx="6">
                  <c:v>0.46745724767764707</c:v>
                </c:pt>
                <c:pt idx="7">
                  <c:v>5.6256485611501774E-21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'!$CS$6:$DT$6</c15:f>
                <c15:dlblRangeCache>
                  <c:ptCount val="28"/>
                  <c:pt idx="0">
                    <c:v>Na</c:v>
                  </c:pt>
                  <c:pt idx="1">
                    <c:v>K</c:v>
                  </c:pt>
                  <c:pt idx="2">
                    <c:v>Ca</c:v>
                  </c:pt>
                  <c:pt idx="3">
                    <c:v>Sr</c:v>
                  </c:pt>
                  <c:pt idx="4">
                    <c:v>Ba</c:v>
                  </c:pt>
                  <c:pt idx="5">
                    <c:v>Mn</c:v>
                  </c:pt>
                  <c:pt idx="6">
                    <c:v>Fe</c:v>
                  </c:pt>
                  <c:pt idx="7">
                    <c:v>Eu2+</c:v>
                  </c:pt>
                  <c:pt idx="8">
                    <c:v>Y</c:v>
                  </c:pt>
                  <c:pt idx="9">
                    <c:v>La</c:v>
                  </c:pt>
                  <c:pt idx="10">
                    <c:v>Ce</c:v>
                  </c:pt>
                  <c:pt idx="11">
                    <c:v>Pr</c:v>
                  </c:pt>
                  <c:pt idx="12">
                    <c:v>Nd</c:v>
                  </c:pt>
                  <c:pt idx="13">
                    <c:v>Sm</c:v>
                  </c:pt>
                  <c:pt idx="14">
                    <c:v>Eu3+</c:v>
                  </c:pt>
                  <c:pt idx="15">
                    <c:v>Gd</c:v>
                  </c:pt>
                  <c:pt idx="16">
                    <c:v>Tb</c:v>
                  </c:pt>
                  <c:pt idx="17">
                    <c:v>Dy</c:v>
                  </c:pt>
                  <c:pt idx="18">
                    <c:v>Ho</c:v>
                  </c:pt>
                  <c:pt idx="19">
                    <c:v>Er</c:v>
                  </c:pt>
                  <c:pt idx="20">
                    <c:v>Tm</c:v>
                  </c:pt>
                  <c:pt idx="21">
                    <c:v>Yb</c:v>
                  </c:pt>
                  <c:pt idx="22">
                    <c:v>Lu</c:v>
                  </c:pt>
                  <c:pt idx="23">
                    <c:v>Zr</c:v>
                  </c:pt>
                  <c:pt idx="24">
                    <c:v>Hf</c:v>
                  </c:pt>
                  <c:pt idx="25">
                    <c:v>Ti</c:v>
                  </c:pt>
                  <c:pt idx="26">
                    <c:v>Nb</c:v>
                  </c:pt>
                  <c:pt idx="27">
                    <c:v>Ta</c:v>
                  </c:pt>
                </c15:dlblRangeCache>
              </c15:datalabelsRange>
            </c:ext>
          </c:extLst>
        </c:ser>
        <c:ser>
          <c:idx val="27"/>
          <c:order val="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966FF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fld id="{69D0DB29-88C5-49FF-A5FA-ABA3BC6422A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2967D7A-79D4-4AD0-BFFA-841C84F645F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C6E099F-3663-4B69-AB37-535BFBA8F73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6C92378-2467-4701-886A-FC98C43B556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96E110F-66D7-4435-AE99-D789839D9A3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ECB6487-64A8-4D74-B525-3230AF92830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1E50315-109E-4AA4-9626-958CF798DCE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568190D-DC8F-48D5-9208-5B07E1FF8BE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EB03368E-78F2-4972-95CC-332945CC300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64AEACB-F7A5-4FCD-B720-23F3004A5DF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7AEAAC3E-D842-4065-A5BD-271B3707CCC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F087454A-73FC-496A-B0B9-D21E72AFD9E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78970599-555B-4AD9-9562-75FBF38211B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38995D3C-5F75-4099-8A36-D62EEF4331E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AA346CCC-390A-4DB0-BFA4-9FBE09FDB42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'!$CS$18:$DT$18</c:f>
              <c:numCache>
                <c:formatCode>0.00E+00</c:formatCode>
                <c:ptCount val="28"/>
                <c:pt idx="8">
                  <c:v>9.1918575911255471E-4</c:v>
                </c:pt>
                <c:pt idx="9">
                  <c:v>5.6086235729588021E-20</c:v>
                </c:pt>
                <c:pt idx="10">
                  <c:v>4.3822139108531626E-16</c:v>
                </c:pt>
                <c:pt idx="11">
                  <c:v>5.568381900516105E-13</c:v>
                </c:pt>
                <c:pt idx="12">
                  <c:v>5.4569032719279544E-12</c:v>
                </c:pt>
                <c:pt idx="13">
                  <c:v>7.6914748044573851E-9</c:v>
                </c:pt>
                <c:pt idx="14">
                  <c:v>1.2104378558342959E-7</c:v>
                </c:pt>
                <c:pt idx="15">
                  <c:v>9.5241148963868533E-7</c:v>
                </c:pt>
                <c:pt idx="16">
                  <c:v>2.0357576032914173E-5</c:v>
                </c:pt>
                <c:pt idx="17">
                  <c:v>1.4360835961107127E-4</c:v>
                </c:pt>
                <c:pt idx="18">
                  <c:v>7.9598649124326844E-4</c:v>
                </c:pt>
                <c:pt idx="19">
                  <c:v>3.4849531841538539E-3</c:v>
                </c:pt>
                <c:pt idx="20">
                  <c:v>1.0920155332814232E-2</c:v>
                </c:pt>
                <c:pt idx="21">
                  <c:v>3.3623823351464112E-2</c:v>
                </c:pt>
                <c:pt idx="22">
                  <c:v>5.7391897706751134E-2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'!$CS$6:$DT$6</c15:f>
                <c15:dlblRangeCache>
                  <c:ptCount val="28"/>
                  <c:pt idx="0">
                    <c:v>Na</c:v>
                  </c:pt>
                  <c:pt idx="1">
                    <c:v>K</c:v>
                  </c:pt>
                  <c:pt idx="2">
                    <c:v>Ca</c:v>
                  </c:pt>
                  <c:pt idx="3">
                    <c:v>Sr</c:v>
                  </c:pt>
                  <c:pt idx="4">
                    <c:v>Ba</c:v>
                  </c:pt>
                  <c:pt idx="5">
                    <c:v>Mn</c:v>
                  </c:pt>
                  <c:pt idx="6">
                    <c:v>Fe</c:v>
                  </c:pt>
                  <c:pt idx="7">
                    <c:v>Eu2+</c:v>
                  </c:pt>
                  <c:pt idx="8">
                    <c:v>Y</c:v>
                  </c:pt>
                  <c:pt idx="9">
                    <c:v>La</c:v>
                  </c:pt>
                  <c:pt idx="10">
                    <c:v>Ce</c:v>
                  </c:pt>
                  <c:pt idx="11">
                    <c:v>Pr</c:v>
                  </c:pt>
                  <c:pt idx="12">
                    <c:v>Nd</c:v>
                  </c:pt>
                  <c:pt idx="13">
                    <c:v>Sm</c:v>
                  </c:pt>
                  <c:pt idx="14">
                    <c:v>Eu3+</c:v>
                  </c:pt>
                  <c:pt idx="15">
                    <c:v>Gd</c:v>
                  </c:pt>
                  <c:pt idx="16">
                    <c:v>Tb</c:v>
                  </c:pt>
                  <c:pt idx="17">
                    <c:v>Dy</c:v>
                  </c:pt>
                  <c:pt idx="18">
                    <c:v>Ho</c:v>
                  </c:pt>
                  <c:pt idx="19">
                    <c:v>Er</c:v>
                  </c:pt>
                  <c:pt idx="20">
                    <c:v>Tm</c:v>
                  </c:pt>
                  <c:pt idx="21">
                    <c:v>Yb</c:v>
                  </c:pt>
                  <c:pt idx="22">
                    <c:v>Lu</c:v>
                  </c:pt>
                  <c:pt idx="23">
                    <c:v>Zr</c:v>
                  </c:pt>
                  <c:pt idx="24">
                    <c:v>Hf</c:v>
                  </c:pt>
                  <c:pt idx="25">
                    <c:v>Ti</c:v>
                  </c:pt>
                  <c:pt idx="26">
                    <c:v>Nb</c:v>
                  </c:pt>
                  <c:pt idx="27">
                    <c:v>Ta</c:v>
                  </c:pt>
                </c15:dlblRangeCache>
              </c15:datalabelsRange>
            </c:ext>
          </c:extLst>
        </c:ser>
        <c:ser>
          <c:idx val="28"/>
          <c:order val="8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'!$CS$19:$DT$19</c:f>
              <c:numCache>
                <c:formatCode>0.00E+00</c:formatCode>
                <c:ptCount val="28"/>
                <c:pt idx="0">
                  <c:v>5.3919828369149124E-3</c:v>
                </c:pt>
                <c:pt idx="1">
                  <c:v>5.474513249268292E-23</c:v>
                </c:pt>
              </c:numCache>
            </c:numRef>
          </c:yVal>
          <c:smooth val="0"/>
        </c:ser>
        <c:ser>
          <c:idx val="29"/>
          <c:order val="9"/>
          <c:tx>
            <c:strRef>
              <c:f>'Table S5 Partitioning Models '!$CX$34:$DS$34</c:f>
              <c:strCache>
                <c:ptCount val="22"/>
                <c:pt idx="0">
                  <c:v>0.00</c:v>
                </c:pt>
                <c:pt idx="1">
                  <c:v>0.00</c:v>
                </c:pt>
                <c:pt idx="18">
                  <c:v>0.00</c:v>
                </c:pt>
                <c:pt idx="19">
                  <c:v>0.00</c:v>
                </c:pt>
                <c:pt idx="20">
                  <c:v>0.00</c:v>
                </c:pt>
                <c:pt idx="21">
                  <c:v>0.00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'Table S5 Partitioning Models '!$CX$34:$DS$34</c:f>
              <c:numCache>
                <c:formatCode>0.00</c:formatCode>
                <c:ptCount val="22"/>
                <c:pt idx="0">
                  <c:v>6.6000000000000005E-11</c:v>
                </c:pt>
                <c:pt idx="1">
                  <c:v>6.3999999999999999E-11</c:v>
                </c:pt>
                <c:pt idx="18">
                  <c:v>5.9000000000000003E-11</c:v>
                </c:pt>
                <c:pt idx="19">
                  <c:v>5.8E-11</c:v>
                </c:pt>
                <c:pt idx="20">
                  <c:v>4.1999999999999997E-11</c:v>
                </c:pt>
                <c:pt idx="21">
                  <c:v>4.8000000000000002E-11</c:v>
                </c:pt>
              </c:numCache>
            </c:numRef>
          </c:xVal>
          <c:yVal>
            <c:numRef>
              <c:f>'Table S5 Partitioning Models '!$CX$35:$DS$35</c:f>
              <c:numCache>
                <c:formatCode>0.00E+00</c:formatCode>
                <c:ptCount val="22"/>
                <c:pt idx="0">
                  <c:v>0.78705338310178041</c:v>
                </c:pt>
                <c:pt idx="1">
                  <c:v>1</c:v>
                </c:pt>
              </c:numCache>
            </c:numRef>
          </c:yVal>
          <c:smooth val="0"/>
        </c:ser>
        <c:ser>
          <c:idx val="30"/>
          <c:order val="10"/>
          <c:tx>
            <c:strRef>
              <c:f>'Table S5 Partitioning Models '!$CX$33:$DT$33</c:f>
              <c:strCache>
                <c:ptCount val="23"/>
                <c:pt idx="0">
                  <c:v>0.66</c:v>
                </c:pt>
                <c:pt idx="1">
                  <c:v>0.64</c:v>
                </c:pt>
                <c:pt idx="18">
                  <c:v>0.59</c:v>
                </c:pt>
                <c:pt idx="19">
                  <c:v>0.58</c:v>
                </c:pt>
                <c:pt idx="20">
                  <c:v>0.42</c:v>
                </c:pt>
                <c:pt idx="21">
                  <c:v>0.48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'Table S5 Partitioning Models '!$CX$33:$DS$33</c:f>
              <c:numCache>
                <c:formatCode>0.00</c:formatCode>
                <c:ptCount val="22"/>
                <c:pt idx="0">
                  <c:v>0.66</c:v>
                </c:pt>
                <c:pt idx="1">
                  <c:v>0.64</c:v>
                </c:pt>
                <c:pt idx="18">
                  <c:v>0.59</c:v>
                </c:pt>
                <c:pt idx="19">
                  <c:v>0.57999999999999996</c:v>
                </c:pt>
                <c:pt idx="20">
                  <c:v>0.42</c:v>
                </c:pt>
                <c:pt idx="21">
                  <c:v>0.48</c:v>
                </c:pt>
              </c:numCache>
            </c:numRef>
          </c:xVal>
          <c:yVal>
            <c:numRef>
              <c:f>'Table S5 Partitioning Models '!$CX$36:$DS$36</c:f>
              <c:numCache>
                <c:formatCode>0.00E+00</c:formatCode>
                <c:ptCount val="22"/>
                <c:pt idx="2">
                  <c:v>3.8812163954696344E-112</c:v>
                </c:pt>
                <c:pt idx="3">
                  <c:v>3.8812163954696344E-112</c:v>
                </c:pt>
                <c:pt idx="4">
                  <c:v>3.8812163954696344E-112</c:v>
                </c:pt>
                <c:pt idx="5">
                  <c:v>3.8812163954696344E-112</c:v>
                </c:pt>
                <c:pt idx="6">
                  <c:v>3.8812163954696344E-112</c:v>
                </c:pt>
                <c:pt idx="7">
                  <c:v>3.8812163954696344E-112</c:v>
                </c:pt>
                <c:pt idx="8">
                  <c:v>3.8812163954696344E-112</c:v>
                </c:pt>
                <c:pt idx="9">
                  <c:v>3.8812163954696344E-112</c:v>
                </c:pt>
                <c:pt idx="10">
                  <c:v>3.8812163954696344E-112</c:v>
                </c:pt>
                <c:pt idx="11">
                  <c:v>3.8812163954696344E-112</c:v>
                </c:pt>
                <c:pt idx="12">
                  <c:v>3.8812163954696344E-112</c:v>
                </c:pt>
                <c:pt idx="13">
                  <c:v>3.8812163954696344E-112</c:v>
                </c:pt>
                <c:pt idx="14">
                  <c:v>3.8812163954696344E-112</c:v>
                </c:pt>
                <c:pt idx="15">
                  <c:v>3.8812163954696344E-112</c:v>
                </c:pt>
                <c:pt idx="16">
                  <c:v>3.8812163954696344E-112</c:v>
                </c:pt>
                <c:pt idx="17">
                  <c:v>3.8812163954696344E-112</c:v>
                </c:pt>
              </c:numCache>
            </c:numRef>
          </c:yVal>
          <c:smooth val="0"/>
        </c:ser>
        <c:ser>
          <c:idx val="31"/>
          <c:order val="11"/>
          <c:tx>
            <c:strRef>
              <c:f>'Table S5 Partitioning Models '!$CX$33:$DS$33</c:f>
              <c:strCache>
                <c:ptCount val="22"/>
                <c:pt idx="0">
                  <c:v>0.66</c:v>
                </c:pt>
                <c:pt idx="1">
                  <c:v>0.64</c:v>
                </c:pt>
                <c:pt idx="18">
                  <c:v>0.59</c:v>
                </c:pt>
                <c:pt idx="19">
                  <c:v>0.58</c:v>
                </c:pt>
                <c:pt idx="20">
                  <c:v>0.42</c:v>
                </c:pt>
                <c:pt idx="21">
                  <c:v>0.48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3E5E0E4-CCC6-4245-B367-9BEA017D70C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8956DF3-DE3E-46E6-88DC-1E463E57783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'Table S5 Partitioning Models '!$CX$33:$DS$33</c:f>
              <c:numCache>
                <c:formatCode>0.00</c:formatCode>
                <c:ptCount val="22"/>
                <c:pt idx="0">
                  <c:v>0.66</c:v>
                </c:pt>
                <c:pt idx="1">
                  <c:v>0.64</c:v>
                </c:pt>
                <c:pt idx="18">
                  <c:v>0.59</c:v>
                </c:pt>
                <c:pt idx="19">
                  <c:v>0.57999999999999996</c:v>
                </c:pt>
                <c:pt idx="20">
                  <c:v>0.42</c:v>
                </c:pt>
                <c:pt idx="21">
                  <c:v>0.48</c:v>
                </c:pt>
              </c:numCache>
            </c:numRef>
          </c:xVal>
          <c:yVal>
            <c:numRef>
              <c:f>'Table S5 Partitioning Models '!$CX$35:$DS$35</c:f>
              <c:numCache>
                <c:formatCode>0.00E+00</c:formatCode>
                <c:ptCount val="22"/>
                <c:pt idx="0">
                  <c:v>0.78705338310178041</c:v>
                </c:pt>
                <c:pt idx="1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'!$CX$32:$CY$32</c15:f>
                <c15:dlblRangeCache>
                  <c:ptCount val="2"/>
                  <c:pt idx="0">
                    <c:v>Mn</c:v>
                  </c:pt>
                  <c:pt idx="1">
                    <c:v>Fe</c:v>
                  </c:pt>
                </c15:dlblRangeCache>
              </c15:datalabelsRange>
            </c:ext>
          </c:extLst>
        </c:ser>
        <c:ser>
          <c:idx val="32"/>
          <c:order val="1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'Table S5 Partitioning Models '!$CS$40:$DS$40</c:f>
              <c:numCache>
                <c:formatCode>General</c:formatCode>
                <c:ptCount val="27"/>
                <c:pt idx="0">
                  <c:v>1.24</c:v>
                </c:pt>
                <c:pt idx="2">
                  <c:v>1.18</c:v>
                </c:pt>
                <c:pt idx="3" formatCode="0.00">
                  <c:v>1.31</c:v>
                </c:pt>
                <c:pt idx="4" formatCode="0.00">
                  <c:v>1.47</c:v>
                </c:pt>
                <c:pt idx="7" formatCode="0.00">
                  <c:v>1.3</c:v>
                </c:pt>
                <c:pt idx="8" formatCode="0.00">
                  <c:v>1.075</c:v>
                </c:pt>
                <c:pt idx="9" formatCode="0.00">
                  <c:v>1.216</c:v>
                </c:pt>
                <c:pt idx="10" formatCode="0.00">
                  <c:v>1.196</c:v>
                </c:pt>
                <c:pt idx="11" formatCode="0.00">
                  <c:v>1.179</c:v>
                </c:pt>
                <c:pt idx="12" formatCode="0.00">
                  <c:v>1.163</c:v>
                </c:pt>
                <c:pt idx="13" formatCode="0.00">
                  <c:v>1.1319999999999999</c:v>
                </c:pt>
                <c:pt idx="14" formatCode="0.00">
                  <c:v>1.1200000000000001</c:v>
                </c:pt>
                <c:pt idx="15" formatCode="0.00">
                  <c:v>1.107</c:v>
                </c:pt>
                <c:pt idx="16" formatCode="0.00">
                  <c:v>1.095</c:v>
                </c:pt>
                <c:pt idx="17" formatCode="0.00">
                  <c:v>1.083</c:v>
                </c:pt>
                <c:pt idx="18" formatCode="0.00">
                  <c:v>1.0720000000000001</c:v>
                </c:pt>
                <c:pt idx="19" formatCode="0.00">
                  <c:v>1.0620000000000001</c:v>
                </c:pt>
                <c:pt idx="20" formatCode="0.00">
                  <c:v>1.052</c:v>
                </c:pt>
                <c:pt idx="21" formatCode="0.00">
                  <c:v>1.042</c:v>
                </c:pt>
                <c:pt idx="22" formatCode="0.00">
                  <c:v>1.032</c:v>
                </c:pt>
                <c:pt idx="23" formatCode="0.00">
                  <c:v>0.89</c:v>
                </c:pt>
              </c:numCache>
            </c:numRef>
          </c:xVal>
          <c:yVal>
            <c:numRef>
              <c:f>'Table S5 Partitioning Models '!$CS$43:$DS$43</c:f>
              <c:numCache>
                <c:formatCode>0.00E+00</c:formatCode>
                <c:ptCount val="27"/>
                <c:pt idx="0">
                  <c:v>1</c:v>
                </c:pt>
                <c:pt idx="1">
                  <c:v>1.6241465796473118E-34</c:v>
                </c:pt>
              </c:numCache>
            </c:numRef>
          </c:yVal>
          <c:smooth val="0"/>
        </c:ser>
        <c:ser>
          <c:idx val="33"/>
          <c:order val="13"/>
          <c:tx>
            <c:strRef>
              <c:f>'Table S5 Partitioning Models '!$CS$40:$DS$40</c:f>
              <c:strCache>
                <c:ptCount val="27"/>
                <c:pt idx="0">
                  <c:v>1.24</c:v>
                </c:pt>
                <c:pt idx="2">
                  <c:v>1.18</c:v>
                </c:pt>
                <c:pt idx="3">
                  <c:v>1.31</c:v>
                </c:pt>
                <c:pt idx="4">
                  <c:v>1.47</c:v>
                </c:pt>
                <c:pt idx="7">
                  <c:v>1.30</c:v>
                </c:pt>
                <c:pt idx="8">
                  <c:v>1.08</c:v>
                </c:pt>
                <c:pt idx="9">
                  <c:v>1.22</c:v>
                </c:pt>
                <c:pt idx="10">
                  <c:v>1.20</c:v>
                </c:pt>
                <c:pt idx="11">
                  <c:v>1.18</c:v>
                </c:pt>
                <c:pt idx="12">
                  <c:v>1.16</c:v>
                </c:pt>
                <c:pt idx="13">
                  <c:v>1.13</c:v>
                </c:pt>
                <c:pt idx="14">
                  <c:v>1.12</c:v>
                </c:pt>
                <c:pt idx="15">
                  <c:v>1.11</c:v>
                </c:pt>
                <c:pt idx="16">
                  <c:v>1.10</c:v>
                </c:pt>
                <c:pt idx="17">
                  <c:v>1.08</c:v>
                </c:pt>
                <c:pt idx="18">
                  <c:v>1.07</c:v>
                </c:pt>
                <c:pt idx="19">
                  <c:v>1.06</c:v>
                </c:pt>
                <c:pt idx="20">
                  <c:v>1.05</c:v>
                </c:pt>
                <c:pt idx="21">
                  <c:v>1.04</c:v>
                </c:pt>
                <c:pt idx="22">
                  <c:v>1.03</c:v>
                </c:pt>
                <c:pt idx="23">
                  <c:v>0.89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fld id="{26658FEE-D126-498B-99A7-C4284C5199F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7065D57-0DE8-4C83-8AFE-317F9C03B99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5E37AAB-123B-481B-82F7-F4952B505FD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fld id="{F070F210-9484-41C9-9960-593E8881D77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'Table S5 Partitioning Models '!$CS$40:$DS$40</c:f>
              <c:numCache>
                <c:formatCode>General</c:formatCode>
                <c:ptCount val="27"/>
                <c:pt idx="0">
                  <c:v>1.24</c:v>
                </c:pt>
                <c:pt idx="2">
                  <c:v>1.18</c:v>
                </c:pt>
                <c:pt idx="3" formatCode="0.00">
                  <c:v>1.31</c:v>
                </c:pt>
                <c:pt idx="4" formatCode="0.00">
                  <c:v>1.47</c:v>
                </c:pt>
                <c:pt idx="7" formatCode="0.00">
                  <c:v>1.3</c:v>
                </c:pt>
                <c:pt idx="8" formatCode="0.00">
                  <c:v>1.075</c:v>
                </c:pt>
                <c:pt idx="9" formatCode="0.00">
                  <c:v>1.216</c:v>
                </c:pt>
                <c:pt idx="10" formatCode="0.00">
                  <c:v>1.196</c:v>
                </c:pt>
                <c:pt idx="11" formatCode="0.00">
                  <c:v>1.179</c:v>
                </c:pt>
                <c:pt idx="12" formatCode="0.00">
                  <c:v>1.163</c:v>
                </c:pt>
                <c:pt idx="13" formatCode="0.00">
                  <c:v>1.1319999999999999</c:v>
                </c:pt>
                <c:pt idx="14" formatCode="0.00">
                  <c:v>1.1200000000000001</c:v>
                </c:pt>
                <c:pt idx="15" formatCode="0.00">
                  <c:v>1.107</c:v>
                </c:pt>
                <c:pt idx="16" formatCode="0.00">
                  <c:v>1.095</c:v>
                </c:pt>
                <c:pt idx="17" formatCode="0.00">
                  <c:v>1.083</c:v>
                </c:pt>
                <c:pt idx="18" formatCode="0.00">
                  <c:v>1.0720000000000001</c:v>
                </c:pt>
                <c:pt idx="19" formatCode="0.00">
                  <c:v>1.0620000000000001</c:v>
                </c:pt>
                <c:pt idx="20" formatCode="0.00">
                  <c:v>1.052</c:v>
                </c:pt>
                <c:pt idx="21" formatCode="0.00">
                  <c:v>1.042</c:v>
                </c:pt>
                <c:pt idx="22" formatCode="0.00">
                  <c:v>1.032</c:v>
                </c:pt>
                <c:pt idx="23" formatCode="0.00">
                  <c:v>0.89</c:v>
                </c:pt>
              </c:numCache>
            </c:numRef>
          </c:xVal>
          <c:yVal>
            <c:numRef>
              <c:f>'Table S5 Partitioning Models '!$CS$44:$DS$44</c:f>
              <c:numCache>
                <c:formatCode>0.00E+00</c:formatCode>
                <c:ptCount val="27"/>
                <c:pt idx="2">
                  <c:v>0.18464691556174442</c:v>
                </c:pt>
                <c:pt idx="3">
                  <c:v>1.2671668918037711E-2</c:v>
                </c:pt>
                <c:pt idx="4">
                  <c:v>1.1765856596766558E-10</c:v>
                </c:pt>
                <c:pt idx="5">
                  <c:v>3.2049165517555996E-60</c:v>
                </c:pt>
                <c:pt idx="6">
                  <c:v>3.2049165517555996E-60</c:v>
                </c:pt>
                <c:pt idx="7">
                  <c:v>2.2362094016286187E-2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'!$CS$6:$DT$6</c15:f>
                <c15:dlblRangeCache>
                  <c:ptCount val="28"/>
                  <c:pt idx="0">
                    <c:v>Na</c:v>
                  </c:pt>
                  <c:pt idx="1">
                    <c:v>K</c:v>
                  </c:pt>
                  <c:pt idx="2">
                    <c:v>Ca</c:v>
                  </c:pt>
                  <c:pt idx="3">
                    <c:v>Sr</c:v>
                  </c:pt>
                  <c:pt idx="4">
                    <c:v>Ba</c:v>
                  </c:pt>
                  <c:pt idx="5">
                    <c:v>Mn</c:v>
                  </c:pt>
                  <c:pt idx="6">
                    <c:v>Fe</c:v>
                  </c:pt>
                  <c:pt idx="7">
                    <c:v>Eu2+</c:v>
                  </c:pt>
                  <c:pt idx="8">
                    <c:v>Y</c:v>
                  </c:pt>
                  <c:pt idx="9">
                    <c:v>La</c:v>
                  </c:pt>
                  <c:pt idx="10">
                    <c:v>Ce</c:v>
                  </c:pt>
                  <c:pt idx="11">
                    <c:v>Pr</c:v>
                  </c:pt>
                  <c:pt idx="12">
                    <c:v>Nd</c:v>
                  </c:pt>
                  <c:pt idx="13">
                    <c:v>Sm</c:v>
                  </c:pt>
                  <c:pt idx="14">
                    <c:v>Eu3+</c:v>
                  </c:pt>
                  <c:pt idx="15">
                    <c:v>Gd</c:v>
                  </c:pt>
                  <c:pt idx="16">
                    <c:v>Tb</c:v>
                  </c:pt>
                  <c:pt idx="17">
                    <c:v>Dy</c:v>
                  </c:pt>
                  <c:pt idx="18">
                    <c:v>Ho</c:v>
                  </c:pt>
                  <c:pt idx="19">
                    <c:v>Er</c:v>
                  </c:pt>
                  <c:pt idx="20">
                    <c:v>Tm</c:v>
                  </c:pt>
                  <c:pt idx="21">
                    <c:v>Yb</c:v>
                  </c:pt>
                  <c:pt idx="22">
                    <c:v>Lu</c:v>
                  </c:pt>
                  <c:pt idx="23">
                    <c:v>Zr</c:v>
                  </c:pt>
                  <c:pt idx="24">
                    <c:v>Hf</c:v>
                  </c:pt>
                  <c:pt idx="25">
                    <c:v>Ti</c:v>
                  </c:pt>
                  <c:pt idx="26">
                    <c:v>Nb</c:v>
                  </c:pt>
                  <c:pt idx="27">
                    <c:v>Ta</c:v>
                  </c:pt>
                </c15:dlblRangeCache>
              </c15:datalabelsRange>
            </c:ext>
          </c:extLst>
        </c:ser>
        <c:ser>
          <c:idx val="34"/>
          <c:order val="14"/>
          <c:tx>
            <c:strRef>
              <c:f>'Table S5 Partitioning Models '!$CS$40:$DS$40</c:f>
              <c:strCache>
                <c:ptCount val="27"/>
                <c:pt idx="0">
                  <c:v>1.24</c:v>
                </c:pt>
                <c:pt idx="2">
                  <c:v>1.18</c:v>
                </c:pt>
                <c:pt idx="3">
                  <c:v>1.31</c:v>
                </c:pt>
                <c:pt idx="4">
                  <c:v>1.47</c:v>
                </c:pt>
                <c:pt idx="7">
                  <c:v>1.30</c:v>
                </c:pt>
                <c:pt idx="8">
                  <c:v>1.08</c:v>
                </c:pt>
                <c:pt idx="9">
                  <c:v>1.22</c:v>
                </c:pt>
                <c:pt idx="10">
                  <c:v>1.20</c:v>
                </c:pt>
                <c:pt idx="11">
                  <c:v>1.18</c:v>
                </c:pt>
                <c:pt idx="12">
                  <c:v>1.16</c:v>
                </c:pt>
                <c:pt idx="13">
                  <c:v>1.13</c:v>
                </c:pt>
                <c:pt idx="14">
                  <c:v>1.12</c:v>
                </c:pt>
                <c:pt idx="15">
                  <c:v>1.11</c:v>
                </c:pt>
                <c:pt idx="16">
                  <c:v>1.10</c:v>
                </c:pt>
                <c:pt idx="17">
                  <c:v>1.08</c:v>
                </c:pt>
                <c:pt idx="18">
                  <c:v>1.07</c:v>
                </c:pt>
                <c:pt idx="19">
                  <c:v>1.06</c:v>
                </c:pt>
                <c:pt idx="20">
                  <c:v>1.05</c:v>
                </c:pt>
                <c:pt idx="21">
                  <c:v>1.04</c:v>
                </c:pt>
                <c:pt idx="22">
                  <c:v>1.03</c:v>
                </c:pt>
                <c:pt idx="23">
                  <c:v>0.89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fld id="{7A7A02BB-B14F-4771-A677-6C5DE90B178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3F88857-72EB-4830-A249-CA0A9A3B260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7935993-7B6A-4292-B80A-8ACDC016D9C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C91B4E6-704C-4644-8EFA-96BA150433F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043F5D53-3CC5-4074-A19D-9CF1EB7E1BB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50263D2-906E-4F00-A2EC-6D442C65DDA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A1267D7-BD32-4FC2-8D70-1B57A6A8C42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719FBB0-4008-48FA-AB6D-8691C75EDC1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4820CBE-89EA-4F02-9393-78391ADC4E8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C78A868-F721-4D90-8F3C-C49D75EB2AD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E5177471-09BA-469B-B34A-06F36D68647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95B5B031-A7C1-408F-89AE-AC530A0C98C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FD83E5AC-181B-456D-A900-B99A02FE1D2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1A2BA059-8C69-42B3-A8C9-8FAF1323256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D601FB7A-DE69-49CD-BE46-BCE2109C7BF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'Table S5 Partitioning Models '!$CS$40:$DS$40</c:f>
              <c:numCache>
                <c:formatCode>General</c:formatCode>
                <c:ptCount val="27"/>
                <c:pt idx="0">
                  <c:v>1.24</c:v>
                </c:pt>
                <c:pt idx="2">
                  <c:v>1.18</c:v>
                </c:pt>
                <c:pt idx="3" formatCode="0.00">
                  <c:v>1.31</c:v>
                </c:pt>
                <c:pt idx="4" formatCode="0.00">
                  <c:v>1.47</c:v>
                </c:pt>
                <c:pt idx="7" formatCode="0.00">
                  <c:v>1.3</c:v>
                </c:pt>
                <c:pt idx="8" formatCode="0.00">
                  <c:v>1.075</c:v>
                </c:pt>
                <c:pt idx="9" formatCode="0.00">
                  <c:v>1.216</c:v>
                </c:pt>
                <c:pt idx="10" formatCode="0.00">
                  <c:v>1.196</c:v>
                </c:pt>
                <c:pt idx="11" formatCode="0.00">
                  <c:v>1.179</c:v>
                </c:pt>
                <c:pt idx="12" formatCode="0.00">
                  <c:v>1.163</c:v>
                </c:pt>
                <c:pt idx="13" formatCode="0.00">
                  <c:v>1.1319999999999999</c:v>
                </c:pt>
                <c:pt idx="14" formatCode="0.00">
                  <c:v>1.1200000000000001</c:v>
                </c:pt>
                <c:pt idx="15" formatCode="0.00">
                  <c:v>1.107</c:v>
                </c:pt>
                <c:pt idx="16" formatCode="0.00">
                  <c:v>1.095</c:v>
                </c:pt>
                <c:pt idx="17" formatCode="0.00">
                  <c:v>1.083</c:v>
                </c:pt>
                <c:pt idx="18" formatCode="0.00">
                  <c:v>1.0720000000000001</c:v>
                </c:pt>
                <c:pt idx="19" formatCode="0.00">
                  <c:v>1.0620000000000001</c:v>
                </c:pt>
                <c:pt idx="20" formatCode="0.00">
                  <c:v>1.052</c:v>
                </c:pt>
                <c:pt idx="21" formatCode="0.00">
                  <c:v>1.042</c:v>
                </c:pt>
                <c:pt idx="22" formatCode="0.00">
                  <c:v>1.032</c:v>
                </c:pt>
                <c:pt idx="23" formatCode="0.00">
                  <c:v>0.89</c:v>
                </c:pt>
              </c:numCache>
            </c:numRef>
          </c:xVal>
          <c:yVal>
            <c:numRef>
              <c:f>'Table S5 Partitioning Models '!$CS$45:$DS$45</c:f>
              <c:numCache>
                <c:formatCode>0.00E+00</c:formatCode>
                <c:ptCount val="27"/>
                <c:pt idx="8">
                  <c:v>3.9652755683051142E-6</c:v>
                </c:pt>
                <c:pt idx="9">
                  <c:v>2.7554409890826969E-3</c:v>
                </c:pt>
                <c:pt idx="10">
                  <c:v>3.078964361960606E-3</c:v>
                </c:pt>
                <c:pt idx="11">
                  <c:v>2.5401283122370357E-3</c:v>
                </c:pt>
                <c:pt idx="12">
                  <c:v>1.6779431587800105E-3</c:v>
                </c:pt>
                <c:pt idx="13">
                  <c:v>4.0386949817477385E-4</c:v>
                </c:pt>
                <c:pt idx="14">
                  <c:v>1.8822532325013771E-4</c:v>
                </c:pt>
                <c:pt idx="15">
                  <c:v>7.2354785791698236E-5</c:v>
                </c:pt>
                <c:pt idx="16">
                  <c:v>2.6650972341988613E-5</c:v>
                </c:pt>
                <c:pt idx="17">
                  <c:v>8.8038415091638924E-6</c:v>
                </c:pt>
                <c:pt idx="18">
                  <c:v>2.9050658491033198E-6</c:v>
                </c:pt>
                <c:pt idx="19">
                  <c:v>9.8290392600496636E-7</c:v>
                </c:pt>
                <c:pt idx="20">
                  <c:v>3.0989513455837584E-7</c:v>
                </c:pt>
                <c:pt idx="21">
                  <c:v>9.1186308349731763E-8</c:v>
                </c:pt>
                <c:pt idx="22">
                  <c:v>2.5079466093996889E-8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'!$CS$39:$DT$39</c15:f>
                <c15:dlblRangeCache>
                  <c:ptCount val="28"/>
                  <c:pt idx="0">
                    <c:v>Na</c:v>
                  </c:pt>
                  <c:pt idx="1">
                    <c:v>K</c:v>
                  </c:pt>
                  <c:pt idx="2">
                    <c:v>Ca</c:v>
                  </c:pt>
                  <c:pt idx="3">
                    <c:v>Sr</c:v>
                  </c:pt>
                  <c:pt idx="4">
                    <c:v>Ba</c:v>
                  </c:pt>
                  <c:pt idx="5">
                    <c:v>Mn</c:v>
                  </c:pt>
                  <c:pt idx="6">
                    <c:v>Fe</c:v>
                  </c:pt>
                  <c:pt idx="7">
                    <c:v>Eu2+</c:v>
                  </c:pt>
                  <c:pt idx="8">
                    <c:v>Y</c:v>
                  </c:pt>
                  <c:pt idx="9">
                    <c:v>La</c:v>
                  </c:pt>
                  <c:pt idx="10">
                    <c:v>Ce</c:v>
                  </c:pt>
                  <c:pt idx="11">
                    <c:v>Pr</c:v>
                  </c:pt>
                  <c:pt idx="12">
                    <c:v>Nd</c:v>
                  </c:pt>
                  <c:pt idx="13">
                    <c:v>Sm</c:v>
                  </c:pt>
                  <c:pt idx="14">
                    <c:v>Eu3+</c:v>
                  </c:pt>
                  <c:pt idx="15">
                    <c:v>Gd</c:v>
                  </c:pt>
                  <c:pt idx="16">
                    <c:v>Tb</c:v>
                  </c:pt>
                  <c:pt idx="17">
                    <c:v>Dy</c:v>
                  </c:pt>
                  <c:pt idx="18">
                    <c:v>Ho</c:v>
                  </c:pt>
                  <c:pt idx="19">
                    <c:v>Er</c:v>
                  </c:pt>
                  <c:pt idx="20">
                    <c:v>Tm</c:v>
                  </c:pt>
                  <c:pt idx="21">
                    <c:v>Yb</c:v>
                  </c:pt>
                  <c:pt idx="22">
                    <c:v>Lu</c:v>
                  </c:pt>
                  <c:pt idx="23">
                    <c:v>Zr</c:v>
                  </c:pt>
                  <c:pt idx="24">
                    <c:v>Hf</c:v>
                  </c:pt>
                  <c:pt idx="25">
                    <c:v>Ti</c:v>
                  </c:pt>
                  <c:pt idx="26">
                    <c:v>Nb</c:v>
                  </c:pt>
                  <c:pt idx="27">
                    <c:v>Ta</c:v>
                  </c:pt>
                </c15:dlblRangeCache>
              </c15:datalabelsRange>
            </c:ext>
          </c:extLst>
        </c:ser>
        <c:ser>
          <c:idx val="35"/>
          <c:order val="15"/>
          <c:tx>
            <c:strRef>
              <c:f>'Table S5 Partitioning Models '!$DP$7:$DS$7</c:f>
              <c:strCache>
                <c:ptCount val="4"/>
                <c:pt idx="0">
                  <c:v>0.72</c:v>
                </c:pt>
                <c:pt idx="1">
                  <c:v>0.71</c:v>
                </c:pt>
                <c:pt idx="2">
                  <c:v>0.67</c:v>
                </c:pt>
                <c:pt idx="3">
                  <c:v>0.64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F335393-6E12-472D-9E85-333FDF28D5F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971DC97-9DC0-4682-8AE1-122CD24FAFA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585FBED-4A84-45FB-A4B6-D93E8C23E5B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'Table S5 Partitioning Models '!$DP$7:$DS$7</c:f>
              <c:numCache>
                <c:formatCode>0.00</c:formatCode>
                <c:ptCount val="4"/>
                <c:pt idx="0">
                  <c:v>0.72</c:v>
                </c:pt>
                <c:pt idx="1">
                  <c:v>0.71</c:v>
                </c:pt>
                <c:pt idx="2">
                  <c:v>0.67</c:v>
                </c:pt>
                <c:pt idx="3">
                  <c:v>0.64</c:v>
                </c:pt>
              </c:numCache>
            </c:numRef>
          </c:xVal>
          <c:yVal>
            <c:numRef>
              <c:f>'Table S5 Partitioning Models '!$DP$28:$DS$28</c:f>
              <c:numCache>
                <c:formatCode>0.00E+00</c:formatCode>
                <c:ptCount val="4"/>
                <c:pt idx="0">
                  <c:v>1</c:v>
                </c:pt>
                <c:pt idx="1">
                  <c:v>0.72121162752299306</c:v>
                </c:pt>
                <c:pt idx="2">
                  <c:v>3.8378303308111294E-4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'!$DP$6:$DS$6</c15:f>
                <c15:dlblRangeCache>
                  <c:ptCount val="4"/>
                  <c:pt idx="0">
                    <c:v>Zr</c:v>
                  </c:pt>
                  <c:pt idx="1">
                    <c:v>Hf</c:v>
                  </c:pt>
                  <c:pt idx="2">
                    <c:v>Ti</c:v>
                  </c:pt>
                  <c:pt idx="3">
                    <c:v>Nb</c:v>
                  </c:pt>
                </c15:dlblRangeCache>
              </c15:datalabelsRange>
            </c:ext>
          </c:extLst>
        </c:ser>
        <c:ser>
          <c:idx val="36"/>
          <c:order val="16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'Table S5 Partitioning Models '!$DA$7:$DO$7</c:f>
              <c:numCache>
                <c:formatCode>0.00</c:formatCode>
                <c:ptCount val="15"/>
                <c:pt idx="0">
                  <c:v>0.9</c:v>
                </c:pt>
                <c:pt idx="1">
                  <c:v>1.032</c:v>
                </c:pt>
                <c:pt idx="2">
                  <c:v>1.01</c:v>
                </c:pt>
                <c:pt idx="3">
                  <c:v>0.99</c:v>
                </c:pt>
                <c:pt idx="4">
                  <c:v>0.98299999999999998</c:v>
                </c:pt>
                <c:pt idx="5">
                  <c:v>0.95799999999999996</c:v>
                </c:pt>
                <c:pt idx="6">
                  <c:v>0.94699999999999995</c:v>
                </c:pt>
                <c:pt idx="7">
                  <c:v>0.93799999999999994</c:v>
                </c:pt>
                <c:pt idx="8">
                  <c:v>0.92300000000000004</c:v>
                </c:pt>
                <c:pt idx="9">
                  <c:v>0.91200000000000003</c:v>
                </c:pt>
                <c:pt idx="10">
                  <c:v>0.90100000000000002</c:v>
                </c:pt>
                <c:pt idx="11">
                  <c:v>0.89</c:v>
                </c:pt>
                <c:pt idx="12">
                  <c:v>0.88</c:v>
                </c:pt>
                <c:pt idx="13">
                  <c:v>0.86799999999999999</c:v>
                </c:pt>
                <c:pt idx="14">
                  <c:v>0.86099999999999999</c:v>
                </c:pt>
              </c:numCache>
            </c:numRef>
          </c:xVal>
          <c:yVal>
            <c:numRef>
              <c:f>'Table S5 Partitioning Models '!$DA$29:$DO$29</c:f>
              <c:numCache>
                <c:formatCode>0.00E+00</c:formatCode>
                <c:ptCount val="15"/>
                <c:pt idx="0">
                  <c:v>1.1149016463721134E-33</c:v>
                </c:pt>
                <c:pt idx="1">
                  <c:v>5.2750303720958822E-114</c:v>
                </c:pt>
                <c:pt idx="2">
                  <c:v>1.1504566317665476E-96</c:v>
                </c:pt>
                <c:pt idx="3">
                  <c:v>2.4266930899625958E-82</c:v>
                </c:pt>
                <c:pt idx="4">
                  <c:v>1.2107056390259948E-77</c:v>
                </c:pt>
                <c:pt idx="5">
                  <c:v>3.6585244507404115E-62</c:v>
                </c:pt>
                <c:pt idx="6">
                  <c:v>5.5842469967632545E-56</c:v>
                </c:pt>
                <c:pt idx="7">
                  <c:v>3.3742566954687725E-51</c:v>
                </c:pt>
                <c:pt idx="8">
                  <c:v>8.9477039766272884E-44</c:v>
                </c:pt>
                <c:pt idx="9">
                  <c:v>9.3623230209467094E-39</c:v>
                </c:pt>
                <c:pt idx="10">
                  <c:v>4.3649888585929522E-34</c:v>
                </c:pt>
                <c:pt idx="11">
                  <c:v>9.2164868740071237E-30</c:v>
                </c:pt>
                <c:pt idx="12">
                  <c:v>4.0124835695718459E-26</c:v>
                </c:pt>
                <c:pt idx="13">
                  <c:v>4.0728572224745291E-22</c:v>
                </c:pt>
                <c:pt idx="14">
                  <c:v>5.8748063464159008E-20</c:v>
                </c:pt>
              </c:numCache>
            </c:numRef>
          </c:yVal>
          <c:smooth val="0"/>
        </c:ser>
        <c:ser>
          <c:idx val="37"/>
          <c:order val="1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CC3ABA6-2E90-41C9-A05D-E885E6F8846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'Table S5 Partitioning Models '!$CS$40:$DS$40</c:f>
              <c:numCache>
                <c:formatCode>General</c:formatCode>
                <c:ptCount val="27"/>
                <c:pt idx="0">
                  <c:v>1.24</c:v>
                </c:pt>
                <c:pt idx="2">
                  <c:v>1.18</c:v>
                </c:pt>
                <c:pt idx="3" formatCode="0.00">
                  <c:v>1.31</c:v>
                </c:pt>
                <c:pt idx="4" formatCode="0.00">
                  <c:v>1.47</c:v>
                </c:pt>
                <c:pt idx="7" formatCode="0.00">
                  <c:v>1.3</c:v>
                </c:pt>
                <c:pt idx="8" formatCode="0.00">
                  <c:v>1.075</c:v>
                </c:pt>
                <c:pt idx="9" formatCode="0.00">
                  <c:v>1.216</c:v>
                </c:pt>
                <c:pt idx="10" formatCode="0.00">
                  <c:v>1.196</c:v>
                </c:pt>
                <c:pt idx="11" formatCode="0.00">
                  <c:v>1.179</c:v>
                </c:pt>
                <c:pt idx="12" formatCode="0.00">
                  <c:v>1.163</c:v>
                </c:pt>
                <c:pt idx="13" formatCode="0.00">
                  <c:v>1.1319999999999999</c:v>
                </c:pt>
                <c:pt idx="14" formatCode="0.00">
                  <c:v>1.1200000000000001</c:v>
                </c:pt>
                <c:pt idx="15" formatCode="0.00">
                  <c:v>1.107</c:v>
                </c:pt>
                <c:pt idx="16" formatCode="0.00">
                  <c:v>1.095</c:v>
                </c:pt>
                <c:pt idx="17" formatCode="0.00">
                  <c:v>1.083</c:v>
                </c:pt>
                <c:pt idx="18" formatCode="0.00">
                  <c:v>1.0720000000000001</c:v>
                </c:pt>
                <c:pt idx="19" formatCode="0.00">
                  <c:v>1.0620000000000001</c:v>
                </c:pt>
                <c:pt idx="20" formatCode="0.00">
                  <c:v>1.052</c:v>
                </c:pt>
                <c:pt idx="21" formatCode="0.00">
                  <c:v>1.042</c:v>
                </c:pt>
                <c:pt idx="22" formatCode="0.00">
                  <c:v>1.032</c:v>
                </c:pt>
                <c:pt idx="23" formatCode="0.00">
                  <c:v>0.89</c:v>
                </c:pt>
              </c:numCache>
            </c:numRef>
          </c:xVal>
          <c:yVal>
            <c:numRef>
              <c:f>'Table S5 Partitioning Models '!$CS$43:$DS$43</c:f>
              <c:numCache>
                <c:formatCode>0.00E+00</c:formatCode>
                <c:ptCount val="27"/>
                <c:pt idx="0">
                  <c:v>1</c:v>
                </c:pt>
                <c:pt idx="1">
                  <c:v>1.6241465796473118E-34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'!$CS$6:$DT$6</c15:f>
                <c15:dlblRangeCache>
                  <c:ptCount val="28"/>
                  <c:pt idx="0">
                    <c:v>Na</c:v>
                  </c:pt>
                  <c:pt idx="1">
                    <c:v>K</c:v>
                  </c:pt>
                  <c:pt idx="2">
                    <c:v>Ca</c:v>
                  </c:pt>
                  <c:pt idx="3">
                    <c:v>Sr</c:v>
                  </c:pt>
                  <c:pt idx="4">
                    <c:v>Ba</c:v>
                  </c:pt>
                  <c:pt idx="5">
                    <c:v>Mn</c:v>
                  </c:pt>
                  <c:pt idx="6">
                    <c:v>Fe</c:v>
                  </c:pt>
                  <c:pt idx="7">
                    <c:v>Eu2+</c:v>
                  </c:pt>
                  <c:pt idx="8">
                    <c:v>Y</c:v>
                  </c:pt>
                  <c:pt idx="9">
                    <c:v>La</c:v>
                  </c:pt>
                  <c:pt idx="10">
                    <c:v>Ce</c:v>
                  </c:pt>
                  <c:pt idx="11">
                    <c:v>Pr</c:v>
                  </c:pt>
                  <c:pt idx="12">
                    <c:v>Nd</c:v>
                  </c:pt>
                  <c:pt idx="13">
                    <c:v>Sm</c:v>
                  </c:pt>
                  <c:pt idx="14">
                    <c:v>Eu3+</c:v>
                  </c:pt>
                  <c:pt idx="15">
                    <c:v>Gd</c:v>
                  </c:pt>
                  <c:pt idx="16">
                    <c:v>Tb</c:v>
                  </c:pt>
                  <c:pt idx="17">
                    <c:v>Dy</c:v>
                  </c:pt>
                  <c:pt idx="18">
                    <c:v>Ho</c:v>
                  </c:pt>
                  <c:pt idx="19">
                    <c:v>Er</c:v>
                  </c:pt>
                  <c:pt idx="20">
                    <c:v>Tm</c:v>
                  </c:pt>
                  <c:pt idx="21">
                    <c:v>Yb</c:v>
                  </c:pt>
                  <c:pt idx="22">
                    <c:v>Lu</c:v>
                  </c:pt>
                  <c:pt idx="23">
                    <c:v>Zr</c:v>
                  </c:pt>
                  <c:pt idx="24">
                    <c:v>Hf</c:v>
                  </c:pt>
                  <c:pt idx="25">
                    <c:v>Ti</c:v>
                  </c:pt>
                  <c:pt idx="26">
                    <c:v>Nb</c:v>
                  </c:pt>
                  <c:pt idx="27">
                    <c:v>Ta</c:v>
                  </c:pt>
                </c15:dlblRangeCache>
              </c15:datalabelsRange>
            </c:ext>
          </c:extLst>
        </c:ser>
        <c:ser>
          <c:idx val="39"/>
          <c:order val="18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63CA2B8-C4B8-4623-8D53-AEC6E91E6D4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3.2777734463426814E-2"/>
                  <c:y val="-2.5354959450033007E-2"/>
                </c:manualLayout>
              </c:layout>
              <c:tx>
                <c:rich>
                  <a:bodyPr/>
                  <a:lstStyle/>
                  <a:p>
                    <a:fld id="{B649850E-C335-4131-B0DB-73417C3211F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'Table S5 Partitioning Models '!$DS$7:$DT$7</c:f>
              <c:numCache>
                <c:formatCode>0.00</c:formatCode>
                <c:ptCount val="2"/>
                <c:pt idx="0">
                  <c:v>0.64</c:v>
                </c:pt>
                <c:pt idx="1">
                  <c:v>0.64</c:v>
                </c:pt>
              </c:numCache>
            </c:numRef>
          </c:xVal>
          <c:yVal>
            <c:numRef>
              <c:f>'Table S5 Partitioning Models '!$DS$30:$DT$30</c:f>
              <c:numCache>
                <c:formatCode>0.00E+00</c:formatCode>
                <c:ptCount val="2"/>
                <c:pt idx="0">
                  <c:v>3.9190844192214019E-12</c:v>
                </c:pt>
                <c:pt idx="1">
                  <c:v>3.9190844192214019E-12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'!$DS$39:$DT$39</c15:f>
                <c15:dlblRangeCache>
                  <c:ptCount val="2"/>
                  <c:pt idx="0">
                    <c:v>Nb</c:v>
                  </c:pt>
                  <c:pt idx="1">
                    <c:v>Ta</c:v>
                  </c:pt>
                </c15:dlblRangeCache>
              </c15:datalabelsRange>
            </c:ext>
          </c:extLst>
        </c:ser>
        <c:ser>
          <c:idx val="2"/>
          <c:order val="19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fld id="{77D42213-E919-4DB9-9B29-51E1CE60038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4846DF3-2B91-4CEE-B152-ECD7A798B84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7DB6BAF-220A-473C-A065-33CE69D3D3F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7039F17-0FB2-4C82-A2B8-11136399EC7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1E3567C-973C-4FFC-8839-6CFCAA2E456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DE23DA5-BC6E-4DA5-9C69-20C4C933D6D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'!$CS$11:$DT$11</c:f>
              <c:numCache>
                <c:formatCode>0.00E+00</c:formatCode>
                <c:ptCount val="28"/>
                <c:pt idx="2">
                  <c:v>1</c:v>
                </c:pt>
                <c:pt idx="3">
                  <c:v>1.5377904564211744E-5</c:v>
                </c:pt>
                <c:pt idx="4">
                  <c:v>9.1732530948311874E-21</c:v>
                </c:pt>
                <c:pt idx="5">
                  <c:v>3.9851312487205543E-4</c:v>
                </c:pt>
                <c:pt idx="6">
                  <c:v>3.3145073268339665E-6</c:v>
                </c:pt>
                <c:pt idx="7">
                  <c:v>5.3996159015982086E-5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'!$CS$6:$DT$6</c15:f>
                <c15:dlblRangeCache>
                  <c:ptCount val="28"/>
                  <c:pt idx="0">
                    <c:v>Na</c:v>
                  </c:pt>
                  <c:pt idx="1">
                    <c:v>K</c:v>
                  </c:pt>
                  <c:pt idx="2">
                    <c:v>Ca</c:v>
                  </c:pt>
                  <c:pt idx="3">
                    <c:v>Sr</c:v>
                  </c:pt>
                  <c:pt idx="4">
                    <c:v>Ba</c:v>
                  </c:pt>
                  <c:pt idx="5">
                    <c:v>Mn</c:v>
                  </c:pt>
                  <c:pt idx="6">
                    <c:v>Fe</c:v>
                  </c:pt>
                  <c:pt idx="7">
                    <c:v>Eu2+</c:v>
                  </c:pt>
                  <c:pt idx="8">
                    <c:v>Y</c:v>
                  </c:pt>
                  <c:pt idx="9">
                    <c:v>La</c:v>
                  </c:pt>
                  <c:pt idx="10">
                    <c:v>Ce</c:v>
                  </c:pt>
                  <c:pt idx="11">
                    <c:v>Pr</c:v>
                  </c:pt>
                  <c:pt idx="12">
                    <c:v>Nd</c:v>
                  </c:pt>
                  <c:pt idx="13">
                    <c:v>Sm</c:v>
                  </c:pt>
                  <c:pt idx="14">
                    <c:v>Eu3+</c:v>
                  </c:pt>
                  <c:pt idx="15">
                    <c:v>Gd</c:v>
                  </c:pt>
                  <c:pt idx="16">
                    <c:v>Tb</c:v>
                  </c:pt>
                  <c:pt idx="17">
                    <c:v>Dy</c:v>
                  </c:pt>
                  <c:pt idx="18">
                    <c:v>Ho</c:v>
                  </c:pt>
                  <c:pt idx="19">
                    <c:v>Er</c:v>
                  </c:pt>
                  <c:pt idx="20">
                    <c:v>Tm</c:v>
                  </c:pt>
                  <c:pt idx="21">
                    <c:v>Yb</c:v>
                  </c:pt>
                  <c:pt idx="22">
                    <c:v>Lu</c:v>
                  </c:pt>
                  <c:pt idx="23">
                    <c:v>Zr</c:v>
                  </c:pt>
                  <c:pt idx="24">
                    <c:v>Hf</c:v>
                  </c:pt>
                  <c:pt idx="25">
                    <c:v>Ti</c:v>
                  </c:pt>
                  <c:pt idx="26">
                    <c:v>Nb</c:v>
                  </c:pt>
                  <c:pt idx="27">
                    <c:v>Ta</c:v>
                  </c:pt>
                </c15:dlblRangeCache>
              </c15:datalabelsRange>
            </c:ext>
          </c:extLst>
        </c:ser>
        <c:ser>
          <c:idx val="1"/>
          <c:order val="2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'!$CS$13:$DT$13</c:f>
              <c:numCache>
                <c:formatCode>0.00E+00</c:formatCode>
                <c:ptCount val="28"/>
                <c:pt idx="0">
                  <c:v>0.23233143610541918</c:v>
                </c:pt>
                <c:pt idx="1">
                  <c:v>1.2894717597134039E-11</c:v>
                </c:pt>
              </c:numCache>
            </c:numRef>
          </c:yVal>
          <c:smooth val="0"/>
        </c:ser>
        <c:ser>
          <c:idx val="3"/>
          <c:order val="2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'!$CS$14:$DT$14</c:f>
              <c:numCache>
                <c:formatCode>0.00E+00</c:formatCode>
                <c:ptCount val="28"/>
              </c:numCache>
            </c:numRef>
          </c:yVal>
          <c:smooth val="0"/>
        </c:ser>
        <c:ser>
          <c:idx val="4"/>
          <c:order val="2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'!$CS$15:$DT$15</c:f>
              <c:numCache>
                <c:formatCode>0.00E+00</c:formatCode>
                <c:ptCount val="28"/>
              </c:numCache>
            </c:numRef>
          </c:yVal>
          <c:smooth val="0"/>
        </c:ser>
        <c:ser>
          <c:idx val="5"/>
          <c:order val="2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'!$CS$16:$DT$16</c:f>
              <c:numCache>
                <c:formatCode>0.00E+00</c:formatCode>
                <c:ptCount val="28"/>
              </c:numCache>
            </c:numRef>
          </c:yVal>
          <c:smooth val="0"/>
        </c:ser>
        <c:ser>
          <c:idx val="9"/>
          <c:order val="24"/>
          <c:tx>
            <c:strRef>
              <c:f>'Table S5 Partitioning Models '!$CX$34:$DS$34</c:f>
              <c:strCache>
                <c:ptCount val="22"/>
                <c:pt idx="0">
                  <c:v>0.00</c:v>
                </c:pt>
                <c:pt idx="1">
                  <c:v>0.00</c:v>
                </c:pt>
                <c:pt idx="18">
                  <c:v>0.00</c:v>
                </c:pt>
                <c:pt idx="19">
                  <c:v>0.00</c:v>
                </c:pt>
                <c:pt idx="20">
                  <c:v>0.00</c:v>
                </c:pt>
                <c:pt idx="21">
                  <c:v>0.00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xVal>
            <c:numRef>
              <c:f>'Table S5 Partitioning Models '!$CX$34:$DS$34</c:f>
              <c:numCache>
                <c:formatCode>0.00</c:formatCode>
                <c:ptCount val="22"/>
                <c:pt idx="0">
                  <c:v>6.6000000000000005E-11</c:v>
                </c:pt>
                <c:pt idx="1">
                  <c:v>6.3999999999999999E-11</c:v>
                </c:pt>
                <c:pt idx="18">
                  <c:v>5.9000000000000003E-11</c:v>
                </c:pt>
                <c:pt idx="19">
                  <c:v>5.8E-11</c:v>
                </c:pt>
                <c:pt idx="20">
                  <c:v>4.1999999999999997E-11</c:v>
                </c:pt>
                <c:pt idx="21">
                  <c:v>4.8000000000000002E-11</c:v>
                </c:pt>
              </c:numCache>
            </c:numRef>
          </c:xVal>
          <c:yVal>
            <c:numRef>
              <c:f>'Table S5 Partitioning Models '!$CX$35:$DS$35</c:f>
              <c:numCache>
                <c:formatCode>0.00E+00</c:formatCode>
                <c:ptCount val="22"/>
                <c:pt idx="0">
                  <c:v>0.78705338310178041</c:v>
                </c:pt>
                <c:pt idx="1">
                  <c:v>1</c:v>
                </c:pt>
              </c:numCache>
            </c:numRef>
          </c:yVal>
          <c:smooth val="0"/>
        </c:ser>
        <c:ser>
          <c:idx val="10"/>
          <c:order val="25"/>
          <c:tx>
            <c:strRef>
              <c:f>'Table S5 Partitioning Models '!$CX$33:$DT$33</c:f>
              <c:strCache>
                <c:ptCount val="23"/>
                <c:pt idx="0">
                  <c:v>0.66</c:v>
                </c:pt>
                <c:pt idx="1">
                  <c:v>0.64</c:v>
                </c:pt>
                <c:pt idx="18">
                  <c:v>0.59</c:v>
                </c:pt>
                <c:pt idx="19">
                  <c:v>0.58</c:v>
                </c:pt>
                <c:pt idx="20">
                  <c:v>0.42</c:v>
                </c:pt>
                <c:pt idx="21">
                  <c:v>0.48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'Table S5 Partitioning Models '!$CX$33:$DS$33</c:f>
              <c:numCache>
                <c:formatCode>0.00</c:formatCode>
                <c:ptCount val="22"/>
                <c:pt idx="0">
                  <c:v>0.66</c:v>
                </c:pt>
                <c:pt idx="1">
                  <c:v>0.64</c:v>
                </c:pt>
                <c:pt idx="18">
                  <c:v>0.59</c:v>
                </c:pt>
                <c:pt idx="19">
                  <c:v>0.57999999999999996</c:v>
                </c:pt>
                <c:pt idx="20">
                  <c:v>0.42</c:v>
                </c:pt>
                <c:pt idx="21">
                  <c:v>0.48</c:v>
                </c:pt>
              </c:numCache>
            </c:numRef>
          </c:xVal>
          <c:yVal>
            <c:numRef>
              <c:f>'Table S5 Partitioning Models '!$CX$36:$DS$36</c:f>
              <c:numCache>
                <c:formatCode>0.00E+00</c:formatCode>
                <c:ptCount val="22"/>
                <c:pt idx="2">
                  <c:v>3.8812163954696344E-112</c:v>
                </c:pt>
                <c:pt idx="3">
                  <c:v>3.8812163954696344E-112</c:v>
                </c:pt>
                <c:pt idx="4">
                  <c:v>3.8812163954696344E-112</c:v>
                </c:pt>
                <c:pt idx="5">
                  <c:v>3.8812163954696344E-112</c:v>
                </c:pt>
                <c:pt idx="6">
                  <c:v>3.8812163954696344E-112</c:v>
                </c:pt>
                <c:pt idx="7">
                  <c:v>3.8812163954696344E-112</c:v>
                </c:pt>
                <c:pt idx="8">
                  <c:v>3.8812163954696344E-112</c:v>
                </c:pt>
                <c:pt idx="9">
                  <c:v>3.8812163954696344E-112</c:v>
                </c:pt>
                <c:pt idx="10">
                  <c:v>3.8812163954696344E-112</c:v>
                </c:pt>
                <c:pt idx="11">
                  <c:v>3.8812163954696344E-112</c:v>
                </c:pt>
                <c:pt idx="12">
                  <c:v>3.8812163954696344E-112</c:v>
                </c:pt>
                <c:pt idx="13">
                  <c:v>3.8812163954696344E-112</c:v>
                </c:pt>
                <c:pt idx="14">
                  <c:v>3.8812163954696344E-112</c:v>
                </c:pt>
                <c:pt idx="15">
                  <c:v>3.8812163954696344E-112</c:v>
                </c:pt>
                <c:pt idx="16">
                  <c:v>3.8812163954696344E-112</c:v>
                </c:pt>
                <c:pt idx="17">
                  <c:v>3.8812163954696344E-112</c:v>
                </c:pt>
              </c:numCache>
            </c:numRef>
          </c:yVal>
          <c:smooth val="0"/>
        </c:ser>
        <c:ser>
          <c:idx val="11"/>
          <c:order val="26"/>
          <c:tx>
            <c:strRef>
              <c:f>'Table S5 Partitioning Models '!$CX$33:$DS$33</c:f>
              <c:strCache>
                <c:ptCount val="22"/>
                <c:pt idx="0">
                  <c:v>0.66</c:v>
                </c:pt>
                <c:pt idx="1">
                  <c:v>0.64</c:v>
                </c:pt>
                <c:pt idx="18">
                  <c:v>0.59</c:v>
                </c:pt>
                <c:pt idx="19">
                  <c:v>0.58</c:v>
                </c:pt>
                <c:pt idx="20">
                  <c:v>0.42</c:v>
                </c:pt>
                <c:pt idx="21">
                  <c:v>0.48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'Table S5 Partitioning Models '!$CX$33:$DS$33</c:f>
              <c:numCache>
                <c:formatCode>0.00</c:formatCode>
                <c:ptCount val="22"/>
                <c:pt idx="0">
                  <c:v>0.66</c:v>
                </c:pt>
                <c:pt idx="1">
                  <c:v>0.64</c:v>
                </c:pt>
                <c:pt idx="18">
                  <c:v>0.59</c:v>
                </c:pt>
                <c:pt idx="19">
                  <c:v>0.57999999999999996</c:v>
                </c:pt>
                <c:pt idx="20">
                  <c:v>0.42</c:v>
                </c:pt>
                <c:pt idx="21">
                  <c:v>0.48</c:v>
                </c:pt>
              </c:numCache>
            </c:numRef>
          </c:xVal>
          <c:yVal>
            <c:numRef>
              <c:f>'Table S5 Partitioning Models '!$CX$37:$DS$37</c:f>
              <c:numCache>
                <c:formatCode>0.00E+00</c:formatCode>
                <c:ptCount val="22"/>
                <c:pt idx="18">
                  <c:v>5.9599832388041298E-4</c:v>
                </c:pt>
                <c:pt idx="19">
                  <c:v>1.7069858300897963E-4</c:v>
                </c:pt>
                <c:pt idx="20">
                  <c:v>4.5908241471632818E-29</c:v>
                </c:pt>
              </c:numCache>
            </c:numRef>
          </c:yVal>
          <c:smooth val="0"/>
          <c:extLst/>
        </c:ser>
        <c:ser>
          <c:idx val="12"/>
          <c:order val="2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'Table S5 Partitioning Models '!$CS$40:$DS$40</c:f>
              <c:numCache>
                <c:formatCode>General</c:formatCode>
                <c:ptCount val="27"/>
                <c:pt idx="0">
                  <c:v>1.24</c:v>
                </c:pt>
                <c:pt idx="2">
                  <c:v>1.18</c:v>
                </c:pt>
                <c:pt idx="3" formatCode="0.00">
                  <c:v>1.31</c:v>
                </c:pt>
                <c:pt idx="4" formatCode="0.00">
                  <c:v>1.47</c:v>
                </c:pt>
                <c:pt idx="7" formatCode="0.00">
                  <c:v>1.3</c:v>
                </c:pt>
                <c:pt idx="8" formatCode="0.00">
                  <c:v>1.075</c:v>
                </c:pt>
                <c:pt idx="9" formatCode="0.00">
                  <c:v>1.216</c:v>
                </c:pt>
                <c:pt idx="10" formatCode="0.00">
                  <c:v>1.196</c:v>
                </c:pt>
                <c:pt idx="11" formatCode="0.00">
                  <c:v>1.179</c:v>
                </c:pt>
                <c:pt idx="12" formatCode="0.00">
                  <c:v>1.163</c:v>
                </c:pt>
                <c:pt idx="13" formatCode="0.00">
                  <c:v>1.1319999999999999</c:v>
                </c:pt>
                <c:pt idx="14" formatCode="0.00">
                  <c:v>1.1200000000000001</c:v>
                </c:pt>
                <c:pt idx="15" formatCode="0.00">
                  <c:v>1.107</c:v>
                </c:pt>
                <c:pt idx="16" formatCode="0.00">
                  <c:v>1.095</c:v>
                </c:pt>
                <c:pt idx="17" formatCode="0.00">
                  <c:v>1.083</c:v>
                </c:pt>
                <c:pt idx="18" formatCode="0.00">
                  <c:v>1.0720000000000001</c:v>
                </c:pt>
                <c:pt idx="19" formatCode="0.00">
                  <c:v>1.0620000000000001</c:v>
                </c:pt>
                <c:pt idx="20" formatCode="0.00">
                  <c:v>1.052</c:v>
                </c:pt>
                <c:pt idx="21" formatCode="0.00">
                  <c:v>1.042</c:v>
                </c:pt>
                <c:pt idx="22" formatCode="0.00">
                  <c:v>1.032</c:v>
                </c:pt>
                <c:pt idx="23" formatCode="0.00">
                  <c:v>0.89</c:v>
                </c:pt>
              </c:numCache>
            </c:numRef>
          </c:xVal>
          <c:yVal>
            <c:numRef>
              <c:f>'Table S5 Partitioning Models '!$CS$43:$DS$43</c:f>
              <c:numCache>
                <c:formatCode>0.00E+00</c:formatCode>
                <c:ptCount val="27"/>
                <c:pt idx="0">
                  <c:v>1</c:v>
                </c:pt>
                <c:pt idx="1">
                  <c:v>1.6241465796473118E-34</c:v>
                </c:pt>
              </c:numCache>
            </c:numRef>
          </c:yVal>
          <c:smooth val="0"/>
        </c:ser>
        <c:ser>
          <c:idx val="13"/>
          <c:order val="28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'Table S5 Partitioning Models '!$CS$40:$DS$40</c:f>
              <c:numCache>
                <c:formatCode>General</c:formatCode>
                <c:ptCount val="27"/>
                <c:pt idx="0">
                  <c:v>1.24</c:v>
                </c:pt>
                <c:pt idx="2">
                  <c:v>1.18</c:v>
                </c:pt>
                <c:pt idx="3" formatCode="0.00">
                  <c:v>1.31</c:v>
                </c:pt>
                <c:pt idx="4" formatCode="0.00">
                  <c:v>1.47</c:v>
                </c:pt>
                <c:pt idx="7" formatCode="0.00">
                  <c:v>1.3</c:v>
                </c:pt>
                <c:pt idx="8" formatCode="0.00">
                  <c:v>1.075</c:v>
                </c:pt>
                <c:pt idx="9" formatCode="0.00">
                  <c:v>1.216</c:v>
                </c:pt>
                <c:pt idx="10" formatCode="0.00">
                  <c:v>1.196</c:v>
                </c:pt>
                <c:pt idx="11" formatCode="0.00">
                  <c:v>1.179</c:v>
                </c:pt>
                <c:pt idx="12" formatCode="0.00">
                  <c:v>1.163</c:v>
                </c:pt>
                <c:pt idx="13" formatCode="0.00">
                  <c:v>1.1319999999999999</c:v>
                </c:pt>
                <c:pt idx="14" formatCode="0.00">
                  <c:v>1.1200000000000001</c:v>
                </c:pt>
                <c:pt idx="15" formatCode="0.00">
                  <c:v>1.107</c:v>
                </c:pt>
                <c:pt idx="16" formatCode="0.00">
                  <c:v>1.095</c:v>
                </c:pt>
                <c:pt idx="17" formatCode="0.00">
                  <c:v>1.083</c:v>
                </c:pt>
                <c:pt idx="18" formatCode="0.00">
                  <c:v>1.0720000000000001</c:v>
                </c:pt>
                <c:pt idx="19" formatCode="0.00">
                  <c:v>1.0620000000000001</c:v>
                </c:pt>
                <c:pt idx="20" formatCode="0.00">
                  <c:v>1.052</c:v>
                </c:pt>
                <c:pt idx="21" formatCode="0.00">
                  <c:v>1.042</c:v>
                </c:pt>
                <c:pt idx="22" formatCode="0.00">
                  <c:v>1.032</c:v>
                </c:pt>
                <c:pt idx="23" formatCode="0.00">
                  <c:v>0.89</c:v>
                </c:pt>
              </c:numCache>
            </c:numRef>
          </c:xVal>
          <c:yVal>
            <c:numRef>
              <c:f>'Table S5 Partitioning Models '!$CS$44:$DS$44</c:f>
              <c:numCache>
                <c:formatCode>0.00E+00</c:formatCode>
                <c:ptCount val="27"/>
                <c:pt idx="2">
                  <c:v>0.18464691556174442</c:v>
                </c:pt>
                <c:pt idx="3">
                  <c:v>1.2671668918037711E-2</c:v>
                </c:pt>
                <c:pt idx="4">
                  <c:v>1.1765856596766558E-10</c:v>
                </c:pt>
                <c:pt idx="5">
                  <c:v>3.2049165517555996E-60</c:v>
                </c:pt>
                <c:pt idx="6">
                  <c:v>3.2049165517555996E-60</c:v>
                </c:pt>
                <c:pt idx="7">
                  <c:v>2.2362094016286187E-2</c:v>
                </c:pt>
              </c:numCache>
            </c:numRef>
          </c:yVal>
          <c:smooth val="0"/>
        </c:ser>
        <c:ser>
          <c:idx val="16"/>
          <c:order val="29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'Table S5 Partitioning Models '!$DA$7:$DO$7</c:f>
              <c:numCache>
                <c:formatCode>0.00</c:formatCode>
                <c:ptCount val="15"/>
                <c:pt idx="0">
                  <c:v>0.9</c:v>
                </c:pt>
                <c:pt idx="1">
                  <c:v>1.032</c:v>
                </c:pt>
                <c:pt idx="2">
                  <c:v>1.01</c:v>
                </c:pt>
                <c:pt idx="3">
                  <c:v>0.99</c:v>
                </c:pt>
                <c:pt idx="4">
                  <c:v>0.98299999999999998</c:v>
                </c:pt>
                <c:pt idx="5">
                  <c:v>0.95799999999999996</c:v>
                </c:pt>
                <c:pt idx="6">
                  <c:v>0.94699999999999995</c:v>
                </c:pt>
                <c:pt idx="7">
                  <c:v>0.93799999999999994</c:v>
                </c:pt>
                <c:pt idx="8">
                  <c:v>0.92300000000000004</c:v>
                </c:pt>
                <c:pt idx="9">
                  <c:v>0.91200000000000003</c:v>
                </c:pt>
                <c:pt idx="10">
                  <c:v>0.90100000000000002</c:v>
                </c:pt>
                <c:pt idx="11">
                  <c:v>0.89</c:v>
                </c:pt>
                <c:pt idx="12">
                  <c:v>0.88</c:v>
                </c:pt>
                <c:pt idx="13">
                  <c:v>0.86799999999999999</c:v>
                </c:pt>
                <c:pt idx="14">
                  <c:v>0.86099999999999999</c:v>
                </c:pt>
              </c:numCache>
            </c:numRef>
          </c:xVal>
          <c:yVal>
            <c:numRef>
              <c:f>'Table S5 Partitioning Models '!$DA$29:$DO$29</c:f>
              <c:numCache>
                <c:formatCode>0.00E+00</c:formatCode>
                <c:ptCount val="15"/>
                <c:pt idx="0">
                  <c:v>1.1149016463721134E-33</c:v>
                </c:pt>
                <c:pt idx="1">
                  <c:v>5.2750303720958822E-114</c:v>
                </c:pt>
                <c:pt idx="2">
                  <c:v>1.1504566317665476E-96</c:v>
                </c:pt>
                <c:pt idx="3">
                  <c:v>2.4266930899625958E-82</c:v>
                </c:pt>
                <c:pt idx="4">
                  <c:v>1.2107056390259948E-77</c:v>
                </c:pt>
                <c:pt idx="5">
                  <c:v>3.6585244507404115E-62</c:v>
                </c:pt>
                <c:pt idx="6">
                  <c:v>5.5842469967632545E-56</c:v>
                </c:pt>
                <c:pt idx="7">
                  <c:v>3.3742566954687725E-51</c:v>
                </c:pt>
                <c:pt idx="8">
                  <c:v>8.9477039766272884E-44</c:v>
                </c:pt>
                <c:pt idx="9">
                  <c:v>9.3623230209467094E-39</c:v>
                </c:pt>
                <c:pt idx="10">
                  <c:v>4.3649888585929522E-34</c:v>
                </c:pt>
                <c:pt idx="11">
                  <c:v>9.2164868740071237E-30</c:v>
                </c:pt>
                <c:pt idx="12">
                  <c:v>4.0124835695718459E-26</c:v>
                </c:pt>
                <c:pt idx="13">
                  <c:v>4.0728572224745291E-22</c:v>
                </c:pt>
                <c:pt idx="14">
                  <c:v>5.8748063464159008E-20</c:v>
                </c:pt>
              </c:numCache>
            </c:numRef>
          </c:yVal>
          <c:smooth val="0"/>
        </c:ser>
        <c:ser>
          <c:idx val="17"/>
          <c:order val="3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'Table S5 Partitioning Models '!$CS$40:$DS$40</c:f>
              <c:numCache>
                <c:formatCode>General</c:formatCode>
                <c:ptCount val="27"/>
                <c:pt idx="0">
                  <c:v>1.24</c:v>
                </c:pt>
                <c:pt idx="2">
                  <c:v>1.18</c:v>
                </c:pt>
                <c:pt idx="3" formatCode="0.00">
                  <c:v>1.31</c:v>
                </c:pt>
                <c:pt idx="4" formatCode="0.00">
                  <c:v>1.47</c:v>
                </c:pt>
                <c:pt idx="7" formatCode="0.00">
                  <c:v>1.3</c:v>
                </c:pt>
                <c:pt idx="8" formatCode="0.00">
                  <c:v>1.075</c:v>
                </c:pt>
                <c:pt idx="9" formatCode="0.00">
                  <c:v>1.216</c:v>
                </c:pt>
                <c:pt idx="10" formatCode="0.00">
                  <c:v>1.196</c:v>
                </c:pt>
                <c:pt idx="11" formatCode="0.00">
                  <c:v>1.179</c:v>
                </c:pt>
                <c:pt idx="12" formatCode="0.00">
                  <c:v>1.163</c:v>
                </c:pt>
                <c:pt idx="13" formatCode="0.00">
                  <c:v>1.1319999999999999</c:v>
                </c:pt>
                <c:pt idx="14" formatCode="0.00">
                  <c:v>1.1200000000000001</c:v>
                </c:pt>
                <c:pt idx="15" formatCode="0.00">
                  <c:v>1.107</c:v>
                </c:pt>
                <c:pt idx="16" formatCode="0.00">
                  <c:v>1.095</c:v>
                </c:pt>
                <c:pt idx="17" formatCode="0.00">
                  <c:v>1.083</c:v>
                </c:pt>
                <c:pt idx="18" formatCode="0.00">
                  <c:v>1.0720000000000001</c:v>
                </c:pt>
                <c:pt idx="19" formatCode="0.00">
                  <c:v>1.0620000000000001</c:v>
                </c:pt>
                <c:pt idx="20" formatCode="0.00">
                  <c:v>1.052</c:v>
                </c:pt>
                <c:pt idx="21" formatCode="0.00">
                  <c:v>1.042</c:v>
                </c:pt>
                <c:pt idx="22" formatCode="0.00">
                  <c:v>1.032</c:v>
                </c:pt>
                <c:pt idx="23" formatCode="0.00">
                  <c:v>0.89</c:v>
                </c:pt>
              </c:numCache>
            </c:numRef>
          </c:xVal>
          <c:yVal>
            <c:numRef>
              <c:f>'Table S5 Partitioning Models '!$CS$43:$DS$43</c:f>
              <c:numCache>
                <c:formatCode>0.00E+00</c:formatCode>
                <c:ptCount val="27"/>
                <c:pt idx="0">
                  <c:v>1</c:v>
                </c:pt>
                <c:pt idx="1">
                  <c:v>1.6241465796473118E-34</c:v>
                </c:pt>
              </c:numCache>
            </c:numRef>
          </c:yVal>
          <c:smooth val="0"/>
        </c:ser>
        <c:ser>
          <c:idx val="19"/>
          <c:order val="3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'Table S5 Partitioning Models '!$DS$7:$DT$7</c:f>
              <c:numCache>
                <c:formatCode>0.00</c:formatCode>
                <c:ptCount val="2"/>
                <c:pt idx="0">
                  <c:v>0.64</c:v>
                </c:pt>
                <c:pt idx="1">
                  <c:v>0.64</c:v>
                </c:pt>
              </c:numCache>
            </c:numRef>
          </c:xVal>
          <c:yVal>
            <c:numRef>
              <c:f>'Table S5 Partitioning Models '!$DS$30:$DT$30</c:f>
              <c:numCache>
                <c:formatCode>0.00E+00</c:formatCode>
                <c:ptCount val="2"/>
                <c:pt idx="0">
                  <c:v>3.9190844192214019E-12</c:v>
                </c:pt>
                <c:pt idx="1">
                  <c:v>3.9190844192214019E-12</c:v>
                </c:pt>
              </c:numCache>
            </c:numRef>
          </c:yVal>
          <c:smooth val="0"/>
          <c:extLst/>
        </c:ser>
        <c:ser>
          <c:idx val="0"/>
          <c:order val="32"/>
          <c:tx>
            <c:v>pentavalent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'!$CS$30:$DT$30</c:f>
              <c:numCache>
                <c:formatCode>0.00E+00</c:formatCode>
                <c:ptCount val="28"/>
                <c:pt idx="26">
                  <c:v>3.9190844192214019E-12</c:v>
                </c:pt>
                <c:pt idx="27">
                  <c:v>3.9190844192214019E-12</c:v>
                </c:pt>
              </c:numCache>
            </c:numRef>
          </c:yVal>
          <c:smooth val="0"/>
        </c:ser>
        <c:ser>
          <c:idx val="6"/>
          <c:order val="33"/>
          <c:tx>
            <c:strRef>
              <c:f>'Table S5 Partitioning Models '!$P$23</c:f>
              <c:strCache>
                <c:ptCount val="1"/>
                <c:pt idx="0">
                  <c:v>Divalent on M1ab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fld id="{E4141269-E047-4A1E-89C7-B9C4DE6CEC7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C448F1E-3618-4D51-ABEC-B9C9A0633FE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9E9C0A1-1D4D-4A14-BC9C-D19B6C85BB4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B89F9B1-8FB2-4850-A520-3C435B8ABD6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E9374F0-3382-4790-8958-E55845615B8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B3D3D6F-BBAF-4E63-BD03-8ADE317531C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'!$CS$23:$DT$23</c:f>
              <c:numCache>
                <c:formatCode>0.00E+00</c:formatCode>
                <c:ptCount val="28"/>
                <c:pt idx="2">
                  <c:v>3.6673479591560132E-8</c:v>
                </c:pt>
                <c:pt idx="3">
                  <c:v>1.7334817757524835E-28</c:v>
                </c:pt>
                <c:pt idx="4">
                  <c:v>3.3743773203667695E-63</c:v>
                </c:pt>
                <c:pt idx="5">
                  <c:v>0.46010892428532368</c:v>
                </c:pt>
                <c:pt idx="6">
                  <c:v>1</c:v>
                </c:pt>
                <c:pt idx="7">
                  <c:v>5.992236128101577E-27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'!$CS$6:$DT$6</c15:f>
                <c15:dlblRangeCache>
                  <c:ptCount val="28"/>
                  <c:pt idx="0">
                    <c:v>Na</c:v>
                  </c:pt>
                  <c:pt idx="1">
                    <c:v>K</c:v>
                  </c:pt>
                  <c:pt idx="2">
                    <c:v>Ca</c:v>
                  </c:pt>
                  <c:pt idx="3">
                    <c:v>Sr</c:v>
                  </c:pt>
                  <c:pt idx="4">
                    <c:v>Ba</c:v>
                  </c:pt>
                  <c:pt idx="5">
                    <c:v>Mn</c:v>
                  </c:pt>
                  <c:pt idx="6">
                    <c:v>Fe</c:v>
                  </c:pt>
                  <c:pt idx="7">
                    <c:v>Eu2+</c:v>
                  </c:pt>
                  <c:pt idx="8">
                    <c:v>Y</c:v>
                  </c:pt>
                  <c:pt idx="9">
                    <c:v>La</c:v>
                  </c:pt>
                  <c:pt idx="10">
                    <c:v>Ce</c:v>
                  </c:pt>
                  <c:pt idx="11">
                    <c:v>Pr</c:v>
                  </c:pt>
                  <c:pt idx="12">
                    <c:v>Nd</c:v>
                  </c:pt>
                  <c:pt idx="13">
                    <c:v>Sm</c:v>
                  </c:pt>
                  <c:pt idx="14">
                    <c:v>Eu3+</c:v>
                  </c:pt>
                  <c:pt idx="15">
                    <c:v>Gd</c:v>
                  </c:pt>
                  <c:pt idx="16">
                    <c:v>Tb</c:v>
                  </c:pt>
                  <c:pt idx="17">
                    <c:v>Dy</c:v>
                  </c:pt>
                  <c:pt idx="18">
                    <c:v>Ho</c:v>
                  </c:pt>
                  <c:pt idx="19">
                    <c:v>Er</c:v>
                  </c:pt>
                  <c:pt idx="20">
                    <c:v>Tm</c:v>
                  </c:pt>
                  <c:pt idx="21">
                    <c:v>Yb</c:v>
                  </c:pt>
                  <c:pt idx="22">
                    <c:v>Lu</c:v>
                  </c:pt>
                  <c:pt idx="23">
                    <c:v>Zr</c:v>
                  </c:pt>
                  <c:pt idx="24">
                    <c:v>Hf</c:v>
                  </c:pt>
                  <c:pt idx="25">
                    <c:v>Ti</c:v>
                  </c:pt>
                  <c:pt idx="26">
                    <c:v>Nb</c:v>
                  </c:pt>
                  <c:pt idx="27">
                    <c:v>Ta</c:v>
                  </c:pt>
                </c15:dlblRangeCache>
              </c15:datalabelsRange>
            </c:ext>
          </c:extLst>
        </c:ser>
        <c:ser>
          <c:idx val="7"/>
          <c:order val="34"/>
          <c:tx>
            <c:strRef>
              <c:f>'Table S5 Partitioning Models '!$P$24</c:f>
              <c:strCache>
                <c:ptCount val="1"/>
                <c:pt idx="0">
                  <c:v>Trivalent on M1ab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rich>
                  <a:bodyPr/>
                  <a:lstStyle/>
                  <a:p>
                    <a:fld id="{F9B58BC3-5FC0-4A2A-9FE1-FF45836E446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FC8BF0A-0122-4497-82C9-4734EDDD8D7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2FA7C0C-6E2D-4927-9CAD-44D5C03D747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8A39B7E-3777-45EC-8B62-B0163B8E6BD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84194E7-1D03-4C5E-9FA7-A3432A41012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A67FBEF-BF83-41EE-80C3-DD071E8276B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430501E-DE83-42DA-851E-2195C649208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08600CCB-7FE6-4AB5-A433-A65C967F27C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8E3A0A7-1082-4E90-AEF8-9EE6EA16C8B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59F5F28B-632A-426B-8ACA-CD099E3C879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EF1772FB-9811-4D3C-B7E5-036D762B56F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50584555-0153-4173-B6E7-2F8807D8D5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23FEA569-E179-4313-A361-BAED67A3110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972CCDDA-82D2-4D68-8314-26CB974B78F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5DAB0445-9BA2-4902-A946-2525CE8D397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'!$CR$24:$DT$24</c:f>
              <c:numCache>
                <c:formatCode>0.00E+00</c:formatCode>
                <c:ptCount val="29"/>
                <c:pt idx="9">
                  <c:v>1.3552010254245693E-7</c:v>
                </c:pt>
                <c:pt idx="10">
                  <c:v>2.6435265079305068E-29</c:v>
                </c:pt>
                <c:pt idx="11">
                  <c:v>1.918493103713781E-24</c:v>
                </c:pt>
                <c:pt idx="12">
                  <c:v>1.7736581734950772E-20</c:v>
                </c:pt>
                <c:pt idx="13">
                  <c:v>3.4488735665592836E-19</c:v>
                </c:pt>
                <c:pt idx="14">
                  <c:v>5.3994855507158831E-15</c:v>
                </c:pt>
                <c:pt idx="15">
                  <c:v>2.4034519473832602E-13</c:v>
                </c:pt>
                <c:pt idx="16">
                  <c:v>4.3882913937252208E-12</c:v>
                </c:pt>
                <c:pt idx="17">
                  <c:v>3.7475621567092133E-10</c:v>
                </c:pt>
                <c:pt idx="18">
                  <c:v>7.1976047921849745E-9</c:v>
                </c:pt>
                <c:pt idx="19">
                  <c:v>1.0732315309624049E-7</c:v>
                </c:pt>
                <c:pt idx="20">
                  <c:v>1.2489874670652641E-6</c:v>
                </c:pt>
                <c:pt idx="21">
                  <c:v>9.419939846809889E-6</c:v>
                </c:pt>
                <c:pt idx="22">
                  <c:v>8.2136634645370586E-5</c:v>
                </c:pt>
                <c:pt idx="23">
                  <c:v>2.5561539719292135E-4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'Table S5 Partitioning Models '!$CS$6:$DT$6</c15:f>
                <c15:dlblRangeCache>
                  <c:ptCount val="28"/>
                  <c:pt idx="0">
                    <c:v>Na</c:v>
                  </c:pt>
                  <c:pt idx="1">
                    <c:v>K</c:v>
                  </c:pt>
                  <c:pt idx="2">
                    <c:v>Ca</c:v>
                  </c:pt>
                  <c:pt idx="3">
                    <c:v>Sr</c:v>
                  </c:pt>
                  <c:pt idx="4">
                    <c:v>Ba</c:v>
                  </c:pt>
                  <c:pt idx="5">
                    <c:v>Mn</c:v>
                  </c:pt>
                  <c:pt idx="6">
                    <c:v>Fe</c:v>
                  </c:pt>
                  <c:pt idx="7">
                    <c:v>Eu2+</c:v>
                  </c:pt>
                  <c:pt idx="8">
                    <c:v>Y</c:v>
                  </c:pt>
                  <c:pt idx="9">
                    <c:v>La</c:v>
                  </c:pt>
                  <c:pt idx="10">
                    <c:v>Ce</c:v>
                  </c:pt>
                  <c:pt idx="11">
                    <c:v>Pr</c:v>
                  </c:pt>
                  <c:pt idx="12">
                    <c:v>Nd</c:v>
                  </c:pt>
                  <c:pt idx="13">
                    <c:v>Sm</c:v>
                  </c:pt>
                  <c:pt idx="14">
                    <c:v>Eu3+</c:v>
                  </c:pt>
                  <c:pt idx="15">
                    <c:v>Gd</c:v>
                  </c:pt>
                  <c:pt idx="16">
                    <c:v>Tb</c:v>
                  </c:pt>
                  <c:pt idx="17">
                    <c:v>Dy</c:v>
                  </c:pt>
                  <c:pt idx="18">
                    <c:v>Ho</c:v>
                  </c:pt>
                  <c:pt idx="19">
                    <c:v>Er</c:v>
                  </c:pt>
                  <c:pt idx="20">
                    <c:v>Tm</c:v>
                  </c:pt>
                  <c:pt idx="21">
                    <c:v>Yb</c:v>
                  </c:pt>
                  <c:pt idx="22">
                    <c:v>Lu</c:v>
                  </c:pt>
                  <c:pt idx="23">
                    <c:v>Zr</c:v>
                  </c:pt>
                  <c:pt idx="24">
                    <c:v>Hf</c:v>
                  </c:pt>
                  <c:pt idx="25">
                    <c:v>Ti</c:v>
                  </c:pt>
                  <c:pt idx="26">
                    <c:v>Nb</c:v>
                  </c:pt>
                  <c:pt idx="27">
                    <c:v>Ta</c:v>
                  </c:pt>
                </c15:dlblRangeCache>
              </c15:datalabelsRange>
            </c:ext>
          </c:extLst>
        </c:ser>
        <c:ser>
          <c:idx val="8"/>
          <c:order val="35"/>
          <c:tx>
            <c:strRef>
              <c:f>'Table S5 Partitioning Models '!$P$25</c:f>
              <c:strCache>
                <c:ptCount val="1"/>
                <c:pt idx="0">
                  <c:v>Univalent on M1ab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'Table S5 Partitioning Models '!$CS$7:$DT$7</c:f>
              <c:numCache>
                <c:formatCode>0.00</c:formatCode>
                <c:ptCount val="28"/>
                <c:pt idx="0">
                  <c:v>1.02</c:v>
                </c:pt>
                <c:pt idx="1">
                  <c:v>1.38</c:v>
                </c:pt>
                <c:pt idx="2">
                  <c:v>1</c:v>
                </c:pt>
                <c:pt idx="3">
                  <c:v>1.18</c:v>
                </c:pt>
                <c:pt idx="4">
                  <c:v>1.35</c:v>
                </c:pt>
                <c:pt idx="5">
                  <c:v>0.83</c:v>
                </c:pt>
                <c:pt idx="6">
                  <c:v>0.78</c:v>
                </c:pt>
                <c:pt idx="7">
                  <c:v>1.17</c:v>
                </c:pt>
                <c:pt idx="8">
                  <c:v>0.9</c:v>
                </c:pt>
                <c:pt idx="9">
                  <c:v>1.032</c:v>
                </c:pt>
                <c:pt idx="10">
                  <c:v>1.01</c:v>
                </c:pt>
                <c:pt idx="11">
                  <c:v>0.99</c:v>
                </c:pt>
                <c:pt idx="12">
                  <c:v>0.98299999999999998</c:v>
                </c:pt>
                <c:pt idx="13">
                  <c:v>0.95799999999999996</c:v>
                </c:pt>
                <c:pt idx="14">
                  <c:v>0.94699999999999995</c:v>
                </c:pt>
                <c:pt idx="15">
                  <c:v>0.93799999999999994</c:v>
                </c:pt>
                <c:pt idx="16">
                  <c:v>0.92300000000000004</c:v>
                </c:pt>
                <c:pt idx="17">
                  <c:v>0.91200000000000003</c:v>
                </c:pt>
                <c:pt idx="18">
                  <c:v>0.90100000000000002</c:v>
                </c:pt>
                <c:pt idx="19">
                  <c:v>0.89</c:v>
                </c:pt>
                <c:pt idx="20">
                  <c:v>0.88</c:v>
                </c:pt>
                <c:pt idx="21">
                  <c:v>0.86799999999999999</c:v>
                </c:pt>
                <c:pt idx="22">
                  <c:v>0.86099999999999999</c:v>
                </c:pt>
                <c:pt idx="23">
                  <c:v>0.72</c:v>
                </c:pt>
                <c:pt idx="24">
                  <c:v>0.71</c:v>
                </c:pt>
                <c:pt idx="25">
                  <c:v>0.67</c:v>
                </c:pt>
                <c:pt idx="26">
                  <c:v>0.64</c:v>
                </c:pt>
                <c:pt idx="27">
                  <c:v>0.64</c:v>
                </c:pt>
              </c:numCache>
            </c:numRef>
          </c:xVal>
          <c:yVal>
            <c:numRef>
              <c:f>'Table S5 Partitioning Models '!$CS$25:$DT$25</c:f>
              <c:numCache>
                <c:formatCode>0.00E+00</c:formatCode>
                <c:ptCount val="28"/>
                <c:pt idx="0">
                  <c:v>3.9319685711010799E-4</c:v>
                </c:pt>
                <c:pt idx="1">
                  <c:v>5.4663938301734663E-27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816432"/>
        <c:axId val="230812904"/>
      </c:scatterChart>
      <c:valAx>
        <c:axId val="230816432"/>
        <c:scaling>
          <c:orientation val="minMax"/>
          <c:max val="1.3"/>
          <c:min val="0.5"/>
        </c:scaling>
        <c:delete val="0"/>
        <c:axPos val="b"/>
        <c:numFmt formatCode="0.00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812904"/>
        <c:crossesAt val="1.0000000000000005E-7"/>
        <c:crossBetween val="midCat"/>
      </c:valAx>
      <c:valAx>
        <c:axId val="230812904"/>
        <c:scaling>
          <c:logBase val="10"/>
          <c:orientation val="minMax"/>
          <c:min val="1.0000000000000005E-7"/>
        </c:scaling>
        <c:delete val="0"/>
        <c:axPos val="l"/>
        <c:numFmt formatCode="0.00E+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816432"/>
        <c:crosses val="autoZero"/>
        <c:crossBetween val="midCat"/>
      </c:valAx>
      <c:spPr>
        <a:noFill/>
        <a:ln>
          <a:solidFill>
            <a:schemeClr val="accent3">
              <a:lumMod val="60000"/>
              <a:lumOff val="4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221133</xdr:colOff>
      <xdr:row>48</xdr:row>
      <xdr:rowOff>21648</xdr:rowOff>
    </xdr:from>
    <xdr:to>
      <xdr:col>10</xdr:col>
      <xdr:colOff>344198</xdr:colOff>
      <xdr:row>71</xdr:row>
      <xdr:rowOff>121886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719582</xdr:colOff>
      <xdr:row>48</xdr:row>
      <xdr:rowOff>34636</xdr:rowOff>
    </xdr:from>
    <xdr:to>
      <xdr:col>20</xdr:col>
      <xdr:colOff>500062</xdr:colOff>
      <xdr:row>71</xdr:row>
      <xdr:rowOff>142876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46"/>
  <sheetViews>
    <sheetView showGridLines="0" tabSelected="1" zoomScale="85" zoomScaleNormal="85" zoomScaleSheetLayoutView="40" workbookViewId="0">
      <selection activeCell="C41" sqref="C41"/>
    </sheetView>
  </sheetViews>
  <sheetFormatPr defaultRowHeight="15" x14ac:dyDescent="0.25"/>
  <cols>
    <col min="3" max="3" width="15.42578125" customWidth="1"/>
    <col min="4" max="4" width="9.28515625" bestFit="1" customWidth="1"/>
    <col min="5" max="5" width="18.28515625" customWidth="1"/>
    <col min="6" max="7" width="14.5703125" customWidth="1"/>
    <col min="8" max="8" width="11.28515625" customWidth="1"/>
    <col min="9" max="9" width="9.28515625" bestFit="1" customWidth="1"/>
    <col min="10" max="10" width="14.140625" customWidth="1"/>
    <col min="11" max="11" width="11.28515625" customWidth="1"/>
    <col min="13" max="13" width="13.28515625" customWidth="1"/>
    <col min="14" max="14" width="10.85546875" customWidth="1"/>
    <col min="15" max="15" width="14" customWidth="1"/>
    <col min="16" max="16" width="18.140625" customWidth="1"/>
    <col min="17" max="17" width="14" customWidth="1"/>
    <col min="18" max="19" width="12.5703125" customWidth="1"/>
    <col min="20" max="45" width="14.7109375" bestFit="1" customWidth="1"/>
    <col min="92" max="92" width="9.140625" customWidth="1"/>
    <col min="93" max="93" width="8" customWidth="1"/>
    <col min="96" max="96" width="14.7109375" customWidth="1"/>
    <col min="97" max="97" width="12.28515625" bestFit="1" customWidth="1"/>
    <col min="99" max="99" width="11.7109375" customWidth="1"/>
    <col min="100" max="100" width="10.7109375" customWidth="1"/>
    <col min="101" max="101" width="15.7109375" bestFit="1" customWidth="1"/>
    <col min="102" max="102" width="11" customWidth="1"/>
    <col min="103" max="103" width="11" bestFit="1" customWidth="1"/>
    <col min="104" max="104" width="12.7109375" customWidth="1"/>
    <col min="105" max="105" width="16.28515625" customWidth="1"/>
    <col min="106" max="118" width="10.7109375" customWidth="1"/>
    <col min="119" max="120" width="15.7109375" bestFit="1" customWidth="1"/>
    <col min="121" max="122" width="12.28515625" bestFit="1" customWidth="1"/>
    <col min="123" max="123" width="14.42578125" bestFit="1" customWidth="1"/>
    <col min="124" max="124" width="10.7109375" customWidth="1"/>
  </cols>
  <sheetData>
    <row r="1" spans="2:124" ht="18" x14ac:dyDescent="0.25">
      <c r="B1" s="146" t="s">
        <v>94</v>
      </c>
    </row>
    <row r="2" spans="2:124" x14ac:dyDescent="0.25">
      <c r="B2" s="145" t="s">
        <v>93</v>
      </c>
    </row>
    <row r="4" spans="2:124" ht="15.75" x14ac:dyDescent="0.25">
      <c r="CR4" s="144" t="s">
        <v>92</v>
      </c>
    </row>
    <row r="5" spans="2:124" ht="16.5" thickBot="1" x14ac:dyDescent="0.3">
      <c r="B5" s="144" t="s">
        <v>91</v>
      </c>
      <c r="S5" s="144" t="s">
        <v>90</v>
      </c>
      <c r="CR5" s="143" t="s">
        <v>89</v>
      </c>
      <c r="CS5" s="141">
        <v>1</v>
      </c>
      <c r="CT5" s="141">
        <v>1</v>
      </c>
      <c r="CU5" s="141">
        <v>2</v>
      </c>
      <c r="CV5" s="141">
        <v>2</v>
      </c>
      <c r="CW5" s="142">
        <v>2</v>
      </c>
      <c r="CX5" s="141">
        <v>2</v>
      </c>
      <c r="CY5" s="142">
        <v>2</v>
      </c>
      <c r="CZ5" s="141">
        <v>2</v>
      </c>
      <c r="DA5" s="141">
        <v>3</v>
      </c>
      <c r="DB5" s="141">
        <v>3</v>
      </c>
      <c r="DC5" s="141">
        <v>3</v>
      </c>
      <c r="DD5" s="141">
        <v>3</v>
      </c>
      <c r="DE5" s="141">
        <v>3</v>
      </c>
      <c r="DF5" s="141">
        <v>3</v>
      </c>
      <c r="DG5" s="141">
        <v>3</v>
      </c>
      <c r="DH5" s="141">
        <v>3</v>
      </c>
      <c r="DI5" s="141">
        <v>3</v>
      </c>
      <c r="DJ5" s="141">
        <v>3</v>
      </c>
      <c r="DK5" s="141">
        <v>3</v>
      </c>
      <c r="DL5" s="141">
        <v>3</v>
      </c>
      <c r="DM5" s="141">
        <v>3</v>
      </c>
      <c r="DN5" s="141">
        <v>3</v>
      </c>
      <c r="DO5" s="141">
        <v>3</v>
      </c>
      <c r="DP5" s="141">
        <v>4</v>
      </c>
      <c r="DQ5" s="141">
        <v>4</v>
      </c>
      <c r="DR5" s="141">
        <v>4</v>
      </c>
      <c r="DS5" s="141">
        <v>5</v>
      </c>
      <c r="DT5" s="140">
        <v>5</v>
      </c>
    </row>
    <row r="6" spans="2:124" ht="17.25" x14ac:dyDescent="0.25">
      <c r="B6" s="139" t="s">
        <v>11</v>
      </c>
      <c r="C6" s="138"/>
      <c r="D6" s="138" t="s">
        <v>88</v>
      </c>
      <c r="E6" s="138" t="s">
        <v>73</v>
      </c>
      <c r="F6" s="138" t="s">
        <v>87</v>
      </c>
      <c r="G6" s="138" t="s">
        <v>87</v>
      </c>
      <c r="H6" s="138" t="s">
        <v>86</v>
      </c>
      <c r="I6" s="137" t="s">
        <v>85</v>
      </c>
      <c r="L6" s="117"/>
      <c r="M6" s="115"/>
      <c r="N6" s="115"/>
      <c r="O6" s="115"/>
      <c r="P6" s="115"/>
      <c r="Q6" s="115"/>
      <c r="R6" s="136"/>
      <c r="S6" s="135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4"/>
      <c r="CK6" s="134"/>
      <c r="CL6" s="134"/>
      <c r="CM6" s="134"/>
      <c r="CN6" s="134"/>
      <c r="CO6" s="134"/>
      <c r="CP6" s="133"/>
      <c r="CQ6" s="115"/>
      <c r="CR6" s="43" t="s">
        <v>41</v>
      </c>
      <c r="CS6" s="132" t="s">
        <v>40</v>
      </c>
      <c r="CT6" s="132" t="s">
        <v>39</v>
      </c>
      <c r="CU6" s="132" t="s">
        <v>38</v>
      </c>
      <c r="CV6" s="132" t="s">
        <v>37</v>
      </c>
      <c r="CW6" s="132" t="s">
        <v>36</v>
      </c>
      <c r="CX6" s="132" t="s">
        <v>35</v>
      </c>
      <c r="CY6" s="132" t="s">
        <v>34</v>
      </c>
      <c r="CZ6" s="132" t="s">
        <v>84</v>
      </c>
      <c r="DA6" s="132" t="s">
        <v>32</v>
      </c>
      <c r="DB6" s="132" t="s">
        <v>31</v>
      </c>
      <c r="DC6" s="132" t="s">
        <v>30</v>
      </c>
      <c r="DD6" s="132" t="s">
        <v>29</v>
      </c>
      <c r="DE6" s="132" t="s">
        <v>28</v>
      </c>
      <c r="DF6" s="132" t="s">
        <v>27</v>
      </c>
      <c r="DG6" s="132" t="s">
        <v>83</v>
      </c>
      <c r="DH6" s="132" t="s">
        <v>25</v>
      </c>
      <c r="DI6" s="132" t="s">
        <v>24</v>
      </c>
      <c r="DJ6" s="132" t="s">
        <v>23</v>
      </c>
      <c r="DK6" s="132" t="s">
        <v>22</v>
      </c>
      <c r="DL6" s="132" t="s">
        <v>21</v>
      </c>
      <c r="DM6" s="132" t="s">
        <v>20</v>
      </c>
      <c r="DN6" s="132" t="s">
        <v>19</v>
      </c>
      <c r="DO6" s="132" t="s">
        <v>18</v>
      </c>
      <c r="DP6" s="132" t="s">
        <v>17</v>
      </c>
      <c r="DQ6" s="132" t="s">
        <v>16</v>
      </c>
      <c r="DR6" s="132" t="s">
        <v>15</v>
      </c>
      <c r="DS6" s="132" t="s">
        <v>14</v>
      </c>
      <c r="DT6" s="131" t="s">
        <v>13</v>
      </c>
    </row>
    <row r="7" spans="2:124" x14ac:dyDescent="0.25">
      <c r="B7" s="123" t="s">
        <v>9</v>
      </c>
      <c r="C7" s="20"/>
      <c r="D7" s="20" t="s">
        <v>40</v>
      </c>
      <c r="E7" s="20" t="s">
        <v>38</v>
      </c>
      <c r="F7" s="20" t="s">
        <v>35</v>
      </c>
      <c r="G7" s="20" t="s">
        <v>34</v>
      </c>
      <c r="H7" s="20" t="s">
        <v>34</v>
      </c>
      <c r="I7" s="125" t="s">
        <v>17</v>
      </c>
      <c r="L7" s="17"/>
      <c r="M7" s="16"/>
      <c r="N7" s="16"/>
      <c r="O7" s="16"/>
      <c r="P7" s="16"/>
      <c r="Q7" s="16"/>
      <c r="R7" s="96"/>
      <c r="S7" s="24" t="s">
        <v>82</v>
      </c>
      <c r="T7" s="27">
        <v>0.5</v>
      </c>
      <c r="U7" s="27">
        <f t="shared" ref="U7:Z7" si="0">T7+0.02</f>
        <v>0.52</v>
      </c>
      <c r="V7" s="27">
        <f t="shared" si="0"/>
        <v>0.54</v>
      </c>
      <c r="W7" s="27">
        <f t="shared" si="0"/>
        <v>0.56000000000000005</v>
      </c>
      <c r="X7" s="27">
        <f t="shared" si="0"/>
        <v>0.58000000000000007</v>
      </c>
      <c r="Y7" s="27">
        <f t="shared" si="0"/>
        <v>0.60000000000000009</v>
      </c>
      <c r="Z7" s="27">
        <f t="shared" si="0"/>
        <v>0.62000000000000011</v>
      </c>
      <c r="AA7" s="27">
        <f t="shared" ref="AA7:BF7" si="1">Z7+0.01</f>
        <v>0.63000000000000012</v>
      </c>
      <c r="AB7" s="27">
        <f t="shared" si="1"/>
        <v>0.64000000000000012</v>
      </c>
      <c r="AC7" s="27">
        <f t="shared" si="1"/>
        <v>0.65000000000000013</v>
      </c>
      <c r="AD7" s="27">
        <f t="shared" si="1"/>
        <v>0.66000000000000014</v>
      </c>
      <c r="AE7" s="27">
        <f t="shared" si="1"/>
        <v>0.67000000000000015</v>
      </c>
      <c r="AF7" s="27">
        <f t="shared" si="1"/>
        <v>0.68000000000000016</v>
      </c>
      <c r="AG7" s="27">
        <f t="shared" si="1"/>
        <v>0.69000000000000017</v>
      </c>
      <c r="AH7" s="27">
        <f t="shared" si="1"/>
        <v>0.70000000000000018</v>
      </c>
      <c r="AI7" s="27">
        <f t="shared" si="1"/>
        <v>0.71000000000000019</v>
      </c>
      <c r="AJ7" s="27">
        <f t="shared" si="1"/>
        <v>0.7200000000000002</v>
      </c>
      <c r="AK7" s="27">
        <f t="shared" si="1"/>
        <v>0.7300000000000002</v>
      </c>
      <c r="AL7" s="27">
        <f t="shared" si="1"/>
        <v>0.74000000000000021</v>
      </c>
      <c r="AM7" s="27">
        <f t="shared" si="1"/>
        <v>0.75000000000000022</v>
      </c>
      <c r="AN7" s="27">
        <f t="shared" si="1"/>
        <v>0.76000000000000023</v>
      </c>
      <c r="AO7" s="27">
        <f t="shared" si="1"/>
        <v>0.77000000000000024</v>
      </c>
      <c r="AP7" s="27">
        <f t="shared" si="1"/>
        <v>0.78000000000000025</v>
      </c>
      <c r="AQ7" s="27">
        <f t="shared" si="1"/>
        <v>0.79000000000000026</v>
      </c>
      <c r="AR7" s="27">
        <f t="shared" si="1"/>
        <v>0.80000000000000027</v>
      </c>
      <c r="AS7" s="27">
        <f t="shared" si="1"/>
        <v>0.81000000000000028</v>
      </c>
      <c r="AT7" s="27">
        <f t="shared" si="1"/>
        <v>0.82000000000000028</v>
      </c>
      <c r="AU7" s="27">
        <f t="shared" si="1"/>
        <v>0.83000000000000029</v>
      </c>
      <c r="AV7" s="27">
        <f t="shared" si="1"/>
        <v>0.8400000000000003</v>
      </c>
      <c r="AW7" s="27">
        <f t="shared" si="1"/>
        <v>0.85000000000000031</v>
      </c>
      <c r="AX7" s="27">
        <f t="shared" si="1"/>
        <v>0.86000000000000032</v>
      </c>
      <c r="AY7" s="27">
        <f t="shared" si="1"/>
        <v>0.87000000000000033</v>
      </c>
      <c r="AZ7" s="27">
        <f t="shared" si="1"/>
        <v>0.88000000000000034</v>
      </c>
      <c r="BA7" s="27">
        <f t="shared" si="1"/>
        <v>0.89000000000000035</v>
      </c>
      <c r="BB7" s="27">
        <f t="shared" si="1"/>
        <v>0.90000000000000036</v>
      </c>
      <c r="BC7" s="27">
        <f t="shared" si="1"/>
        <v>0.91000000000000036</v>
      </c>
      <c r="BD7" s="27">
        <f t="shared" si="1"/>
        <v>0.92000000000000037</v>
      </c>
      <c r="BE7" s="27">
        <f t="shared" si="1"/>
        <v>0.93000000000000038</v>
      </c>
      <c r="BF7" s="27">
        <f t="shared" si="1"/>
        <v>0.94000000000000039</v>
      </c>
      <c r="BG7" s="27">
        <f t="shared" ref="BG7:CP7" si="2">BF7+0.01</f>
        <v>0.9500000000000004</v>
      </c>
      <c r="BH7" s="27">
        <f t="shared" si="2"/>
        <v>0.96000000000000041</v>
      </c>
      <c r="BI7" s="27">
        <f t="shared" si="2"/>
        <v>0.97000000000000042</v>
      </c>
      <c r="BJ7" s="27">
        <f t="shared" si="2"/>
        <v>0.98000000000000043</v>
      </c>
      <c r="BK7" s="27">
        <f t="shared" si="2"/>
        <v>0.99000000000000044</v>
      </c>
      <c r="BL7" s="27">
        <f t="shared" si="2"/>
        <v>1.0000000000000004</v>
      </c>
      <c r="BM7" s="27">
        <f t="shared" si="2"/>
        <v>1.0100000000000005</v>
      </c>
      <c r="BN7" s="27">
        <f t="shared" si="2"/>
        <v>1.0200000000000005</v>
      </c>
      <c r="BO7" s="27">
        <f t="shared" si="2"/>
        <v>1.0300000000000005</v>
      </c>
      <c r="BP7" s="27">
        <f t="shared" si="2"/>
        <v>1.0400000000000005</v>
      </c>
      <c r="BQ7" s="27">
        <f t="shared" si="2"/>
        <v>1.0500000000000005</v>
      </c>
      <c r="BR7" s="27">
        <f t="shared" si="2"/>
        <v>1.0600000000000005</v>
      </c>
      <c r="BS7" s="27">
        <f t="shared" si="2"/>
        <v>1.0700000000000005</v>
      </c>
      <c r="BT7" s="27">
        <f t="shared" si="2"/>
        <v>1.0800000000000005</v>
      </c>
      <c r="BU7" s="27">
        <f t="shared" si="2"/>
        <v>1.0900000000000005</v>
      </c>
      <c r="BV7" s="27">
        <f t="shared" si="2"/>
        <v>1.1000000000000005</v>
      </c>
      <c r="BW7" s="27">
        <f t="shared" si="2"/>
        <v>1.1100000000000005</v>
      </c>
      <c r="BX7" s="27">
        <f t="shared" si="2"/>
        <v>1.1200000000000006</v>
      </c>
      <c r="BY7" s="27">
        <f t="shared" si="2"/>
        <v>1.1300000000000006</v>
      </c>
      <c r="BZ7" s="27">
        <f t="shared" si="2"/>
        <v>1.1400000000000006</v>
      </c>
      <c r="CA7" s="27">
        <f t="shared" si="2"/>
        <v>1.1500000000000006</v>
      </c>
      <c r="CB7" s="27">
        <f t="shared" si="2"/>
        <v>1.1600000000000006</v>
      </c>
      <c r="CC7" s="27">
        <f t="shared" si="2"/>
        <v>1.1700000000000006</v>
      </c>
      <c r="CD7" s="27">
        <f t="shared" si="2"/>
        <v>1.1800000000000006</v>
      </c>
      <c r="CE7" s="27">
        <f t="shared" si="2"/>
        <v>1.1900000000000006</v>
      </c>
      <c r="CF7" s="27">
        <f t="shared" si="2"/>
        <v>1.2000000000000006</v>
      </c>
      <c r="CG7" s="27">
        <f t="shared" si="2"/>
        <v>1.2100000000000006</v>
      </c>
      <c r="CH7" s="27">
        <f t="shared" si="2"/>
        <v>1.2200000000000006</v>
      </c>
      <c r="CI7" s="27">
        <f t="shared" si="2"/>
        <v>1.2300000000000006</v>
      </c>
      <c r="CJ7" s="27">
        <f t="shared" si="2"/>
        <v>1.2400000000000007</v>
      </c>
      <c r="CK7" s="27">
        <f t="shared" si="2"/>
        <v>1.2500000000000007</v>
      </c>
      <c r="CL7" s="27">
        <f t="shared" si="2"/>
        <v>1.2600000000000007</v>
      </c>
      <c r="CM7" s="27">
        <f t="shared" si="2"/>
        <v>1.2700000000000007</v>
      </c>
      <c r="CN7" s="27">
        <f t="shared" si="2"/>
        <v>1.2800000000000007</v>
      </c>
      <c r="CO7" s="27">
        <f t="shared" si="2"/>
        <v>1.2900000000000007</v>
      </c>
      <c r="CP7" s="27">
        <f t="shared" si="2"/>
        <v>1.3000000000000007</v>
      </c>
      <c r="CQ7" s="16"/>
      <c r="CR7" s="39" t="s">
        <v>81</v>
      </c>
      <c r="CS7" s="130">
        <v>1.02</v>
      </c>
      <c r="CT7" s="130">
        <v>1.38</v>
      </c>
      <c r="CU7" s="130">
        <v>1</v>
      </c>
      <c r="CV7" s="130">
        <v>1.18</v>
      </c>
      <c r="CW7" s="130">
        <v>1.35</v>
      </c>
      <c r="CX7" s="129">
        <v>0.83</v>
      </c>
      <c r="CY7" s="129">
        <v>0.78</v>
      </c>
      <c r="CZ7" s="130">
        <v>1.17</v>
      </c>
      <c r="DA7" s="130">
        <v>0.9</v>
      </c>
      <c r="DB7" s="130">
        <v>1.032</v>
      </c>
      <c r="DC7" s="130">
        <v>1.01</v>
      </c>
      <c r="DD7" s="130">
        <v>0.99</v>
      </c>
      <c r="DE7" s="130">
        <v>0.98299999999999998</v>
      </c>
      <c r="DF7" s="130">
        <v>0.95799999999999996</v>
      </c>
      <c r="DG7" s="130">
        <v>0.94699999999999995</v>
      </c>
      <c r="DH7" s="130">
        <v>0.93799999999999994</v>
      </c>
      <c r="DI7" s="130">
        <v>0.92300000000000004</v>
      </c>
      <c r="DJ7" s="130">
        <v>0.91200000000000003</v>
      </c>
      <c r="DK7" s="130">
        <v>0.90100000000000002</v>
      </c>
      <c r="DL7" s="130">
        <v>0.89</v>
      </c>
      <c r="DM7" s="130">
        <v>0.88</v>
      </c>
      <c r="DN7" s="130">
        <v>0.86799999999999999</v>
      </c>
      <c r="DO7" s="130">
        <v>0.86099999999999999</v>
      </c>
      <c r="DP7" s="130">
        <v>0.72</v>
      </c>
      <c r="DQ7" s="129">
        <v>0.71</v>
      </c>
      <c r="DR7" s="129">
        <v>0.67</v>
      </c>
      <c r="DS7" s="129">
        <v>0.64</v>
      </c>
      <c r="DT7" s="128">
        <v>0.64</v>
      </c>
    </row>
    <row r="8" spans="2:124" x14ac:dyDescent="0.25">
      <c r="B8" s="123" t="s">
        <v>10</v>
      </c>
      <c r="C8" s="20"/>
      <c r="D8" s="20" t="s">
        <v>4</v>
      </c>
      <c r="E8" s="20" t="s">
        <v>4</v>
      </c>
      <c r="F8" s="20" t="s">
        <v>66</v>
      </c>
      <c r="G8" s="20" t="s">
        <v>64</v>
      </c>
      <c r="H8" s="20" t="s">
        <v>4</v>
      </c>
      <c r="I8" s="125" t="s">
        <v>4</v>
      </c>
      <c r="L8" s="17"/>
      <c r="M8" s="16"/>
      <c r="N8" s="16"/>
      <c r="O8" s="16"/>
      <c r="P8" s="16"/>
      <c r="Q8" s="16"/>
      <c r="R8" s="96"/>
      <c r="S8" s="127" t="s">
        <v>80</v>
      </c>
      <c r="T8" s="52">
        <f t="shared" ref="T8:AY8" si="3">T7*0.0000000001</f>
        <v>5.0000000000000002E-11</v>
      </c>
      <c r="U8" s="52">
        <f t="shared" si="3"/>
        <v>5.2000000000000001E-11</v>
      </c>
      <c r="V8" s="52">
        <f t="shared" si="3"/>
        <v>5.4000000000000007E-11</v>
      </c>
      <c r="W8" s="52">
        <f t="shared" si="3"/>
        <v>5.6000000000000007E-11</v>
      </c>
      <c r="X8" s="52">
        <f t="shared" si="3"/>
        <v>5.8000000000000007E-11</v>
      </c>
      <c r="Y8" s="52">
        <f t="shared" si="3"/>
        <v>6.0000000000000013E-11</v>
      </c>
      <c r="Z8" s="52">
        <f t="shared" si="3"/>
        <v>6.2000000000000019E-11</v>
      </c>
      <c r="AA8" s="52">
        <f t="shared" si="3"/>
        <v>6.3000000000000015E-11</v>
      </c>
      <c r="AB8" s="52">
        <f t="shared" si="3"/>
        <v>6.4000000000000012E-11</v>
      </c>
      <c r="AC8" s="52">
        <f t="shared" si="3"/>
        <v>6.5000000000000021E-11</v>
      </c>
      <c r="AD8" s="52">
        <f t="shared" si="3"/>
        <v>6.6000000000000018E-11</v>
      </c>
      <c r="AE8" s="52">
        <f t="shared" si="3"/>
        <v>6.7000000000000014E-11</v>
      </c>
      <c r="AF8" s="52">
        <f t="shared" si="3"/>
        <v>6.8000000000000024E-11</v>
      </c>
      <c r="AG8" s="52">
        <f t="shared" si="3"/>
        <v>6.900000000000002E-11</v>
      </c>
      <c r="AH8" s="52">
        <f t="shared" si="3"/>
        <v>7.0000000000000017E-11</v>
      </c>
      <c r="AI8" s="52">
        <f t="shared" si="3"/>
        <v>7.1000000000000026E-11</v>
      </c>
      <c r="AJ8" s="52">
        <f t="shared" si="3"/>
        <v>7.2000000000000023E-11</v>
      </c>
      <c r="AK8" s="52">
        <f t="shared" si="3"/>
        <v>7.3000000000000019E-11</v>
      </c>
      <c r="AL8" s="52">
        <f t="shared" si="3"/>
        <v>7.4000000000000029E-11</v>
      </c>
      <c r="AM8" s="52">
        <f t="shared" si="3"/>
        <v>7.5000000000000025E-11</v>
      </c>
      <c r="AN8" s="52">
        <f t="shared" si="3"/>
        <v>7.6000000000000022E-11</v>
      </c>
      <c r="AO8" s="52">
        <f t="shared" si="3"/>
        <v>7.7000000000000031E-11</v>
      </c>
      <c r="AP8" s="52">
        <f t="shared" si="3"/>
        <v>7.8000000000000028E-11</v>
      </c>
      <c r="AQ8" s="52">
        <f t="shared" si="3"/>
        <v>7.9000000000000024E-11</v>
      </c>
      <c r="AR8" s="52">
        <f t="shared" si="3"/>
        <v>8.0000000000000034E-11</v>
      </c>
      <c r="AS8" s="52">
        <f t="shared" si="3"/>
        <v>8.100000000000003E-11</v>
      </c>
      <c r="AT8" s="52">
        <f t="shared" si="3"/>
        <v>8.2000000000000027E-11</v>
      </c>
      <c r="AU8" s="52">
        <f t="shared" si="3"/>
        <v>8.3000000000000036E-11</v>
      </c>
      <c r="AV8" s="52">
        <f t="shared" si="3"/>
        <v>8.4000000000000033E-11</v>
      </c>
      <c r="AW8" s="52">
        <f t="shared" si="3"/>
        <v>8.500000000000003E-11</v>
      </c>
      <c r="AX8" s="52">
        <f t="shared" si="3"/>
        <v>8.6000000000000039E-11</v>
      </c>
      <c r="AY8" s="52">
        <f t="shared" si="3"/>
        <v>8.7000000000000036E-11</v>
      </c>
      <c r="AZ8" s="52">
        <f t="shared" ref="AZ8:CE8" si="4">AZ7*0.0000000001</f>
        <v>8.8000000000000032E-11</v>
      </c>
      <c r="BA8" s="52">
        <f t="shared" si="4"/>
        <v>8.9000000000000042E-11</v>
      </c>
      <c r="BB8" s="52">
        <f t="shared" si="4"/>
        <v>9.0000000000000038E-11</v>
      </c>
      <c r="BC8" s="52">
        <f t="shared" si="4"/>
        <v>9.1000000000000035E-11</v>
      </c>
      <c r="BD8" s="52">
        <f t="shared" si="4"/>
        <v>9.2000000000000044E-11</v>
      </c>
      <c r="BE8" s="52">
        <f t="shared" si="4"/>
        <v>9.3000000000000041E-11</v>
      </c>
      <c r="BF8" s="52">
        <f t="shared" si="4"/>
        <v>9.4000000000000037E-11</v>
      </c>
      <c r="BG8" s="52">
        <f t="shared" si="4"/>
        <v>9.5000000000000047E-11</v>
      </c>
      <c r="BH8" s="52">
        <f t="shared" si="4"/>
        <v>9.6000000000000043E-11</v>
      </c>
      <c r="BI8" s="52">
        <f t="shared" si="4"/>
        <v>9.700000000000004E-11</v>
      </c>
      <c r="BJ8" s="52">
        <f t="shared" si="4"/>
        <v>9.8000000000000049E-11</v>
      </c>
      <c r="BK8" s="52">
        <f t="shared" si="4"/>
        <v>9.9000000000000046E-11</v>
      </c>
      <c r="BL8" s="52">
        <f t="shared" si="4"/>
        <v>1.0000000000000004E-10</v>
      </c>
      <c r="BM8" s="52">
        <f t="shared" si="4"/>
        <v>1.0100000000000005E-10</v>
      </c>
      <c r="BN8" s="52">
        <f t="shared" si="4"/>
        <v>1.0200000000000005E-10</v>
      </c>
      <c r="BO8" s="52">
        <f t="shared" si="4"/>
        <v>1.0300000000000004E-10</v>
      </c>
      <c r="BP8" s="52">
        <f t="shared" si="4"/>
        <v>1.0400000000000005E-10</v>
      </c>
      <c r="BQ8" s="52">
        <f t="shared" si="4"/>
        <v>1.0500000000000005E-10</v>
      </c>
      <c r="BR8" s="52">
        <f t="shared" si="4"/>
        <v>1.0600000000000005E-10</v>
      </c>
      <c r="BS8" s="52">
        <f t="shared" si="4"/>
        <v>1.0700000000000006E-10</v>
      </c>
      <c r="BT8" s="52">
        <f t="shared" si="4"/>
        <v>1.0800000000000005E-10</v>
      </c>
      <c r="BU8" s="52">
        <f t="shared" si="4"/>
        <v>1.0900000000000005E-10</v>
      </c>
      <c r="BV8" s="52">
        <f t="shared" si="4"/>
        <v>1.1000000000000006E-10</v>
      </c>
      <c r="BW8" s="52">
        <f t="shared" si="4"/>
        <v>1.1100000000000006E-10</v>
      </c>
      <c r="BX8" s="52">
        <f t="shared" si="4"/>
        <v>1.1200000000000007E-10</v>
      </c>
      <c r="BY8" s="52">
        <f t="shared" si="4"/>
        <v>1.1300000000000006E-10</v>
      </c>
      <c r="BZ8" s="52">
        <f t="shared" si="4"/>
        <v>1.1400000000000006E-10</v>
      </c>
      <c r="CA8" s="52">
        <f t="shared" si="4"/>
        <v>1.1500000000000007E-10</v>
      </c>
      <c r="CB8" s="52">
        <f t="shared" si="4"/>
        <v>1.1600000000000006E-10</v>
      </c>
      <c r="CC8" s="52">
        <f t="shared" si="4"/>
        <v>1.1700000000000006E-10</v>
      </c>
      <c r="CD8" s="52">
        <f t="shared" si="4"/>
        <v>1.1800000000000006E-10</v>
      </c>
      <c r="CE8" s="52">
        <f t="shared" si="4"/>
        <v>1.1900000000000005E-10</v>
      </c>
      <c r="CF8" s="52">
        <f t="shared" ref="CF8:DK8" si="5">CF7*0.0000000001</f>
        <v>1.2000000000000008E-10</v>
      </c>
      <c r="CG8" s="52">
        <f t="shared" si="5"/>
        <v>1.2100000000000007E-10</v>
      </c>
      <c r="CH8" s="52">
        <f t="shared" si="5"/>
        <v>1.2200000000000007E-10</v>
      </c>
      <c r="CI8" s="52">
        <f t="shared" si="5"/>
        <v>1.2300000000000007E-10</v>
      </c>
      <c r="CJ8" s="52">
        <f t="shared" si="5"/>
        <v>1.2400000000000006E-10</v>
      </c>
      <c r="CK8" s="52">
        <f t="shared" si="5"/>
        <v>1.2500000000000006E-10</v>
      </c>
      <c r="CL8" s="52">
        <f t="shared" si="5"/>
        <v>1.2600000000000008E-10</v>
      </c>
      <c r="CM8" s="52">
        <f t="shared" si="5"/>
        <v>1.2700000000000008E-10</v>
      </c>
      <c r="CN8" s="52">
        <f t="shared" si="5"/>
        <v>1.2800000000000007E-10</v>
      </c>
      <c r="CO8" s="52">
        <f t="shared" si="5"/>
        <v>1.2900000000000007E-10</v>
      </c>
      <c r="CP8" s="52">
        <f t="shared" si="5"/>
        <v>1.3000000000000007E-10</v>
      </c>
      <c r="CQ8" s="126"/>
      <c r="CR8" s="70"/>
      <c r="CS8" s="30">
        <f t="shared" ref="CS8:DT8" si="6">CS7*0.0000000001</f>
        <v>1.0200000000000001E-10</v>
      </c>
      <c r="CT8" s="30">
        <f t="shared" si="6"/>
        <v>1.3799999999999999E-10</v>
      </c>
      <c r="CU8" s="30">
        <f t="shared" si="6"/>
        <v>1E-10</v>
      </c>
      <c r="CV8" s="30">
        <f t="shared" si="6"/>
        <v>1.1800000000000001E-10</v>
      </c>
      <c r="CW8" s="30">
        <f t="shared" si="6"/>
        <v>1.3500000000000002E-10</v>
      </c>
      <c r="CX8" s="30">
        <f t="shared" si="6"/>
        <v>8.2999999999999998E-11</v>
      </c>
      <c r="CY8" s="30">
        <f t="shared" si="6"/>
        <v>7.8000000000000002E-11</v>
      </c>
      <c r="CZ8" s="30">
        <f t="shared" si="6"/>
        <v>1.1700000000000001E-10</v>
      </c>
      <c r="DA8" s="30">
        <f t="shared" si="6"/>
        <v>8.9999999999999999E-11</v>
      </c>
      <c r="DB8" s="30">
        <f t="shared" si="6"/>
        <v>1.032E-10</v>
      </c>
      <c r="DC8" s="30">
        <f t="shared" si="6"/>
        <v>1.01E-10</v>
      </c>
      <c r="DD8" s="30">
        <f t="shared" si="6"/>
        <v>9.9000000000000007E-11</v>
      </c>
      <c r="DE8" s="30">
        <f t="shared" si="6"/>
        <v>9.8299999999999999E-11</v>
      </c>
      <c r="DF8" s="30">
        <f t="shared" si="6"/>
        <v>9.5799999999999995E-11</v>
      </c>
      <c r="DG8" s="30">
        <f t="shared" si="6"/>
        <v>9.4699999999999994E-11</v>
      </c>
      <c r="DH8" s="30">
        <f t="shared" si="6"/>
        <v>9.3800000000000002E-11</v>
      </c>
      <c r="DI8" s="30">
        <f t="shared" si="6"/>
        <v>9.2300000000000007E-11</v>
      </c>
      <c r="DJ8" s="30">
        <f t="shared" si="6"/>
        <v>9.1200000000000006E-11</v>
      </c>
      <c r="DK8" s="30">
        <f t="shared" si="6"/>
        <v>9.0100000000000004E-11</v>
      </c>
      <c r="DL8" s="30">
        <f t="shared" si="6"/>
        <v>8.9000000000000003E-11</v>
      </c>
      <c r="DM8" s="30">
        <f t="shared" si="6"/>
        <v>8.8000000000000006E-11</v>
      </c>
      <c r="DN8" s="30">
        <f t="shared" si="6"/>
        <v>8.68E-11</v>
      </c>
      <c r="DO8" s="30">
        <f t="shared" si="6"/>
        <v>8.6100000000000005E-11</v>
      </c>
      <c r="DP8" s="30">
        <f t="shared" si="6"/>
        <v>7.1999999999999997E-11</v>
      </c>
      <c r="DQ8" s="30">
        <f t="shared" si="6"/>
        <v>7.1E-11</v>
      </c>
      <c r="DR8" s="30">
        <f t="shared" si="6"/>
        <v>6.7000000000000001E-11</v>
      </c>
      <c r="DS8" s="30">
        <f t="shared" si="6"/>
        <v>6.3999999999999999E-11</v>
      </c>
      <c r="DT8" s="29">
        <f t="shared" si="6"/>
        <v>6.3999999999999999E-11</v>
      </c>
    </row>
    <row r="9" spans="2:124" x14ac:dyDescent="0.25">
      <c r="B9" s="123" t="s">
        <v>79</v>
      </c>
      <c r="C9" s="20"/>
      <c r="D9" s="20" t="s">
        <v>78</v>
      </c>
      <c r="E9" s="20" t="s">
        <v>76</v>
      </c>
      <c r="F9" s="20" t="s">
        <v>76</v>
      </c>
      <c r="G9" s="20" t="s">
        <v>76</v>
      </c>
      <c r="H9" s="20" t="s">
        <v>77</v>
      </c>
      <c r="I9" s="125" t="s">
        <v>76</v>
      </c>
      <c r="L9" s="17"/>
      <c r="M9" s="16"/>
      <c r="N9" s="16"/>
      <c r="O9" s="16"/>
      <c r="P9" s="16"/>
      <c r="Q9" s="16"/>
      <c r="R9" s="96"/>
      <c r="S9" s="40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24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8"/>
    </row>
    <row r="10" spans="2:124" ht="18" x14ac:dyDescent="0.35">
      <c r="B10" s="123" t="s">
        <v>75</v>
      </c>
      <c r="C10" s="20"/>
      <c r="D10" s="20">
        <v>1.24</v>
      </c>
      <c r="E10" s="20">
        <v>1</v>
      </c>
      <c r="F10" s="20">
        <v>0.83</v>
      </c>
      <c r="G10" s="20">
        <v>0.78</v>
      </c>
      <c r="H10" s="20">
        <v>0.64</v>
      </c>
      <c r="I10" s="125">
        <v>0.72</v>
      </c>
      <c r="L10" s="28" t="s">
        <v>11</v>
      </c>
      <c r="M10" s="27" t="s">
        <v>10</v>
      </c>
      <c r="N10" s="27" t="s">
        <v>9</v>
      </c>
      <c r="O10" s="27" t="s">
        <v>8</v>
      </c>
      <c r="P10" s="27" t="s">
        <v>7</v>
      </c>
      <c r="Q10" s="124" t="s">
        <v>6</v>
      </c>
      <c r="R10" s="25" t="s">
        <v>5</v>
      </c>
      <c r="S10" s="12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24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8"/>
    </row>
    <row r="11" spans="2:124" ht="15.75" thickBot="1" x14ac:dyDescent="0.3">
      <c r="B11" s="123" t="s">
        <v>74</v>
      </c>
      <c r="C11" s="20"/>
      <c r="D11" s="122">
        <v>2.65</v>
      </c>
      <c r="E11" s="122">
        <v>2.35</v>
      </c>
      <c r="F11" s="122">
        <v>2.23</v>
      </c>
      <c r="G11" s="122">
        <v>2.23</v>
      </c>
      <c r="H11" s="122">
        <v>2.04</v>
      </c>
      <c r="I11" s="121">
        <v>2.06</v>
      </c>
      <c r="L11" s="120" t="s">
        <v>73</v>
      </c>
      <c r="M11" s="67" t="s">
        <v>4</v>
      </c>
      <c r="N11" s="19" t="str">
        <f>E7</f>
        <v>Ca</v>
      </c>
      <c r="O11" s="19">
        <v>6</v>
      </c>
      <c r="P11" s="19" t="s">
        <v>72</v>
      </c>
      <c r="Q11" s="119">
        <f>E26*J26</f>
        <v>1E-10</v>
      </c>
      <c r="R11" s="118">
        <f>E20*J20</f>
        <v>200000000000</v>
      </c>
      <c r="S11" s="12" t="s">
        <v>0</v>
      </c>
      <c r="T11" s="11">
        <f>EXP(((-4*$C$34*$C$35*$R11*((0.5*$Q11*((T$8-$Q11)^2))+(0.333*((T$8-$Q11)^3))))/($C$37*$C$38)))</f>
        <v>7.5952453925791311E-23</v>
      </c>
      <c r="U11" s="11">
        <f>EXP(((-4*$C$34*$C$35*$R11*((0.5*$Q11*((U$8-$Q11)^2))+(0.333*((U$8-$Q11)^3))))/($C$37*$C$38)))</f>
        <v>1.6129196459745363E-21</v>
      </c>
      <c r="V11" s="11">
        <f>EXP(((-4*$C$34*$C$35*$R11*((0.5*$Q11*((V$8-$Q11)^2))+(0.333*((V$8-$Q11)^3))))/($C$37*$C$38)))</f>
        <v>3.3910716385357806E-20</v>
      </c>
      <c r="W11" s="11">
        <f t="shared" ref="W11:BB11" si="7">EXP((-4*$C$34*$C$35*$R11*((0.5*$Q11*((W$8-$Q11)^2))+(0.333*((W$8-$Q11)^3))))/($C$37*$C$38))</f>
        <v>6.9899479139203693E-19</v>
      </c>
      <c r="X11" s="11">
        <f t="shared" si="7"/>
        <v>1.3988884613889624E-17</v>
      </c>
      <c r="Y11" s="11">
        <f t="shared" si="7"/>
        <v>2.6916825620839721E-16</v>
      </c>
      <c r="Z11" s="11">
        <f t="shared" si="7"/>
        <v>4.9312342095059738E-15</v>
      </c>
      <c r="AA11" s="11">
        <f t="shared" si="7"/>
        <v>2.0658818735227601E-14</v>
      </c>
      <c r="AB11" s="11">
        <f t="shared" si="7"/>
        <v>8.518004907538541E-14</v>
      </c>
      <c r="AC11" s="11">
        <f t="shared" si="7"/>
        <v>3.4524131443650565E-13</v>
      </c>
      <c r="AD11" s="11">
        <f t="shared" si="7"/>
        <v>1.3738206513002034E-12</v>
      </c>
      <c r="AE11" s="11">
        <f t="shared" si="7"/>
        <v>5.3608005786677825E-12</v>
      </c>
      <c r="AF11" s="11">
        <f t="shared" si="7"/>
        <v>2.0487620669171261E-11</v>
      </c>
      <c r="AG11" s="11">
        <f t="shared" si="7"/>
        <v>7.6592383991385299E-11</v>
      </c>
      <c r="AH11" s="11">
        <f t="shared" si="7"/>
        <v>2.7975752009028851E-10</v>
      </c>
      <c r="AI11" s="11">
        <f t="shared" si="7"/>
        <v>9.9712590588435834E-10</v>
      </c>
      <c r="AJ11" s="11">
        <f t="shared" si="7"/>
        <v>3.4638590108340541E-9</v>
      </c>
      <c r="AK11" s="11">
        <f t="shared" si="7"/>
        <v>1.171338234230913E-8</v>
      </c>
      <c r="AL11" s="11">
        <f t="shared" si="7"/>
        <v>3.8511130463407499E-8</v>
      </c>
      <c r="AM11" s="11">
        <f t="shared" si="7"/>
        <v>1.2295380648955832E-7</v>
      </c>
      <c r="AN11" s="11">
        <f t="shared" si="7"/>
        <v>3.8073200187126063E-7</v>
      </c>
      <c r="AO11" s="11">
        <f t="shared" si="7"/>
        <v>1.1420586504028205E-6</v>
      </c>
      <c r="AP11" s="11">
        <f t="shared" si="7"/>
        <v>3.3145073268340546E-6</v>
      </c>
      <c r="AQ11" s="11">
        <f t="shared" si="7"/>
        <v>9.2956772918885499E-6</v>
      </c>
      <c r="AR11" s="11">
        <f t="shared" si="7"/>
        <v>2.5161961966019722E-5</v>
      </c>
      <c r="AS11" s="11">
        <f t="shared" si="7"/>
        <v>6.5656737968623665E-5</v>
      </c>
      <c r="AT11" s="11">
        <f t="shared" si="7"/>
        <v>1.6495115775301005E-4</v>
      </c>
      <c r="AU11" s="11">
        <f t="shared" si="7"/>
        <v>3.9851312487206887E-4</v>
      </c>
      <c r="AV11" s="11">
        <f t="shared" si="7"/>
        <v>9.2472162579874191E-4</v>
      </c>
      <c r="AW11" s="11">
        <f t="shared" si="7"/>
        <v>2.0584032172302545E-3</v>
      </c>
      <c r="AX11" s="11">
        <f t="shared" si="7"/>
        <v>4.3900641995011118E-3</v>
      </c>
      <c r="AY11" s="11">
        <f t="shared" si="7"/>
        <v>8.9598801654991334E-3</v>
      </c>
      <c r="AZ11" s="11">
        <f t="shared" si="7"/>
        <v>1.7478106064730974E-2</v>
      </c>
      <c r="BA11" s="11">
        <f t="shared" si="7"/>
        <v>3.2547475454737546E-2</v>
      </c>
      <c r="BB11" s="11">
        <f t="shared" si="7"/>
        <v>5.7788436302734933E-2</v>
      </c>
      <c r="BC11" s="11">
        <f t="shared" ref="BC11:CH11" si="8">EXP((-4*$C$34*$C$35*$R11*((0.5*$Q11*((BC$8-$Q11)^2))+(0.333*((BC$8-$Q11)^3))))/($C$37*$C$38))</f>
        <v>9.7709142992637041E-2</v>
      </c>
      <c r="BD11" s="11">
        <f t="shared" si="8"/>
        <v>0.15713394723874555</v>
      </c>
      <c r="BE11" s="11">
        <f t="shared" si="8"/>
        <v>0.24005752284125534</v>
      </c>
      <c r="BF11" s="11">
        <f t="shared" si="8"/>
        <v>0.34796938312414416</v>
      </c>
      <c r="BG11" s="11">
        <f t="shared" si="8"/>
        <v>0.47798810377176743</v>
      </c>
      <c r="BH11" s="11">
        <f t="shared" si="8"/>
        <v>0.62146033295734848</v>
      </c>
      <c r="BI11" s="11">
        <f t="shared" si="8"/>
        <v>0.76383567521368512</v>
      </c>
      <c r="BJ11" s="11">
        <f t="shared" si="8"/>
        <v>0.88643438048969225</v>
      </c>
      <c r="BK11" s="11">
        <f t="shared" si="8"/>
        <v>0.97011518552397769</v>
      </c>
      <c r="BL11" s="11">
        <f t="shared" si="8"/>
        <v>1</v>
      </c>
      <c r="BM11" s="11">
        <f t="shared" si="8"/>
        <v>0.96972057967665792</v>
      </c>
      <c r="BN11" s="11">
        <f t="shared" si="8"/>
        <v>0.8835539422694042</v>
      </c>
      <c r="BO11" s="11">
        <f t="shared" si="8"/>
        <v>0.7554910060730794</v>
      </c>
      <c r="BP11" s="11">
        <f t="shared" si="8"/>
        <v>0.60548756730463171</v>
      </c>
      <c r="BQ11" s="11">
        <f t="shared" si="8"/>
        <v>0.45428750553084518</v>
      </c>
      <c r="BR11" s="11">
        <f t="shared" si="8"/>
        <v>0.31869548768670442</v>
      </c>
      <c r="BS11" s="11">
        <f t="shared" si="8"/>
        <v>0.20879039947120306</v>
      </c>
      <c r="BT11" s="11">
        <f t="shared" si="8"/>
        <v>0.12758644994916032</v>
      </c>
      <c r="BU11" s="11">
        <f t="shared" si="8"/>
        <v>7.2631987484576346E-2</v>
      </c>
      <c r="BV11" s="11">
        <f t="shared" si="8"/>
        <v>3.8472515064648306E-2</v>
      </c>
      <c r="BW11" s="11">
        <f t="shared" si="8"/>
        <v>1.8938362832746827E-2</v>
      </c>
      <c r="BX11" s="11">
        <f t="shared" si="8"/>
        <v>8.6531338251163385E-3</v>
      </c>
      <c r="BY11" s="11">
        <f t="shared" si="8"/>
        <v>3.6653332790086129E-3</v>
      </c>
      <c r="BZ11" s="11">
        <f t="shared" si="8"/>
        <v>1.4375816171708653E-3</v>
      </c>
      <c r="CA11" s="11">
        <f t="shared" si="8"/>
        <v>5.2143535118772896E-4</v>
      </c>
      <c r="CB11" s="11">
        <f t="shared" si="8"/>
        <v>1.7469773753327317E-4</v>
      </c>
      <c r="CC11" s="11">
        <f t="shared" si="8"/>
        <v>5.399615901597863E-5</v>
      </c>
      <c r="CD11" s="11">
        <f t="shared" si="8"/>
        <v>1.5377904564210762E-5</v>
      </c>
      <c r="CE11" s="11">
        <f t="shared" si="8"/>
        <v>4.0305108123078631E-6</v>
      </c>
      <c r="CF11" s="11">
        <f t="shared" si="8"/>
        <v>9.710052636929435E-7</v>
      </c>
      <c r="CG11" s="11">
        <f t="shared" si="8"/>
        <v>2.1475909795088438E-7</v>
      </c>
      <c r="CH11" s="11">
        <f t="shared" si="8"/>
        <v>4.3553191049618016E-8</v>
      </c>
      <c r="CI11" s="11">
        <f t="shared" ref="CI11:CP11" si="9">EXP((-4*$C$34*$C$35*$R11*((0.5*$Q11*((CI$8-$Q11)^2))+(0.333*((CI$8-$Q11)^3))))/($C$37*$C$38))</f>
        <v>8.0890354870491858E-9</v>
      </c>
      <c r="CJ11" s="11">
        <f t="shared" si="9"/>
        <v>1.3742058123358297E-9</v>
      </c>
      <c r="CK11" s="11">
        <f t="shared" si="9"/>
        <v>2.1328240559097345E-10</v>
      </c>
      <c r="CL11" s="11">
        <f t="shared" si="9"/>
        <v>3.0204831525111378E-11</v>
      </c>
      <c r="CM11" s="11">
        <f t="shared" si="9"/>
        <v>3.898395272229584E-12</v>
      </c>
      <c r="CN11" s="11">
        <f t="shared" si="9"/>
        <v>4.5798717997316558E-13</v>
      </c>
      <c r="CO11" s="11">
        <f t="shared" si="9"/>
        <v>4.8915747621550579E-14</v>
      </c>
      <c r="CP11" s="11">
        <f t="shared" si="9"/>
        <v>4.7439698840477657E-15</v>
      </c>
      <c r="CQ11" s="16"/>
      <c r="CR11" s="10"/>
      <c r="CS11" s="9"/>
      <c r="CT11" s="9"/>
      <c r="CU11" s="9">
        <f t="shared" ref="CU11:CZ11" si="10">EXP((-4*$C$34*$C$35*$R11*((0.5*$Q11*((CU$8-$Q11)^2))+(0.333*((CU$8-$Q11)^3))))/($C$37*$C$38))</f>
        <v>1</v>
      </c>
      <c r="CV11" s="9">
        <f t="shared" si="10"/>
        <v>1.5377904564211744E-5</v>
      </c>
      <c r="CW11" s="9">
        <f t="shared" si="10"/>
        <v>9.1732530948311874E-21</v>
      </c>
      <c r="CX11" s="9">
        <f t="shared" si="10"/>
        <v>3.9851312487205543E-4</v>
      </c>
      <c r="CY11" s="9">
        <f t="shared" si="10"/>
        <v>3.3145073268339665E-6</v>
      </c>
      <c r="CZ11" s="9">
        <f t="shared" si="10"/>
        <v>5.3996159015982086E-5</v>
      </c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56"/>
    </row>
    <row r="12" spans="2:124" x14ac:dyDescent="0.25">
      <c r="B12" s="117"/>
      <c r="C12" s="116" t="s">
        <v>61</v>
      </c>
      <c r="D12" s="115"/>
      <c r="E12" s="115"/>
      <c r="F12" s="115"/>
      <c r="G12" s="115"/>
      <c r="H12" s="115"/>
      <c r="I12" s="86"/>
      <c r="L12" s="17"/>
      <c r="M12" s="16"/>
      <c r="N12" s="16" t="s">
        <v>71</v>
      </c>
      <c r="O12" s="16"/>
      <c r="P12" s="60" t="s">
        <v>70</v>
      </c>
      <c r="Q12" s="63">
        <f>E27*J26</f>
        <v>9.9000000000000007E-11</v>
      </c>
      <c r="R12" s="58">
        <f>E21*J20</f>
        <v>600000000000</v>
      </c>
      <c r="S12" s="12" t="s">
        <v>0</v>
      </c>
      <c r="T12" s="11">
        <f t="shared" ref="T12:AC13" si="11">EXP(((-4*$C$34*$C$35*$R12*((0.5*$Q12*((T$8-$Q12)^2))+(0.333*((T$8-$Q12)^3))))/($C$37*$C$38)))*$F$34</f>
        <v>9.1504619425302864E-65</v>
      </c>
      <c r="U12" s="11">
        <f t="shared" si="11"/>
        <v>7.2664003190251528E-61</v>
      </c>
      <c r="V12" s="11">
        <f t="shared" si="11"/>
        <v>5.5587649589657967E-57</v>
      </c>
      <c r="W12" s="11">
        <f t="shared" si="11"/>
        <v>3.9783069237163695E-53</v>
      </c>
      <c r="X12" s="11">
        <f t="shared" si="11"/>
        <v>2.5867683425091492E-49</v>
      </c>
      <c r="Y12" s="11">
        <f t="shared" si="11"/>
        <v>1.4840015686448926E-45</v>
      </c>
      <c r="Z12" s="11">
        <f t="shared" si="11"/>
        <v>7.2946934752563405E-42</v>
      </c>
      <c r="AA12" s="11">
        <f t="shared" si="11"/>
        <v>4.7824870999354557E-40</v>
      </c>
      <c r="AB12" s="11">
        <f t="shared" si="11"/>
        <v>2.9836913373601401E-38</v>
      </c>
      <c r="AC12" s="11">
        <f t="shared" si="11"/>
        <v>1.7648877658089039E-36</v>
      </c>
      <c r="AD12" s="11">
        <f t="shared" ref="AD12:AM13" si="12">EXP(((-4*$C$34*$C$35*$R12*((0.5*$Q12*((AD$8-$Q12)^2))+(0.333*((AD$8-$Q12)^3))))/($C$37*$C$38)))*$F$34</f>
        <v>9.8617318975645922E-35</v>
      </c>
      <c r="AE12" s="11">
        <f t="shared" si="12"/>
        <v>5.1864712763315663E-33</v>
      </c>
      <c r="AF12" s="11">
        <f t="shared" si="12"/>
        <v>2.5578980787185727E-31</v>
      </c>
      <c r="AG12" s="11">
        <f t="shared" si="12"/>
        <v>1.1786822794887792E-29</v>
      </c>
      <c r="AH12" s="11">
        <f t="shared" si="12"/>
        <v>5.0561775917819379E-28</v>
      </c>
      <c r="AI12" s="11">
        <f t="shared" si="12"/>
        <v>2.0117301195444925E-26</v>
      </c>
      <c r="AJ12" s="11">
        <f t="shared" si="12"/>
        <v>7.3968827887961689E-25</v>
      </c>
      <c r="AK12" s="11">
        <f t="shared" si="12"/>
        <v>2.5042008719202387E-23</v>
      </c>
      <c r="AL12" s="11">
        <f t="shared" si="12"/>
        <v>7.7775136403484357E-22</v>
      </c>
      <c r="AM12" s="11">
        <f t="shared" si="12"/>
        <v>2.2078694016019103E-20</v>
      </c>
      <c r="AN12" s="11">
        <f t="shared" ref="AN12:AW13" si="13">EXP(((-4*$C$34*$C$35*$R12*((0.5*$Q12*((AN$8-$Q12)^2))+(0.333*((AN$8-$Q12)^3))))/($C$37*$C$38)))*$F$34</f>
        <v>5.7079051401234414E-19</v>
      </c>
      <c r="AO12" s="11">
        <f t="shared" si="13"/>
        <v>1.3389386151478867E-17</v>
      </c>
      <c r="AP12" s="11">
        <f t="shared" si="13"/>
        <v>2.8394545868438392E-16</v>
      </c>
      <c r="AQ12" s="11">
        <f t="shared" si="13"/>
        <v>5.423870534206926E-15</v>
      </c>
      <c r="AR12" s="11">
        <f t="shared" si="13"/>
        <v>9.2980872205851113E-14</v>
      </c>
      <c r="AS12" s="11">
        <f t="shared" si="13"/>
        <v>1.4252715542852911E-12</v>
      </c>
      <c r="AT12" s="11">
        <f t="shared" si="13"/>
        <v>1.9463955659600204E-11</v>
      </c>
      <c r="AU12" s="11">
        <f t="shared" si="13"/>
        <v>2.3594124654266416E-10</v>
      </c>
      <c r="AV12" s="11">
        <f t="shared" si="13"/>
        <v>2.5294476366985692E-9</v>
      </c>
      <c r="AW12" s="11">
        <f t="shared" si="13"/>
        <v>2.3894963113186205E-8</v>
      </c>
      <c r="AX12" s="11">
        <f t="shared" ref="AX12:BG13" si="14">EXP(((-4*$C$34*$C$35*$R12*((0.5*$Q12*((AX$8-$Q12)^2))+(0.333*((AX$8-$Q12)^3))))/($C$37*$C$38)))*$F$34</f>
        <v>1.9817810425969233E-7</v>
      </c>
      <c r="AY12" s="11">
        <f t="shared" si="14"/>
        <v>1.4377500647375596E-6</v>
      </c>
      <c r="AZ12" s="11">
        <f t="shared" si="14"/>
        <v>9.0907419389186914E-6</v>
      </c>
      <c r="BA12" s="11">
        <f t="shared" si="14"/>
        <v>4.991295216212152E-5</v>
      </c>
      <c r="BB12" s="11">
        <f t="shared" si="14"/>
        <v>2.3710186304347713E-4</v>
      </c>
      <c r="BC12" s="11">
        <f t="shared" si="14"/>
        <v>9.7089942347895958E-4</v>
      </c>
      <c r="BD12" s="11">
        <f t="shared" si="14"/>
        <v>3.4146081640828298E-3</v>
      </c>
      <c r="BE12" s="11">
        <f t="shared" si="14"/>
        <v>1.0276486278184614E-2</v>
      </c>
      <c r="BF12" s="11">
        <f t="shared" si="14"/>
        <v>2.6369102408729611E-2</v>
      </c>
      <c r="BG12" s="11">
        <f t="shared" si="14"/>
        <v>5.7478147385517341E-2</v>
      </c>
      <c r="BH12" s="11">
        <f t="shared" ref="BH12:BQ13" si="15">EXP(((-4*$C$34*$C$35*$R12*((0.5*$Q12*((BH$8-$Q12)^2))+(0.333*((BH$8-$Q12)^3))))/($C$37*$C$38)))*$F$34</f>
        <v>0.10604169909605951</v>
      </c>
      <c r="BI12" s="11">
        <f t="shared" si="15"/>
        <v>0.16497832194300094</v>
      </c>
      <c r="BJ12" s="11">
        <f t="shared" si="15"/>
        <v>0.21565680204491938</v>
      </c>
      <c r="BK12" s="11">
        <f t="shared" si="15"/>
        <v>0.23599092424667634</v>
      </c>
      <c r="BL12" s="11">
        <f t="shared" si="15"/>
        <v>0.21539374619590229</v>
      </c>
      <c r="BM12" s="11">
        <f t="shared" si="15"/>
        <v>0.16337526806046868</v>
      </c>
      <c r="BN12" s="11">
        <f t="shared" si="15"/>
        <v>0.10260411014966796</v>
      </c>
      <c r="BO12" s="11">
        <f t="shared" si="15"/>
        <v>5.3159172469892553E-2</v>
      </c>
      <c r="BP12" s="11">
        <f t="shared" si="15"/>
        <v>2.2637916835205853E-2</v>
      </c>
      <c r="BQ12" s="11">
        <f t="shared" si="15"/>
        <v>7.8949482998172619E-3</v>
      </c>
      <c r="BR12" s="11">
        <f t="shared" ref="BR12:CA13" si="16">EXP(((-4*$C$34*$C$35*$R12*((0.5*$Q12*((BR$8-$Q12)^2))+(0.333*((BR$8-$Q12)^3))))/($C$37*$C$38)))*$F$34</f>
        <v>2.2466037998934373E-3</v>
      </c>
      <c r="BS12" s="11">
        <f t="shared" si="16"/>
        <v>5.1973006827552481E-4</v>
      </c>
      <c r="BT12" s="11">
        <f t="shared" si="16"/>
        <v>9.7389724873156425E-5</v>
      </c>
      <c r="BU12" s="11">
        <f t="shared" si="16"/>
        <v>1.4727945332704177E-5</v>
      </c>
      <c r="BV12" s="11">
        <f t="shared" si="16"/>
        <v>1.7909138842290051E-6</v>
      </c>
      <c r="BW12" s="11">
        <f t="shared" si="16"/>
        <v>1.7446991334335285E-7</v>
      </c>
      <c r="BX12" s="11">
        <f t="shared" si="16"/>
        <v>1.3567176538202417E-8</v>
      </c>
      <c r="BY12" s="11">
        <f t="shared" si="16"/>
        <v>8.3905664743570904E-10</v>
      </c>
      <c r="BZ12" s="11">
        <f t="shared" si="16"/>
        <v>4.1118356821652988E-11</v>
      </c>
      <c r="CA12" s="11">
        <f t="shared" si="16"/>
        <v>1.590862587061869E-12</v>
      </c>
      <c r="CB12" s="11">
        <f t="shared" ref="CB12:CP13" si="17">EXP(((-4*$C$34*$C$35*$R12*((0.5*$Q12*((CB$8-$Q12)^2))+(0.333*((CB$8-$Q12)^3))))/($C$37*$C$38)))*$F$34</f>
        <v>4.8416325005788721E-14</v>
      </c>
      <c r="CC12" s="11">
        <f t="shared" si="17"/>
        <v>1.1548431355349138E-15</v>
      </c>
      <c r="CD12" s="11">
        <f t="shared" si="17"/>
        <v>2.1509780663709146E-17</v>
      </c>
      <c r="CE12" s="11">
        <f t="shared" si="17"/>
        <v>3.1170269870161092E-19</v>
      </c>
      <c r="CF12" s="11">
        <f t="shared" si="17"/>
        <v>3.5014386831652347E-21</v>
      </c>
      <c r="CG12" s="11">
        <f t="shared" si="17"/>
        <v>3.0378313366028232E-23</v>
      </c>
      <c r="CH12" s="11">
        <f t="shared" si="17"/>
        <v>2.0281578184132343E-25</v>
      </c>
      <c r="CI12" s="11">
        <f t="shared" si="17"/>
        <v>1.0381750250234129E-27</v>
      </c>
      <c r="CJ12" s="11">
        <f t="shared" si="17"/>
        <v>4.0595690931351466E-30</v>
      </c>
      <c r="CK12" s="11">
        <f t="shared" si="17"/>
        <v>1.2082021770837747E-32</v>
      </c>
      <c r="CL12" s="11">
        <f t="shared" si="17"/>
        <v>2.7268383506561172E-35</v>
      </c>
      <c r="CM12" s="11">
        <f t="shared" si="17"/>
        <v>4.6499583437177215E-38</v>
      </c>
      <c r="CN12" s="11">
        <f t="shared" si="17"/>
        <v>5.9692312999974995E-41</v>
      </c>
      <c r="CO12" s="11">
        <f t="shared" si="17"/>
        <v>5.7474766535709651E-44</v>
      </c>
      <c r="CP12" s="11">
        <f t="shared" si="17"/>
        <v>4.1355690246925223E-47</v>
      </c>
      <c r="CQ12" s="16"/>
      <c r="CR12" s="10"/>
      <c r="CS12" s="9"/>
      <c r="CT12" s="9"/>
      <c r="CU12" s="9"/>
      <c r="CV12" s="9"/>
      <c r="CW12" s="9"/>
      <c r="CX12" s="9"/>
      <c r="CY12" s="9"/>
      <c r="CZ12" s="9"/>
      <c r="DA12" s="9">
        <f t="shared" ref="DA12:DO12" si="18">EXP(((-4*$C$34*$C$35*$R12*((0.5*$Q12*((DA$8-$Q12)^2))+(0.333*((DA$8-$Q12)^3))))/($C$37*$C$38)))*$F$34</f>
        <v>2.3710186304346328E-4</v>
      </c>
      <c r="DB12" s="9">
        <f t="shared" si="18"/>
        <v>4.5529529731963544E-2</v>
      </c>
      <c r="DC12" s="9">
        <f t="shared" si="18"/>
        <v>0.16337526806047178</v>
      </c>
      <c r="DD12" s="9">
        <f t="shared" si="18"/>
        <v>0.23599092424667634</v>
      </c>
      <c r="DE12" s="9">
        <f t="shared" si="18"/>
        <v>0.2257779846837166</v>
      </c>
      <c r="DF12" s="9">
        <f t="shared" si="18"/>
        <v>9.5093953776357376E-2</v>
      </c>
      <c r="DG12" s="9">
        <f t="shared" si="18"/>
        <v>4.6292826669205187E-2</v>
      </c>
      <c r="DH12" s="9">
        <f t="shared" si="18"/>
        <v>2.2123904893067425E-2</v>
      </c>
      <c r="DI12" s="9">
        <f t="shared" si="18"/>
        <v>4.8313551227757269E-3</v>
      </c>
      <c r="DJ12" s="9">
        <f t="shared" si="18"/>
        <v>1.263991833131401E-3</v>
      </c>
      <c r="DK12" s="9">
        <f t="shared" si="18"/>
        <v>2.7484436808004881E-4</v>
      </c>
      <c r="DL12" s="9">
        <f t="shared" si="18"/>
        <v>4.9912952162118416E-5</v>
      </c>
      <c r="DM12" s="9">
        <f t="shared" si="18"/>
        <v>9.0907419389182866E-6</v>
      </c>
      <c r="DN12" s="9">
        <f t="shared" si="18"/>
        <v>9.7787626973579781E-7</v>
      </c>
      <c r="DO12" s="9">
        <f t="shared" si="18"/>
        <v>2.4308611449837913E-7</v>
      </c>
      <c r="DP12" s="9"/>
      <c r="DQ12" s="9"/>
      <c r="DR12" s="9"/>
      <c r="DS12" s="9"/>
      <c r="DT12" s="56"/>
    </row>
    <row r="13" spans="2:124" ht="17.25" x14ac:dyDescent="0.25">
      <c r="B13" s="103" t="s">
        <v>69</v>
      </c>
      <c r="C13" s="60">
        <v>1</v>
      </c>
      <c r="D13" s="114">
        <f t="shared" ref="D13:I17" si="19">$C13/D$11^3</f>
        <v>5.3735634114067322E-2</v>
      </c>
      <c r="E13" s="112">
        <f t="shared" si="19"/>
        <v>7.7054217273629141E-2</v>
      </c>
      <c r="F13" s="112">
        <f t="shared" si="19"/>
        <v>9.0174846321772528E-2</v>
      </c>
      <c r="G13" s="112">
        <f t="shared" si="19"/>
        <v>9.0174846321772528E-2</v>
      </c>
      <c r="H13" s="112">
        <f t="shared" si="19"/>
        <v>0.11779029181838058</v>
      </c>
      <c r="I13" s="111">
        <f t="shared" si="19"/>
        <v>0.11439270741914495</v>
      </c>
      <c r="L13" s="17"/>
      <c r="M13" s="16"/>
      <c r="N13" s="16" t="s">
        <v>68</v>
      </c>
      <c r="O13" s="16"/>
      <c r="P13" s="60" t="s">
        <v>67</v>
      </c>
      <c r="Q13" s="59">
        <f>E25*J26</f>
        <v>1.0300000000000001E-10</v>
      </c>
      <c r="R13" s="58">
        <f>E19*J20</f>
        <v>100000000000</v>
      </c>
      <c r="S13" s="12" t="s">
        <v>0</v>
      </c>
      <c r="T13" s="11">
        <f t="shared" si="11"/>
        <v>5.7478252319871016E-14</v>
      </c>
      <c r="U13" s="11">
        <f t="shared" si="11"/>
        <v>2.9087770255529456E-13</v>
      </c>
      <c r="V13" s="11">
        <f t="shared" si="11"/>
        <v>1.4700516203586808E-12</v>
      </c>
      <c r="W13" s="11">
        <f t="shared" si="11"/>
        <v>7.3832866764782665E-12</v>
      </c>
      <c r="X13" s="11">
        <f t="shared" si="11"/>
        <v>3.6672590240875405E-11</v>
      </c>
      <c r="Y13" s="11">
        <f t="shared" si="11"/>
        <v>1.7926184593352405E-10</v>
      </c>
      <c r="Z13" s="11">
        <f t="shared" si="11"/>
        <v>8.5816002831384959E-10</v>
      </c>
      <c r="AA13" s="11">
        <f t="shared" si="11"/>
        <v>1.8601424516771952E-9</v>
      </c>
      <c r="AB13" s="11">
        <f t="shared" si="11"/>
        <v>4.0037094647903697E-9</v>
      </c>
      <c r="AC13" s="11">
        <f t="shared" si="11"/>
        <v>8.5516968649251535E-9</v>
      </c>
      <c r="AD13" s="11">
        <f t="shared" si="12"/>
        <v>1.8115503037084302E-8</v>
      </c>
      <c r="AE13" s="11">
        <f t="shared" si="12"/>
        <v>3.8035735619758485E-8</v>
      </c>
      <c r="AF13" s="11">
        <f t="shared" si="12"/>
        <v>7.9106383054062308E-8</v>
      </c>
      <c r="AG13" s="11">
        <f t="shared" si="12"/>
        <v>1.6287127129469968E-7</v>
      </c>
      <c r="AH13" s="11">
        <f t="shared" si="12"/>
        <v>3.3176125069019387E-7</v>
      </c>
      <c r="AI13" s="11">
        <f t="shared" si="12"/>
        <v>6.681746768254973E-7</v>
      </c>
      <c r="AJ13" s="11">
        <f t="shared" si="12"/>
        <v>1.3297576847110752E-6</v>
      </c>
      <c r="AK13" s="11">
        <f t="shared" si="12"/>
        <v>2.6134134003205966E-6</v>
      </c>
      <c r="AL13" s="11">
        <f t="shared" si="12"/>
        <v>5.0691108829458738E-6</v>
      </c>
      <c r="AM13" s="11">
        <f t="shared" si="12"/>
        <v>9.6979179620984096E-6</v>
      </c>
      <c r="AN13" s="11">
        <f t="shared" si="13"/>
        <v>1.82887162709749E-5</v>
      </c>
      <c r="AO13" s="11">
        <f t="shared" si="13"/>
        <v>3.3976677259586731E-5</v>
      </c>
      <c r="AP13" s="11">
        <f t="shared" si="13"/>
        <v>6.2145046593994202E-5</v>
      </c>
      <c r="AQ13" s="11">
        <f t="shared" si="13"/>
        <v>1.1183945087868695E-4</v>
      </c>
      <c r="AR13" s="11">
        <f t="shared" si="13"/>
        <v>1.9791622265979362E-4</v>
      </c>
      <c r="AS13" s="11">
        <f t="shared" si="13"/>
        <v>3.4419185196566255E-4</v>
      </c>
      <c r="AT13" s="11">
        <f t="shared" si="13"/>
        <v>5.878784831356849E-4</v>
      </c>
      <c r="AU13" s="11">
        <f t="shared" si="13"/>
        <v>9.8554690309414364E-4</v>
      </c>
      <c r="AV13" s="11">
        <f t="shared" si="13"/>
        <v>1.6207078942792287E-3</v>
      </c>
      <c r="AW13" s="11">
        <f t="shared" si="13"/>
        <v>2.6127922499304453E-3</v>
      </c>
      <c r="AX13" s="11">
        <f t="shared" si="14"/>
        <v>4.1267927323303212E-3</v>
      </c>
      <c r="AY13" s="11">
        <f t="shared" si="14"/>
        <v>6.3820917812687046E-3</v>
      </c>
      <c r="AZ13" s="11">
        <f t="shared" si="14"/>
        <v>9.6580846846126816E-3</v>
      </c>
      <c r="BA13" s="11">
        <f t="shared" si="14"/>
        <v>1.4293267188828871E-2</v>
      </c>
      <c r="BB13" s="11">
        <f t="shared" si="14"/>
        <v>2.0673762333737557E-2</v>
      </c>
      <c r="BC13" s="11">
        <f t="shared" si="14"/>
        <v>2.9207204727393344E-2</v>
      </c>
      <c r="BD13" s="11">
        <f t="shared" si="14"/>
        <v>4.027892797765046E-2</v>
      </c>
      <c r="BE13" s="11">
        <f t="shared" si="14"/>
        <v>5.4189882471542203E-2</v>
      </c>
      <c r="BF13" s="11">
        <f t="shared" si="14"/>
        <v>7.1079747555745421E-2</v>
      </c>
      <c r="BG13" s="11">
        <f t="shared" si="14"/>
        <v>9.0843920923051769E-2</v>
      </c>
      <c r="BH13" s="11">
        <f t="shared" si="15"/>
        <v>0.11305848333399207</v>
      </c>
      <c r="BI13" s="11">
        <f t="shared" si="15"/>
        <v>0.13693128852642514</v>
      </c>
      <c r="BJ13" s="11">
        <f t="shared" si="15"/>
        <v>0.16129817523836285</v>
      </c>
      <c r="BK13" s="11">
        <f t="shared" si="15"/>
        <v>0.18467937566425463</v>
      </c>
      <c r="BL13" s="11">
        <f t="shared" si="15"/>
        <v>0.20540191563872987</v>
      </c>
      <c r="BM13" s="11">
        <f t="shared" si="15"/>
        <v>0.22178016107953802</v>
      </c>
      <c r="BN13" s="11">
        <f t="shared" si="15"/>
        <v>0.23233143610541945</v>
      </c>
      <c r="BO13" s="11">
        <f t="shared" si="15"/>
        <v>0.23599092424667634</v>
      </c>
      <c r="BP13" s="11">
        <f t="shared" si="15"/>
        <v>0.23228417951703542</v>
      </c>
      <c r="BQ13" s="11">
        <f t="shared" si="15"/>
        <v>0.22141953435371134</v>
      </c>
      <c r="BR13" s="11">
        <f t="shared" si="16"/>
        <v>0.20427685818876376</v>
      </c>
      <c r="BS13" s="11">
        <f t="shared" si="16"/>
        <v>0.18229061327201515</v>
      </c>
      <c r="BT13" s="11">
        <f t="shared" si="16"/>
        <v>0.15724842580290058</v>
      </c>
      <c r="BU13" s="11">
        <f t="shared" si="16"/>
        <v>0.13104490354698878</v>
      </c>
      <c r="BV13" s="11">
        <f t="shared" si="16"/>
        <v>0.1054388735738325</v>
      </c>
      <c r="BW13" s="11">
        <f t="shared" si="16"/>
        <v>8.185837842328951E-2</v>
      </c>
      <c r="BX13" s="11">
        <f t="shared" si="16"/>
        <v>6.1283313479571007E-2</v>
      </c>
      <c r="BY13" s="11">
        <f t="shared" si="16"/>
        <v>4.4215345888243149E-2</v>
      </c>
      <c r="BZ13" s="11">
        <f t="shared" si="16"/>
        <v>3.0724899118849226E-2</v>
      </c>
      <c r="CA13" s="11">
        <f t="shared" si="16"/>
        <v>2.0550837243258513E-2</v>
      </c>
      <c r="CB13" s="11">
        <f t="shared" si="17"/>
        <v>1.3222852508248079E-2</v>
      </c>
      <c r="CC13" s="11">
        <f t="shared" si="17"/>
        <v>8.1792283264945642E-3</v>
      </c>
      <c r="CD13" s="11">
        <f t="shared" si="17"/>
        <v>4.8610044506074319E-3</v>
      </c>
      <c r="CE13" s="11">
        <f t="shared" si="17"/>
        <v>2.7739662872253721E-3</v>
      </c>
      <c r="CF13" s="11">
        <f t="shared" si="17"/>
        <v>1.519052473546064E-3</v>
      </c>
      <c r="CG13" s="11">
        <f t="shared" si="17"/>
        <v>7.9776646407638647E-4</v>
      </c>
      <c r="CH13" s="11">
        <f t="shared" si="17"/>
        <v>4.0155509610715696E-4</v>
      </c>
      <c r="CI13" s="11">
        <f t="shared" si="17"/>
        <v>1.9360467447582228E-4</v>
      </c>
      <c r="CJ13" s="11">
        <f t="shared" si="17"/>
        <v>8.9355817264032844E-5</v>
      </c>
      <c r="CK13" s="11">
        <f t="shared" si="17"/>
        <v>3.9454912408372453E-5</v>
      </c>
      <c r="CL13" s="11">
        <f t="shared" si="17"/>
        <v>1.6656569456622988E-5</v>
      </c>
      <c r="CM13" s="11">
        <f t="shared" si="17"/>
        <v>6.7191018677569483E-6</v>
      </c>
      <c r="CN13" s="11">
        <f t="shared" si="17"/>
        <v>2.5882906528822355E-6</v>
      </c>
      <c r="CO13" s="11">
        <f t="shared" si="17"/>
        <v>9.5153765706065458E-7</v>
      </c>
      <c r="CP13" s="11">
        <f t="shared" si="17"/>
        <v>3.3364529004383066E-7</v>
      </c>
      <c r="CQ13" s="16"/>
      <c r="CR13" s="10"/>
      <c r="CS13" s="9">
        <f>EXP(((-4*$C$34*$C$35*$R13*((0.5*$Q13*((CS$8-$Q13)^2))+(0.333*((CS$8-$Q13)^3))))/($C$37*$C$38)))*$F$34</f>
        <v>0.23233143610541918</v>
      </c>
      <c r="CT13" s="9">
        <f>EXP(((-4*$C$34*$C$35*$R13*((0.5*$Q13*((CT$8-$Q13)^2))+(0.333*((CT$8-$Q13)^3))))/($C$37*$C$38)))*$F$34</f>
        <v>1.2894717597134039E-11</v>
      </c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56"/>
    </row>
    <row r="14" spans="2:124" x14ac:dyDescent="0.25">
      <c r="B14" s="17"/>
      <c r="C14" s="60">
        <v>2</v>
      </c>
      <c r="D14" s="112">
        <f t="shared" si="19"/>
        <v>0.10747126822813464</v>
      </c>
      <c r="E14" s="114">
        <f t="shared" si="19"/>
        <v>0.15410843454725828</v>
      </c>
      <c r="F14" s="114">
        <f t="shared" si="19"/>
        <v>0.18034969264354506</v>
      </c>
      <c r="G14" s="114">
        <f t="shared" si="19"/>
        <v>0.18034969264354506</v>
      </c>
      <c r="H14" s="114">
        <f t="shared" si="19"/>
        <v>0.23558058363676115</v>
      </c>
      <c r="I14" s="111">
        <f t="shared" si="19"/>
        <v>0.2287854148382899</v>
      </c>
      <c r="K14" s="108"/>
      <c r="L14" s="17"/>
      <c r="M14" s="16"/>
      <c r="N14" s="16"/>
      <c r="O14" s="16"/>
      <c r="P14" s="16"/>
      <c r="Q14" s="34"/>
      <c r="R14" s="33"/>
      <c r="S14" s="40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24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8"/>
    </row>
    <row r="15" spans="2:124" x14ac:dyDescent="0.25">
      <c r="B15" s="17"/>
      <c r="C15" s="60">
        <v>3</v>
      </c>
      <c r="D15" s="112">
        <f t="shared" si="19"/>
        <v>0.16120690234220197</v>
      </c>
      <c r="E15" s="112">
        <f t="shared" si="19"/>
        <v>0.23116265182088741</v>
      </c>
      <c r="F15" s="112">
        <f t="shared" si="19"/>
        <v>0.27052453896531758</v>
      </c>
      <c r="G15" s="112">
        <f t="shared" si="19"/>
        <v>0.27052453896531758</v>
      </c>
      <c r="H15" s="112">
        <f t="shared" si="19"/>
        <v>0.35337087545514173</v>
      </c>
      <c r="I15" s="111">
        <f t="shared" si="19"/>
        <v>0.34317812225743483</v>
      </c>
      <c r="L15" s="17"/>
      <c r="M15" s="16"/>
      <c r="N15" s="16"/>
      <c r="O15" s="16"/>
      <c r="P15" s="16"/>
      <c r="Q15" s="34"/>
      <c r="R15" s="33"/>
      <c r="S15" s="12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24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8"/>
    </row>
    <row r="16" spans="2:124" ht="18" x14ac:dyDescent="0.35">
      <c r="B16" s="17"/>
      <c r="C16" s="60">
        <v>4</v>
      </c>
      <c r="D16" s="112">
        <f t="shared" si="19"/>
        <v>0.21494253645626929</v>
      </c>
      <c r="E16" s="112">
        <f t="shared" si="19"/>
        <v>0.30821686909451657</v>
      </c>
      <c r="F16" s="112">
        <f t="shared" si="19"/>
        <v>0.36069938528709011</v>
      </c>
      <c r="G16" s="112">
        <f t="shared" si="19"/>
        <v>0.36069938528709011</v>
      </c>
      <c r="H16" s="112">
        <f t="shared" si="19"/>
        <v>0.47116116727352231</v>
      </c>
      <c r="I16" s="113">
        <f t="shared" si="19"/>
        <v>0.4575708296765798</v>
      </c>
      <c r="L16" s="28" t="s">
        <v>11</v>
      </c>
      <c r="M16" s="27" t="s">
        <v>10</v>
      </c>
      <c r="N16" s="27" t="s">
        <v>9</v>
      </c>
      <c r="O16" s="27" t="s">
        <v>8</v>
      </c>
      <c r="P16" s="27" t="s">
        <v>7</v>
      </c>
      <c r="Q16" s="26" t="s">
        <v>6</v>
      </c>
      <c r="R16" s="25" t="s">
        <v>5</v>
      </c>
      <c r="S16" s="12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24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8"/>
    </row>
    <row r="17" spans="2:124" x14ac:dyDescent="0.25">
      <c r="B17" s="17"/>
      <c r="C17" s="60">
        <v>5</v>
      </c>
      <c r="D17" s="112">
        <f t="shared" si="19"/>
        <v>0.26867817057033661</v>
      </c>
      <c r="E17" s="112">
        <f t="shared" si="19"/>
        <v>0.38527108636814572</v>
      </c>
      <c r="F17" s="112">
        <f t="shared" si="19"/>
        <v>0.45087423160886259</v>
      </c>
      <c r="G17" s="112">
        <f t="shared" si="19"/>
        <v>0.45087423160886259</v>
      </c>
      <c r="H17" s="112">
        <f t="shared" si="19"/>
        <v>0.58895145909190283</v>
      </c>
      <c r="I17" s="111">
        <f t="shared" si="19"/>
        <v>0.57196353709572478</v>
      </c>
      <c r="L17" s="104" t="str">
        <f>F6</f>
        <v>M1a/b</v>
      </c>
      <c r="M17" s="67" t="s">
        <v>66</v>
      </c>
      <c r="N17" s="15" t="str">
        <f>F7</f>
        <v>Mn</v>
      </c>
      <c r="O17" s="15">
        <v>6</v>
      </c>
      <c r="P17" s="19" t="s">
        <v>63</v>
      </c>
      <c r="Q17" s="14">
        <f>F26*J26</f>
        <v>8.2999999999999998E-11</v>
      </c>
      <c r="R17" s="66">
        <f>F20*J20</f>
        <v>250000000000</v>
      </c>
      <c r="S17" s="12" t="s">
        <v>0</v>
      </c>
      <c r="T17" s="11">
        <f t="shared" ref="T17:AY17" si="20">EXP(((-4*$C$34*$C$35*$R17*((0.5*$Q17*((T$8-$Q17)^2))+(0.333*((T$8-$Q17)^3))))/($C$37*$C$38)))</f>
        <v>9.5770926199055419E-12</v>
      </c>
      <c r="U17" s="11">
        <f t="shared" si="20"/>
        <v>1.159096125090657E-10</v>
      </c>
      <c r="V17" s="11">
        <f t="shared" si="20"/>
        <v>1.3154258985680867E-9</v>
      </c>
      <c r="W17" s="11">
        <f t="shared" si="20"/>
        <v>1.3828458767931993E-8</v>
      </c>
      <c r="X17" s="11">
        <f t="shared" si="20"/>
        <v>1.3302734270430989E-7</v>
      </c>
      <c r="Y17" s="11">
        <f t="shared" si="20"/>
        <v>1.1568234604864007E-6</v>
      </c>
      <c r="Z17" s="11">
        <f t="shared" si="20"/>
        <v>8.9836243413285894E-6</v>
      </c>
      <c r="AA17" s="11">
        <f t="shared" si="20"/>
        <v>2.3903375303623416E-5</v>
      </c>
      <c r="AB17" s="11">
        <f t="shared" si="20"/>
        <v>6.15451297835646E-5</v>
      </c>
      <c r="AC17" s="11">
        <f t="shared" si="20"/>
        <v>1.5310605939535701E-4</v>
      </c>
      <c r="AD17" s="11">
        <f t="shared" si="20"/>
        <v>3.674453049704412E-4</v>
      </c>
      <c r="AE17" s="11">
        <f t="shared" si="20"/>
        <v>8.494387600019585E-4</v>
      </c>
      <c r="AF17" s="11">
        <f t="shared" si="20"/>
        <v>1.8886344375883355E-3</v>
      </c>
      <c r="AG17" s="11">
        <f t="shared" si="20"/>
        <v>4.0325299797709701E-3</v>
      </c>
      <c r="AH17" s="11">
        <f t="shared" si="20"/>
        <v>8.2557890310149089E-3</v>
      </c>
      <c r="AI17" s="11">
        <f t="shared" si="20"/>
        <v>1.6181853325646527E-2</v>
      </c>
      <c r="AJ17" s="11">
        <f t="shared" si="20"/>
        <v>3.0319639812965871E-2</v>
      </c>
      <c r="AK17" s="11">
        <f t="shared" si="20"/>
        <v>5.4222973469910833E-2</v>
      </c>
      <c r="AL17" s="11">
        <f t="shared" si="20"/>
        <v>9.2415229703459584E-2</v>
      </c>
      <c r="AM17" s="11">
        <f t="shared" si="20"/>
        <v>0.14987945382353124</v>
      </c>
      <c r="AN17" s="11">
        <f t="shared" si="20"/>
        <v>0.23094916919714129</v>
      </c>
      <c r="AO17" s="11">
        <f t="shared" si="20"/>
        <v>0.33760110998705223</v>
      </c>
      <c r="AP17" s="11">
        <f t="shared" si="20"/>
        <v>0.46745724767765068</v>
      </c>
      <c r="AQ17" s="11">
        <f t="shared" si="20"/>
        <v>0.61216417583347094</v>
      </c>
      <c r="AR17" s="11">
        <f t="shared" si="20"/>
        <v>0.75704085323276438</v>
      </c>
      <c r="AS17" s="11">
        <f t="shared" si="20"/>
        <v>0.88274146239656304</v>
      </c>
      <c r="AT17" s="11">
        <f t="shared" si="20"/>
        <v>0.96905393629474967</v>
      </c>
      <c r="AU17" s="11">
        <f t="shared" si="20"/>
        <v>1</v>
      </c>
      <c r="AV17" s="11">
        <f t="shared" si="20"/>
        <v>0.96856124363512119</v>
      </c>
      <c r="AW17" s="11">
        <f t="shared" si="20"/>
        <v>0.87915737220927193</v>
      </c>
      <c r="AX17" s="11">
        <f t="shared" si="20"/>
        <v>0.74671696221469874</v>
      </c>
      <c r="AY17" s="11">
        <f t="shared" si="20"/>
        <v>0.59256047761290687</v>
      </c>
      <c r="AZ17" s="11">
        <f t="shared" ref="AZ17:CE17" si="21">EXP(((-4*$C$34*$C$35*$R17*((0.5*$Q17*((AZ$8-$Q17)^2))+(0.333*((AZ$8-$Q17)^3))))/($C$37*$C$38)))</f>
        <v>0.43866605419970961</v>
      </c>
      <c r="BA17" s="11">
        <f t="shared" si="21"/>
        <v>0.30248055930775403</v>
      </c>
      <c r="BB17" s="11">
        <f t="shared" si="21"/>
        <v>0.19398154339345886</v>
      </c>
      <c r="BC17" s="11">
        <f t="shared" si="21"/>
        <v>0.11552082144588391</v>
      </c>
      <c r="BD17" s="11">
        <f t="shared" si="21"/>
        <v>6.3787334201484774E-2</v>
      </c>
      <c r="BE17" s="11">
        <f t="shared" si="21"/>
        <v>3.2607715550061672E-2</v>
      </c>
      <c r="BF17" s="11">
        <f t="shared" si="21"/>
        <v>1.5408325470609189E-2</v>
      </c>
      <c r="BG17" s="11">
        <f t="shared" si="21"/>
        <v>6.7201206873108398E-3</v>
      </c>
      <c r="BH17" s="11">
        <f t="shared" si="21"/>
        <v>2.7009881104038745E-3</v>
      </c>
      <c r="BI17" s="11">
        <f t="shared" si="21"/>
        <v>9.9891757455682615E-4</v>
      </c>
      <c r="BJ17" s="11">
        <f t="shared" si="21"/>
        <v>3.3941843637978427E-4</v>
      </c>
      <c r="BK17" s="11">
        <f t="shared" si="21"/>
        <v>1.0579798757600364E-4</v>
      </c>
      <c r="BL17" s="11">
        <f t="shared" si="21"/>
        <v>3.0205984869059773E-5</v>
      </c>
      <c r="BM17" s="11">
        <f t="shared" si="21"/>
        <v>7.8871412823223256E-6</v>
      </c>
      <c r="BN17" s="11">
        <f t="shared" si="21"/>
        <v>1.8805924045904256E-6</v>
      </c>
      <c r="BO17" s="11">
        <f t="shared" si="21"/>
        <v>4.0884207481423843E-7</v>
      </c>
      <c r="BP17" s="11">
        <f t="shared" si="21"/>
        <v>8.0916995573366837E-8</v>
      </c>
      <c r="BQ17" s="11">
        <f t="shared" si="21"/>
        <v>1.4557425812378087E-8</v>
      </c>
      <c r="BR17" s="11">
        <f t="shared" si="21"/>
        <v>2.3769908166051387E-9</v>
      </c>
      <c r="BS17" s="11">
        <f t="shared" si="21"/>
        <v>3.5172716800624739E-10</v>
      </c>
      <c r="BT17" s="11">
        <f t="shared" si="21"/>
        <v>4.7093094704845012E-11</v>
      </c>
      <c r="BU17" s="11">
        <f t="shared" si="21"/>
        <v>5.6966411388509108E-12</v>
      </c>
      <c r="BV17" s="11">
        <f t="shared" si="21"/>
        <v>6.2162463793753016E-13</v>
      </c>
      <c r="BW17" s="11">
        <f t="shared" si="21"/>
        <v>6.1097397905346247E-14</v>
      </c>
      <c r="BX17" s="11">
        <f t="shared" si="21"/>
        <v>5.4005719715541662E-15</v>
      </c>
      <c r="BY17" s="11">
        <f t="shared" si="21"/>
        <v>4.2866375288365522E-16</v>
      </c>
      <c r="BZ17" s="11">
        <f t="shared" si="21"/>
        <v>3.0506412368177208E-17</v>
      </c>
      <c r="CA17" s="11">
        <f t="shared" si="21"/>
        <v>1.9435704763938216E-18</v>
      </c>
      <c r="CB17" s="11">
        <f t="shared" si="21"/>
        <v>1.1068318388037088E-19</v>
      </c>
      <c r="CC17" s="11">
        <f t="shared" si="21"/>
        <v>5.6256485611492979E-21</v>
      </c>
      <c r="CD17" s="11">
        <f t="shared" si="21"/>
        <v>2.548065384480132E-22</v>
      </c>
      <c r="CE17" s="11">
        <f t="shared" si="21"/>
        <v>1.0269113754496913E-23</v>
      </c>
      <c r="CF17" s="11">
        <f t="shared" ref="CF17:CP17" si="22">EXP(((-4*$C$34*$C$35*$R17*((0.5*$Q17*((CF$8-$Q17)^2))+(0.333*((CF$8-$Q17)^3))))/($C$37*$C$38)))</f>
        <v>3.6768608909497785E-25</v>
      </c>
      <c r="CG17" s="11">
        <f t="shared" si="22"/>
        <v>1.1678328374379178E-26</v>
      </c>
      <c r="CH17" s="11">
        <f t="shared" si="22"/>
        <v>3.285343819044816E-28</v>
      </c>
      <c r="CI17" s="11">
        <f t="shared" si="22"/>
        <v>8.173631252889397E-30</v>
      </c>
      <c r="CJ17" s="11">
        <f t="shared" si="22"/>
        <v>1.7956460644936593E-31</v>
      </c>
      <c r="CK17" s="11">
        <f t="shared" si="22"/>
        <v>3.4780460556200434E-33</v>
      </c>
      <c r="CL17" s="11">
        <f t="shared" si="22"/>
        <v>5.9305670957117926E-35</v>
      </c>
      <c r="CM17" s="11">
        <f t="shared" si="22"/>
        <v>8.8887529245582495E-37</v>
      </c>
      <c r="CN17" s="11">
        <f t="shared" si="22"/>
        <v>1.1692478291563345E-38</v>
      </c>
      <c r="CO17" s="11">
        <f t="shared" si="22"/>
        <v>1.3478167460209765E-40</v>
      </c>
      <c r="CP17" s="11">
        <f t="shared" si="22"/>
        <v>1.3594119172474721E-42</v>
      </c>
      <c r="CQ17" s="11"/>
      <c r="CR17" s="10"/>
      <c r="CS17" s="9"/>
      <c r="CT17" s="9"/>
      <c r="CU17" s="9">
        <f t="shared" ref="CU17:CZ17" si="23">EXP(((-4*$C$34*$C$35*$R17*((0.5*$Q17*((CU$8-$Q17)^2))+(0.333*((CU$8-$Q17)^3))))/($C$37*$C$38)))</f>
        <v>3.0205984869061223E-5</v>
      </c>
      <c r="CV17" s="9">
        <f t="shared" si="23"/>
        <v>2.5480653844805485E-22</v>
      </c>
      <c r="CW17" s="9">
        <f t="shared" si="23"/>
        <v>1.814265422832064E-53</v>
      </c>
      <c r="CX17" s="9">
        <f t="shared" si="23"/>
        <v>1</v>
      </c>
      <c r="CY17" s="9">
        <f t="shared" si="23"/>
        <v>0.46745724767764707</v>
      </c>
      <c r="CZ17" s="9">
        <f t="shared" si="23"/>
        <v>5.6256485611501774E-21</v>
      </c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56"/>
    </row>
    <row r="18" spans="2:124" ht="15.75" thickBot="1" x14ac:dyDescent="0.3">
      <c r="B18" s="17"/>
      <c r="C18" s="102" t="s">
        <v>61</v>
      </c>
      <c r="D18" s="27"/>
      <c r="E18" s="27"/>
      <c r="F18" s="27"/>
      <c r="G18" s="27"/>
      <c r="H18" s="27"/>
      <c r="I18" s="110"/>
      <c r="L18" s="17"/>
      <c r="M18" s="16"/>
      <c r="N18" s="16"/>
      <c r="O18" s="16"/>
      <c r="P18" s="60" t="s">
        <v>60</v>
      </c>
      <c r="Q18" s="63">
        <f>F27*J26</f>
        <v>8.2000000000000001E-11</v>
      </c>
      <c r="R18" s="58">
        <f>F21*J20</f>
        <v>650000000000</v>
      </c>
      <c r="S18" s="12" t="s">
        <v>0</v>
      </c>
      <c r="T18" s="11">
        <f t="shared" ref="T18:AC19" si="24">EXP(((-4*$C$34*$C$35*$R18*((0.5*$Q18*((T$8-$Q18)^2))+(0.333*((T$8-$Q18)^3))))/($C$37*$C$38)))*$F$34</f>
        <v>3.8153444378841739E-28</v>
      </c>
      <c r="U18" s="11">
        <f t="shared" si="24"/>
        <v>2.0369523601885282E-25</v>
      </c>
      <c r="V18" s="11">
        <f t="shared" si="24"/>
        <v>9.1273565448670998E-23</v>
      </c>
      <c r="W18" s="11">
        <f t="shared" si="24"/>
        <v>3.3254033822559295E-20</v>
      </c>
      <c r="X18" s="11">
        <f t="shared" si="24"/>
        <v>9.5432648868617947E-18</v>
      </c>
      <c r="Y18" s="11">
        <f t="shared" si="24"/>
        <v>2.0898787990397229E-15</v>
      </c>
      <c r="Z18" s="11">
        <f t="shared" si="24"/>
        <v>3.3832559255946255E-13</v>
      </c>
      <c r="AA18" s="11">
        <f t="shared" si="24"/>
        <v>3.805668975694747E-12</v>
      </c>
      <c r="AB18" s="11">
        <f t="shared" si="24"/>
        <v>3.9224406643722007E-11</v>
      </c>
      <c r="AC18" s="11">
        <f t="shared" si="24"/>
        <v>3.689676060992749E-10</v>
      </c>
      <c r="AD18" s="11">
        <f t="shared" ref="AD18:AM19" si="25">EXP(((-4*$C$34*$C$35*$R18*((0.5*$Q18*((AD$8-$Q18)^2))+(0.333*((AD$8-$Q18)^3))))/($C$37*$C$38)))*$F$34</f>
        <v>3.1550325658078752E-9</v>
      </c>
      <c r="AE18" s="11">
        <f t="shared" si="25"/>
        <v>2.4427581734573102E-8</v>
      </c>
      <c r="AF18" s="11">
        <f t="shared" si="25"/>
        <v>1.7056715033545875E-7</v>
      </c>
      <c r="AG18" s="11">
        <f t="shared" si="25"/>
        <v>1.0698573415785748E-6</v>
      </c>
      <c r="AH18" s="11">
        <f t="shared" si="25"/>
        <v>6.0041174133532028E-6</v>
      </c>
      <c r="AI18" s="11">
        <f t="shared" si="25"/>
        <v>3.0029118134072352E-5</v>
      </c>
      <c r="AJ18" s="11">
        <f t="shared" si="25"/>
        <v>1.3331632889280169E-4</v>
      </c>
      <c r="AK18" s="11">
        <f t="shared" si="25"/>
        <v>5.2329760644155554E-4</v>
      </c>
      <c r="AL18" s="11">
        <f t="shared" si="25"/>
        <v>1.808906228105723E-3</v>
      </c>
      <c r="AM18" s="11">
        <f t="shared" si="25"/>
        <v>5.48482192941339E-3</v>
      </c>
      <c r="AN18" s="11">
        <f t="shared" ref="AN18:AW19" si="26">EXP(((-4*$C$34*$C$35*$R18*((0.5*$Q18*((AN$8-$Q18)^2))+(0.333*((AN$8-$Q18)^3))))/($C$37*$C$38)))*$F$34</f>
        <v>1.4529994569987704E-2</v>
      </c>
      <c r="AO18" s="11">
        <f t="shared" si="26"/>
        <v>3.3496704503252803E-2</v>
      </c>
      <c r="AP18" s="11">
        <f t="shared" si="26"/>
        <v>6.6934448816153902E-2</v>
      </c>
      <c r="AQ18" s="11">
        <f t="shared" si="26"/>
        <v>0.11547435606867912</v>
      </c>
      <c r="AR18" s="11">
        <f t="shared" si="26"/>
        <v>0.17131166023945804</v>
      </c>
      <c r="AS18" s="11">
        <f t="shared" si="26"/>
        <v>0.21768629362483441</v>
      </c>
      <c r="AT18" s="11">
        <f t="shared" si="26"/>
        <v>0.23599092424667634</v>
      </c>
      <c r="AU18" s="11">
        <f t="shared" si="26"/>
        <v>0.21739864923264487</v>
      </c>
      <c r="AV18" s="11">
        <f t="shared" si="26"/>
        <v>0.16950908302192175</v>
      </c>
      <c r="AW18" s="11">
        <f t="shared" si="26"/>
        <v>0.11142457073251481</v>
      </c>
      <c r="AX18" s="11">
        <f t="shared" ref="AX18:BG19" si="27">EXP(((-4*$C$34*$C$35*$R18*((0.5*$Q18*((AX$8-$Q18)^2))+(0.333*((AX$8-$Q18)^3))))/($C$37*$C$38)))*$F$34</f>
        <v>6.1503254237172629E-2</v>
      </c>
      <c r="AY18" s="11">
        <f t="shared" si="27"/>
        <v>2.8393675942727157E-2</v>
      </c>
      <c r="AZ18" s="11">
        <f t="shared" si="27"/>
        <v>1.0920155332813935E-2</v>
      </c>
      <c r="BA18" s="11">
        <f t="shared" si="27"/>
        <v>3.4849531841536869E-3</v>
      </c>
      <c r="BB18" s="11">
        <f t="shared" si="27"/>
        <v>9.1918575911250331E-4</v>
      </c>
      <c r="BC18" s="11">
        <f t="shared" si="27"/>
        <v>1.9958371480385302E-4</v>
      </c>
      <c r="BD18" s="11">
        <f t="shared" si="27"/>
        <v>3.5533636955684255E-5</v>
      </c>
      <c r="BE18" s="11">
        <f t="shared" si="27"/>
        <v>5.1668307247932162E-6</v>
      </c>
      <c r="BF18" s="11">
        <f t="shared" si="27"/>
        <v>6.1116164122179806E-7</v>
      </c>
      <c r="BG18" s="11">
        <f t="shared" si="27"/>
        <v>5.8575026653343705E-8</v>
      </c>
      <c r="BH18" s="11">
        <f t="shared" ref="BH18:BQ19" si="28">EXP(((-4*$C$34*$C$35*$R18*((0.5*$Q18*((BH$8-$Q18)^2))+(0.333*((BH$8-$Q18)^3))))/($C$37*$C$38)))*$F$34</f>
        <v>4.5307564940754648E-9</v>
      </c>
      <c r="BI18" s="11">
        <f t="shared" si="28"/>
        <v>2.8171374537869987E-10</v>
      </c>
      <c r="BJ18" s="11">
        <f t="shared" si="28"/>
        <v>1.4024962599947835E-11</v>
      </c>
      <c r="BK18" s="11">
        <f t="shared" si="28"/>
        <v>5.5683819005153538E-13</v>
      </c>
      <c r="BL18" s="11">
        <f t="shared" si="28"/>
        <v>1.7561726552875063E-14</v>
      </c>
      <c r="BM18" s="11">
        <f t="shared" si="28"/>
        <v>4.3822139108522904E-16</v>
      </c>
      <c r="BN18" s="11">
        <f t="shared" si="28"/>
        <v>8.6175809095045451E-18</v>
      </c>
      <c r="BO18" s="11">
        <f t="shared" si="28"/>
        <v>1.3302089607801855E-19</v>
      </c>
      <c r="BP18" s="11">
        <f t="shared" si="28"/>
        <v>1.6053670334020056E-21</v>
      </c>
      <c r="BQ18" s="11">
        <f t="shared" si="28"/>
        <v>1.508780465505982E-23</v>
      </c>
      <c r="BR18" s="11">
        <f t="shared" ref="BR18:CA19" si="29">EXP(((-4*$C$34*$C$35*$R18*((0.5*$Q18*((BR$8-$Q18)^2))+(0.333*((BR$8-$Q18)^3))))/($C$37*$C$38)))*$F$34</f>
        <v>1.0998976507203496E-25</v>
      </c>
      <c r="BS18" s="11">
        <f t="shared" si="29"/>
        <v>6.1948425836946309E-28</v>
      </c>
      <c r="BT18" s="11">
        <f t="shared" si="29"/>
        <v>2.6849569291004474E-30</v>
      </c>
      <c r="BU18" s="11">
        <f t="shared" si="29"/>
        <v>8.9197090449779881E-33</v>
      </c>
      <c r="BV18" s="11">
        <f t="shared" si="29"/>
        <v>2.2622866809160918E-35</v>
      </c>
      <c r="BW18" s="11">
        <f t="shared" si="29"/>
        <v>4.3632032445422804E-38</v>
      </c>
      <c r="BX18" s="11">
        <f t="shared" si="29"/>
        <v>6.3738431487070669E-41</v>
      </c>
      <c r="BY18" s="11">
        <f t="shared" si="29"/>
        <v>7.0244559372955279E-44</v>
      </c>
      <c r="BZ18" s="11">
        <f t="shared" si="29"/>
        <v>5.8172358872800316E-47</v>
      </c>
      <c r="CA18" s="11">
        <f t="shared" si="29"/>
        <v>3.6057082783627451E-50</v>
      </c>
      <c r="CB18" s="11">
        <f t="shared" ref="CB18:CP19" si="30">EXP(((-4*$C$34*$C$35*$R18*((0.5*$Q18*((CB$8-$Q18)^2))+(0.333*((CB$8-$Q18)^3))))/($C$37*$C$38)))*$F$34</f>
        <v>1.6661407966558279E-53</v>
      </c>
      <c r="CC18" s="11">
        <f t="shared" si="30"/>
        <v>5.7168563312720181E-57</v>
      </c>
      <c r="CD18" s="11">
        <f t="shared" si="30"/>
        <v>1.4507901389460982E-60</v>
      </c>
      <c r="CE18" s="11">
        <f t="shared" si="30"/>
        <v>2.7122574940812038E-64</v>
      </c>
      <c r="CF18" s="11">
        <f t="shared" si="30"/>
        <v>3.7206045742938915E-68</v>
      </c>
      <c r="CG18" s="11">
        <f t="shared" si="30"/>
        <v>3.7301788681583486E-72</v>
      </c>
      <c r="CH18" s="11">
        <f t="shared" si="30"/>
        <v>2.7224293118743268E-76</v>
      </c>
      <c r="CI18" s="11">
        <f t="shared" si="30"/>
        <v>1.4406936717728577E-80</v>
      </c>
      <c r="CJ18" s="11">
        <f t="shared" si="30"/>
        <v>5.5062006807040628E-85</v>
      </c>
      <c r="CK18" s="11">
        <f t="shared" si="30"/>
        <v>1.5138228026978796E-89</v>
      </c>
      <c r="CL18" s="11">
        <f t="shared" si="30"/>
        <v>2.9820707183958655E-94</v>
      </c>
      <c r="CM18" s="11">
        <f t="shared" si="30"/>
        <v>4.1923544288716451E-99</v>
      </c>
      <c r="CN18" s="11">
        <f t="shared" si="30"/>
        <v>4.189599135534657E-104</v>
      </c>
      <c r="CO18" s="11">
        <f t="shared" si="30"/>
        <v>2.9644125726361346E-109</v>
      </c>
      <c r="CP18" s="11">
        <f t="shared" si="30"/>
        <v>1.4792234607690199E-114</v>
      </c>
      <c r="CQ18" s="11"/>
      <c r="CR18" s="10"/>
      <c r="CS18" s="9"/>
      <c r="CT18" s="9"/>
      <c r="CU18" s="9"/>
      <c r="CV18" s="9"/>
      <c r="CW18" s="9"/>
      <c r="CX18" s="9"/>
      <c r="CY18" s="9"/>
      <c r="CZ18" s="9"/>
      <c r="DA18" s="9">
        <f t="shared" ref="DA18:DO18" si="31">EXP(((-4*$C$34*$C$35*$R18*((0.5*$Q18*((DA$8-$Q18)^2))+(0.333*((DA$8-$Q18)^3))))/($C$37*$C$38)))*$F$34</f>
        <v>9.1918575911255471E-4</v>
      </c>
      <c r="DB18" s="9">
        <f t="shared" si="31"/>
        <v>5.6086235729588021E-20</v>
      </c>
      <c r="DC18" s="9">
        <f t="shared" si="31"/>
        <v>4.3822139108531626E-16</v>
      </c>
      <c r="DD18" s="9">
        <f t="shared" si="31"/>
        <v>5.568381900516105E-13</v>
      </c>
      <c r="DE18" s="9">
        <f t="shared" si="31"/>
        <v>5.4569032719279544E-12</v>
      </c>
      <c r="DF18" s="9">
        <f t="shared" si="31"/>
        <v>7.6914748044573851E-9</v>
      </c>
      <c r="DG18" s="9">
        <f t="shared" si="31"/>
        <v>1.2104378558342959E-7</v>
      </c>
      <c r="DH18" s="9">
        <f t="shared" si="31"/>
        <v>9.5241148963868533E-7</v>
      </c>
      <c r="DI18" s="9">
        <f t="shared" si="31"/>
        <v>2.0357576032914173E-5</v>
      </c>
      <c r="DJ18" s="9">
        <f t="shared" si="31"/>
        <v>1.4360835961107127E-4</v>
      </c>
      <c r="DK18" s="9">
        <f t="shared" si="31"/>
        <v>7.9598649124326844E-4</v>
      </c>
      <c r="DL18" s="9">
        <f t="shared" si="31"/>
        <v>3.4849531841538539E-3</v>
      </c>
      <c r="DM18" s="9">
        <f t="shared" si="31"/>
        <v>1.0920155332814232E-2</v>
      </c>
      <c r="DN18" s="9">
        <f t="shared" si="31"/>
        <v>3.3623823351464112E-2</v>
      </c>
      <c r="DO18" s="9">
        <f t="shared" si="31"/>
        <v>5.7391897706751134E-2</v>
      </c>
      <c r="DP18" s="9"/>
      <c r="DQ18" s="9"/>
      <c r="DR18" s="9"/>
      <c r="DS18" s="9"/>
      <c r="DT18" s="56"/>
    </row>
    <row r="19" spans="2:124" x14ac:dyDescent="0.25">
      <c r="B19" s="103" t="s">
        <v>5</v>
      </c>
      <c r="C19" s="60">
        <v>1</v>
      </c>
      <c r="D19" s="99">
        <v>80</v>
      </c>
      <c r="E19" s="95">
        <v>100</v>
      </c>
      <c r="F19" s="95">
        <v>100</v>
      </c>
      <c r="G19" s="95">
        <v>100</v>
      </c>
      <c r="H19" s="109">
        <v>150</v>
      </c>
      <c r="I19" s="97">
        <v>150</v>
      </c>
      <c r="J19" s="101" t="s">
        <v>65</v>
      </c>
      <c r="K19" s="108"/>
      <c r="L19" s="17"/>
      <c r="M19" s="16"/>
      <c r="N19" s="16"/>
      <c r="O19" s="16"/>
      <c r="P19" s="60" t="s">
        <v>58</v>
      </c>
      <c r="Q19" s="59">
        <f>F25*J26</f>
        <v>8.6E-11</v>
      </c>
      <c r="R19" s="58">
        <f>F19*J20</f>
        <v>100000000000</v>
      </c>
      <c r="S19" s="12" t="s">
        <v>0</v>
      </c>
      <c r="T19" s="11">
        <f t="shared" si="24"/>
        <v>1.100193031938275E-6</v>
      </c>
      <c r="U19" s="11">
        <f t="shared" si="24"/>
        <v>3.2754241877822986E-6</v>
      </c>
      <c r="V19" s="11">
        <f t="shared" si="24"/>
        <v>9.5384828271449772E-6</v>
      </c>
      <c r="W19" s="11">
        <f t="shared" si="24"/>
        <v>2.7038578561165855E-5</v>
      </c>
      <c r="X19" s="11">
        <f t="shared" si="24"/>
        <v>7.424392631002711E-5</v>
      </c>
      <c r="Y19" s="11">
        <f t="shared" si="24"/>
        <v>1.9651252718429492E-4</v>
      </c>
      <c r="Z19" s="11">
        <f t="shared" si="24"/>
        <v>4.9894365210872494E-4</v>
      </c>
      <c r="AA19" s="11">
        <f t="shared" si="24"/>
        <v>7.8152706891711199E-4</v>
      </c>
      <c r="AB19" s="11">
        <f t="shared" si="24"/>
        <v>1.2092732028196221E-3</v>
      </c>
      <c r="AC19" s="11">
        <f t="shared" si="24"/>
        <v>1.847258523036858E-3</v>
      </c>
      <c r="AD19" s="11">
        <f t="shared" si="25"/>
        <v>2.7841250568584096E-3</v>
      </c>
      <c r="AE19" s="11">
        <f t="shared" si="25"/>
        <v>4.1375435056382141E-3</v>
      </c>
      <c r="AF19" s="11">
        <f t="shared" si="25"/>
        <v>6.0593235992343498E-3</v>
      </c>
      <c r="AG19" s="11">
        <f t="shared" si="25"/>
        <v>8.7391344998374483E-3</v>
      </c>
      <c r="AH19" s="11">
        <f t="shared" si="25"/>
        <v>1.240538845287692E-2</v>
      </c>
      <c r="AI19" s="11">
        <f t="shared" si="25"/>
        <v>1.7321477931691549E-2</v>
      </c>
      <c r="AJ19" s="11">
        <f t="shared" si="25"/>
        <v>2.3775360921689841E-2</v>
      </c>
      <c r="AK19" s="11">
        <f t="shared" si="25"/>
        <v>3.2060615321934494E-2</v>
      </c>
      <c r="AL19" s="11">
        <f t="shared" si="25"/>
        <v>4.244769515965794E-2</v>
      </c>
      <c r="AM19" s="11">
        <f t="shared" si="25"/>
        <v>5.5145345789170713E-2</v>
      </c>
      <c r="AN19" s="11">
        <f t="shared" si="26"/>
        <v>7.0254002112447381E-2</v>
      </c>
      <c r="AO19" s="11">
        <f t="shared" si="26"/>
        <v>8.7715368774775759E-2</v>
      </c>
      <c r="AP19" s="11">
        <f t="shared" si="26"/>
        <v>0.10726491703666156</v>
      </c>
      <c r="AQ19" s="11">
        <f t="shared" si="26"/>
        <v>0.12839616633519879</v>
      </c>
      <c r="AR19" s="11">
        <f t="shared" si="26"/>
        <v>0.15034663925246974</v>
      </c>
      <c r="AS19" s="11">
        <f t="shared" si="26"/>
        <v>0.17211458314280739</v>
      </c>
      <c r="AT19" s="11">
        <f t="shared" si="26"/>
        <v>0.19251246518962742</v>
      </c>
      <c r="AU19" s="11">
        <f t="shared" si="26"/>
        <v>0.2102578634899237</v>
      </c>
      <c r="AV19" s="11">
        <f t="shared" si="26"/>
        <v>0.22409533142656951</v>
      </c>
      <c r="AW19" s="11">
        <f t="shared" si="26"/>
        <v>0.23293540576150021</v>
      </c>
      <c r="AX19" s="11">
        <f t="shared" si="27"/>
        <v>0.23599092424667634</v>
      </c>
      <c r="AY19" s="11">
        <f t="shared" si="27"/>
        <v>0.23288802632471539</v>
      </c>
      <c r="AZ19" s="11">
        <f t="shared" si="27"/>
        <v>0.2237309401065708</v>
      </c>
      <c r="BA19" s="11">
        <f t="shared" si="27"/>
        <v>0.20910620833131605</v>
      </c>
      <c r="BB19" s="11">
        <f t="shared" si="27"/>
        <v>0.19002238455540343</v>
      </c>
      <c r="BC19" s="11">
        <f t="shared" si="27"/>
        <v>0.16779326372994227</v>
      </c>
      <c r="BD19" s="11">
        <f t="shared" si="27"/>
        <v>0.1438835568661995</v>
      </c>
      <c r="BE19" s="11">
        <f t="shared" si="27"/>
        <v>0.11974286891492017</v>
      </c>
      <c r="BF19" s="11">
        <f t="shared" si="27"/>
        <v>9.6655143031170163E-2</v>
      </c>
      <c r="BG19" s="11">
        <f t="shared" si="27"/>
        <v>7.5626161128174912E-2</v>
      </c>
      <c r="BH19" s="11">
        <f t="shared" si="28"/>
        <v>5.7322600857577732E-2</v>
      </c>
      <c r="BI19" s="11">
        <f t="shared" si="28"/>
        <v>4.2065051661416671E-2</v>
      </c>
      <c r="BJ19" s="11">
        <f t="shared" si="28"/>
        <v>2.9867140067650181E-2</v>
      </c>
      <c r="BK19" s="11">
        <f t="shared" si="28"/>
        <v>2.0505836377629611E-2</v>
      </c>
      <c r="BL19" s="11">
        <f t="shared" si="28"/>
        <v>1.3605294223794192E-2</v>
      </c>
      <c r="BM19" s="11">
        <f t="shared" si="28"/>
        <v>8.718062024367949E-3</v>
      </c>
      <c r="BN19" s="11">
        <f t="shared" si="28"/>
        <v>5.391982836914804E-3</v>
      </c>
      <c r="BO19" s="11">
        <f t="shared" si="28"/>
        <v>3.2168332018782876E-3</v>
      </c>
      <c r="BP19" s="11">
        <f t="shared" si="28"/>
        <v>1.8500993190654752E-3</v>
      </c>
      <c r="BQ19" s="11">
        <f t="shared" si="28"/>
        <v>1.0251394997943329E-3</v>
      </c>
      <c r="BR19" s="11">
        <f t="shared" si="29"/>
        <v>5.4692437634454847E-4</v>
      </c>
      <c r="BS19" s="11">
        <f t="shared" si="29"/>
        <v>2.8077791543497019E-4</v>
      </c>
      <c r="BT19" s="11">
        <f t="shared" si="29"/>
        <v>1.3861969138014558E-4</v>
      </c>
      <c r="BU19" s="11">
        <f t="shared" si="29"/>
        <v>6.5773081815661798E-5</v>
      </c>
      <c r="BV19" s="11">
        <f t="shared" si="29"/>
        <v>2.9975587312438741E-5</v>
      </c>
      <c r="BW19" s="11">
        <f t="shared" si="29"/>
        <v>1.3113493976111744E-5</v>
      </c>
      <c r="BX19" s="11">
        <f t="shared" si="29"/>
        <v>5.5034536859326158E-6</v>
      </c>
      <c r="BY19" s="11">
        <f t="shared" si="29"/>
        <v>2.214386118644281E-6</v>
      </c>
      <c r="BZ19" s="11">
        <f t="shared" si="29"/>
        <v>8.5370433823727377E-7</v>
      </c>
      <c r="CA19" s="11">
        <f t="shared" si="29"/>
        <v>3.151611631498503E-7</v>
      </c>
      <c r="CB19" s="11">
        <f t="shared" si="30"/>
        <v>1.1134326020583185E-7</v>
      </c>
      <c r="CC19" s="11">
        <f t="shared" si="30"/>
        <v>3.7621505409124009E-8</v>
      </c>
      <c r="CD19" s="11">
        <f t="shared" si="30"/>
        <v>1.2150226314844648E-8</v>
      </c>
      <c r="CE19" s="11">
        <f t="shared" si="30"/>
        <v>3.7483789563486715E-9</v>
      </c>
      <c r="CF19" s="11">
        <f t="shared" si="30"/>
        <v>1.1039477159191349E-9</v>
      </c>
      <c r="CG19" s="11">
        <f t="shared" si="30"/>
        <v>3.1019470087840981E-10</v>
      </c>
      <c r="CH19" s="11">
        <f t="shared" si="30"/>
        <v>8.3106704830703622E-11</v>
      </c>
      <c r="CI19" s="11">
        <f t="shared" si="30"/>
        <v>2.1217222723538544E-11</v>
      </c>
      <c r="CJ19" s="11">
        <f t="shared" si="30"/>
        <v>5.1585394482611711E-12</v>
      </c>
      <c r="CK19" s="11">
        <f t="shared" si="30"/>
        <v>1.1936738765277639E-12</v>
      </c>
      <c r="CL19" s="11">
        <f t="shared" si="30"/>
        <v>2.6272433420363113E-13</v>
      </c>
      <c r="CM19" s="11">
        <f t="shared" si="30"/>
        <v>5.4967445241246852E-14</v>
      </c>
      <c r="CN19" s="11">
        <f t="shared" si="30"/>
        <v>1.0925376467953038E-14</v>
      </c>
      <c r="CO19" s="11">
        <f t="shared" si="30"/>
        <v>2.0617112459888094E-15</v>
      </c>
      <c r="CP19" s="11">
        <f t="shared" si="30"/>
        <v>3.6916014159670801E-16</v>
      </c>
      <c r="CQ19" s="11"/>
      <c r="CR19" s="10"/>
      <c r="CS19" s="9">
        <f>EXP(((-4*$C$34*$C$35*$R19*((0.5*$Q19*((CS$8-$Q19)^2))+(0.333*((CS$8-$Q19)^3))))/($C$37*$C$38)))*$F$34</f>
        <v>5.3919828369149124E-3</v>
      </c>
      <c r="CT19" s="9">
        <f>EXP(((-4*$C$34*$C$35*$R19*((0.5*$Q19*((CT$8-$Q19)^2))+(0.333*((CT$8-$Q19)^3))))/($C$37*$C$38)))*$F$34</f>
        <v>5.474513249268292E-23</v>
      </c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56"/>
    </row>
    <row r="20" spans="2:124" ht="15.75" thickBot="1" x14ac:dyDescent="0.3">
      <c r="B20" s="17"/>
      <c r="C20" s="60">
        <v>2</v>
      </c>
      <c r="D20" s="95">
        <v>150</v>
      </c>
      <c r="E20" s="99">
        <v>200</v>
      </c>
      <c r="F20" s="99">
        <v>250</v>
      </c>
      <c r="G20" s="99">
        <v>250</v>
      </c>
      <c r="H20" s="99">
        <v>600</v>
      </c>
      <c r="I20" s="97">
        <v>600</v>
      </c>
      <c r="J20" s="98">
        <f>10^9</f>
        <v>1000000000</v>
      </c>
      <c r="L20" s="17"/>
      <c r="M20" s="16"/>
      <c r="N20" s="16"/>
      <c r="O20" s="16"/>
      <c r="P20" s="60"/>
      <c r="Q20" s="59"/>
      <c r="R20" s="58"/>
      <c r="S20" s="12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0"/>
      <c r="CS20" s="107"/>
      <c r="CT20" s="107"/>
      <c r="CU20" s="107"/>
      <c r="CV20" s="107"/>
      <c r="CW20" s="107"/>
      <c r="CX20" s="107"/>
      <c r="CY20" s="107"/>
      <c r="CZ20" s="107"/>
      <c r="DA20" s="107"/>
      <c r="DB20" s="107"/>
      <c r="DC20" s="107"/>
      <c r="DD20" s="107"/>
      <c r="DE20" s="107"/>
      <c r="DF20" s="107"/>
      <c r="DG20" s="107"/>
      <c r="DH20" s="107"/>
      <c r="DI20" s="107"/>
      <c r="DJ20" s="107"/>
      <c r="DK20" s="107"/>
      <c r="DL20" s="107"/>
      <c r="DM20" s="107"/>
      <c r="DN20" s="107"/>
      <c r="DO20" s="107"/>
      <c r="DP20" s="107"/>
      <c r="DQ20" s="107"/>
      <c r="DR20" s="107"/>
      <c r="DS20" s="107"/>
      <c r="DT20" s="106"/>
    </row>
    <row r="21" spans="2:124" x14ac:dyDescent="0.25">
      <c r="B21" s="17"/>
      <c r="C21" s="60">
        <v>3</v>
      </c>
      <c r="D21" s="95">
        <v>250</v>
      </c>
      <c r="E21" s="95">
        <v>600</v>
      </c>
      <c r="F21" s="95">
        <v>650</v>
      </c>
      <c r="G21" s="95">
        <v>650</v>
      </c>
      <c r="H21" s="95">
        <v>2000</v>
      </c>
      <c r="I21" s="97">
        <v>2000</v>
      </c>
      <c r="L21" s="17"/>
      <c r="Q21" s="105"/>
      <c r="R21" s="105"/>
      <c r="S21" s="12"/>
      <c r="CQ21" s="96"/>
    </row>
    <row r="22" spans="2:124" ht="18" x14ac:dyDescent="0.35">
      <c r="B22" s="17"/>
      <c r="C22" s="60">
        <v>4</v>
      </c>
      <c r="D22" s="95"/>
      <c r="E22" s="95"/>
      <c r="F22" s="95"/>
      <c r="G22" s="95"/>
      <c r="H22" s="95"/>
      <c r="I22" s="94">
        <v>3000</v>
      </c>
      <c r="L22" s="28" t="s">
        <v>11</v>
      </c>
      <c r="M22" s="27" t="s">
        <v>10</v>
      </c>
      <c r="N22" s="27" t="s">
        <v>9</v>
      </c>
      <c r="O22" s="27" t="s">
        <v>8</v>
      </c>
      <c r="P22" s="27" t="s">
        <v>7</v>
      </c>
      <c r="Q22" s="26" t="s">
        <v>6</v>
      </c>
      <c r="R22" s="25" t="s">
        <v>5</v>
      </c>
      <c r="CQ22" s="96"/>
    </row>
    <row r="23" spans="2:124" x14ac:dyDescent="0.25">
      <c r="B23" s="17"/>
      <c r="C23" s="60">
        <v>5</v>
      </c>
      <c r="D23" s="16"/>
      <c r="E23" s="16"/>
      <c r="F23" s="16"/>
      <c r="G23" s="16"/>
      <c r="H23" s="16"/>
      <c r="I23" s="97">
        <v>5000</v>
      </c>
      <c r="L23" s="104" t="str">
        <f>G6</f>
        <v>M1a/b</v>
      </c>
      <c r="M23" s="67" t="s">
        <v>64</v>
      </c>
      <c r="N23" s="15" t="str">
        <f>G7</f>
        <v>Fe</v>
      </c>
      <c r="O23" s="15">
        <v>6</v>
      </c>
      <c r="P23" s="19" t="s">
        <v>63</v>
      </c>
      <c r="Q23" s="14">
        <f>G26*J26</f>
        <v>7.8000000000000002E-11</v>
      </c>
      <c r="R23" s="66">
        <f>G20*J20</f>
        <v>250000000000</v>
      </c>
      <c r="S23" s="12" t="s">
        <v>0</v>
      </c>
      <c r="T23" s="11">
        <f t="shared" ref="T23:AY23" si="32">EXP(((-4*$C$34*$C$35*$R23*((0.5*$Q23*((T$8-$Q23)^2))+(0.333*((T$8-$Q23)^3))))/($C$37*$C$38)))</f>
        <v>1.9248345178191475E-8</v>
      </c>
      <c r="U23" s="11">
        <f t="shared" si="32"/>
        <v>1.5774449598795759E-7</v>
      </c>
      <c r="V23" s="11">
        <f t="shared" si="32"/>
        <v>1.1938697353335384E-6</v>
      </c>
      <c r="W23" s="11">
        <f t="shared" si="32"/>
        <v>8.243295562587304E-6</v>
      </c>
      <c r="X23" s="11">
        <f t="shared" si="32"/>
        <v>5.1296211361742451E-5</v>
      </c>
      <c r="Y23" s="11">
        <f t="shared" si="32"/>
        <v>2.8419045498864878E-4</v>
      </c>
      <c r="Z23" s="11">
        <f t="shared" si="32"/>
        <v>1.3847543953219347E-3</v>
      </c>
      <c r="AA23" s="11">
        <f t="shared" si="32"/>
        <v>2.9019342151052974E-3</v>
      </c>
      <c r="AB23" s="11">
        <f t="shared" si="32"/>
        <v>5.8623855090303391E-3</v>
      </c>
      <c r="AC23" s="11">
        <f t="shared" si="32"/>
        <v>1.1399100869646267E-2</v>
      </c>
      <c r="AD23" s="11">
        <f t="shared" si="32"/>
        <v>2.1301669483403791E-2</v>
      </c>
      <c r="AE23" s="11">
        <f t="shared" si="32"/>
        <v>3.8198026072259382E-2</v>
      </c>
      <c r="AF23" s="11">
        <f t="shared" si="32"/>
        <v>6.5628102031562746E-2</v>
      </c>
      <c r="AG23" s="11">
        <f t="shared" si="32"/>
        <v>0.10786929105069533</v>
      </c>
      <c r="AH23" s="11">
        <f t="shared" si="32"/>
        <v>0.16935665661042054</v>
      </c>
      <c r="AI23" s="11">
        <f t="shared" si="32"/>
        <v>0.25359494748848832</v>
      </c>
      <c r="AJ23" s="11">
        <f t="shared" si="32"/>
        <v>0.36161814266336534</v>
      </c>
      <c r="AK23" s="11">
        <f t="shared" si="32"/>
        <v>0.4903074886219011</v>
      </c>
      <c r="AL23" s="11">
        <f t="shared" si="32"/>
        <v>0.63115053292774526</v>
      </c>
      <c r="AM23" s="11">
        <f t="shared" si="32"/>
        <v>0.77015990086830477</v>
      </c>
      <c r="AN23" s="11">
        <f t="shared" si="32"/>
        <v>0.88950785278564926</v>
      </c>
      <c r="AO23" s="11">
        <f t="shared" si="32"/>
        <v>0.97090562039226147</v>
      </c>
      <c r="AP23" s="11">
        <f t="shared" si="32"/>
        <v>1</v>
      </c>
      <c r="AQ23" s="11">
        <f t="shared" si="32"/>
        <v>0.97041198628744851</v>
      </c>
      <c r="AR23" s="11">
        <f t="shared" si="32"/>
        <v>0.8858962898280982</v>
      </c>
      <c r="AS23" s="11">
        <f t="shared" si="32"/>
        <v>0.75965710323315416</v>
      </c>
      <c r="AT23" s="11">
        <f t="shared" si="32"/>
        <v>0.61093882327907767</v>
      </c>
      <c r="AU23" s="11">
        <f t="shared" si="32"/>
        <v>0.46010892428531813</v>
      </c>
      <c r="AV23" s="11">
        <f t="shared" si="32"/>
        <v>0.32399910667604787</v>
      </c>
      <c r="AW23" s="11">
        <f t="shared" si="32"/>
        <v>0.21300245193178827</v>
      </c>
      <c r="AX23" s="11">
        <f t="shared" si="32"/>
        <v>0.13053303564876487</v>
      </c>
      <c r="AY23" s="11">
        <f t="shared" si="32"/>
        <v>7.4454119092780546E-2</v>
      </c>
      <c r="AZ23" s="11">
        <f t="shared" ref="AZ23:CE23" si="33">EXP(((-4*$C$34*$C$35*$R23*((0.5*$Q23*((AZ$8-$Q23)^2))+(0.333*((AZ$8-$Q23)^3))))/($C$37*$C$38)))</f>
        <v>3.9466343252517411E-2</v>
      </c>
      <c r="BA23" s="11">
        <f t="shared" si="33"/>
        <v>1.9412091360151942E-2</v>
      </c>
      <c r="BB23" s="11">
        <f t="shared" si="33"/>
        <v>8.8463161103311729E-3</v>
      </c>
      <c r="BC23" s="11">
        <f t="shared" si="33"/>
        <v>3.7293632144115656E-3</v>
      </c>
      <c r="BD23" s="11">
        <f t="shared" si="33"/>
        <v>1.4521999695412903E-3</v>
      </c>
      <c r="BE23" s="11">
        <f t="shared" si="33"/>
        <v>5.2152494636590761E-4</v>
      </c>
      <c r="BF23" s="11">
        <f t="shared" si="33"/>
        <v>1.7247179574399402E-4</v>
      </c>
      <c r="BG23" s="11">
        <f t="shared" si="33"/>
        <v>5.2443640147667316E-5</v>
      </c>
      <c r="BH23" s="11">
        <f t="shared" si="33"/>
        <v>1.4639853435160497E-5</v>
      </c>
      <c r="BI23" s="11">
        <f t="shared" si="33"/>
        <v>3.7461675423843044E-6</v>
      </c>
      <c r="BJ23" s="11">
        <f t="shared" si="33"/>
        <v>8.7736770296476757E-7</v>
      </c>
      <c r="BK23" s="11">
        <f t="shared" si="33"/>
        <v>1.8778352193137376E-7</v>
      </c>
      <c r="BL23" s="11">
        <f t="shared" si="33"/>
        <v>3.6673479591557782E-8</v>
      </c>
      <c r="BM23" s="11">
        <f t="shared" si="33"/>
        <v>6.5253373351925626E-9</v>
      </c>
      <c r="BN23" s="11">
        <f t="shared" si="33"/>
        <v>1.0562031086941781E-9</v>
      </c>
      <c r="BO23" s="11">
        <f t="shared" si="33"/>
        <v>1.5528265550105612E-10</v>
      </c>
      <c r="BP23" s="11">
        <f t="shared" si="33"/>
        <v>2.0704602780393879E-11</v>
      </c>
      <c r="BQ23" s="11">
        <f t="shared" si="33"/>
        <v>2.4998659047234493E-12</v>
      </c>
      <c r="BR23" s="11">
        <f t="shared" si="33"/>
        <v>2.7290393109728903E-13</v>
      </c>
      <c r="BS23" s="11">
        <f t="shared" si="33"/>
        <v>2.6895743165202421E-14</v>
      </c>
      <c r="BT23" s="11">
        <f t="shared" si="33"/>
        <v>2.3893259308010556E-15</v>
      </c>
      <c r="BU23" s="11">
        <f t="shared" si="33"/>
        <v>1.9103931192261887E-16</v>
      </c>
      <c r="BV23" s="11">
        <f t="shared" si="33"/>
        <v>1.3726600890376687E-17</v>
      </c>
      <c r="BW23" s="11">
        <f t="shared" si="33"/>
        <v>8.8498027566339295E-19</v>
      </c>
      <c r="BX23" s="11">
        <f t="shared" si="33"/>
        <v>5.1117771324749658E-20</v>
      </c>
      <c r="BY23" s="11">
        <f t="shared" si="33"/>
        <v>2.6412856763391964E-21</v>
      </c>
      <c r="BZ23" s="11">
        <f t="shared" si="33"/>
        <v>1.2189935243750651E-22</v>
      </c>
      <c r="CA23" s="11">
        <f t="shared" si="33"/>
        <v>5.0172690311931936E-24</v>
      </c>
      <c r="CB23" s="11">
        <f t="shared" si="33"/>
        <v>1.8388688611497613E-25</v>
      </c>
      <c r="CC23" s="11">
        <f t="shared" si="33"/>
        <v>5.99223612810047E-27</v>
      </c>
      <c r="CD23" s="11">
        <f t="shared" si="33"/>
        <v>1.7334817757521387E-28</v>
      </c>
      <c r="CE23" s="11">
        <f t="shared" si="33"/>
        <v>4.4450766516481585E-30</v>
      </c>
      <c r="CF23" s="11">
        <f t="shared" ref="CF23:CP23" si="34">EXP(((-4*$C$34*$C$35*$R23*((0.5*$Q23*((CF$8-$Q23)^2))+(0.333*((CF$8-$Q23)^3))))/($C$37*$C$38)))</f>
        <v>1.0088027381674869E-31</v>
      </c>
      <c r="CG23" s="11">
        <f t="shared" si="34"/>
        <v>2.0231947305170096E-33</v>
      </c>
      <c r="CH23" s="11">
        <f t="shared" si="34"/>
        <v>3.5802303027581668E-35</v>
      </c>
      <c r="CI23" s="11">
        <f t="shared" si="34"/>
        <v>5.5816615637102634E-37</v>
      </c>
      <c r="CJ23" s="11">
        <f t="shared" si="34"/>
        <v>7.6547798403216047E-39</v>
      </c>
      <c r="CK23" s="11">
        <f t="shared" si="34"/>
        <v>9.2205321866600527E-41</v>
      </c>
      <c r="CL23" s="11">
        <f t="shared" si="34"/>
        <v>9.7402647707174634E-43</v>
      </c>
      <c r="CM23" s="11">
        <f t="shared" si="34"/>
        <v>9.009785227552902E-45</v>
      </c>
      <c r="CN23" s="11">
        <f t="shared" si="34"/>
        <v>7.2865915758273656E-47</v>
      </c>
      <c r="CO23" s="11">
        <f t="shared" si="34"/>
        <v>5.1444404001280705E-49</v>
      </c>
      <c r="CP23" s="11">
        <f t="shared" si="34"/>
        <v>3.1658693480606888E-51</v>
      </c>
      <c r="CQ23" s="96"/>
      <c r="CS23" s="9"/>
      <c r="CT23" s="9"/>
      <c r="CU23" s="9">
        <f t="shared" ref="CU23:CZ23" si="35">EXP(((-4*$C$34*$C$35*$R23*((0.5*$Q23*((CU$8-$Q23)^2))+(0.333*((CU$8-$Q23)^3))))/($C$37*$C$38)))</f>
        <v>3.6673479591560132E-8</v>
      </c>
      <c r="CV23" s="9">
        <f t="shared" si="35"/>
        <v>1.7334817757524835E-28</v>
      </c>
      <c r="CW23" s="9">
        <f t="shared" si="35"/>
        <v>3.3743773203667695E-63</v>
      </c>
      <c r="CX23" s="9">
        <f t="shared" si="35"/>
        <v>0.46010892428532368</v>
      </c>
      <c r="CY23" s="9">
        <f t="shared" si="35"/>
        <v>1</v>
      </c>
      <c r="CZ23" s="9">
        <f t="shared" si="35"/>
        <v>5.992236128101577E-27</v>
      </c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56"/>
    </row>
    <row r="24" spans="2:124" ht="18.75" thickBot="1" x14ac:dyDescent="0.4">
      <c r="B24" s="103" t="s">
        <v>62</v>
      </c>
      <c r="C24" s="102" t="s">
        <v>61</v>
      </c>
      <c r="D24" s="16"/>
      <c r="E24" s="16"/>
      <c r="F24" s="16"/>
      <c r="G24" s="16"/>
      <c r="H24" s="16"/>
      <c r="I24" s="61"/>
      <c r="L24" s="17"/>
      <c r="M24" s="16"/>
      <c r="N24" s="16"/>
      <c r="O24" s="16"/>
      <c r="P24" s="60" t="s">
        <v>60</v>
      </c>
      <c r="Q24" s="63">
        <f>G27*J26</f>
        <v>7.7000000000000006E-11</v>
      </c>
      <c r="R24" s="58">
        <f>G21*J20</f>
        <v>650000000000</v>
      </c>
      <c r="S24" s="12" t="s">
        <v>0</v>
      </c>
      <c r="T24" s="11">
        <f t="shared" ref="T24:AC25" si="36">EXP(((-4*$C$34*$C$35*$R24*((0.5*$Q24*((T$8-$Q24)^2))+(0.333*((T$8-$Q24)^3))))/($C$37*$C$38)))*$F$34</f>
        <v>6.6772744681812072E-20</v>
      </c>
      <c r="U24" s="11">
        <f t="shared" si="36"/>
        <v>1.293655752762532E-17</v>
      </c>
      <c r="V24" s="11">
        <f t="shared" si="36"/>
        <v>2.0218325165109383E-15</v>
      </c>
      <c r="W24" s="11">
        <f t="shared" si="36"/>
        <v>2.4694301033533253E-13</v>
      </c>
      <c r="X24" s="11">
        <f t="shared" si="36"/>
        <v>2.2834502774659456E-11</v>
      </c>
      <c r="Y24" s="11">
        <f t="shared" si="36"/>
        <v>1.5486304411654433E-9</v>
      </c>
      <c r="Z24" s="11">
        <f t="shared" si="36"/>
        <v>7.462487000310333E-8</v>
      </c>
      <c r="AA24" s="11">
        <f t="shared" si="36"/>
        <v>4.5121860028105971E-7</v>
      </c>
      <c r="AB24" s="11">
        <f t="shared" si="36"/>
        <v>2.4752387650553591E-6</v>
      </c>
      <c r="AC24" s="11">
        <f t="shared" si="36"/>
        <v>1.2270186631926223E-5</v>
      </c>
      <c r="AD24" s="11">
        <f t="shared" ref="AD24:AM25" si="37">EXP(((-4*$C$34*$C$35*$R24*((0.5*$Q24*((AD$8-$Q24)^2))+(0.333*((AD$8-$Q24)^3))))/($C$37*$C$38)))*$F$34</f>
        <v>5.4747775095148562E-5</v>
      </c>
      <c r="AE24" s="11">
        <f t="shared" si="37"/>
        <v>2.1899806872452808E-4</v>
      </c>
      <c r="AF24" s="11">
        <f t="shared" si="37"/>
        <v>7.8225773971581319E-4</v>
      </c>
      <c r="AG24" s="11">
        <f t="shared" si="37"/>
        <v>2.485263805378573E-3</v>
      </c>
      <c r="AH24" s="11">
        <f t="shared" si="37"/>
        <v>6.9949631729085745E-3</v>
      </c>
      <c r="AI24" s="11">
        <f t="shared" si="37"/>
        <v>1.7372645192402791E-2</v>
      </c>
      <c r="AJ24" s="11">
        <f t="shared" si="37"/>
        <v>3.7922007238709914E-2</v>
      </c>
      <c r="AK24" s="11">
        <f t="shared" si="37"/>
        <v>7.2466752875820745E-2</v>
      </c>
      <c r="AL24" s="11">
        <f t="shared" si="37"/>
        <v>0.12074959245414632</v>
      </c>
      <c r="AM24" s="11">
        <f t="shared" si="37"/>
        <v>0.17474678791158985</v>
      </c>
      <c r="AN24" s="11">
        <f t="shared" ref="AN24:AW25" si="38">EXP(((-4*$C$34*$C$35*$R24*((0.5*$Q24*((AN$8-$Q24)^2))+(0.333*((AN$8-$Q24)^3))))/($C$37*$C$38)))*$F$34</f>
        <v>0.21876943965365464</v>
      </c>
      <c r="AO24" s="11">
        <f t="shared" si="38"/>
        <v>0.23599092424667634</v>
      </c>
      <c r="AP24" s="11">
        <f t="shared" si="38"/>
        <v>0.21848036402353224</v>
      </c>
      <c r="AQ24" s="11">
        <f t="shared" si="38"/>
        <v>0.17290806556025362</v>
      </c>
      <c r="AR24" s="11">
        <f t="shared" si="38"/>
        <v>0.11651480002475396</v>
      </c>
      <c r="AS24" s="11">
        <f t="shared" si="38"/>
        <v>6.6586656119418317E-2</v>
      </c>
      <c r="AT24" s="11">
        <f t="shared" si="38"/>
        <v>3.214480948503895E-2</v>
      </c>
      <c r="AU24" s="11">
        <f t="shared" si="38"/>
        <v>1.3056576389557656E-2</v>
      </c>
      <c r="AV24" s="11">
        <f t="shared" si="38"/>
        <v>4.4444686620981064E-3</v>
      </c>
      <c r="AW24" s="11">
        <f t="shared" si="38"/>
        <v>1.2628731451348072E-3</v>
      </c>
      <c r="AX24" s="11">
        <f t="shared" ref="AX24:BG25" si="39">EXP(((-4*$C$34*$C$35*$R24*((0.5*$Q24*((AX$8-$Q24)^2))+(0.333*((AX$8-$Q24)^3))))/($C$37*$C$38)))*$F$34</f>
        <v>2.9835012372445306E-4</v>
      </c>
      <c r="AY24" s="11">
        <f t="shared" si="39"/>
        <v>5.8370928247739434E-5</v>
      </c>
      <c r="AZ24" s="11">
        <f t="shared" si="39"/>
        <v>9.4199398468094367E-6</v>
      </c>
      <c r="BA24" s="11">
        <f t="shared" si="39"/>
        <v>1.2489874670651622E-6</v>
      </c>
      <c r="BB24" s="11">
        <f t="shared" si="39"/>
        <v>1.3552010254244489E-7</v>
      </c>
      <c r="BC24" s="11">
        <f t="shared" si="39"/>
        <v>1.1985670156595196E-8</v>
      </c>
      <c r="BD24" s="11">
        <f t="shared" si="39"/>
        <v>8.6061943647982316E-10</v>
      </c>
      <c r="BE24" s="11">
        <f t="shared" si="39"/>
        <v>4.9972085613532815E-11</v>
      </c>
      <c r="BF24" s="11">
        <f t="shared" si="39"/>
        <v>2.3371606549256934E-12</v>
      </c>
      <c r="BG24" s="11">
        <f t="shared" si="39"/>
        <v>8.7694365995144655E-14</v>
      </c>
      <c r="BH24" s="11">
        <f t="shared" ref="BH24:BQ25" si="40">EXP(((-4*$C$34*$C$35*$R24*((0.5*$Q24*((BH$8-$Q24)^2))+(0.333*((BH$8-$Q24)^3))))/($C$37*$C$38)))*$F$34</f>
        <v>2.6293846455273706E-15</v>
      </c>
      <c r="BI24" s="11">
        <f t="shared" si="40"/>
        <v>6.2749912588736634E-17</v>
      </c>
      <c r="BJ24" s="11">
        <f t="shared" si="40"/>
        <v>1.1872056903883976E-18</v>
      </c>
      <c r="BK24" s="11">
        <f t="shared" si="40"/>
        <v>1.7736581734947874E-20</v>
      </c>
      <c r="BL24" s="11">
        <f t="shared" si="40"/>
        <v>2.0841177827198738E-22</v>
      </c>
      <c r="BM24" s="11">
        <f t="shared" si="40"/>
        <v>1.9184931037132766E-24</v>
      </c>
      <c r="BN24" s="11">
        <f t="shared" si="40"/>
        <v>1.3780378397015332E-26</v>
      </c>
      <c r="BO24" s="11">
        <f t="shared" si="40"/>
        <v>7.6931151005717192E-29</v>
      </c>
      <c r="BP24" s="11">
        <f t="shared" si="40"/>
        <v>3.32476361138863E-31</v>
      </c>
      <c r="BQ24" s="11">
        <f t="shared" si="40"/>
        <v>1.1079343810998614E-33</v>
      </c>
      <c r="BR24" s="11">
        <f t="shared" ref="BR24:CA25" si="41">EXP(((-4*$C$34*$C$35*$R24*((0.5*$Q24*((BR$8-$Q24)^2))+(0.333*((BR$8-$Q24)^3))))/($C$37*$C$38)))*$F$34</f>
        <v>2.8355629918848838E-36</v>
      </c>
      <c r="BS24" s="11">
        <f t="shared" si="41"/>
        <v>5.5515444549019754E-39</v>
      </c>
      <c r="BT24" s="11">
        <f t="shared" si="41"/>
        <v>8.2816119178032656E-42</v>
      </c>
      <c r="BU24" s="11">
        <f t="shared" si="41"/>
        <v>9.3760459884580511E-45</v>
      </c>
      <c r="BV24" s="11">
        <f t="shared" si="41"/>
        <v>8.0242721816267442E-48</v>
      </c>
      <c r="BW24" s="11">
        <f t="shared" si="41"/>
        <v>5.1707067977277902E-51</v>
      </c>
      <c r="BX24" s="11">
        <f t="shared" si="41"/>
        <v>2.4987901167199828E-54</v>
      </c>
      <c r="BY24" s="11">
        <f t="shared" si="41"/>
        <v>9.0203320119895518E-58</v>
      </c>
      <c r="BZ24" s="11">
        <f t="shared" si="41"/>
        <v>2.4227321983653389E-61</v>
      </c>
      <c r="CA24" s="11">
        <f t="shared" si="41"/>
        <v>4.8223165267499444E-65</v>
      </c>
      <c r="CB24" s="11">
        <f t="shared" ref="CB24:CP25" si="42">EXP(((-4*$C$34*$C$35*$R24*((0.5*$Q24*((CB$8-$Q24)^2))+(0.333*((CB$8-$Q24)^3))))/($C$37*$C$38)))*$F$34</f>
        <v>7.0851768974151894E-69</v>
      </c>
      <c r="CC24" s="11">
        <f t="shared" si="42"/>
        <v>7.6536330127472938E-73</v>
      </c>
      <c r="CD24" s="11">
        <f t="shared" si="42"/>
        <v>6.054576782651318E-77</v>
      </c>
      <c r="CE24" s="11">
        <f t="shared" si="42"/>
        <v>3.4936262147017467E-81</v>
      </c>
      <c r="CF24" s="11">
        <f t="shared" si="42"/>
        <v>1.4646128585016376E-85</v>
      </c>
      <c r="CG24" s="11">
        <f t="shared" si="42"/>
        <v>4.4432451460091444E-90</v>
      </c>
      <c r="CH24" s="11">
        <f t="shared" si="42"/>
        <v>9.7159663928933434E-95</v>
      </c>
      <c r="CI24" s="11">
        <f t="shared" si="42"/>
        <v>1.5253071219355227E-99</v>
      </c>
      <c r="CJ24" s="11">
        <f t="shared" si="42"/>
        <v>1.7123456170051196E-104</v>
      </c>
      <c r="CK24" s="11">
        <f t="shared" si="42"/>
        <v>1.3691961146746851E-109</v>
      </c>
      <c r="CL24" s="11">
        <f t="shared" si="42"/>
        <v>7.767070762675765E-115</v>
      </c>
      <c r="CM24" s="11">
        <f t="shared" si="42"/>
        <v>3.1134615500121225E-120</v>
      </c>
      <c r="CN24" s="11">
        <f t="shared" si="42"/>
        <v>8.7841888016395713E-126</v>
      </c>
      <c r="CO24" s="11">
        <f t="shared" si="42"/>
        <v>1.7374367186104943E-131</v>
      </c>
      <c r="CP24" s="11">
        <f t="shared" si="42"/>
        <v>2.3996216820737299E-137</v>
      </c>
      <c r="CQ24" s="96"/>
      <c r="CS24" s="9"/>
      <c r="CT24" s="9"/>
      <c r="CU24" s="9"/>
      <c r="CV24" s="9"/>
      <c r="CW24" s="9"/>
      <c r="CX24" s="9"/>
      <c r="CY24" s="9"/>
      <c r="CZ24" s="9"/>
      <c r="DA24" s="9">
        <f t="shared" ref="DA24:DO24" si="43">EXP(((-4*$C$34*$C$35*$R24*((0.5*$Q24*((DA$8-$Q24)^2))+(0.333*((DA$8-$Q24)^3))))/($C$37*$C$38)))*$F$34</f>
        <v>1.3552010254245693E-7</v>
      </c>
      <c r="DB24" s="9">
        <f t="shared" si="43"/>
        <v>2.6435265079305068E-29</v>
      </c>
      <c r="DC24" s="9">
        <f t="shared" si="43"/>
        <v>1.918493103713781E-24</v>
      </c>
      <c r="DD24" s="9">
        <f t="shared" si="43"/>
        <v>1.7736581734950772E-20</v>
      </c>
      <c r="DE24" s="9">
        <f t="shared" si="43"/>
        <v>3.4488735665592836E-19</v>
      </c>
      <c r="DF24" s="9">
        <f t="shared" si="43"/>
        <v>5.3994855507158831E-15</v>
      </c>
      <c r="DG24" s="9">
        <f t="shared" si="43"/>
        <v>2.4034519473832602E-13</v>
      </c>
      <c r="DH24" s="9">
        <f t="shared" si="43"/>
        <v>4.3882913937252208E-12</v>
      </c>
      <c r="DI24" s="9">
        <f t="shared" si="43"/>
        <v>3.7475621567092133E-10</v>
      </c>
      <c r="DJ24" s="9">
        <f t="shared" si="43"/>
        <v>7.1976047921849745E-9</v>
      </c>
      <c r="DK24" s="9">
        <f t="shared" si="43"/>
        <v>1.0732315309624049E-7</v>
      </c>
      <c r="DL24" s="9">
        <f t="shared" si="43"/>
        <v>1.2489874670652641E-6</v>
      </c>
      <c r="DM24" s="9">
        <f t="shared" si="43"/>
        <v>9.419939846809889E-6</v>
      </c>
      <c r="DN24" s="9">
        <f t="shared" si="43"/>
        <v>8.2136634645370586E-5</v>
      </c>
      <c r="DO24" s="9">
        <f t="shared" si="43"/>
        <v>2.5561539719292135E-4</v>
      </c>
      <c r="DP24" s="9"/>
      <c r="DQ24" s="9"/>
      <c r="DR24" s="9"/>
      <c r="DS24" s="9"/>
      <c r="DT24" s="56"/>
    </row>
    <row r="25" spans="2:124" ht="18" x14ac:dyDescent="0.35">
      <c r="B25" s="17"/>
      <c r="C25" s="60">
        <v>1</v>
      </c>
      <c r="D25" s="99">
        <v>1.24</v>
      </c>
      <c r="E25" s="95">
        <f>E26+0.03</f>
        <v>1.03</v>
      </c>
      <c r="F25" s="95">
        <f>F26+0.03</f>
        <v>0.86</v>
      </c>
      <c r="G25" s="95">
        <f>G26+0.03</f>
        <v>0.81</v>
      </c>
      <c r="H25" s="95">
        <f>H26+0.03</f>
        <v>0.67</v>
      </c>
      <c r="I25" s="97"/>
      <c r="J25" s="101" t="s">
        <v>59</v>
      </c>
      <c r="L25" s="17"/>
      <c r="M25" s="16"/>
      <c r="N25" s="16"/>
      <c r="O25" s="16"/>
      <c r="P25" s="60" t="s">
        <v>58</v>
      </c>
      <c r="Q25" s="59">
        <f>G25*J26</f>
        <v>8.1000000000000005E-11</v>
      </c>
      <c r="R25" s="58">
        <f>G19*J20</f>
        <v>100000000000</v>
      </c>
      <c r="S25" s="12" t="s">
        <v>0</v>
      </c>
      <c r="T25" s="11">
        <f t="shared" si="36"/>
        <v>3.3575318423712239E-5</v>
      </c>
      <c r="U25" s="11">
        <f t="shared" si="36"/>
        <v>8.5522593585083727E-5</v>
      </c>
      <c r="V25" s="11">
        <f t="shared" si="36"/>
        <v>2.1179074198255176E-4</v>
      </c>
      <c r="W25" s="11">
        <f t="shared" si="36"/>
        <v>5.074323867137804E-4</v>
      </c>
      <c r="X25" s="11">
        <f t="shared" si="36"/>
        <v>1.170507526092398E-3</v>
      </c>
      <c r="Y25" s="11">
        <f t="shared" si="36"/>
        <v>2.5868709951874574E-3</v>
      </c>
      <c r="Z25" s="11">
        <f t="shared" si="36"/>
        <v>5.450791637277146E-3</v>
      </c>
      <c r="AA25" s="11">
        <f t="shared" si="36"/>
        <v>7.7601656174662364E-3</v>
      </c>
      <c r="AB25" s="11">
        <f t="shared" si="36"/>
        <v>1.0897035223396901E-2</v>
      </c>
      <c r="AC25" s="11">
        <f t="shared" si="36"/>
        <v>1.5083656695906507E-2</v>
      </c>
      <c r="AD25" s="11">
        <f t="shared" si="37"/>
        <v>2.0568414148309219E-2</v>
      </c>
      <c r="AE25" s="11">
        <f t="shared" si="37"/>
        <v>2.7613777819110553E-2</v>
      </c>
      <c r="AF25" s="11">
        <f t="shared" si="37"/>
        <v>3.6476793734884161E-2</v>
      </c>
      <c r="AG25" s="11">
        <f t="shared" si="37"/>
        <v>4.7381441182998793E-2</v>
      </c>
      <c r="AH25" s="11">
        <f t="shared" si="37"/>
        <v>6.0483319369475742E-2</v>
      </c>
      <c r="AI25" s="11">
        <f t="shared" si="37"/>
        <v>7.5828711327857609E-2</v>
      </c>
      <c r="AJ25" s="11">
        <f t="shared" si="37"/>
        <v>9.3311979903381984E-2</v>
      </c>
      <c r="AK25" s="11">
        <f t="shared" si="37"/>
        <v>0.11263718003775237</v>
      </c>
      <c r="AL25" s="11">
        <f t="shared" si="37"/>
        <v>0.13329127850509062</v>
      </c>
      <c r="AM25" s="11">
        <f t="shared" si="37"/>
        <v>0.15453692373216896</v>
      </c>
      <c r="AN25" s="11">
        <f t="shared" si="38"/>
        <v>0.17543180056660668</v>
      </c>
      <c r="AO25" s="11">
        <f t="shared" si="38"/>
        <v>0.19487892365936541</v>
      </c>
      <c r="AP25" s="11">
        <f t="shared" si="38"/>
        <v>0.21170781095838526</v>
      </c>
      <c r="AQ25" s="11">
        <f t="shared" si="38"/>
        <v>0.22478085210696794</v>
      </c>
      <c r="AR25" s="11">
        <f t="shared" si="38"/>
        <v>0.23311334251755719</v>
      </c>
      <c r="AS25" s="11">
        <f t="shared" si="38"/>
        <v>0.23599092424667634</v>
      </c>
      <c r="AT25" s="11">
        <f t="shared" si="38"/>
        <v>0.23306592688814967</v>
      </c>
      <c r="AU25" s="11">
        <f t="shared" si="38"/>
        <v>0.22441534609268274</v>
      </c>
      <c r="AV25" s="11">
        <f t="shared" si="38"/>
        <v>0.21054821393518358</v>
      </c>
      <c r="AW25" s="11">
        <f t="shared" si="38"/>
        <v>0.19235823372199148</v>
      </c>
      <c r="AX25" s="11">
        <f t="shared" si="39"/>
        <v>0.17102719503243594</v>
      </c>
      <c r="AY25" s="11">
        <f t="shared" si="39"/>
        <v>0.14789370992461282</v>
      </c>
      <c r="AZ25" s="11">
        <f t="shared" si="39"/>
        <v>0.12430807355937183</v>
      </c>
      <c r="BA25" s="11">
        <f t="shared" si="39"/>
        <v>0.10149602542885151</v>
      </c>
      <c r="BB25" s="11">
        <f t="shared" si="39"/>
        <v>8.0451429731565549E-2</v>
      </c>
      <c r="BC25" s="11">
        <f t="shared" si="39"/>
        <v>6.1871193416626009E-2</v>
      </c>
      <c r="BD25" s="11">
        <f t="shared" si="39"/>
        <v>4.6136875515441961E-2</v>
      </c>
      <c r="BE25" s="11">
        <f t="shared" si="39"/>
        <v>3.3338633230779423E-2</v>
      </c>
      <c r="BF25" s="11">
        <f t="shared" si="39"/>
        <v>2.3330405745405128E-2</v>
      </c>
      <c r="BG25" s="11">
        <f t="shared" si="39"/>
        <v>1.5801803097623825E-2</v>
      </c>
      <c r="BH25" s="11">
        <f t="shared" si="40"/>
        <v>1.0352275423321089E-2</v>
      </c>
      <c r="BI25" s="11">
        <f t="shared" si="40"/>
        <v>6.5560879718669605E-3</v>
      </c>
      <c r="BJ25" s="11">
        <f t="shared" si="40"/>
        <v>4.0111460361792733E-3</v>
      </c>
      <c r="BK25" s="11">
        <f t="shared" si="40"/>
        <v>2.369419109176465E-3</v>
      </c>
      <c r="BL25" s="11">
        <f t="shared" si="40"/>
        <v>1.3505167510400736E-3</v>
      </c>
      <c r="BM25" s="11">
        <f t="shared" si="40"/>
        <v>7.4229699799839859E-4</v>
      </c>
      <c r="BN25" s="11">
        <f t="shared" si="40"/>
        <v>3.9319685711009753E-4</v>
      </c>
      <c r="BO25" s="11">
        <f t="shared" si="40"/>
        <v>2.0060046738531851E-4</v>
      </c>
      <c r="BP25" s="11">
        <f t="shared" si="40"/>
        <v>9.8509559478468913E-5</v>
      </c>
      <c r="BQ25" s="11">
        <f t="shared" si="40"/>
        <v>4.6535492168200306E-5</v>
      </c>
      <c r="BR25" s="11">
        <f t="shared" si="41"/>
        <v>2.1134146251134807E-5</v>
      </c>
      <c r="BS25" s="11">
        <f t="shared" si="41"/>
        <v>9.2217752276395137E-6</v>
      </c>
      <c r="BT25" s="11">
        <f t="shared" si="41"/>
        <v>3.8637475966268165E-6</v>
      </c>
      <c r="BU25" s="11">
        <f t="shared" si="41"/>
        <v>1.5534680273480183E-6</v>
      </c>
      <c r="BV25" s="11">
        <f t="shared" si="41"/>
        <v>5.9900467368435764E-7</v>
      </c>
      <c r="BW25" s="11">
        <f t="shared" si="41"/>
        <v>2.2137439506481278E-7</v>
      </c>
      <c r="BX25" s="11">
        <f t="shared" si="41"/>
        <v>7.8366204502867857E-8</v>
      </c>
      <c r="BY25" s="11">
        <f t="shared" si="41"/>
        <v>2.6556415355240866E-8</v>
      </c>
      <c r="BZ25" s="11">
        <f t="shared" si="41"/>
        <v>8.6096256824363753E-9</v>
      </c>
      <c r="CA25" s="11">
        <f t="shared" si="41"/>
        <v>2.6687520772552126E-9</v>
      </c>
      <c r="CB25" s="11">
        <f t="shared" si="42"/>
        <v>7.9045344702655356E-10</v>
      </c>
      <c r="CC25" s="11">
        <f t="shared" si="42"/>
        <v>2.2357510143628344E-10</v>
      </c>
      <c r="CD25" s="11">
        <f t="shared" si="42"/>
        <v>6.0351019535943661E-11</v>
      </c>
      <c r="CE25" s="11">
        <f t="shared" si="42"/>
        <v>1.5537988167889286E-11</v>
      </c>
      <c r="CF25" s="11">
        <f t="shared" si="42"/>
        <v>3.8131942235228685E-12</v>
      </c>
      <c r="CG25" s="11">
        <f t="shared" si="42"/>
        <v>8.9146027664250946E-13</v>
      </c>
      <c r="CH25" s="11">
        <f t="shared" si="42"/>
        <v>1.9841246790054644E-13</v>
      </c>
      <c r="CI25" s="11">
        <f t="shared" si="42"/>
        <v>4.2016974816935578E-14</v>
      </c>
      <c r="CJ25" s="11">
        <f t="shared" si="42"/>
        <v>8.460663538513991E-15</v>
      </c>
      <c r="CK25" s="11">
        <f t="shared" si="42"/>
        <v>1.6189851144566764E-15</v>
      </c>
      <c r="CL25" s="11">
        <f t="shared" si="42"/>
        <v>2.9422192901256621E-16</v>
      </c>
      <c r="CM25" s="11">
        <f t="shared" si="42"/>
        <v>5.0749987240333745E-17</v>
      </c>
      <c r="CN25" s="11">
        <f t="shared" si="42"/>
        <v>8.3034871279499223E-18</v>
      </c>
      <c r="CO25" s="11">
        <f t="shared" si="42"/>
        <v>1.2879047385137637E-18</v>
      </c>
      <c r="CP25" s="11">
        <f t="shared" si="42"/>
        <v>1.8925204227562713E-19</v>
      </c>
      <c r="CQ25" s="96"/>
      <c r="CS25" s="9">
        <f>EXP(((-4*$C$34*$C$35*$R25*((0.5*$Q25*((CS$8-$Q25)^2))+(0.333*((CS$8-$Q25)^3))))/($C$37*$C$38)))*$F$34</f>
        <v>3.9319685711010799E-4</v>
      </c>
      <c r="CT25" s="9">
        <f>EXP(((-4*$C$34*$C$35*$R25*((0.5*$Q25*((CT$8-$Q25)^2))+(0.333*((CT$8-$Q25)^3))))/($C$37*$C$38)))*$F$34</f>
        <v>5.4663938301734663E-27</v>
      </c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56"/>
    </row>
    <row r="26" spans="2:124" ht="15.75" thickBot="1" x14ac:dyDescent="0.3">
      <c r="B26" s="17"/>
      <c r="C26" s="60">
        <v>2</v>
      </c>
      <c r="D26" s="95">
        <f>D25-0.03</f>
        <v>1.21</v>
      </c>
      <c r="E26" s="99">
        <v>1</v>
      </c>
      <c r="F26" s="100">
        <v>0.83</v>
      </c>
      <c r="G26" s="100">
        <v>0.78</v>
      </c>
      <c r="H26" s="99">
        <v>0.64</v>
      </c>
      <c r="I26" s="97"/>
      <c r="J26" s="98">
        <f>10^-10</f>
        <v>1E-10</v>
      </c>
      <c r="L26" s="17"/>
      <c r="M26" s="16"/>
      <c r="N26" s="16"/>
      <c r="O26" s="16"/>
      <c r="P26" s="60"/>
      <c r="Q26" s="59"/>
      <c r="R26" s="58"/>
      <c r="CQ26" s="96"/>
    </row>
    <row r="27" spans="2:124" ht="18" x14ac:dyDescent="0.35">
      <c r="B27" s="17"/>
      <c r="C27" s="60">
        <v>3</v>
      </c>
      <c r="D27" s="95">
        <f>D26-0.01</f>
        <v>1.2</v>
      </c>
      <c r="E27" s="95">
        <f>E26-0.01</f>
        <v>0.99</v>
      </c>
      <c r="F27" s="95">
        <f>F26-0.01</f>
        <v>0.82</v>
      </c>
      <c r="G27" s="95">
        <f>G26-0.01</f>
        <v>0.77</v>
      </c>
      <c r="H27" s="95">
        <f>H26-0.01</f>
        <v>0.63</v>
      </c>
      <c r="I27" s="97">
        <f>I28+0.01</f>
        <v>0.73</v>
      </c>
      <c r="L27" s="28" t="s">
        <v>11</v>
      </c>
      <c r="M27" s="27" t="s">
        <v>10</v>
      </c>
      <c r="N27" s="27" t="s">
        <v>9</v>
      </c>
      <c r="O27" s="27" t="s">
        <v>8</v>
      </c>
      <c r="P27" s="27" t="s">
        <v>7</v>
      </c>
      <c r="Q27" s="26" t="s">
        <v>6</v>
      </c>
      <c r="R27" s="25" t="s">
        <v>5</v>
      </c>
      <c r="S27" s="40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96"/>
      <c r="CR27" s="27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8"/>
    </row>
    <row r="28" spans="2:124" x14ac:dyDescent="0.25">
      <c r="B28" s="17"/>
      <c r="C28" s="60">
        <v>4</v>
      </c>
      <c r="D28" s="95"/>
      <c r="E28" s="95"/>
      <c r="F28" s="95"/>
      <c r="G28" s="95"/>
      <c r="H28" s="95">
        <f>H27-0.01</f>
        <v>0.62</v>
      </c>
      <c r="I28" s="94">
        <v>0.72</v>
      </c>
      <c r="L28" s="21" t="str">
        <f>I6</f>
        <v>Z</v>
      </c>
      <c r="M28" s="67" t="s">
        <v>4</v>
      </c>
      <c r="N28" s="15" t="str">
        <f>I7</f>
        <v>Zr</v>
      </c>
      <c r="O28" s="15">
        <v>6</v>
      </c>
      <c r="P28" s="19" t="s">
        <v>57</v>
      </c>
      <c r="Q28" s="14">
        <f>I28*$J$26</f>
        <v>7.1999999999999997E-11</v>
      </c>
      <c r="R28" s="13">
        <f>I22*$J$20</f>
        <v>3000000000000</v>
      </c>
      <c r="S28" s="12" t="s">
        <v>0</v>
      </c>
      <c r="T28" s="11">
        <f t="shared" ref="T28:AY28" si="44">EXP(((-4*$C$34*$C$35*$R28*((0.5*$Q28*((T$8-$Q28)^2))+(0.333*((T$8-$Q28)^3))))/($C$37*$C$38)))</f>
        <v>5.9083052772202272E-56</v>
      </c>
      <c r="U28" s="11">
        <f t="shared" si="44"/>
        <v>1.9789678703410429E-47</v>
      </c>
      <c r="V28" s="11">
        <f t="shared" si="44"/>
        <v>2.0483313393004597E-39</v>
      </c>
      <c r="W28" s="11">
        <f t="shared" si="44"/>
        <v>5.6589882864808283E-32</v>
      </c>
      <c r="X28" s="11">
        <f t="shared" si="44"/>
        <v>3.6045077844160063E-25</v>
      </c>
      <c r="Y28" s="11">
        <f t="shared" si="44"/>
        <v>4.5720734301079225E-19</v>
      </c>
      <c r="Z28" s="11">
        <f t="shared" si="44"/>
        <v>9.9754374729300189E-14</v>
      </c>
      <c r="AA28" s="11">
        <f t="shared" si="44"/>
        <v>2.3003582857313501E-11</v>
      </c>
      <c r="AB28" s="11">
        <f t="shared" si="44"/>
        <v>3.2336551148272533E-9</v>
      </c>
      <c r="AC28" s="11">
        <f t="shared" si="44"/>
        <v>2.7206678763928871E-7</v>
      </c>
      <c r="AD28" s="11">
        <f t="shared" si="44"/>
        <v>1.3452094465565081E-5</v>
      </c>
      <c r="AE28" s="11">
        <f t="shared" si="44"/>
        <v>3.8378303308112829E-4</v>
      </c>
      <c r="AF28" s="11">
        <f t="shared" si="44"/>
        <v>6.2031466645303401E-3</v>
      </c>
      <c r="AG28" s="11">
        <f t="shared" si="44"/>
        <v>5.5772187437316184E-2</v>
      </c>
      <c r="AH28" s="11">
        <f t="shared" si="44"/>
        <v>0.27387449546650144</v>
      </c>
      <c r="AI28" s="11">
        <f t="shared" si="44"/>
        <v>0.72121162752300516</v>
      </c>
      <c r="AJ28" s="11">
        <f t="shared" si="44"/>
        <v>1</v>
      </c>
      <c r="AK28" s="11">
        <f t="shared" si="44"/>
        <v>0.71682371429283431</v>
      </c>
      <c r="AL28" s="11">
        <f t="shared" si="44"/>
        <v>0.2608247181484134</v>
      </c>
      <c r="AM28" s="11">
        <f t="shared" si="44"/>
        <v>4.7299666711178877E-2</v>
      </c>
      <c r="AN28" s="11">
        <f t="shared" si="44"/>
        <v>4.1974864172901125E-3</v>
      </c>
      <c r="AO28" s="11">
        <f t="shared" si="44"/>
        <v>1.7897457386702981E-4</v>
      </c>
      <c r="AP28" s="11">
        <f t="shared" si="44"/>
        <v>3.6000880842581693E-6</v>
      </c>
      <c r="AQ28" s="11">
        <f t="shared" si="44"/>
        <v>3.3543131330836997E-8</v>
      </c>
      <c r="AR28" s="11">
        <f t="shared" si="44"/>
        <v>1.4213849009447318E-10</v>
      </c>
      <c r="AS28" s="11">
        <f t="shared" si="44"/>
        <v>2.6895916381145464E-13</v>
      </c>
      <c r="AT28" s="11">
        <f t="shared" si="44"/>
        <v>2.2313951288409682E-16</v>
      </c>
      <c r="AU28" s="11">
        <f t="shared" si="44"/>
        <v>7.9694992790075282E-20</v>
      </c>
      <c r="AV28" s="11">
        <f t="shared" si="44"/>
        <v>1.2030922923405989E-23</v>
      </c>
      <c r="AW28" s="11">
        <f t="shared" si="44"/>
        <v>7.5375315098021305E-28</v>
      </c>
      <c r="AX28" s="11">
        <f t="shared" si="44"/>
        <v>1.924290154590113E-32</v>
      </c>
      <c r="AY28" s="11">
        <f t="shared" si="44"/>
        <v>1.9654958428231427E-37</v>
      </c>
      <c r="AZ28" s="11">
        <f t="shared" ref="AZ28:CE28" si="45">EXP(((-4*$C$34*$C$35*$R28*((0.5*$Q28*((AZ$8-$Q28)^2))+(0.333*((AZ$8-$Q28)^3))))/($C$37*$C$38)))</f>
        <v>7.8864724312898511E-43</v>
      </c>
      <c r="BA28" s="11">
        <f t="shared" si="45"/>
        <v>1.2205384663692666E-48</v>
      </c>
      <c r="BB28" s="11">
        <f t="shared" si="45"/>
        <v>7.1536404485564618E-55</v>
      </c>
      <c r="BC28" s="11">
        <f t="shared" si="45"/>
        <v>1.5590449400529146E-61</v>
      </c>
      <c r="BD28" s="11">
        <f t="shared" si="45"/>
        <v>1.2404948982864803E-68</v>
      </c>
      <c r="BE28" s="11">
        <f t="shared" si="45"/>
        <v>3.5382220695308367E-76</v>
      </c>
      <c r="BF28" s="11">
        <f t="shared" si="45"/>
        <v>3.552040274272676E-84</v>
      </c>
      <c r="BG28" s="11">
        <f t="shared" si="45"/>
        <v>1.2323166004085438E-92</v>
      </c>
      <c r="BH28" s="11">
        <f t="shared" si="45"/>
        <v>1.4506654685182928E-101</v>
      </c>
      <c r="BI28" s="11">
        <f t="shared" si="45"/>
        <v>5.6893380322547385E-111</v>
      </c>
      <c r="BJ28" s="11">
        <f t="shared" si="45"/>
        <v>7.29885317006987E-121</v>
      </c>
      <c r="BK28" s="11">
        <f t="shared" si="45"/>
        <v>3.0074254715908955E-131</v>
      </c>
      <c r="BL28" s="11">
        <f t="shared" si="45"/>
        <v>3.9077917484533753E-142</v>
      </c>
      <c r="BM28" s="11">
        <f t="shared" si="45"/>
        <v>1.5722194844717353E-153</v>
      </c>
      <c r="BN28" s="11">
        <f t="shared" si="45"/>
        <v>1.9230434423519848E-165</v>
      </c>
      <c r="BO28" s="11">
        <f t="shared" si="45"/>
        <v>7.021147686666257E-178</v>
      </c>
      <c r="BP28" s="11">
        <f t="shared" si="45"/>
        <v>7.5130996127664906E-191</v>
      </c>
      <c r="BQ28" s="11">
        <f t="shared" si="45"/>
        <v>2.3135087417404913E-204</v>
      </c>
      <c r="BR28" s="11">
        <f t="shared" si="45"/>
        <v>2.0128575246999089E-218</v>
      </c>
      <c r="BS28" s="11">
        <f t="shared" si="45"/>
        <v>4.8584054185355773E-233</v>
      </c>
      <c r="BT28" s="11">
        <f t="shared" si="45"/>
        <v>3.194200912647185E-248</v>
      </c>
      <c r="BU28" s="11">
        <f t="shared" si="45"/>
        <v>5.6165211667405343E-264</v>
      </c>
      <c r="BV28" s="11">
        <f t="shared" si="45"/>
        <v>2.593332469223002E-280</v>
      </c>
      <c r="BW28" s="11">
        <f t="shared" si="45"/>
        <v>3.0873335748810668E-297</v>
      </c>
      <c r="BX28" s="11">
        <f t="shared" si="45"/>
        <v>0</v>
      </c>
      <c r="BY28" s="11">
        <f t="shared" si="45"/>
        <v>0</v>
      </c>
      <c r="BZ28" s="11">
        <f t="shared" si="45"/>
        <v>0</v>
      </c>
      <c r="CA28" s="11">
        <f t="shared" si="45"/>
        <v>0</v>
      </c>
      <c r="CB28" s="11">
        <f t="shared" si="45"/>
        <v>0</v>
      </c>
      <c r="CC28" s="11">
        <f t="shared" si="45"/>
        <v>0</v>
      </c>
      <c r="CD28" s="11">
        <f t="shared" si="45"/>
        <v>0</v>
      </c>
      <c r="CE28" s="11">
        <f t="shared" si="45"/>
        <v>0</v>
      </c>
      <c r="CF28" s="11">
        <f t="shared" ref="CF28:CP28" si="46">EXP(((-4*$C$34*$C$35*$R28*((0.5*$Q28*((CF$8-$Q28)^2))+(0.333*((CF$8-$Q28)^3))))/($C$37*$C$38)))</f>
        <v>0</v>
      </c>
      <c r="CG28" s="11">
        <f t="shared" si="46"/>
        <v>0</v>
      </c>
      <c r="CH28" s="11">
        <f t="shared" si="46"/>
        <v>0</v>
      </c>
      <c r="CI28" s="11">
        <f t="shared" si="46"/>
        <v>0</v>
      </c>
      <c r="CJ28" s="11">
        <f t="shared" si="46"/>
        <v>0</v>
      </c>
      <c r="CK28" s="11">
        <f t="shared" si="46"/>
        <v>0</v>
      </c>
      <c r="CL28" s="11">
        <f t="shared" si="46"/>
        <v>0</v>
      </c>
      <c r="CM28" s="11">
        <f t="shared" si="46"/>
        <v>0</v>
      </c>
      <c r="CN28" s="11">
        <f t="shared" si="46"/>
        <v>0</v>
      </c>
      <c r="CO28" s="11">
        <f t="shared" si="46"/>
        <v>0</v>
      </c>
      <c r="CP28" s="11">
        <f t="shared" si="46"/>
        <v>0</v>
      </c>
      <c r="CQ28" s="18"/>
      <c r="CR28" s="91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>
        <f>EXP(((-4*$C$34*$C$35*$R28*((0.5*$Q28*((DP$8-$Q28)^2))+(0.333*((DP$8-$Q28)^3))))/($C$37*$C$38)))</f>
        <v>1</v>
      </c>
      <c r="DQ28" s="9">
        <f>EXP(((-4*$C$34*$C$35*$R28*((0.5*$Q28*((DQ$8-$Q28)^2))+(0.333*((DQ$8-$Q28)^3))))/($C$37*$C$38)))</f>
        <v>0.72121162752299306</v>
      </c>
      <c r="DR28" s="9">
        <f>EXP(((-4*$C$34*$C$35*$R28*((0.5*$Q28*((DR$8-$Q28)^2))+(0.333*((DR$8-$Q28)^3))))/($C$37*$C$38)))</f>
        <v>3.8378303308111294E-4</v>
      </c>
      <c r="DS28" s="9"/>
      <c r="DT28" s="56"/>
    </row>
    <row r="29" spans="2:124" ht="15.75" thickBot="1" x14ac:dyDescent="0.3">
      <c r="B29" s="7"/>
      <c r="C29" s="93">
        <v>5</v>
      </c>
      <c r="D29" s="4"/>
      <c r="E29" s="4"/>
      <c r="F29" s="4"/>
      <c r="G29" s="4"/>
      <c r="H29" s="4"/>
      <c r="I29" s="92">
        <f>I28-0.01</f>
        <v>0.71</v>
      </c>
      <c r="L29" s="17"/>
      <c r="M29" s="16"/>
      <c r="N29" s="16"/>
      <c r="O29" s="16"/>
      <c r="P29" s="15" t="s">
        <v>56</v>
      </c>
      <c r="Q29" s="14">
        <f>I27*$J$26</f>
        <v>7.3000000000000006E-11</v>
      </c>
      <c r="R29" s="13">
        <f>I21*$J$20</f>
        <v>2000000000000</v>
      </c>
      <c r="S29" s="12" t="s">
        <v>0</v>
      </c>
      <c r="T29" s="11">
        <f t="shared" ref="T29:AC30" si="47">EXP(((-4*$C$34*$C$35*$R29*((0.5*$Q29*((T$8-$Q29)^2))+(0.333*((T$8-$Q29)^3))))/($C$37*$C$38)))*$F$34</f>
        <v>7.8747980950242361E-42</v>
      </c>
      <c r="U29" s="11">
        <f t="shared" si="47"/>
        <v>7.0858452275891427E-36</v>
      </c>
      <c r="V29" s="11">
        <f t="shared" si="47"/>
        <v>2.9862429656318784E-30</v>
      </c>
      <c r="W29" s="11">
        <f t="shared" si="47"/>
        <v>5.3460642410293853E-25</v>
      </c>
      <c r="X29" s="11">
        <f t="shared" si="47"/>
        <v>3.6873390673162915E-20</v>
      </c>
      <c r="Y29" s="11">
        <f t="shared" si="47"/>
        <v>8.8870199897615307E-16</v>
      </c>
      <c r="Z29" s="11">
        <f t="shared" si="47"/>
        <v>6.7882485021713938E-12</v>
      </c>
      <c r="AA29" s="11">
        <f t="shared" si="47"/>
        <v>3.739953286722686E-10</v>
      </c>
      <c r="AB29" s="11">
        <f t="shared" si="47"/>
        <v>1.4904318184283249E-8</v>
      </c>
      <c r="AC29" s="11">
        <f t="shared" si="47"/>
        <v>4.2441901077792061E-7</v>
      </c>
      <c r="AD29" s="11">
        <f t="shared" ref="AD29:AM30" si="48">EXP(((-4*$C$34*$C$35*$R29*((0.5*$Q29*((AD$8-$Q29)^2))+(0.333*((AD$8-$Q29)^3))))/($C$37*$C$38)))*$F$34</f>
        <v>8.5312685426634652E-6</v>
      </c>
      <c r="AE29" s="11">
        <f t="shared" si="48"/>
        <v>1.1958253458475923E-4</v>
      </c>
      <c r="AF29" s="11">
        <f t="shared" si="48"/>
        <v>1.1546664373976647E-3</v>
      </c>
      <c r="AG29" s="11">
        <f t="shared" si="48"/>
        <v>7.5871604140837412E-3</v>
      </c>
      <c r="AH29" s="11">
        <f t="shared" si="48"/>
        <v>3.3514690657704002E-2</v>
      </c>
      <c r="AI29" s="11">
        <f t="shared" si="48"/>
        <v>9.8315881597462434E-2</v>
      </c>
      <c r="AJ29" s="11">
        <f t="shared" si="48"/>
        <v>0.18920993805188724</v>
      </c>
      <c r="AK29" s="11">
        <f t="shared" si="48"/>
        <v>0.23599092424667634</v>
      </c>
      <c r="AL29" s="11">
        <f t="shared" si="48"/>
        <v>0.18844171144058688</v>
      </c>
      <c r="AM29" s="11">
        <f t="shared" si="48"/>
        <v>9.516745352993905E-2</v>
      </c>
      <c r="AN29" s="11">
        <f t="shared" ref="AN29:AW30" si="49">EXP(((-4*$C$34*$C$35*$R29*((0.5*$Q29*((AN$8-$Q29)^2))+(0.333*((AN$8-$Q29)^3))))/($C$37*$C$38)))*$F$34</f>
        <v>3.0028166600392422E-2</v>
      </c>
      <c r="AO29" s="11">
        <f t="shared" si="49"/>
        <v>5.8478662759778918E-3</v>
      </c>
      <c r="AP29" s="11">
        <f t="shared" si="49"/>
        <v>6.9437421698678346E-4</v>
      </c>
      <c r="AQ29" s="11">
        <f t="shared" si="49"/>
        <v>4.9661126468774815E-5</v>
      </c>
      <c r="AR29" s="11">
        <f t="shared" si="49"/>
        <v>2.1133219401418629E-6</v>
      </c>
      <c r="AS29" s="11">
        <f t="shared" si="49"/>
        <v>5.2861582663352257E-8</v>
      </c>
      <c r="AT29" s="11">
        <f t="shared" si="49"/>
        <v>7.6778452597082953E-10</v>
      </c>
      <c r="AU29" s="11">
        <f t="shared" si="49"/>
        <v>6.3967964441411661E-12</v>
      </c>
      <c r="AV29" s="11">
        <f t="shared" si="49"/>
        <v>3.0200141559480323E-14</v>
      </c>
      <c r="AW29" s="11">
        <f t="shared" si="49"/>
        <v>7.9813799745373699E-17</v>
      </c>
      <c r="AX29" s="11">
        <f t="shared" ref="AX29:BG30" si="50">EXP(((-4*$C$34*$C$35*$R29*((0.5*$Q29*((AX$8-$Q29)^2))+(0.333*((AX$8-$Q29)^3))))/($C$37*$C$38)))*$F$34</f>
        <v>1.1664572994258496E-19</v>
      </c>
      <c r="AY29" s="11">
        <f t="shared" si="50"/>
        <v>9.3128121357308474E-23</v>
      </c>
      <c r="AZ29" s="11">
        <f t="shared" si="50"/>
        <v>4.0124835695709052E-26</v>
      </c>
      <c r="BA29" s="11">
        <f t="shared" si="50"/>
        <v>9.2164868740039791E-30</v>
      </c>
      <c r="BB29" s="11">
        <f t="shared" si="50"/>
        <v>1.1149016463717172E-33</v>
      </c>
      <c r="BC29" s="11">
        <f t="shared" si="50"/>
        <v>7.0165883774342056E-38</v>
      </c>
      <c r="BD29" s="11">
        <f t="shared" si="50"/>
        <v>2.2695148397962752E-42</v>
      </c>
      <c r="BE29" s="11">
        <f t="shared" si="50"/>
        <v>3.726978840724228E-47</v>
      </c>
      <c r="BF29" s="11">
        <f t="shared" si="50"/>
        <v>3.0697074604260767E-52</v>
      </c>
      <c r="BG29" s="11">
        <f t="shared" si="50"/>
        <v>1.2527156515228883E-57</v>
      </c>
      <c r="BH29" s="11">
        <f t="shared" ref="BH29:BQ30" si="51">EXP(((-4*$C$34*$C$35*$R29*((0.5*$Q29*((BH$8-$Q29)^2))+(0.333*((BH$8-$Q29)^3))))/($C$37*$C$38)))*$F$34</f>
        <v>2.5022042524003121E-63</v>
      </c>
      <c r="BI29" s="11">
        <f t="shared" si="51"/>
        <v>2.4166126333598867E-69</v>
      </c>
      <c r="BJ29" s="11">
        <f t="shared" si="51"/>
        <v>1.1148197235784447E-75</v>
      </c>
      <c r="BK29" s="11">
        <f t="shared" si="51"/>
        <v>2.4266930899610783E-82</v>
      </c>
      <c r="BL29" s="11">
        <f t="shared" si="51"/>
        <v>2.4622772918185886E-89</v>
      </c>
      <c r="BM29" s="11">
        <f t="shared" si="51"/>
        <v>1.1504566317655338E-96</v>
      </c>
      <c r="BN29" s="11">
        <f t="shared" si="51"/>
        <v>2.4451979257643713E-104</v>
      </c>
      <c r="BO29" s="11">
        <f t="shared" si="51"/>
        <v>2.335433735366249E-112</v>
      </c>
      <c r="BP29" s="11">
        <f t="shared" si="51"/>
        <v>9.9021644082310576E-121</v>
      </c>
      <c r="BQ29" s="11">
        <f t="shared" si="51"/>
        <v>1.8412003896610667E-129</v>
      </c>
      <c r="BR29" s="11">
        <f t="shared" ref="BR29:CA30" si="52">EXP(((-4*$C$34*$C$35*$R29*((0.5*$Q29*((BR$8-$Q29)^2))+(0.333*((BR$8-$Q29)^3))))/($C$37*$C$38)))*$F$34</f>
        <v>1.4831313482783708E-138</v>
      </c>
      <c r="BS29" s="11">
        <f t="shared" si="52"/>
        <v>5.1128740073963588E-148</v>
      </c>
      <c r="BT29" s="11">
        <f t="shared" si="52"/>
        <v>7.4517242645383827E-158</v>
      </c>
      <c r="BU29" s="11">
        <f t="shared" si="52"/>
        <v>4.5358006614551483E-168</v>
      </c>
      <c r="BV29" s="11">
        <f t="shared" si="52"/>
        <v>1.1390844700997685E-178</v>
      </c>
      <c r="BW29" s="11">
        <f t="shared" si="52"/>
        <v>1.1659018140109116E-189</v>
      </c>
      <c r="BX29" s="11">
        <f t="shared" si="52"/>
        <v>4.8047565831685941E-201</v>
      </c>
      <c r="BY29" s="11">
        <f t="shared" si="52"/>
        <v>7.875596501255582E-213</v>
      </c>
      <c r="BZ29" s="11">
        <f t="shared" si="52"/>
        <v>5.072212823617218E-225</v>
      </c>
      <c r="CA29" s="11">
        <f t="shared" si="52"/>
        <v>1.2679808967077568E-237</v>
      </c>
      <c r="CB29" s="11">
        <f t="shared" ref="CB29:CP30" si="53">EXP(((-4*$C$34*$C$35*$R29*((0.5*$Q29*((CB$8-$Q29)^2))+(0.333*((CB$8-$Q29)^3))))/($C$37*$C$38)))*$F$34</f>
        <v>1.2154258672892588E-250</v>
      </c>
      <c r="CC29" s="11">
        <f t="shared" si="53"/>
        <v>4.413102859989573E-264</v>
      </c>
      <c r="CD29" s="11">
        <f t="shared" si="53"/>
        <v>5.9959599704745298E-278</v>
      </c>
      <c r="CE29" s="11">
        <f t="shared" si="53"/>
        <v>3.0114231752640726E-292</v>
      </c>
      <c r="CF29" s="11">
        <f t="shared" si="53"/>
        <v>5.5230952069849505E-307</v>
      </c>
      <c r="CG29" s="11">
        <f t="shared" si="53"/>
        <v>0</v>
      </c>
      <c r="CH29" s="11">
        <f t="shared" si="53"/>
        <v>0</v>
      </c>
      <c r="CI29" s="11">
        <f t="shared" si="53"/>
        <v>0</v>
      </c>
      <c r="CJ29" s="11">
        <f t="shared" si="53"/>
        <v>0</v>
      </c>
      <c r="CK29" s="11">
        <f t="shared" si="53"/>
        <v>0</v>
      </c>
      <c r="CL29" s="11">
        <f t="shared" si="53"/>
        <v>0</v>
      </c>
      <c r="CM29" s="11">
        <f t="shared" si="53"/>
        <v>0</v>
      </c>
      <c r="CN29" s="11">
        <f t="shared" si="53"/>
        <v>0</v>
      </c>
      <c r="CO29" s="11">
        <f t="shared" si="53"/>
        <v>0</v>
      </c>
      <c r="CP29" s="11">
        <f t="shared" si="53"/>
        <v>0</v>
      </c>
      <c r="CQ29" s="18"/>
      <c r="CR29" s="91"/>
      <c r="CS29" s="9"/>
      <c r="CT29" s="9"/>
      <c r="CU29" s="9"/>
      <c r="CV29" s="9"/>
      <c r="CW29" s="9"/>
      <c r="CX29" s="9"/>
      <c r="CY29" s="9"/>
      <c r="CZ29" s="9"/>
      <c r="DA29" s="9">
        <f t="shared" ref="DA29:DO29" si="54">EXP(((-4*$C$34*$C$35*$R29*((0.5*$Q29*((DA$8-$Q29)^2))+(0.333*((DA$8-$Q29)^3))))/($C$37*$C$38)))*$F$34</f>
        <v>1.1149016463721134E-33</v>
      </c>
      <c r="DB29" s="9">
        <f t="shared" si="54"/>
        <v>5.2750303720958822E-114</v>
      </c>
      <c r="DC29" s="9">
        <f t="shared" si="54"/>
        <v>1.1504566317665476E-96</v>
      </c>
      <c r="DD29" s="9">
        <f t="shared" si="54"/>
        <v>2.4266930899625958E-82</v>
      </c>
      <c r="DE29" s="9">
        <f t="shared" si="54"/>
        <v>1.2107056390259948E-77</v>
      </c>
      <c r="DF29" s="9">
        <f t="shared" si="54"/>
        <v>3.6585244507404115E-62</v>
      </c>
      <c r="DG29" s="9">
        <f t="shared" si="54"/>
        <v>5.5842469967632545E-56</v>
      </c>
      <c r="DH29" s="9">
        <f t="shared" si="54"/>
        <v>3.3742566954687725E-51</v>
      </c>
      <c r="DI29" s="9">
        <f t="shared" si="54"/>
        <v>8.9477039766272884E-44</v>
      </c>
      <c r="DJ29" s="9">
        <f t="shared" si="54"/>
        <v>9.3623230209467094E-39</v>
      </c>
      <c r="DK29" s="9">
        <f t="shared" si="54"/>
        <v>4.3649888585929522E-34</v>
      </c>
      <c r="DL29" s="9">
        <f t="shared" si="54"/>
        <v>9.2164868740071237E-30</v>
      </c>
      <c r="DM29" s="9">
        <f t="shared" si="54"/>
        <v>4.0124835695718459E-26</v>
      </c>
      <c r="DN29" s="9">
        <f t="shared" si="54"/>
        <v>4.0728572224745291E-22</v>
      </c>
      <c r="DO29" s="9">
        <f t="shared" si="54"/>
        <v>5.8748063464159008E-20</v>
      </c>
      <c r="DP29" s="9"/>
      <c r="DQ29" s="9"/>
      <c r="DR29" s="9"/>
      <c r="DS29" s="9"/>
      <c r="DT29" s="8"/>
    </row>
    <row r="30" spans="2:124" x14ac:dyDescent="0.25">
      <c r="L30" s="53"/>
      <c r="M30" s="52"/>
      <c r="N30" s="52"/>
      <c r="O30" s="52"/>
      <c r="P30" s="90" t="s">
        <v>55</v>
      </c>
      <c r="Q30" s="89">
        <f>I29*J26</f>
        <v>7.1E-11</v>
      </c>
      <c r="R30" s="88">
        <f>I23*J20</f>
        <v>5000000000000</v>
      </c>
      <c r="S30" s="12" t="s">
        <v>0</v>
      </c>
      <c r="T30" s="11">
        <f t="shared" si="47"/>
        <v>9.8079456587113292E-85</v>
      </c>
      <c r="U30" s="11">
        <f t="shared" si="47"/>
        <v>3.3328061154726814E-71</v>
      </c>
      <c r="V30" s="11">
        <f t="shared" si="47"/>
        <v>1.5050159650502774E-58</v>
      </c>
      <c r="W30" s="11">
        <f t="shared" si="47"/>
        <v>7.0754978665390069E-47</v>
      </c>
      <c r="X30" s="11">
        <f t="shared" si="47"/>
        <v>2.7129608276110843E-36</v>
      </c>
      <c r="Y30" s="11">
        <f t="shared" si="47"/>
        <v>6.6463995303078249E-27</v>
      </c>
      <c r="Z30" s="11">
        <f t="shared" si="47"/>
        <v>8.1502616066842889E-19</v>
      </c>
      <c r="AA30" s="11">
        <f t="shared" si="47"/>
        <v>2.7203543400525335E-15</v>
      </c>
      <c r="AB30" s="11">
        <f t="shared" si="47"/>
        <v>3.9190844192217501E-12</v>
      </c>
      <c r="AC30" s="11">
        <f t="shared" si="47"/>
        <v>2.3637263508823334E-9</v>
      </c>
      <c r="AD30" s="11">
        <f t="shared" si="48"/>
        <v>5.7891050996874415E-7</v>
      </c>
      <c r="AE30" s="11">
        <f t="shared" si="48"/>
        <v>5.5843875904169305E-5</v>
      </c>
      <c r="AF30" s="11">
        <f t="shared" si="48"/>
        <v>2.0579640171289972E-3</v>
      </c>
      <c r="AG30" s="11">
        <f t="shared" si="48"/>
        <v>2.8102588731982219E-2</v>
      </c>
      <c r="AH30" s="11">
        <f t="shared" si="48"/>
        <v>0.13792704386640961</v>
      </c>
      <c r="AI30" s="11">
        <f t="shared" si="48"/>
        <v>0.23599092424667634</v>
      </c>
      <c r="AJ30" s="11">
        <f t="shared" si="48"/>
        <v>0.13653128230090192</v>
      </c>
      <c r="AK30" s="11">
        <f t="shared" si="48"/>
        <v>2.5906470864670867E-2</v>
      </c>
      <c r="AL30" s="11">
        <f t="shared" si="48"/>
        <v>1.563766052329588E-3</v>
      </c>
      <c r="AM30" s="11">
        <f t="shared" si="48"/>
        <v>2.9125337718465487E-5</v>
      </c>
      <c r="AN30" s="11">
        <f t="shared" si="49"/>
        <v>1.6235065478383612E-7</v>
      </c>
      <c r="AO30" s="11">
        <f t="shared" si="49"/>
        <v>2.6270553765646177E-10</v>
      </c>
      <c r="AP30" s="11">
        <f t="shared" si="49"/>
        <v>1.1969189459454174E-13</v>
      </c>
      <c r="AQ30" s="11">
        <f t="shared" si="49"/>
        <v>1.4893226999460288E-17</v>
      </c>
      <c r="AR30" s="11">
        <f t="shared" si="49"/>
        <v>4.9089618021996881E-22</v>
      </c>
      <c r="AS30" s="11">
        <f t="shared" si="49"/>
        <v>4.1573395362468276E-27</v>
      </c>
      <c r="AT30" s="11">
        <f t="shared" si="49"/>
        <v>8.7743420335317699E-33</v>
      </c>
      <c r="AU30" s="11">
        <f t="shared" si="49"/>
        <v>4.476463710221986E-39</v>
      </c>
      <c r="AV30" s="11">
        <f t="shared" si="49"/>
        <v>5.3545779269957429E-46</v>
      </c>
      <c r="AW30" s="11">
        <f t="shared" si="49"/>
        <v>1.4565765310958316E-53</v>
      </c>
      <c r="AX30" s="11">
        <f t="shared" si="50"/>
        <v>8.7399205574911159E-62</v>
      </c>
      <c r="AY30" s="11">
        <f t="shared" si="50"/>
        <v>1.122008111917723E-70</v>
      </c>
      <c r="AZ30" s="11">
        <f t="shared" si="50"/>
        <v>2.9891455732725124E-80</v>
      </c>
      <c r="BA30" s="11">
        <f t="shared" si="50"/>
        <v>1.6029091766025114E-90</v>
      </c>
      <c r="BB30" s="11">
        <f t="shared" si="50"/>
        <v>1.6781460971696415E-101</v>
      </c>
      <c r="BC30" s="11">
        <f t="shared" si="50"/>
        <v>3.3270386390608754E-113</v>
      </c>
      <c r="BD30" s="11">
        <f t="shared" si="50"/>
        <v>1.2115500785363773E-125</v>
      </c>
      <c r="BE30" s="11">
        <f t="shared" si="50"/>
        <v>7.860108956100866E-139</v>
      </c>
      <c r="BF30" s="11">
        <f t="shared" si="50"/>
        <v>8.8118613617432221E-153</v>
      </c>
      <c r="BG30" s="11">
        <f t="shared" si="50"/>
        <v>1.6557961223315919E-167</v>
      </c>
      <c r="BH30" s="11">
        <f t="shared" si="51"/>
        <v>5.0581814589207294E-183</v>
      </c>
      <c r="BI30" s="11">
        <f t="shared" si="51"/>
        <v>2.4365678569682586E-199</v>
      </c>
      <c r="BJ30" s="11">
        <f t="shared" si="51"/>
        <v>1.7951775154538844E-216</v>
      </c>
      <c r="BK30" s="11">
        <f t="shared" si="51"/>
        <v>1.9621368585515807E-234</v>
      </c>
      <c r="BL30" s="11">
        <f t="shared" si="51"/>
        <v>3.0859751262666813E-253</v>
      </c>
      <c r="BM30" s="11">
        <f t="shared" si="51"/>
        <v>6.7739969738582815E-273</v>
      </c>
      <c r="BN30" s="11">
        <f t="shared" si="51"/>
        <v>2.012960486249307E-293</v>
      </c>
      <c r="BO30" s="11">
        <f t="shared" si="51"/>
        <v>0</v>
      </c>
      <c r="BP30" s="11">
        <f t="shared" si="51"/>
        <v>0</v>
      </c>
      <c r="BQ30" s="11">
        <f t="shared" si="51"/>
        <v>0</v>
      </c>
      <c r="BR30" s="11">
        <f t="shared" si="52"/>
        <v>0</v>
      </c>
      <c r="BS30" s="11">
        <f t="shared" si="52"/>
        <v>0</v>
      </c>
      <c r="BT30" s="11">
        <f t="shared" si="52"/>
        <v>0</v>
      </c>
      <c r="BU30" s="11">
        <f t="shared" si="52"/>
        <v>0</v>
      </c>
      <c r="BV30" s="11">
        <f t="shared" si="52"/>
        <v>0</v>
      </c>
      <c r="BW30" s="11">
        <f t="shared" si="52"/>
        <v>0</v>
      </c>
      <c r="BX30" s="11">
        <f t="shared" si="52"/>
        <v>0</v>
      </c>
      <c r="BY30" s="11">
        <f t="shared" si="52"/>
        <v>0</v>
      </c>
      <c r="BZ30" s="11">
        <f t="shared" si="52"/>
        <v>0</v>
      </c>
      <c r="CA30" s="11">
        <f t="shared" si="52"/>
        <v>0</v>
      </c>
      <c r="CB30" s="11">
        <f t="shared" si="53"/>
        <v>0</v>
      </c>
      <c r="CC30" s="11">
        <f t="shared" si="53"/>
        <v>0</v>
      </c>
      <c r="CD30" s="11">
        <f t="shared" si="53"/>
        <v>0</v>
      </c>
      <c r="CE30" s="11">
        <f t="shared" si="53"/>
        <v>0</v>
      </c>
      <c r="CF30" s="11">
        <f t="shared" si="53"/>
        <v>0</v>
      </c>
      <c r="CG30" s="11">
        <f t="shared" si="53"/>
        <v>0</v>
      </c>
      <c r="CH30" s="11">
        <f t="shared" si="53"/>
        <v>0</v>
      </c>
      <c r="CI30" s="11">
        <f t="shared" si="53"/>
        <v>0</v>
      </c>
      <c r="CJ30" s="11">
        <f t="shared" si="53"/>
        <v>0</v>
      </c>
      <c r="CK30" s="11">
        <f t="shared" si="53"/>
        <v>0</v>
      </c>
      <c r="CL30" s="11">
        <f t="shared" si="53"/>
        <v>0</v>
      </c>
      <c r="CM30" s="11">
        <f t="shared" si="53"/>
        <v>0</v>
      </c>
      <c r="CN30" s="11">
        <f t="shared" si="53"/>
        <v>0</v>
      </c>
      <c r="CO30" s="11">
        <f t="shared" si="53"/>
        <v>0</v>
      </c>
      <c r="CP30" s="11">
        <f t="shared" si="53"/>
        <v>0</v>
      </c>
      <c r="CQ30" s="11"/>
      <c r="CR30" s="57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>
        <f>EXP(((-4*$C$34*$C$35*$R30*((0.5*$Q30*((DS$8-$Q30)^2))+(0.333*((DS$8-$Q30)^3))))/($C$37*$C$38)))*$F$34</f>
        <v>3.9190844192214019E-12</v>
      </c>
      <c r="DT30" s="56">
        <f>EXP(((-4*$C$34*$C$35*$R30*((0.5*$Q30*((DT$8-$Q30)^2))+(0.333*((DT$8-$Q30)^3))))/($C$37*$C$38)))*$F$34</f>
        <v>3.9190844192214019E-12</v>
      </c>
    </row>
    <row r="31" spans="2:124" ht="15.75" thickBot="1" x14ac:dyDescent="0.3">
      <c r="L31" s="17"/>
      <c r="M31" s="16"/>
      <c r="N31" s="16"/>
      <c r="O31" s="16"/>
      <c r="P31" s="16"/>
      <c r="Q31" s="34"/>
      <c r="R31" s="34"/>
      <c r="S31" s="40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40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61"/>
    </row>
    <row r="32" spans="2:124" ht="15.75" thickBot="1" x14ac:dyDescent="0.3">
      <c r="B32" s="87" t="s">
        <v>54</v>
      </c>
      <c r="C32" s="86"/>
      <c r="E32" s="85" t="s">
        <v>53</v>
      </c>
      <c r="F32" s="84"/>
      <c r="G32" s="16"/>
      <c r="L32" s="83"/>
      <c r="M32" s="82"/>
      <c r="N32" s="82"/>
      <c r="O32" s="82"/>
      <c r="P32" s="82"/>
      <c r="Q32" s="81"/>
      <c r="R32" s="80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  <c r="CR32" s="43" t="s">
        <v>41</v>
      </c>
      <c r="CS32" s="78" t="s">
        <v>40</v>
      </c>
      <c r="CT32" s="78" t="s">
        <v>39</v>
      </c>
      <c r="CU32" s="78" t="s">
        <v>38</v>
      </c>
      <c r="CV32" s="78" t="s">
        <v>37</v>
      </c>
      <c r="CW32" s="78" t="s">
        <v>36</v>
      </c>
      <c r="CX32" s="78" t="s">
        <v>35</v>
      </c>
      <c r="CY32" s="78" t="s">
        <v>34</v>
      </c>
      <c r="CZ32" s="78" t="s">
        <v>33</v>
      </c>
      <c r="DA32" s="78" t="s">
        <v>32</v>
      </c>
      <c r="DB32" s="78" t="s">
        <v>31</v>
      </c>
      <c r="DC32" s="78" t="s">
        <v>30</v>
      </c>
      <c r="DD32" s="78" t="s">
        <v>29</v>
      </c>
      <c r="DE32" s="78" t="s">
        <v>28</v>
      </c>
      <c r="DF32" s="78" t="s">
        <v>27</v>
      </c>
      <c r="DG32" s="78" t="s">
        <v>26</v>
      </c>
      <c r="DH32" s="78" t="s">
        <v>25</v>
      </c>
      <c r="DI32" s="78" t="s">
        <v>24</v>
      </c>
      <c r="DJ32" s="78" t="s">
        <v>23</v>
      </c>
      <c r="DK32" s="78" t="s">
        <v>22</v>
      </c>
      <c r="DL32" s="78" t="s">
        <v>21</v>
      </c>
      <c r="DM32" s="78" t="s">
        <v>20</v>
      </c>
      <c r="DN32" s="78" t="s">
        <v>19</v>
      </c>
      <c r="DO32" s="78" t="s">
        <v>18</v>
      </c>
      <c r="DP32" s="78" t="s">
        <v>17</v>
      </c>
      <c r="DQ32" s="78" t="s">
        <v>16</v>
      </c>
      <c r="DR32" s="78" t="s">
        <v>15</v>
      </c>
      <c r="DS32" s="78" t="s">
        <v>14</v>
      </c>
      <c r="DT32" s="77" t="s">
        <v>13</v>
      </c>
    </row>
    <row r="33" spans="1:124" x14ac:dyDescent="0.25">
      <c r="B33" s="76"/>
      <c r="C33" s="61"/>
      <c r="E33" s="75" t="s">
        <v>52</v>
      </c>
      <c r="F33" s="74" t="s">
        <v>51</v>
      </c>
      <c r="G33" s="73"/>
      <c r="L33" s="17"/>
      <c r="M33" s="16"/>
      <c r="N33" s="16"/>
      <c r="O33" s="16"/>
      <c r="P33" s="16"/>
      <c r="Q33" s="34"/>
      <c r="R33" s="33"/>
      <c r="S33" s="40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39" t="s">
        <v>50</v>
      </c>
      <c r="CS33" s="72">
        <v>0.99</v>
      </c>
      <c r="CT33" s="72"/>
      <c r="CU33" s="72"/>
      <c r="CV33" s="72"/>
      <c r="CW33" s="72"/>
      <c r="CX33" s="72">
        <v>0.66</v>
      </c>
      <c r="CY33" s="72">
        <v>0.64</v>
      </c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>
        <v>0.59</v>
      </c>
      <c r="DQ33" s="72">
        <v>0.57999999999999996</v>
      </c>
      <c r="DR33" s="72">
        <v>0.42</v>
      </c>
      <c r="DS33" s="72">
        <v>0.48</v>
      </c>
      <c r="DT33" s="71"/>
    </row>
    <row r="34" spans="1:124" ht="18" x14ac:dyDescent="0.35">
      <c r="B34" s="62" t="s">
        <v>49</v>
      </c>
      <c r="C34" s="61">
        <v>6.0220000000000003E+23</v>
      </c>
      <c r="E34" s="69">
        <v>1</v>
      </c>
      <c r="F34" s="68">
        <f>EXP((-$C$34*1000000000*($C$36^2)*((E$34)^2))/(2*0.00000000216*$C$37*$C$38))</f>
        <v>0.23599092424667634</v>
      </c>
      <c r="G34" s="34"/>
      <c r="L34" s="28" t="s">
        <v>11</v>
      </c>
      <c r="M34" s="27" t="s">
        <v>10</v>
      </c>
      <c r="N34" s="27" t="s">
        <v>9</v>
      </c>
      <c r="O34" s="27" t="s">
        <v>8</v>
      </c>
      <c r="P34" s="27" t="s">
        <v>7</v>
      </c>
      <c r="Q34" s="26" t="s">
        <v>6</v>
      </c>
      <c r="R34" s="25" t="s">
        <v>5</v>
      </c>
      <c r="S34" s="12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70"/>
      <c r="CS34" s="30">
        <f>CS33*0.0000000001</f>
        <v>9.9000000000000007E-11</v>
      </c>
      <c r="CT34" s="30"/>
      <c r="CU34" s="30"/>
      <c r="CV34" s="30"/>
      <c r="CW34" s="30"/>
      <c r="CX34" s="30">
        <f>CX33*0.0000000001</f>
        <v>6.6000000000000005E-11</v>
      </c>
      <c r="CY34" s="30">
        <f>CY33*0.0000000001</f>
        <v>6.3999999999999999E-11</v>
      </c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>
        <f>DP33*0.0000000001</f>
        <v>5.9000000000000003E-11</v>
      </c>
      <c r="DQ34" s="30">
        <f>DQ33*0.0000000001</f>
        <v>5.8E-11</v>
      </c>
      <c r="DR34" s="30">
        <f>DR33*0.0000000001</f>
        <v>4.1999999999999997E-11</v>
      </c>
      <c r="DS34" s="30">
        <f>DS33*0.0000000001</f>
        <v>4.8000000000000002E-11</v>
      </c>
      <c r="DT34" s="29"/>
    </row>
    <row r="35" spans="1:124" x14ac:dyDescent="0.25">
      <c r="A35" s="16"/>
      <c r="B35" s="62" t="s">
        <v>48</v>
      </c>
      <c r="C35" s="61">
        <f>PI()</f>
        <v>3.1415926535897931</v>
      </c>
      <c r="E35" s="69">
        <v>2</v>
      </c>
      <c r="F35" s="68">
        <f>EXP((-$C$34*1000000000*($C$36^2)*((E$35)^2))/(2*0.00000000216*$C$37*$C$38))</f>
        <v>3.101567267424821E-3</v>
      </c>
      <c r="G35" s="34"/>
      <c r="L35" s="21" t="str">
        <f>H6</f>
        <v>M2</v>
      </c>
      <c r="M35" s="67" t="s">
        <v>4</v>
      </c>
      <c r="N35" s="15" t="str">
        <f>H7</f>
        <v>Fe</v>
      </c>
      <c r="O35" s="15">
        <v>4</v>
      </c>
      <c r="P35" s="19" t="s">
        <v>47</v>
      </c>
      <c r="Q35" s="14">
        <f>H26*J26</f>
        <v>6.3999999999999999E-11</v>
      </c>
      <c r="R35" s="66">
        <f>H20*J20</f>
        <v>600000000000</v>
      </c>
      <c r="S35" s="12" t="s">
        <v>0</v>
      </c>
      <c r="T35" s="11">
        <f t="shared" ref="T35:AY35" si="55">EXP(((-4*$C$34*$C$35*$R35*((0.5*$Q35*((T$8-$Q35)^2))+(0.333*((T$8-$Q35)^3))))/($C$37*$C$38)))</f>
        <v>5.4369681352571857E-5</v>
      </c>
      <c r="U35" s="11">
        <f t="shared" si="55"/>
        <v>6.1725199809978877E-4</v>
      </c>
      <c r="V35" s="11">
        <f t="shared" si="55"/>
        <v>5.2257353002477195E-3</v>
      </c>
      <c r="W35" s="11">
        <f t="shared" si="55"/>
        <v>3.2039799585622114E-2</v>
      </c>
      <c r="X35" s="11">
        <f t="shared" si="55"/>
        <v>0.13815542651778975</v>
      </c>
      <c r="Y35" s="11">
        <f t="shared" si="55"/>
        <v>0.40687421939408841</v>
      </c>
      <c r="Z35" s="11">
        <f t="shared" si="55"/>
        <v>0.79477602678290105</v>
      </c>
      <c r="AA35" s="11">
        <f t="shared" si="55"/>
        <v>0.94361786413498061</v>
      </c>
      <c r="AB35" s="11">
        <f t="shared" si="55"/>
        <v>1</v>
      </c>
      <c r="AC35" s="11">
        <f t="shared" si="55"/>
        <v>0.9424668492073639</v>
      </c>
      <c r="AD35" s="11">
        <f t="shared" si="55"/>
        <v>0.78705338310177797</v>
      </c>
      <c r="AE35" s="11">
        <f t="shared" si="55"/>
        <v>0.58026196942391317</v>
      </c>
      <c r="AF35" s="11">
        <f t="shared" si="55"/>
        <v>0.37630121683034451</v>
      </c>
      <c r="AG35" s="11">
        <f t="shared" si="55"/>
        <v>0.21386933633784258</v>
      </c>
      <c r="AH35" s="11">
        <f t="shared" si="55"/>
        <v>0.10613841347822126</v>
      </c>
      <c r="AI35" s="11">
        <f t="shared" si="55"/>
        <v>4.5826598111647195E-2</v>
      </c>
      <c r="AJ35" s="11">
        <f t="shared" si="55"/>
        <v>1.715115574639307E-2</v>
      </c>
      <c r="AK35" s="11">
        <f t="shared" si="55"/>
        <v>5.5438273066221264E-3</v>
      </c>
      <c r="AL35" s="11">
        <f t="shared" si="55"/>
        <v>1.5419713820022337E-3</v>
      </c>
      <c r="AM35" s="11">
        <f t="shared" si="55"/>
        <v>3.6770796576886489E-4</v>
      </c>
      <c r="AN35" s="11">
        <f t="shared" si="55"/>
        <v>7.4903076174893783E-5</v>
      </c>
      <c r="AO35" s="11">
        <f t="shared" si="55"/>
        <v>1.2986016417404548E-5</v>
      </c>
      <c r="AP35" s="11">
        <f t="shared" si="55"/>
        <v>1.9091572705826308E-6</v>
      </c>
      <c r="AQ35" s="11">
        <f t="shared" si="55"/>
        <v>2.3714103725120051E-7</v>
      </c>
      <c r="AR35" s="11">
        <f t="shared" si="55"/>
        <v>2.4795950603619679E-8</v>
      </c>
      <c r="AS35" s="11">
        <f t="shared" si="55"/>
        <v>2.1745712133008424E-9</v>
      </c>
      <c r="AT35" s="11">
        <f t="shared" si="55"/>
        <v>1.5936579666246007E-10</v>
      </c>
      <c r="AU35" s="11">
        <f t="shared" si="55"/>
        <v>9.7242250156289193E-12</v>
      </c>
      <c r="AV35" s="11">
        <f t="shared" si="55"/>
        <v>4.9222431834331559E-13</v>
      </c>
      <c r="AW35" s="11">
        <f t="shared" si="55"/>
        <v>2.0593449745885639E-14</v>
      </c>
      <c r="AX35" s="11">
        <f t="shared" si="55"/>
        <v>7.0951715523611323E-16</v>
      </c>
      <c r="AY35" s="11">
        <f t="shared" si="55"/>
        <v>2.0057381819538724E-17</v>
      </c>
      <c r="AZ35" s="11">
        <f t="shared" ref="AZ35:CE35" si="56">EXP(((-4*$C$34*$C$35*$R35*((0.5*$Q35*((AZ$8-$Q35)^2))+(0.333*((AZ$8-$Q35)^3))))/($C$37*$C$38)))</f>
        <v>4.6352473580395491E-19</v>
      </c>
      <c r="BA35" s="11">
        <f t="shared" si="56"/>
        <v>8.7250657133774115E-21</v>
      </c>
      <c r="BB35" s="11">
        <f t="shared" si="56"/>
        <v>1.3328196998547526E-22</v>
      </c>
      <c r="BC35" s="11">
        <f t="shared" si="56"/>
        <v>1.6462310614426527E-24</v>
      </c>
      <c r="BD35" s="11">
        <f t="shared" si="56"/>
        <v>1.6380858503748028E-26</v>
      </c>
      <c r="BE35" s="11">
        <f t="shared" si="56"/>
        <v>1.3083344933039292E-28</v>
      </c>
      <c r="BF35" s="11">
        <f t="shared" si="56"/>
        <v>8.3569340697027239E-31</v>
      </c>
      <c r="BG35" s="11">
        <f t="shared" si="56"/>
        <v>4.2533488023093377E-33</v>
      </c>
      <c r="BH35" s="11">
        <f t="shared" si="56"/>
        <v>1.7186231119545255E-35</v>
      </c>
      <c r="BI35" s="11">
        <f t="shared" si="56"/>
        <v>5.492950795874904E-38</v>
      </c>
      <c r="BJ35" s="11">
        <f t="shared" si="56"/>
        <v>1.38361725224422E-40</v>
      </c>
      <c r="BK35" s="11">
        <f t="shared" si="56"/>
        <v>2.7366623287466573E-43</v>
      </c>
      <c r="BL35" s="11">
        <f t="shared" si="56"/>
        <v>4.2347836900571816E-46</v>
      </c>
      <c r="BM35" s="11">
        <f t="shared" si="56"/>
        <v>5.1080578673042781E-49</v>
      </c>
      <c r="BN35" s="11">
        <f t="shared" si="56"/>
        <v>4.7852510935480313E-52</v>
      </c>
      <c r="BO35" s="11">
        <f t="shared" si="56"/>
        <v>3.4688680975815977E-55</v>
      </c>
      <c r="BP35" s="11">
        <f t="shared" si="56"/>
        <v>1.9387185269772276E-58</v>
      </c>
      <c r="BQ35" s="11">
        <f t="shared" si="56"/>
        <v>8.3232979386137062E-62</v>
      </c>
      <c r="BR35" s="11">
        <f t="shared" si="56"/>
        <v>2.7348884283066189E-65</v>
      </c>
      <c r="BS35" s="11">
        <f t="shared" si="56"/>
        <v>6.8526265715109876E-69</v>
      </c>
      <c r="BT35" s="11">
        <f t="shared" si="56"/>
        <v>1.3045405533351836E-72</v>
      </c>
      <c r="BU35" s="11">
        <f t="shared" si="56"/>
        <v>1.8799701575856241E-76</v>
      </c>
      <c r="BV35" s="11">
        <f t="shared" si="56"/>
        <v>2.0433697792722365E-80</v>
      </c>
      <c r="BW35" s="11">
        <f t="shared" si="56"/>
        <v>1.6689964115234552E-84</v>
      </c>
      <c r="BX35" s="11">
        <f t="shared" si="56"/>
        <v>1.0206716516478287E-88</v>
      </c>
      <c r="BY35" s="11">
        <f t="shared" si="56"/>
        <v>4.6563830778886555E-93</v>
      </c>
      <c r="BZ35" s="11">
        <f t="shared" si="56"/>
        <v>1.5788945954992364E-97</v>
      </c>
      <c r="CA35" s="11">
        <f t="shared" si="56"/>
        <v>3.9646891946134892E-102</v>
      </c>
      <c r="CB35" s="11">
        <f t="shared" si="56"/>
        <v>7.3455871554731354E-107</v>
      </c>
      <c r="CC35" s="11">
        <f t="shared" si="56"/>
        <v>1.0004952506821109E-111</v>
      </c>
      <c r="CD35" s="11">
        <f t="shared" si="56"/>
        <v>9.9812395786889234E-117</v>
      </c>
      <c r="CE35" s="11">
        <f t="shared" si="56"/>
        <v>7.2668241139356506E-122</v>
      </c>
      <c r="CF35" s="11">
        <f t="shared" ref="CF35:CP35" si="57">EXP(((-4*$C$34*$C$35*$R35*((0.5*$Q35*((CF$8-$Q35)^2))+(0.333*((CF$8-$Q35)^3))))/($C$37*$C$38)))</f>
        <v>3.846850635733094E-127</v>
      </c>
      <c r="CG35" s="11">
        <f t="shared" si="57"/>
        <v>1.4752862432705056E-132</v>
      </c>
      <c r="CH35" s="11">
        <f t="shared" si="57"/>
        <v>4.0838270515274196E-138</v>
      </c>
      <c r="CI35" s="11">
        <f t="shared" si="57"/>
        <v>8.1299571637725911E-144</v>
      </c>
      <c r="CJ35" s="11">
        <f t="shared" si="57"/>
        <v>1.1597084634777743E-149</v>
      </c>
      <c r="CK35" s="11">
        <f t="shared" si="57"/>
        <v>1.1810243074542969E-155</v>
      </c>
      <c r="CL35" s="11">
        <f t="shared" si="57"/>
        <v>8.5551587511497251E-162</v>
      </c>
      <c r="CM35" s="11">
        <f t="shared" si="57"/>
        <v>4.392040367817871E-168</v>
      </c>
      <c r="CN35" s="11">
        <f t="shared" si="57"/>
        <v>1.5921477735831983E-174</v>
      </c>
      <c r="CO35" s="11">
        <f t="shared" si="57"/>
        <v>4.0605887942451357E-181</v>
      </c>
      <c r="CP35" s="11">
        <f t="shared" si="57"/>
        <v>7.2592712337586299E-188</v>
      </c>
      <c r="CQ35" s="11"/>
      <c r="CR35" s="10"/>
      <c r="CS35" s="9"/>
      <c r="CT35" s="9"/>
      <c r="CU35" s="9"/>
      <c r="CV35" s="9"/>
      <c r="CW35" s="9"/>
      <c r="CX35" s="9">
        <f>EXP(((-4*$C$34*$C$35*$R35*((0.5*$Q35*((CX$34-$Q35)^2))+(0.333*((CX$34-$Q35)^3))))/($C$37*$C$38)))</f>
        <v>0.78705338310178041</v>
      </c>
      <c r="CY35" s="9">
        <f>EXP(((-4*$C$34*$C$35*$R35*((0.5*$Q35*((CY$34-$Q35)^2))+(0.333*((CY$34-$Q35)^3))))/($C$37*$C$38)))</f>
        <v>1</v>
      </c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56"/>
    </row>
    <row r="36" spans="1:124" ht="15.75" thickBot="1" x14ac:dyDescent="0.3">
      <c r="A36" s="16"/>
      <c r="B36" s="62" t="s">
        <v>46</v>
      </c>
      <c r="C36" s="61">
        <v>1.602E-19</v>
      </c>
      <c r="E36" s="65">
        <v>3</v>
      </c>
      <c r="F36" s="64">
        <f>EXP((-$C$34*1000000000*($C$36^2)*((E$36)^2))/(2*0.00000000216*$C$37*$C$38))</f>
        <v>2.2701664991878592E-6</v>
      </c>
      <c r="G36" s="34"/>
      <c r="L36" s="17"/>
      <c r="M36" s="16"/>
      <c r="N36" s="16"/>
      <c r="O36" s="16"/>
      <c r="P36" s="60" t="s">
        <v>45</v>
      </c>
      <c r="Q36" s="63">
        <f>H27*J26</f>
        <v>6.3000000000000002E-11</v>
      </c>
      <c r="R36" s="58">
        <f>H21*J20</f>
        <v>2000000000000</v>
      </c>
      <c r="S36" s="12" t="s">
        <v>0</v>
      </c>
      <c r="T36" s="11">
        <f t="shared" ref="T36:AY36" si="58">EXP(((-4*$C$34*$C$35*$R36*((0.5*$Q36*((T$8-$Q36)^2))+(0.333*((T$8-$Q36)^3))))/($C$37*$C$38)))*$F$34</f>
        <v>1.5507733227519899E-13</v>
      </c>
      <c r="U36" s="11">
        <f t="shared" si="58"/>
        <v>2.7341847834444104E-10</v>
      </c>
      <c r="V36" s="11">
        <f t="shared" si="58"/>
        <v>1.7692147332490794E-7</v>
      </c>
      <c r="W36" s="11">
        <f t="shared" si="58"/>
        <v>3.8106642874485895E-5</v>
      </c>
      <c r="X36" s="11">
        <f t="shared" si="58"/>
        <v>2.4778933047200865E-3</v>
      </c>
      <c r="Y36" s="11">
        <f t="shared" si="58"/>
        <v>4.411848561854477E-2</v>
      </c>
      <c r="Z36" s="11">
        <f t="shared" si="58"/>
        <v>0.19507831060855876</v>
      </c>
      <c r="AA36" s="11">
        <f t="shared" si="58"/>
        <v>0.23599092424667634</v>
      </c>
      <c r="AB36" s="11">
        <f t="shared" si="58"/>
        <v>0.19428625734201396</v>
      </c>
      <c r="AC36" s="11">
        <f t="shared" si="58"/>
        <v>0.10753469763063521</v>
      </c>
      <c r="AD36" s="11">
        <f t="shared" si="58"/>
        <v>3.9528851686004014E-2</v>
      </c>
      <c r="AE36" s="11">
        <f t="shared" si="58"/>
        <v>9.5331869820690328E-3</v>
      </c>
      <c r="AF36" s="11">
        <f t="shared" si="58"/>
        <v>1.4901145192369499E-3</v>
      </c>
      <c r="AG36" s="11">
        <f t="shared" si="58"/>
        <v>1.4912762200002108E-4</v>
      </c>
      <c r="AH36" s="11">
        <f t="shared" si="58"/>
        <v>9.4395814701039836E-6</v>
      </c>
      <c r="AI36" s="11">
        <f t="shared" si="58"/>
        <v>3.7333858301850764E-7</v>
      </c>
      <c r="AJ36" s="11">
        <f t="shared" si="58"/>
        <v>9.1139740745784995E-9</v>
      </c>
      <c r="AK36" s="11">
        <f t="shared" si="58"/>
        <v>1.3566467235960835E-10</v>
      </c>
      <c r="AL36" s="11">
        <f t="shared" si="58"/>
        <v>1.2164075531912453E-12</v>
      </c>
      <c r="AM36" s="11">
        <f t="shared" si="58"/>
        <v>6.4899909560225911E-15</v>
      </c>
      <c r="AN36" s="11">
        <f t="shared" si="58"/>
        <v>2.0354526761087227E-17</v>
      </c>
      <c r="AO36" s="11">
        <f t="shared" si="58"/>
        <v>3.707056038327377E-20</v>
      </c>
      <c r="AP36" s="11">
        <f t="shared" si="58"/>
        <v>3.8730027508292651E-23</v>
      </c>
      <c r="AQ36" s="11">
        <f t="shared" si="58"/>
        <v>2.2930644504302298E-26</v>
      </c>
      <c r="AR36" s="11">
        <f t="shared" si="58"/>
        <v>7.6003537817007065E-30</v>
      </c>
      <c r="AS36" s="11">
        <f t="shared" si="58"/>
        <v>1.3931559529273862E-33</v>
      </c>
      <c r="AT36" s="11">
        <f t="shared" si="58"/>
        <v>1.3951256730273233E-37</v>
      </c>
      <c r="AU36" s="11">
        <f t="shared" si="58"/>
        <v>7.5400440705423109E-42</v>
      </c>
      <c r="AV36" s="11">
        <f t="shared" si="58"/>
        <v>2.1726045510358427E-46</v>
      </c>
      <c r="AW36" s="11">
        <f t="shared" si="58"/>
        <v>3.2971068505012139E-51</v>
      </c>
      <c r="AX36" s="11">
        <f t="shared" si="58"/>
        <v>2.6033357579735842E-56</v>
      </c>
      <c r="AY36" s="11">
        <f t="shared" si="58"/>
        <v>1.0565047642129197E-61</v>
      </c>
      <c r="AZ36" s="11">
        <f t="shared" ref="AZ36:CE36" si="59">EXP(((-4*$C$34*$C$35*$R36*((0.5*$Q36*((AZ$8-$Q36)^2))+(0.333*((AZ$8-$Q36)^3))))/($C$37*$C$38)))*$F$34</f>
        <v>2.176988521944988E-67</v>
      </c>
      <c r="BA36" s="11">
        <f t="shared" si="59"/>
        <v>2.2500051442205245E-73</v>
      </c>
      <c r="BB36" s="11">
        <f t="shared" si="59"/>
        <v>1.1522663102423194E-79</v>
      </c>
      <c r="BC36" s="11">
        <f t="shared" si="59"/>
        <v>2.888440913183752E-86</v>
      </c>
      <c r="BD36" s="11">
        <f t="shared" si="59"/>
        <v>3.5011818714792582E-93</v>
      </c>
      <c r="BE36" s="11">
        <f t="shared" si="59"/>
        <v>2.0272425023245516E-100</v>
      </c>
      <c r="BF36" s="11">
        <f t="shared" si="59"/>
        <v>5.5390574845021943E-108</v>
      </c>
      <c r="BG36" s="11">
        <f t="shared" si="59"/>
        <v>7.0551210295874023E-116</v>
      </c>
      <c r="BH36" s="11">
        <f t="shared" si="59"/>
        <v>4.1381933674442025E-124</v>
      </c>
      <c r="BI36" s="11">
        <f t="shared" si="59"/>
        <v>1.1042161557828453E-132</v>
      </c>
      <c r="BJ36" s="11">
        <f t="shared" si="59"/>
        <v>1.3241393979958248E-141</v>
      </c>
      <c r="BK36" s="11">
        <f t="shared" si="59"/>
        <v>7.0493471973448233E-151</v>
      </c>
      <c r="BL36" s="11">
        <f t="shared" si="59"/>
        <v>1.645883027179284E-160</v>
      </c>
      <c r="BM36" s="11">
        <f t="shared" si="59"/>
        <v>1.6648809855268648E-170</v>
      </c>
      <c r="BN36" s="11">
        <f t="shared" si="59"/>
        <v>7.2077691729745593E-181</v>
      </c>
      <c r="BO36" s="11">
        <f t="shared" si="59"/>
        <v>1.3193234626411178E-191</v>
      </c>
      <c r="BP36" s="11">
        <f t="shared" si="59"/>
        <v>1.0086342935632678E-202</v>
      </c>
      <c r="BQ36" s="11">
        <f t="shared" si="59"/>
        <v>3.1816140186180132E-214</v>
      </c>
      <c r="BR36" s="11">
        <f t="shared" si="59"/>
        <v>4.0906456383308039E-226</v>
      </c>
      <c r="BS36" s="11">
        <f t="shared" si="59"/>
        <v>2.117708221196084E-238</v>
      </c>
      <c r="BT36" s="11">
        <f t="shared" si="59"/>
        <v>4.3608341530218653E-251</v>
      </c>
      <c r="BU36" s="11">
        <f t="shared" si="59"/>
        <v>3.5285923772564624E-264</v>
      </c>
      <c r="BV36" s="11">
        <f t="shared" si="59"/>
        <v>1.1083098052185077E-277</v>
      </c>
      <c r="BW36" s="11">
        <f t="shared" si="59"/>
        <v>1.3348974731687784E-291</v>
      </c>
      <c r="BX36" s="11">
        <f t="shared" si="59"/>
        <v>6.0906127489785647E-306</v>
      </c>
      <c r="BY36" s="11">
        <f t="shared" si="59"/>
        <v>0</v>
      </c>
      <c r="BZ36" s="11">
        <f t="shared" si="59"/>
        <v>0</v>
      </c>
      <c r="CA36" s="11">
        <f t="shared" si="59"/>
        <v>0</v>
      </c>
      <c r="CB36" s="11">
        <f t="shared" si="59"/>
        <v>0</v>
      </c>
      <c r="CC36" s="11">
        <f t="shared" si="59"/>
        <v>0</v>
      </c>
      <c r="CD36" s="11">
        <f t="shared" si="59"/>
        <v>0</v>
      </c>
      <c r="CE36" s="11">
        <f t="shared" si="59"/>
        <v>0</v>
      </c>
      <c r="CF36" s="11">
        <f t="shared" ref="CF36:CP36" si="60">EXP(((-4*$C$34*$C$35*$R36*((0.5*$Q36*((CF$8-$Q36)^2))+(0.333*((CF$8-$Q36)^3))))/($C$37*$C$38)))*$F$34</f>
        <v>0</v>
      </c>
      <c r="CG36" s="11">
        <f t="shared" si="60"/>
        <v>0</v>
      </c>
      <c r="CH36" s="11">
        <f t="shared" si="60"/>
        <v>0</v>
      </c>
      <c r="CI36" s="11">
        <f t="shared" si="60"/>
        <v>0</v>
      </c>
      <c r="CJ36" s="11">
        <f t="shared" si="60"/>
        <v>0</v>
      </c>
      <c r="CK36" s="11">
        <f t="shared" si="60"/>
        <v>0</v>
      </c>
      <c r="CL36" s="11">
        <f t="shared" si="60"/>
        <v>0</v>
      </c>
      <c r="CM36" s="11">
        <f t="shared" si="60"/>
        <v>0</v>
      </c>
      <c r="CN36" s="11">
        <f t="shared" si="60"/>
        <v>0</v>
      </c>
      <c r="CO36" s="11">
        <f t="shared" si="60"/>
        <v>0</v>
      </c>
      <c r="CP36" s="11">
        <f t="shared" si="60"/>
        <v>0</v>
      </c>
      <c r="CQ36" s="11"/>
      <c r="CR36" s="10"/>
      <c r="CS36" s="9"/>
      <c r="CT36" s="9"/>
      <c r="CU36" s="9"/>
      <c r="CV36" s="9"/>
      <c r="CW36" s="9"/>
      <c r="CX36" s="9"/>
      <c r="CY36" s="9"/>
      <c r="CZ36" s="9">
        <f t="shared" ref="CZ36:DO36" si="61">EXP(((-4*$C$34*$C$35*$R36*((0.5*$Q36*((CZ$34-$Q36)^2))+(0.333*((CZ$34-$Q36)^3))))/($C$37*$C$38)))*$F$34</f>
        <v>3.8812163954696344E-112</v>
      </c>
      <c r="DA36" s="9">
        <f t="shared" si="61"/>
        <v>3.8812163954696344E-112</v>
      </c>
      <c r="DB36" s="9">
        <f t="shared" si="61"/>
        <v>3.8812163954696344E-112</v>
      </c>
      <c r="DC36" s="9">
        <f t="shared" si="61"/>
        <v>3.8812163954696344E-112</v>
      </c>
      <c r="DD36" s="9">
        <f t="shared" si="61"/>
        <v>3.8812163954696344E-112</v>
      </c>
      <c r="DE36" s="9">
        <f t="shared" si="61"/>
        <v>3.8812163954696344E-112</v>
      </c>
      <c r="DF36" s="9">
        <f t="shared" si="61"/>
        <v>3.8812163954696344E-112</v>
      </c>
      <c r="DG36" s="9">
        <f t="shared" si="61"/>
        <v>3.8812163954696344E-112</v>
      </c>
      <c r="DH36" s="9">
        <f t="shared" si="61"/>
        <v>3.8812163954696344E-112</v>
      </c>
      <c r="DI36" s="9">
        <f t="shared" si="61"/>
        <v>3.8812163954696344E-112</v>
      </c>
      <c r="DJ36" s="9">
        <f t="shared" si="61"/>
        <v>3.8812163954696344E-112</v>
      </c>
      <c r="DK36" s="9">
        <f t="shared" si="61"/>
        <v>3.8812163954696344E-112</v>
      </c>
      <c r="DL36" s="9">
        <f t="shared" si="61"/>
        <v>3.8812163954696344E-112</v>
      </c>
      <c r="DM36" s="9">
        <f t="shared" si="61"/>
        <v>3.8812163954696344E-112</v>
      </c>
      <c r="DN36" s="9">
        <f t="shared" si="61"/>
        <v>3.8812163954696344E-112</v>
      </c>
      <c r="DO36" s="9">
        <f t="shared" si="61"/>
        <v>3.8812163954696344E-112</v>
      </c>
      <c r="DP36" s="9"/>
      <c r="DQ36" s="9"/>
      <c r="DR36" s="9"/>
      <c r="DS36" s="9"/>
      <c r="DT36" s="56"/>
    </row>
    <row r="37" spans="1:124" x14ac:dyDescent="0.25">
      <c r="B37" s="62" t="s">
        <v>44</v>
      </c>
      <c r="C37" s="61">
        <v>8.3140000000000001</v>
      </c>
      <c r="L37" s="17"/>
      <c r="M37" s="16"/>
      <c r="N37" s="16"/>
      <c r="O37" s="16"/>
      <c r="P37" s="60" t="s">
        <v>43</v>
      </c>
      <c r="Q37" s="59">
        <f>H28*J26</f>
        <v>6.2000000000000006E-11</v>
      </c>
      <c r="R37" s="58">
        <f>H21*J20</f>
        <v>2000000000000</v>
      </c>
      <c r="S37" s="12" t="s">
        <v>0</v>
      </c>
      <c r="T37" s="11">
        <f t="shared" ref="T37:AY37" si="62">EXP(((-4*$C$34*$C$35*$R37*((0.5*$Q37*((T$8-$Q37)^2))+(0.333*((T$8-$Q37)^3))))/($C$37*$C$38)))*$F$35</f>
        <v>1.4967735745140443E-13</v>
      </c>
      <c r="U37" s="11">
        <f t="shared" si="62"/>
        <v>1.4148380938232128E-10</v>
      </c>
      <c r="V37" s="11">
        <f t="shared" si="62"/>
        <v>4.7900463604125111E-8</v>
      </c>
      <c r="W37" s="11">
        <f t="shared" si="62"/>
        <v>5.2680433060776657E-6</v>
      </c>
      <c r="X37" s="11">
        <f t="shared" si="62"/>
        <v>1.7069858300898112E-4</v>
      </c>
      <c r="Y37" s="11">
        <f t="shared" si="62"/>
        <v>1.4780045394134174E-3</v>
      </c>
      <c r="Z37" s="11">
        <f t="shared" si="62"/>
        <v>3.101567267424821E-3</v>
      </c>
      <c r="AA37" s="11">
        <f t="shared" si="62"/>
        <v>2.561264853490348E-3</v>
      </c>
      <c r="AB37" s="11">
        <f t="shared" si="62"/>
        <v>1.4306735192343462E-3</v>
      </c>
      <c r="AC37" s="11">
        <f t="shared" si="62"/>
        <v>5.339967820625585E-4</v>
      </c>
      <c r="AD37" s="11">
        <f t="shared" si="62"/>
        <v>1.3156733645469296E-4</v>
      </c>
      <c r="AE37" s="11">
        <f t="shared" si="62"/>
        <v>2.1138207455540095E-5</v>
      </c>
      <c r="AF37" s="11">
        <f t="shared" si="62"/>
        <v>2.1877522982311388E-6</v>
      </c>
      <c r="AG37" s="11">
        <f t="shared" si="62"/>
        <v>1.440911642022688E-7</v>
      </c>
      <c r="AH37" s="11">
        <f t="shared" si="62"/>
        <v>5.9660247352764034E-9</v>
      </c>
      <c r="AI37" s="11">
        <f t="shared" si="62"/>
        <v>1.5340536055583332E-10</v>
      </c>
      <c r="AJ37" s="11">
        <f t="shared" si="62"/>
        <v>2.4199316391825034E-12</v>
      </c>
      <c r="AK37" s="11">
        <f t="shared" si="62"/>
        <v>2.3135134285241566E-14</v>
      </c>
      <c r="AL37" s="11">
        <f t="shared" si="62"/>
        <v>1.3241787237125477E-16</v>
      </c>
      <c r="AM37" s="11">
        <f t="shared" si="62"/>
        <v>4.4825601869711246E-19</v>
      </c>
      <c r="AN37" s="11">
        <f t="shared" si="62"/>
        <v>8.8656357803737776E-22</v>
      </c>
      <c r="AO37" s="11">
        <f t="shared" si="62"/>
        <v>1.0120387995072283E-24</v>
      </c>
      <c r="AP37" s="11">
        <f t="shared" si="62"/>
        <v>6.5869937328888192E-28</v>
      </c>
      <c r="AQ37" s="11">
        <f t="shared" si="62"/>
        <v>2.4147903795659286E-31</v>
      </c>
      <c r="AR37" s="11">
        <f t="shared" si="62"/>
        <v>4.92575732733928E-35</v>
      </c>
      <c r="AS37" s="11">
        <f t="shared" si="62"/>
        <v>5.522901077944359E-39</v>
      </c>
      <c r="AT37" s="11">
        <f t="shared" si="62"/>
        <v>3.3624937323173432E-43</v>
      </c>
      <c r="AU37" s="11">
        <f t="shared" si="62"/>
        <v>1.0981330385249454E-47</v>
      </c>
      <c r="AV37" s="11">
        <f t="shared" si="62"/>
        <v>1.9004085559756424E-52</v>
      </c>
      <c r="AW37" s="11">
        <f t="shared" si="62"/>
        <v>1.7216181389279955E-57</v>
      </c>
      <c r="AX37" s="11">
        <f t="shared" si="62"/>
        <v>8.0653608932902444E-63</v>
      </c>
      <c r="AY37" s="11">
        <f t="shared" si="62"/>
        <v>1.930221693585025E-68</v>
      </c>
      <c r="AZ37" s="11">
        <f t="shared" ref="AZ37:CE37" si="63">EXP(((-4*$C$34*$C$35*$R37*((0.5*$Q37*((AZ$8-$Q37)^2))+(0.333*((AZ$8-$Q37)^3))))/($C$37*$C$38)))*$F$35</f>
        <v>2.3312362107260191E-74</v>
      </c>
      <c r="BA37" s="11">
        <f t="shared" si="63"/>
        <v>1.4036549391362376E-80</v>
      </c>
      <c r="BB37" s="11">
        <f t="shared" si="63"/>
        <v>4.1622553002440327E-87</v>
      </c>
      <c r="BC37" s="11">
        <f t="shared" si="63"/>
        <v>6.0046906712042685E-94</v>
      </c>
      <c r="BD37" s="11">
        <f t="shared" si="63"/>
        <v>4.163373961564036E-101</v>
      </c>
      <c r="BE37" s="11">
        <f t="shared" si="63"/>
        <v>1.3705420025102507E-108</v>
      </c>
      <c r="BF37" s="11">
        <f t="shared" si="63"/>
        <v>2.1160733268964667E-116</v>
      </c>
      <c r="BG37" s="11">
        <f t="shared" si="63"/>
        <v>1.513769673321309E-124</v>
      </c>
      <c r="BH37" s="11">
        <f t="shared" si="63"/>
        <v>4.9565432615678184E-133</v>
      </c>
      <c r="BI37" s="11">
        <f t="shared" si="63"/>
        <v>7.3381621531040807E-142</v>
      </c>
      <c r="BJ37" s="11">
        <f t="shared" si="63"/>
        <v>4.8527095563166728E-151</v>
      </c>
      <c r="BK37" s="11">
        <f t="shared" si="63"/>
        <v>1.4160193034188691E-160</v>
      </c>
      <c r="BL37" s="11">
        <f t="shared" si="63"/>
        <v>1.8011140677173903E-170</v>
      </c>
      <c r="BM37" s="11">
        <f t="shared" si="63"/>
        <v>9.8650597835175605E-181</v>
      </c>
      <c r="BN37" s="11">
        <f t="shared" si="63"/>
        <v>2.2984971643079262E-191</v>
      </c>
      <c r="BO37" s="11">
        <f t="shared" si="63"/>
        <v>2.2504701652896425E-202</v>
      </c>
      <c r="BP37" s="11">
        <f t="shared" si="63"/>
        <v>9.147172582813081E-214</v>
      </c>
      <c r="BQ37" s="11">
        <f t="shared" si="63"/>
        <v>1.5246989502988789E-225</v>
      </c>
      <c r="BR37" s="11">
        <f t="shared" si="63"/>
        <v>1.0295898045920296E-237</v>
      </c>
      <c r="BS37" s="11">
        <f t="shared" si="63"/>
        <v>2.782444807124957E-250</v>
      </c>
      <c r="BT37" s="11">
        <f t="shared" si="63"/>
        <v>2.9728319881687967E-263</v>
      </c>
      <c r="BU37" s="11">
        <f t="shared" si="63"/>
        <v>1.2404947869648211E-276</v>
      </c>
      <c r="BV37" s="11">
        <f t="shared" si="63"/>
        <v>1.9970989429372723E-290</v>
      </c>
      <c r="BW37" s="11">
        <f t="shared" si="63"/>
        <v>1.2254160641483444E-304</v>
      </c>
      <c r="BX37" s="11">
        <f t="shared" si="63"/>
        <v>0</v>
      </c>
      <c r="BY37" s="11">
        <f t="shared" si="63"/>
        <v>0</v>
      </c>
      <c r="BZ37" s="11">
        <f t="shared" si="63"/>
        <v>0</v>
      </c>
      <c r="CA37" s="11">
        <f t="shared" si="63"/>
        <v>0</v>
      </c>
      <c r="CB37" s="11">
        <f t="shared" si="63"/>
        <v>0</v>
      </c>
      <c r="CC37" s="11">
        <f t="shared" si="63"/>
        <v>0</v>
      </c>
      <c r="CD37" s="11">
        <f t="shared" si="63"/>
        <v>0</v>
      </c>
      <c r="CE37" s="11">
        <f t="shared" si="63"/>
        <v>0</v>
      </c>
      <c r="CF37" s="11">
        <f t="shared" ref="CF37:CP37" si="64">EXP(((-4*$C$34*$C$35*$R37*((0.5*$Q37*((CF$8-$Q37)^2))+(0.333*((CF$8-$Q37)^3))))/($C$37*$C$38)))*$F$35</f>
        <v>0</v>
      </c>
      <c r="CG37" s="11">
        <f t="shared" si="64"/>
        <v>0</v>
      </c>
      <c r="CH37" s="11">
        <f t="shared" si="64"/>
        <v>0</v>
      </c>
      <c r="CI37" s="11">
        <f t="shared" si="64"/>
        <v>0</v>
      </c>
      <c r="CJ37" s="11">
        <f t="shared" si="64"/>
        <v>0</v>
      </c>
      <c r="CK37" s="11">
        <f t="shared" si="64"/>
        <v>0</v>
      </c>
      <c r="CL37" s="11">
        <f t="shared" si="64"/>
        <v>0</v>
      </c>
      <c r="CM37" s="11">
        <f t="shared" si="64"/>
        <v>0</v>
      </c>
      <c r="CN37" s="11">
        <f t="shared" si="64"/>
        <v>0</v>
      </c>
      <c r="CO37" s="11">
        <f t="shared" si="64"/>
        <v>0</v>
      </c>
      <c r="CP37" s="11">
        <f t="shared" si="64"/>
        <v>0</v>
      </c>
      <c r="CQ37" s="11"/>
      <c r="CR37" s="57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>
        <f>EXP(((-4*$C$34*$C$35*$R37*((0.5*$Q37*((DP$34-$Q37)^2))+(0.333*((DP$34-$Q37)^3))))/($C$37*$C$38)))*$F$35</f>
        <v>5.9599832388041298E-4</v>
      </c>
      <c r="DQ37" s="9">
        <f>EXP(((-4*$C$34*$C$35*$R37*((0.5*$Q37*((DQ$34-$Q37)^2))+(0.333*((DQ$34-$Q37)^3))))/($C$37*$C$38)))*$F$35</f>
        <v>1.7069858300897963E-4</v>
      </c>
      <c r="DR37" s="9">
        <f>EXP(((-4*$C$34*$C$35*$R37*((0.5*$Q37*((DR$34-$Q37)^2))+(0.333*((DR$34-$Q37)^3))))/($C$37*$C$38)))*$F$35</f>
        <v>4.5908241471632818E-29</v>
      </c>
      <c r="DS37" s="9"/>
      <c r="DT37" s="56"/>
    </row>
    <row r="38" spans="1:124" ht="15.75" thickBot="1" x14ac:dyDescent="0.3">
      <c r="B38" s="55" t="s">
        <v>42</v>
      </c>
      <c r="C38" s="54">
        <v>298</v>
      </c>
      <c r="L38" s="53"/>
      <c r="M38" s="52"/>
      <c r="N38" s="52"/>
      <c r="O38" s="52"/>
      <c r="P38" s="51"/>
      <c r="Q38" s="50"/>
      <c r="R38" s="49"/>
      <c r="S38" s="48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6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4"/>
    </row>
    <row r="39" spans="1:124" x14ac:dyDescent="0.25">
      <c r="B39" s="27"/>
      <c r="C39" s="16"/>
      <c r="D39" s="16"/>
      <c r="L39" s="17"/>
      <c r="M39" s="16"/>
      <c r="N39" s="16"/>
      <c r="O39" s="16"/>
      <c r="P39" s="16"/>
      <c r="Q39" s="34"/>
      <c r="R39" s="33"/>
      <c r="S39" s="40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43" t="s">
        <v>41</v>
      </c>
      <c r="CS39" s="42" t="s">
        <v>40</v>
      </c>
      <c r="CT39" s="42" t="s">
        <v>39</v>
      </c>
      <c r="CU39" s="42" t="s">
        <v>38</v>
      </c>
      <c r="CV39" s="42" t="s">
        <v>37</v>
      </c>
      <c r="CW39" s="42" t="s">
        <v>36</v>
      </c>
      <c r="CX39" s="42" t="s">
        <v>35</v>
      </c>
      <c r="CY39" s="42" t="s">
        <v>34</v>
      </c>
      <c r="CZ39" s="42" t="s">
        <v>33</v>
      </c>
      <c r="DA39" s="42" t="s">
        <v>32</v>
      </c>
      <c r="DB39" s="42" t="s">
        <v>31</v>
      </c>
      <c r="DC39" s="42" t="s">
        <v>30</v>
      </c>
      <c r="DD39" s="42" t="s">
        <v>29</v>
      </c>
      <c r="DE39" s="42" t="s">
        <v>28</v>
      </c>
      <c r="DF39" s="42" t="s">
        <v>27</v>
      </c>
      <c r="DG39" s="42" t="s">
        <v>26</v>
      </c>
      <c r="DH39" s="42" t="s">
        <v>25</v>
      </c>
      <c r="DI39" s="42" t="s">
        <v>24</v>
      </c>
      <c r="DJ39" s="42" t="s">
        <v>23</v>
      </c>
      <c r="DK39" s="42" t="s">
        <v>22</v>
      </c>
      <c r="DL39" s="42" t="s">
        <v>21</v>
      </c>
      <c r="DM39" s="42" t="s">
        <v>20</v>
      </c>
      <c r="DN39" s="42" t="s">
        <v>19</v>
      </c>
      <c r="DO39" s="42" t="s">
        <v>18</v>
      </c>
      <c r="DP39" s="42" t="s">
        <v>17</v>
      </c>
      <c r="DQ39" s="42" t="s">
        <v>16</v>
      </c>
      <c r="DR39" s="42" t="s">
        <v>15</v>
      </c>
      <c r="DS39" s="42" t="s">
        <v>14</v>
      </c>
      <c r="DT39" s="41" t="s">
        <v>13</v>
      </c>
    </row>
    <row r="40" spans="1:124" x14ac:dyDescent="0.25">
      <c r="B40" s="27"/>
      <c r="C40" s="16"/>
      <c r="D40" s="16"/>
      <c r="L40" s="17"/>
      <c r="M40" s="16"/>
      <c r="N40" s="16"/>
      <c r="O40" s="16"/>
      <c r="P40" s="16"/>
      <c r="Q40" s="34"/>
      <c r="R40" s="33"/>
      <c r="S40" s="40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39" t="s">
        <v>12</v>
      </c>
      <c r="CS40" s="38">
        <v>1.24</v>
      </c>
      <c r="CT40" s="36"/>
      <c r="CU40" s="38">
        <v>1.18</v>
      </c>
      <c r="CV40" s="37">
        <v>1.31</v>
      </c>
      <c r="CW40" s="37">
        <v>1.47</v>
      </c>
      <c r="CX40" s="36"/>
      <c r="CY40" s="36"/>
      <c r="CZ40" s="37">
        <v>1.3</v>
      </c>
      <c r="DA40" s="37">
        <v>1.075</v>
      </c>
      <c r="DB40" s="37">
        <v>1.216</v>
      </c>
      <c r="DC40" s="37">
        <v>1.196</v>
      </c>
      <c r="DD40" s="37">
        <v>1.179</v>
      </c>
      <c r="DE40" s="37">
        <v>1.163</v>
      </c>
      <c r="DF40" s="37">
        <v>1.1319999999999999</v>
      </c>
      <c r="DG40" s="37">
        <v>1.1200000000000001</v>
      </c>
      <c r="DH40" s="37">
        <v>1.107</v>
      </c>
      <c r="DI40" s="37">
        <v>1.095</v>
      </c>
      <c r="DJ40" s="37">
        <v>1.083</v>
      </c>
      <c r="DK40" s="37">
        <v>1.0720000000000001</v>
      </c>
      <c r="DL40" s="37">
        <v>1.0620000000000001</v>
      </c>
      <c r="DM40" s="37">
        <v>1.052</v>
      </c>
      <c r="DN40" s="37">
        <v>1.042</v>
      </c>
      <c r="DO40" s="37">
        <v>1.032</v>
      </c>
      <c r="DP40" s="37">
        <v>0.89</v>
      </c>
      <c r="DQ40" s="36"/>
      <c r="DR40" s="36"/>
      <c r="DS40" s="36"/>
      <c r="DT40" s="35"/>
    </row>
    <row r="41" spans="1:124" x14ac:dyDescent="0.25">
      <c r="L41" s="17"/>
      <c r="M41" s="16"/>
      <c r="N41" s="16"/>
      <c r="O41" s="16"/>
      <c r="P41" s="16"/>
      <c r="Q41" s="34"/>
      <c r="R41" s="33"/>
      <c r="S41" s="12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32"/>
      <c r="CS41" s="31">
        <f t="shared" ref="CS41:DT41" si="65">CS40*0.0000000001</f>
        <v>1.2400000000000001E-10</v>
      </c>
      <c r="CT41" s="30">
        <f t="shared" si="65"/>
        <v>0</v>
      </c>
      <c r="CU41" s="30">
        <f t="shared" si="65"/>
        <v>1.1800000000000001E-10</v>
      </c>
      <c r="CV41" s="30">
        <f t="shared" si="65"/>
        <v>1.3100000000000001E-10</v>
      </c>
      <c r="CW41" s="30">
        <f t="shared" si="65"/>
        <v>1.4700000000000001E-10</v>
      </c>
      <c r="CX41" s="30">
        <f t="shared" si="65"/>
        <v>0</v>
      </c>
      <c r="CY41" s="30">
        <f t="shared" si="65"/>
        <v>0</v>
      </c>
      <c r="CZ41" s="30">
        <f t="shared" si="65"/>
        <v>1.3000000000000002E-10</v>
      </c>
      <c r="DA41" s="30">
        <f t="shared" si="65"/>
        <v>1.075E-10</v>
      </c>
      <c r="DB41" s="30">
        <f t="shared" si="65"/>
        <v>1.216E-10</v>
      </c>
      <c r="DC41" s="30">
        <f t="shared" si="65"/>
        <v>1.1960000000000001E-10</v>
      </c>
      <c r="DD41" s="30">
        <f t="shared" si="65"/>
        <v>1.179E-10</v>
      </c>
      <c r="DE41" s="30">
        <f t="shared" si="65"/>
        <v>1.163E-10</v>
      </c>
      <c r="DF41" s="30">
        <f t="shared" si="65"/>
        <v>1.1319999999999999E-10</v>
      </c>
      <c r="DG41" s="30">
        <f t="shared" si="65"/>
        <v>1.1200000000000001E-10</v>
      </c>
      <c r="DH41" s="30">
        <f t="shared" si="65"/>
        <v>1.107E-10</v>
      </c>
      <c r="DI41" s="30">
        <f t="shared" si="65"/>
        <v>1.095E-10</v>
      </c>
      <c r="DJ41" s="30">
        <f t="shared" si="65"/>
        <v>1.083E-10</v>
      </c>
      <c r="DK41" s="30">
        <f t="shared" si="65"/>
        <v>1.0720000000000001E-10</v>
      </c>
      <c r="DL41" s="30">
        <f t="shared" si="65"/>
        <v>1.0620000000000001E-10</v>
      </c>
      <c r="DM41" s="30">
        <f t="shared" si="65"/>
        <v>1.0520000000000001E-10</v>
      </c>
      <c r="DN41" s="30">
        <f t="shared" si="65"/>
        <v>1.0420000000000001E-10</v>
      </c>
      <c r="DO41" s="30">
        <f t="shared" si="65"/>
        <v>1.032E-10</v>
      </c>
      <c r="DP41" s="30">
        <f t="shared" si="65"/>
        <v>8.9000000000000003E-11</v>
      </c>
      <c r="DQ41" s="30">
        <f t="shared" si="65"/>
        <v>0</v>
      </c>
      <c r="DR41" s="30">
        <f t="shared" si="65"/>
        <v>0</v>
      </c>
      <c r="DS41" s="30">
        <f t="shared" si="65"/>
        <v>0</v>
      </c>
      <c r="DT41" s="29">
        <f t="shared" si="65"/>
        <v>0</v>
      </c>
    </row>
    <row r="42" spans="1:124" ht="18" x14ac:dyDescent="0.35">
      <c r="L42" s="28" t="s">
        <v>11</v>
      </c>
      <c r="M42" s="27" t="s">
        <v>10</v>
      </c>
      <c r="N42" s="27" t="s">
        <v>9</v>
      </c>
      <c r="O42" s="27" t="s">
        <v>8</v>
      </c>
      <c r="P42" s="27" t="s">
        <v>7</v>
      </c>
      <c r="Q42" s="26" t="s">
        <v>6</v>
      </c>
      <c r="R42" s="25" t="s">
        <v>5</v>
      </c>
      <c r="S42" s="12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24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2"/>
    </row>
    <row r="43" spans="1:124" x14ac:dyDescent="0.25">
      <c r="L43" s="21" t="str">
        <f>D6</f>
        <v>N4</v>
      </c>
      <c r="M43" s="20" t="s">
        <v>4</v>
      </c>
      <c r="N43" s="15" t="str">
        <f>D7</f>
        <v>Na</v>
      </c>
      <c r="O43" s="15">
        <v>9</v>
      </c>
      <c r="P43" s="19" t="s">
        <v>3</v>
      </c>
      <c r="Q43" s="14">
        <f>D25*$J$26</f>
        <v>1.2400000000000001E-10</v>
      </c>
      <c r="R43" s="13">
        <f>D19*$J$20</f>
        <v>80000000000</v>
      </c>
      <c r="S43" s="12" t="s">
        <v>0</v>
      </c>
      <c r="T43" s="11">
        <f t="shared" ref="T43:AY43" si="66">EXP(((-4*$C$34*$C$35*$R43*((0.5*$Q43*((T$8-$Q43)^2))+(0.333*((T$8-$Q43)^3))))/($C$37*$C$38)))</f>
        <v>1.9530199687585581E-22</v>
      </c>
      <c r="U43" s="11">
        <f t="shared" si="66"/>
        <v>1.2076444323672926E-21</v>
      </c>
      <c r="V43" s="11">
        <f t="shared" si="66"/>
        <v>7.6137740610004591E-21</v>
      </c>
      <c r="W43" s="11">
        <f t="shared" si="66"/>
        <v>4.8752081262491603E-20</v>
      </c>
      <c r="X43" s="11">
        <f t="shared" si="66"/>
        <v>3.1580745907142569E-19</v>
      </c>
      <c r="Y43" s="11">
        <f t="shared" si="66"/>
        <v>2.0615383838739762E-18</v>
      </c>
      <c r="Z43" s="11">
        <f t="shared" si="66"/>
        <v>1.3508404571764162E-17</v>
      </c>
      <c r="AA43" s="11">
        <f t="shared" si="66"/>
        <v>3.4585706513654264E-17</v>
      </c>
      <c r="AB43" s="11">
        <f t="shared" si="66"/>
        <v>8.8504235947065343E-17</v>
      </c>
      <c r="AC43" s="11">
        <f t="shared" si="66"/>
        <v>2.2625294806283233E-16</v>
      </c>
      <c r="AD43" s="11">
        <f t="shared" si="66"/>
        <v>5.7753085551981002E-16</v>
      </c>
      <c r="AE43" s="11">
        <f t="shared" si="66"/>
        <v>1.4712784190602746E-15</v>
      </c>
      <c r="AF43" s="11">
        <f t="shared" si="66"/>
        <v>3.7388775002505471E-15</v>
      </c>
      <c r="AG43" s="11">
        <f t="shared" si="66"/>
        <v>9.4733215407226057E-15</v>
      </c>
      <c r="AH43" s="11">
        <f t="shared" si="66"/>
        <v>2.3920263655921993E-14</v>
      </c>
      <c r="AI43" s="11">
        <f t="shared" si="66"/>
        <v>6.016172218510621E-14</v>
      </c>
      <c r="AJ43" s="11">
        <f t="shared" si="66"/>
        <v>1.5064445222606195E-13</v>
      </c>
      <c r="AK43" s="11">
        <f t="shared" si="66"/>
        <v>3.7536396849703177E-13</v>
      </c>
      <c r="AL43" s="11">
        <f t="shared" si="66"/>
        <v>9.3026471763804551E-13</v>
      </c>
      <c r="AM43" s="11">
        <f t="shared" si="66"/>
        <v>2.2919388021346047E-12</v>
      </c>
      <c r="AN43" s="11">
        <f t="shared" si="66"/>
        <v>5.6108667648330682E-12</v>
      </c>
      <c r="AO43" s="11">
        <f t="shared" si="66"/>
        <v>1.3641914961055126E-11</v>
      </c>
      <c r="AP43" s="11">
        <f t="shared" si="66"/>
        <v>3.2925102400275923E-11</v>
      </c>
      <c r="AQ43" s="11">
        <f t="shared" si="66"/>
        <v>7.8844847368205732E-11</v>
      </c>
      <c r="AR43" s="11">
        <f t="shared" si="66"/>
        <v>1.8724139016523991E-10</v>
      </c>
      <c r="AS43" s="11">
        <f t="shared" si="66"/>
        <v>4.4075853020299855E-10</v>
      </c>
      <c r="AT43" s="11">
        <f t="shared" si="66"/>
        <v>1.0279166392728442E-9</v>
      </c>
      <c r="AU43" s="11">
        <f t="shared" si="66"/>
        <v>2.3738940864076243E-9</v>
      </c>
      <c r="AV43" s="11">
        <f t="shared" si="66"/>
        <v>5.4262403293138389E-9</v>
      </c>
      <c r="AW43" s="11">
        <f t="shared" si="66"/>
        <v>1.2270405824032853E-8</v>
      </c>
      <c r="AX43" s="11">
        <f t="shared" si="66"/>
        <v>2.7436519362471965E-8</v>
      </c>
      <c r="AY43" s="11">
        <f t="shared" si="66"/>
        <v>6.0631353402714237E-8</v>
      </c>
      <c r="AZ43" s="11">
        <f t="shared" ref="AZ43:CE43" si="67">EXP(((-4*$C$34*$C$35*$R43*((0.5*$Q43*((AZ$8-$Q43)^2))+(0.333*((AZ$8-$Q43)^3))))/($C$37*$C$38)))</f>
        <v>1.3235844005638331E-7</v>
      </c>
      <c r="BA43" s="11">
        <f t="shared" si="67"/>
        <v>2.8528577624140731E-7</v>
      </c>
      <c r="BB43" s="11">
        <f t="shared" si="67"/>
        <v>6.0683507019762614E-7</v>
      </c>
      <c r="BC43" s="11">
        <f t="shared" si="67"/>
        <v>1.2732429167443588E-6</v>
      </c>
      <c r="BD43" s="11">
        <f t="shared" si="67"/>
        <v>2.633842992479057E-6</v>
      </c>
      <c r="BE43" s="11">
        <f t="shared" si="67"/>
        <v>5.3690133518873022E-6</v>
      </c>
      <c r="BF43" s="11">
        <f t="shared" si="67"/>
        <v>1.0779858124435598E-5</v>
      </c>
      <c r="BG43" s="11">
        <f t="shared" si="67"/>
        <v>2.1307551029876399E-5</v>
      </c>
      <c r="BH43" s="11">
        <f t="shared" si="67"/>
        <v>4.1442307801433241E-5</v>
      </c>
      <c r="BI43" s="11">
        <f t="shared" si="67"/>
        <v>7.9274260780669994E-5</v>
      </c>
      <c r="BJ43" s="11">
        <f t="shared" si="67"/>
        <v>1.4906864908421295E-4</v>
      </c>
      <c r="BK43" s="11">
        <f t="shared" si="67"/>
        <v>2.7541922241304154E-4</v>
      </c>
      <c r="BL43" s="11">
        <f t="shared" si="67"/>
        <v>4.9973983465765443E-4</v>
      </c>
      <c r="BM43" s="11">
        <f t="shared" si="67"/>
        <v>8.9006853851786294E-4</v>
      </c>
      <c r="BN43" s="11">
        <f t="shared" si="67"/>
        <v>1.5553232480008681E-3</v>
      </c>
      <c r="BO43" s="11">
        <f t="shared" si="67"/>
        <v>2.6651618045699342E-3</v>
      </c>
      <c r="BP43" s="11">
        <f t="shared" si="67"/>
        <v>4.4763101797250637E-3</v>
      </c>
      <c r="BQ43" s="11">
        <f t="shared" si="67"/>
        <v>7.3654351755018839E-3</v>
      </c>
      <c r="BR43" s="11">
        <f t="shared" si="67"/>
        <v>1.1867145540537707E-2</v>
      </c>
      <c r="BS43" s="11">
        <f t="shared" si="67"/>
        <v>1.871335754886513E-2</v>
      </c>
      <c r="BT43" s="11">
        <f t="shared" si="67"/>
        <v>2.8867071231206902E-2</v>
      </c>
      <c r="BU43" s="11">
        <f t="shared" si="67"/>
        <v>4.3539883745656531E-2</v>
      </c>
      <c r="BV43" s="11">
        <f t="shared" si="67"/>
        <v>6.4179053936159844E-2</v>
      </c>
      <c r="BW43" s="11">
        <f t="shared" si="67"/>
        <v>9.2407842939123408E-2</v>
      </c>
      <c r="BX43" s="11">
        <f t="shared" si="67"/>
        <v>0.12990378406981204</v>
      </c>
      <c r="BY43" s="11">
        <f t="shared" si="67"/>
        <v>0.17820512544067804</v>
      </c>
      <c r="BZ43" s="11">
        <f t="shared" si="67"/>
        <v>0.23844705901282867</v>
      </c>
      <c r="CA43" s="11">
        <f t="shared" si="67"/>
        <v>0.31104635182722989</v>
      </c>
      <c r="CB43" s="11">
        <f t="shared" si="67"/>
        <v>0.39537352763779116</v>
      </c>
      <c r="CC43" s="11">
        <f t="shared" si="67"/>
        <v>0.48947145388637842</v>
      </c>
      <c r="CD43" s="11">
        <f t="shared" si="67"/>
        <v>0.58989189187426661</v>
      </c>
      <c r="CE43" s="11">
        <f t="shared" si="67"/>
        <v>0.69172063811852791</v>
      </c>
      <c r="CF43" s="11">
        <f t="shared" ref="CF43:CP43" si="68">EXP(((-4*$C$34*$C$35*$R43*((0.5*$Q43*((CF$8-$Q43)^2))+(0.333*((CF$8-$Q43)^3))))/($C$37*$C$38)))</f>
        <v>0.78884242634259172</v>
      </c>
      <c r="CG43" s="11">
        <f t="shared" si="68"/>
        <v>0.87445804725267406</v>
      </c>
      <c r="CH43" s="11">
        <f t="shared" si="68"/>
        <v>0.94181338967598871</v>
      </c>
      <c r="CI43" s="11">
        <f t="shared" si="68"/>
        <v>0.98504456028978749</v>
      </c>
      <c r="CJ43" s="11">
        <f t="shared" si="68"/>
        <v>1</v>
      </c>
      <c r="CK43" s="11">
        <f t="shared" si="68"/>
        <v>0.98488426930888706</v>
      </c>
      <c r="CL43" s="11">
        <f t="shared" si="68"/>
        <v>0.94058803808028224</v>
      </c>
      <c r="CM43" s="11">
        <f t="shared" si="68"/>
        <v>0.87062417611573162</v>
      </c>
      <c r="CN43" s="11">
        <f t="shared" si="68"/>
        <v>0.78066909495720183</v>
      </c>
      <c r="CO43" s="11">
        <f t="shared" si="68"/>
        <v>0.67779165145707709</v>
      </c>
      <c r="CP43" s="11">
        <f t="shared" si="68"/>
        <v>0.56951658960089979</v>
      </c>
      <c r="CQ43" s="18"/>
      <c r="CR43" s="11"/>
      <c r="CS43" s="9">
        <f>EXP(((-4*$C$34*$C$35*$R43*((0.5*$Q43*((CS$41-$Q43)^2))+(0.333*((CS$41-$Q43)^3))))/($C$37*$C$38)))</f>
        <v>1</v>
      </c>
      <c r="CT43" s="9">
        <f>EXP(((-4*$C$34*$C$35*$R43*((0.5*$Q43*((CT$41-$Q43)^2))+(0.333*((CT$41-$Q43)^3))))/($C$37*$C$38)))</f>
        <v>1.6241465796473118E-34</v>
      </c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8"/>
    </row>
    <row r="44" spans="1:124" x14ac:dyDescent="0.25">
      <c r="L44" s="17"/>
      <c r="M44" s="16"/>
      <c r="N44" s="16"/>
      <c r="O44" s="16"/>
      <c r="P44" s="15" t="s">
        <v>2</v>
      </c>
      <c r="Q44" s="14">
        <f>D26*$J$26</f>
        <v>1.21E-10</v>
      </c>
      <c r="R44" s="13">
        <f>D20*$J$20</f>
        <v>150000000000</v>
      </c>
      <c r="S44" s="12" t="s">
        <v>0</v>
      </c>
      <c r="T44" s="11">
        <f t="shared" ref="T44:AY44" si="69">EXP(((-4*$C$34*$C$35*$R44*((0.5*$Q44*((T$8-$Q44)^2))+(0.333*((T$8-$Q44)^3))))/($C$37*$C$38)))*$F$34</f>
        <v>2.535074899267483E-38</v>
      </c>
      <c r="U44" s="11">
        <f t="shared" si="69"/>
        <v>6.7064745199735411E-37</v>
      </c>
      <c r="V44" s="11">
        <f t="shared" si="69"/>
        <v>1.8298617173082822E-35</v>
      </c>
      <c r="W44" s="11">
        <f t="shared" si="69"/>
        <v>5.1118999575753134E-34</v>
      </c>
      <c r="X44" s="11">
        <f t="shared" si="69"/>
        <v>1.4514633559426891E-32</v>
      </c>
      <c r="Y44" s="11">
        <f t="shared" si="69"/>
        <v>4.1582350529088991E-31</v>
      </c>
      <c r="Z44" s="11">
        <f t="shared" si="69"/>
        <v>1.1931932741118189E-29</v>
      </c>
      <c r="AA44" s="11">
        <f t="shared" si="69"/>
        <v>6.3808692411833463E-29</v>
      </c>
      <c r="AB44" s="11">
        <f t="shared" si="69"/>
        <v>3.4043243724730071E-28</v>
      </c>
      <c r="AC44" s="11">
        <f t="shared" si="69"/>
        <v>1.8103665241478226E-27</v>
      </c>
      <c r="AD44" s="11">
        <f t="shared" si="69"/>
        <v>9.5871389266982228E-27</v>
      </c>
      <c r="AE44" s="11">
        <f t="shared" si="69"/>
        <v>5.0512738242617945E-26</v>
      </c>
      <c r="AF44" s="11">
        <f t="shared" si="69"/>
        <v>2.6454808992382728E-25</v>
      </c>
      <c r="AG44" s="11">
        <f t="shared" si="69"/>
        <v>1.3759499052699687E-24</v>
      </c>
      <c r="AH44" s="11">
        <f t="shared" si="69"/>
        <v>7.1006374038903E-24</v>
      </c>
      <c r="AI44" s="11">
        <f t="shared" si="69"/>
        <v>3.6323795036105609E-23</v>
      </c>
      <c r="AJ44" s="11">
        <f t="shared" si="69"/>
        <v>1.8402918851590572E-22</v>
      </c>
      <c r="AK44" s="11">
        <f t="shared" si="69"/>
        <v>9.2254225357760836E-22</v>
      </c>
      <c r="AL44" s="11">
        <f t="shared" si="69"/>
        <v>4.5718537518113229E-21</v>
      </c>
      <c r="AM44" s="11">
        <f t="shared" si="69"/>
        <v>2.2377282590153997E-20</v>
      </c>
      <c r="AN44" s="11">
        <f t="shared" si="69"/>
        <v>1.0807712022670292E-19</v>
      </c>
      <c r="AO44" s="11">
        <f t="shared" si="69"/>
        <v>5.1460503299247418E-19</v>
      </c>
      <c r="AP44" s="11">
        <f t="shared" si="69"/>
        <v>2.41340711559141E-18</v>
      </c>
      <c r="AQ44" s="11">
        <f t="shared" si="69"/>
        <v>1.1137966033443424E-17</v>
      </c>
      <c r="AR44" s="11">
        <f t="shared" si="69"/>
        <v>5.0536176060876646E-17</v>
      </c>
      <c r="AS44" s="11">
        <f t="shared" si="69"/>
        <v>2.2522806147224008E-16</v>
      </c>
      <c r="AT44" s="11">
        <f t="shared" si="69"/>
        <v>9.8507364907104093E-16</v>
      </c>
      <c r="AU44" s="11">
        <f t="shared" si="69"/>
        <v>4.224189883885639E-15</v>
      </c>
      <c r="AV44" s="11">
        <f t="shared" si="69"/>
        <v>1.7743902271196057E-14</v>
      </c>
      <c r="AW44" s="11">
        <f t="shared" si="69"/>
        <v>7.2943779560549928E-14</v>
      </c>
      <c r="AX44" s="11">
        <f t="shared" si="69"/>
        <v>2.931995203965459E-13</v>
      </c>
      <c r="AY44" s="11">
        <f t="shared" si="69"/>
        <v>1.1512683435215272E-12</v>
      </c>
      <c r="AZ44" s="11">
        <f t="shared" ref="AZ44:CE44" si="70">EXP(((-4*$C$34*$C$35*$R44*((0.5*$Q44*((AZ$8-$Q44)^2))+(0.333*((AZ$8-$Q44)^3))))/($C$37*$C$38)))*$F$34</f>
        <v>4.4119505019376931E-12</v>
      </c>
      <c r="BA44" s="11">
        <f t="shared" si="70"/>
        <v>1.6486478761083319E-11</v>
      </c>
      <c r="BB44" s="11">
        <f t="shared" si="70"/>
        <v>6.0016523884466779E-11</v>
      </c>
      <c r="BC44" s="11">
        <f t="shared" si="70"/>
        <v>2.1264827747013655E-10</v>
      </c>
      <c r="BD44" s="11">
        <f t="shared" si="70"/>
        <v>7.3266163050117752E-10</v>
      </c>
      <c r="BE44" s="11">
        <f t="shared" si="70"/>
        <v>2.4524379134938507E-9</v>
      </c>
      <c r="BF44" s="11">
        <f t="shared" si="70"/>
        <v>7.9679763409307096E-9</v>
      </c>
      <c r="BG44" s="11">
        <f t="shared" si="70"/>
        <v>2.510475214316253E-8</v>
      </c>
      <c r="BH44" s="11">
        <f t="shared" si="70"/>
        <v>7.6634472873853784E-8</v>
      </c>
      <c r="BI44" s="11">
        <f t="shared" si="70"/>
        <v>2.2644106669154113E-7</v>
      </c>
      <c r="BJ44" s="11">
        <f t="shared" si="70"/>
        <v>6.4707025654759485E-7</v>
      </c>
      <c r="BK44" s="11">
        <f t="shared" si="70"/>
        <v>1.7865507479836423E-6</v>
      </c>
      <c r="BL44" s="11">
        <f t="shared" si="70"/>
        <v>4.7615614991617092E-6</v>
      </c>
      <c r="BM44" s="11">
        <f t="shared" si="70"/>
        <v>1.2239283839992243E-5</v>
      </c>
      <c r="BN44" s="11">
        <f t="shared" si="70"/>
        <v>3.0313607961377235E-5</v>
      </c>
      <c r="BO44" s="11">
        <f t="shared" si="70"/>
        <v>7.2276433482853532E-5</v>
      </c>
      <c r="BP44" s="11">
        <f t="shared" si="70"/>
        <v>1.6574319485272382E-4</v>
      </c>
      <c r="BQ44" s="11">
        <f t="shared" si="70"/>
        <v>3.6522210276915056E-4</v>
      </c>
      <c r="BR44" s="11">
        <f t="shared" si="70"/>
        <v>7.7261511533022794E-4</v>
      </c>
      <c r="BS44" s="11">
        <f t="shared" si="70"/>
        <v>1.5676770336214728E-3</v>
      </c>
      <c r="BT44" s="11">
        <f t="shared" si="70"/>
        <v>3.0481735214336184E-3</v>
      </c>
      <c r="BU44" s="11">
        <f t="shared" si="70"/>
        <v>5.674334289096002E-3</v>
      </c>
      <c r="BV44" s="11">
        <f t="shared" si="70"/>
        <v>1.0103799904751404E-2</v>
      </c>
      <c r="BW44" s="11">
        <f t="shared" si="70"/>
        <v>1.7192997133458073E-2</v>
      </c>
      <c r="BX44" s="11">
        <f t="shared" si="70"/>
        <v>2.7933022160785883E-2</v>
      </c>
      <c r="BY44" s="11">
        <f t="shared" si="70"/>
        <v>4.3289860768211855E-2</v>
      </c>
      <c r="BZ44" s="11">
        <f t="shared" si="70"/>
        <v>6.3937967527738115E-2</v>
      </c>
      <c r="CA44" s="11">
        <f t="shared" si="70"/>
        <v>8.9916270618494679E-2</v>
      </c>
      <c r="CB44" s="11">
        <f t="shared" si="70"/>
        <v>0.12028930418878406</v>
      </c>
      <c r="CC44" s="11">
        <f t="shared" si="70"/>
        <v>0.15294224273860757</v>
      </c>
      <c r="CD44" s="11">
        <f t="shared" si="70"/>
        <v>0.18464691556174595</v>
      </c>
      <c r="CE44" s="11">
        <f t="shared" si="70"/>
        <v>0.21148193156816933</v>
      </c>
      <c r="CF44" s="11">
        <f t="shared" ref="CF44:CP44" si="71">EXP(((-4*$C$34*$C$35*$R44*((0.5*$Q44*((CF$8-$Q44)^2))+(0.333*((CF$8-$Q44)^3))))/($C$37*$C$38)))*$F$34</f>
        <v>0.22957444024598359</v>
      </c>
      <c r="CG44" s="11">
        <f t="shared" si="71"/>
        <v>0.23599092424667634</v>
      </c>
      <c r="CH44" s="11">
        <f t="shared" si="71"/>
        <v>0.22950440009137738</v>
      </c>
      <c r="CI44" s="11">
        <f t="shared" si="71"/>
        <v>0.21096631945536737</v>
      </c>
      <c r="CJ44" s="11">
        <f t="shared" si="71"/>
        <v>0.18313193214504606</v>
      </c>
      <c r="CK44" s="11">
        <f t="shared" si="71"/>
        <v>0.14998447832255812</v>
      </c>
      <c r="CL44" s="11">
        <f t="shared" si="71"/>
        <v>0.1157876636927013</v>
      </c>
      <c r="CM44" s="11">
        <f t="shared" si="71"/>
        <v>8.4181070973514002E-2</v>
      </c>
      <c r="CN44" s="11">
        <f t="shared" si="71"/>
        <v>5.7584450960440188E-2</v>
      </c>
      <c r="CO44" s="11">
        <f t="shared" si="71"/>
        <v>3.7028582665121636E-2</v>
      </c>
      <c r="CP44" s="11">
        <f t="shared" si="71"/>
        <v>2.2362094016285562E-2</v>
      </c>
      <c r="CQ44" s="11"/>
      <c r="CR44" s="10"/>
      <c r="CS44" s="9"/>
      <c r="CT44" s="9"/>
      <c r="CU44" s="9">
        <f t="shared" ref="CU44:CZ44" si="72">EXP(((-4*$C$34*$C$35*$R44*((0.5*$Q44*((CU$41-$Q44)^2))+(0.333*((CU$41-$Q44)^3))))/($C$37*$C$38)))*$F$34</f>
        <v>0.18464691556174442</v>
      </c>
      <c r="CV44" s="9">
        <f t="shared" si="72"/>
        <v>1.2671668918037711E-2</v>
      </c>
      <c r="CW44" s="9">
        <f t="shared" si="72"/>
        <v>1.1765856596766558E-10</v>
      </c>
      <c r="CX44" s="9">
        <f t="shared" si="72"/>
        <v>3.2049165517555996E-60</v>
      </c>
      <c r="CY44" s="9">
        <f t="shared" si="72"/>
        <v>3.2049165517555996E-60</v>
      </c>
      <c r="CZ44" s="9">
        <f t="shared" si="72"/>
        <v>2.2362094016286187E-2</v>
      </c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8"/>
    </row>
    <row r="45" spans="1:124" x14ac:dyDescent="0.25">
      <c r="L45" s="17"/>
      <c r="M45" s="16"/>
      <c r="N45" s="16"/>
      <c r="O45" s="16"/>
      <c r="P45" s="15" t="s">
        <v>1</v>
      </c>
      <c r="Q45" s="14">
        <f>D27*$J$26</f>
        <v>1.2E-10</v>
      </c>
      <c r="R45" s="13">
        <f>D21*$J$20</f>
        <v>250000000000</v>
      </c>
      <c r="S45" s="12" t="s">
        <v>0</v>
      </c>
      <c r="T45" s="11">
        <f t="shared" ref="T45:AY45" si="73">EXP(((-4*$C$34*$C$35*$R45*((0.5*$Q45*((T$8-$Q45)^2))+(0.333*((T$8-$Q45)^3))))/($C$37*$C$38)))*$F$35</f>
        <v>7.4390340049555242E-63</v>
      </c>
      <c r="U45" s="11">
        <f t="shared" si="73"/>
        <v>1.6159861465195467E-60</v>
      </c>
      <c r="V45" s="11">
        <f t="shared" si="73"/>
        <v>3.6847021351191212E-58</v>
      </c>
      <c r="W45" s="11">
        <f t="shared" si="73"/>
        <v>8.7118440185321187E-56</v>
      </c>
      <c r="X45" s="11">
        <f t="shared" si="73"/>
        <v>2.1098910860976321E-53</v>
      </c>
      <c r="Y45" s="11">
        <f t="shared" si="73"/>
        <v>5.1707258720286309E-51</v>
      </c>
      <c r="Z45" s="11">
        <f t="shared" si="73"/>
        <v>1.2667292833113387E-48</v>
      </c>
      <c r="AA45" s="11">
        <f t="shared" si="73"/>
        <v>1.9748485417786503E-47</v>
      </c>
      <c r="AB45" s="11">
        <f t="shared" si="73"/>
        <v>3.0644759346299274E-46</v>
      </c>
      <c r="AC45" s="11">
        <f t="shared" si="73"/>
        <v>4.7259430746765721E-45</v>
      </c>
      <c r="AD45" s="11">
        <f t="shared" si="73"/>
        <v>7.232159866170935E-44</v>
      </c>
      <c r="AE45" s="11">
        <f t="shared" si="73"/>
        <v>1.0965595480178676E-42</v>
      </c>
      <c r="AF45" s="11">
        <f t="shared" si="73"/>
        <v>1.6448204870797426E-41</v>
      </c>
      <c r="AG45" s="11">
        <f t="shared" si="73"/>
        <v>2.4370491418028621E-40</v>
      </c>
      <c r="AH45" s="11">
        <f t="shared" si="73"/>
        <v>3.5612869767411795E-39</v>
      </c>
      <c r="AI45" s="11">
        <f t="shared" si="73"/>
        <v>5.1248832087948502E-38</v>
      </c>
      <c r="AJ45" s="11">
        <f t="shared" si="73"/>
        <v>7.251580979353381E-37</v>
      </c>
      <c r="AK45" s="11">
        <f t="shared" si="73"/>
        <v>1.0073736066732128E-35</v>
      </c>
      <c r="AL45" s="11">
        <f t="shared" si="73"/>
        <v>1.3718132226585762E-34</v>
      </c>
      <c r="AM45" s="11">
        <f t="shared" si="73"/>
        <v>1.8284511497127079E-33</v>
      </c>
      <c r="AN45" s="11">
        <f t="shared" si="73"/>
        <v>2.3817332026612379E-32</v>
      </c>
      <c r="AO45" s="11">
        <f t="shared" si="73"/>
        <v>3.0273430942404672E-31</v>
      </c>
      <c r="AP45" s="11">
        <f t="shared" si="73"/>
        <v>3.7490943440489787E-30</v>
      </c>
      <c r="AQ45" s="11">
        <f t="shared" si="73"/>
        <v>4.516735935030198E-29</v>
      </c>
      <c r="AR45" s="11">
        <f t="shared" si="73"/>
        <v>5.2855970174603041E-28</v>
      </c>
      <c r="AS45" s="11">
        <f t="shared" si="73"/>
        <v>5.9989027862987155E-27</v>
      </c>
      <c r="AT45" s="11">
        <f t="shared" si="73"/>
        <v>6.5931876765294347E-26</v>
      </c>
      <c r="AU45" s="11">
        <f t="shared" si="73"/>
        <v>7.0065189678751326E-25</v>
      </c>
      <c r="AV45" s="11">
        <f t="shared" si="73"/>
        <v>7.188360131709629E-24</v>
      </c>
      <c r="AW45" s="11">
        <f t="shared" si="73"/>
        <v>7.1091131017060693E-23</v>
      </c>
      <c r="AX45" s="11">
        <f t="shared" si="73"/>
        <v>6.767005097821629E-22</v>
      </c>
      <c r="AY45" s="11">
        <f t="shared" si="73"/>
        <v>6.1902826285961175E-21</v>
      </c>
      <c r="AZ45" s="11">
        <f t="shared" ref="AZ45:CE45" si="74">EXP(((-4*$C$34*$C$35*$R45*((0.5*$Q45*((AZ$8-$Q45)^2))+(0.333*((AZ$8-$Q45)^3))))/($C$37*$C$38)))*$F$35</f>
        <v>5.4336887500845188E-20</v>
      </c>
      <c r="BA45" s="11">
        <f t="shared" si="74"/>
        <v>4.5696901560893176E-19</v>
      </c>
      <c r="BB45" s="11">
        <f t="shared" si="74"/>
        <v>3.6764094873478551E-18</v>
      </c>
      <c r="BC45" s="11">
        <f t="shared" si="74"/>
        <v>2.8251632032951294E-17</v>
      </c>
      <c r="BD45" s="11">
        <f t="shared" si="74"/>
        <v>2.0705377549078142E-16</v>
      </c>
      <c r="BE45" s="11">
        <f t="shared" si="74"/>
        <v>1.4450408620363337E-15</v>
      </c>
      <c r="BF45" s="11">
        <f t="shared" si="74"/>
        <v>9.5889681089223084E-15</v>
      </c>
      <c r="BG45" s="11">
        <f t="shared" si="74"/>
        <v>6.0408187307794867E-14</v>
      </c>
      <c r="BH45" s="11">
        <f t="shared" si="74"/>
        <v>3.6073586934123999E-13</v>
      </c>
      <c r="BI45" s="11">
        <f t="shared" si="74"/>
        <v>2.0388715121915225E-12</v>
      </c>
      <c r="BJ45" s="11">
        <f t="shared" si="74"/>
        <v>1.0890173636828343E-11</v>
      </c>
      <c r="BK45" s="11">
        <f t="shared" si="74"/>
        <v>5.4885999689416752E-11</v>
      </c>
      <c r="BL45" s="11">
        <f t="shared" si="74"/>
        <v>2.6061991110981126E-10</v>
      </c>
      <c r="BM45" s="11">
        <f t="shared" si="74"/>
        <v>1.1641535209302747E-9</v>
      </c>
      <c r="BN45" s="11">
        <f t="shared" si="74"/>
        <v>4.8843522961113883E-9</v>
      </c>
      <c r="BO45" s="11">
        <f t="shared" si="74"/>
        <v>1.9219194344799853E-8</v>
      </c>
      <c r="BP45" s="11">
        <f t="shared" si="74"/>
        <v>7.0816141394368573E-8</v>
      </c>
      <c r="BQ45" s="11">
        <f t="shared" si="74"/>
        <v>2.4396955557473987E-7</v>
      </c>
      <c r="BR45" s="11">
        <f t="shared" si="74"/>
        <v>7.8466217289863174E-7</v>
      </c>
      <c r="BS45" s="11">
        <f t="shared" si="74"/>
        <v>2.3523986152141641E-6</v>
      </c>
      <c r="BT45" s="11">
        <f t="shared" si="74"/>
        <v>6.5638347933380966E-6</v>
      </c>
      <c r="BU45" s="11">
        <f t="shared" si="74"/>
        <v>1.7020029460388095E-5</v>
      </c>
      <c r="BV45" s="11">
        <f t="shared" si="74"/>
        <v>4.0950227955099498E-5</v>
      </c>
      <c r="BW45" s="11">
        <f t="shared" si="74"/>
        <v>9.1281570043783927E-5</v>
      </c>
      <c r="BX45" s="11">
        <f t="shared" si="74"/>
        <v>1.8822532325014432E-4</v>
      </c>
      <c r="BY45" s="11">
        <f t="shared" si="74"/>
        <v>3.5849127128304416E-4</v>
      </c>
      <c r="BZ45" s="11">
        <f t="shared" si="74"/>
        <v>6.2968321195243382E-4</v>
      </c>
      <c r="CA45" s="11">
        <f t="shared" si="74"/>
        <v>1.0184648611887273E-3</v>
      </c>
      <c r="CB45" s="11">
        <f t="shared" si="74"/>
        <v>1.5145646000355841E-3</v>
      </c>
      <c r="CC45" s="11">
        <f t="shared" si="74"/>
        <v>2.0676869286602464E-3</v>
      </c>
      <c r="CD45" s="11">
        <f t="shared" si="74"/>
        <v>2.5874645128043023E-3</v>
      </c>
      <c r="CE45" s="11">
        <f t="shared" si="74"/>
        <v>2.9634259021418079E-3</v>
      </c>
      <c r="CF45" s="11">
        <f t="shared" ref="CF45:CP45" si="75">EXP(((-4*$C$34*$C$35*$R45*((0.5*$Q45*((CF$8-$Q45)^2))+(0.333*((CF$8-$Q45)^3))))/($C$37*$C$38)))*$F$35</f>
        <v>3.101567267424821E-3</v>
      </c>
      <c r="CG45" s="11">
        <f t="shared" si="75"/>
        <v>2.9619192180092993E-3</v>
      </c>
      <c r="CH45" s="11">
        <f t="shared" si="75"/>
        <v>2.5769589383350076E-3</v>
      </c>
      <c r="CI45" s="11">
        <f t="shared" si="75"/>
        <v>2.0394895408708765E-3</v>
      </c>
      <c r="CJ45" s="11">
        <f t="shared" si="75"/>
        <v>1.4660627952472693E-3</v>
      </c>
      <c r="CK45" s="11">
        <f t="shared" si="75"/>
        <v>9.5573651754946758E-4</v>
      </c>
      <c r="CL45" s="11">
        <f t="shared" si="75"/>
        <v>5.6417744048700138E-4</v>
      </c>
      <c r="CM45" s="11">
        <f t="shared" si="75"/>
        <v>3.0110820635688391E-4</v>
      </c>
      <c r="CN45" s="11">
        <f t="shared" si="75"/>
        <v>1.4507621561240508E-4</v>
      </c>
      <c r="CO45" s="11">
        <f t="shared" si="75"/>
        <v>6.3004853566908908E-5</v>
      </c>
      <c r="CP45" s="11">
        <f t="shared" si="75"/>
        <v>2.4625971233594209E-5</v>
      </c>
      <c r="CQ45" s="11"/>
      <c r="CR45" s="10"/>
      <c r="CS45" s="9"/>
      <c r="CT45" s="9"/>
      <c r="CU45" s="9"/>
      <c r="CV45" s="9"/>
      <c r="CW45" s="9"/>
      <c r="CX45" s="9"/>
      <c r="CY45" s="9"/>
      <c r="CZ45" s="9"/>
      <c r="DA45" s="9">
        <f t="shared" ref="DA45:DO45" si="76">EXP(((-4*$C$34*$C$35*$R45*((0.5*$Q45*((DA$41-$Q45)^2))+(0.333*((DA$41-$Q45)^3))))/($C$37*$C$38)))*$F$35</f>
        <v>3.9652755683051142E-6</v>
      </c>
      <c r="DB45" s="9">
        <f t="shared" si="76"/>
        <v>2.7554409890826969E-3</v>
      </c>
      <c r="DC45" s="9">
        <f t="shared" si="76"/>
        <v>3.078964361960606E-3</v>
      </c>
      <c r="DD45" s="9">
        <f t="shared" si="76"/>
        <v>2.5401283122370357E-3</v>
      </c>
      <c r="DE45" s="9">
        <f t="shared" si="76"/>
        <v>1.6779431587800105E-3</v>
      </c>
      <c r="DF45" s="9">
        <f t="shared" si="76"/>
        <v>4.0386949817477385E-4</v>
      </c>
      <c r="DG45" s="9">
        <f t="shared" si="76"/>
        <v>1.8822532325013771E-4</v>
      </c>
      <c r="DH45" s="9">
        <f t="shared" si="76"/>
        <v>7.2354785791698236E-5</v>
      </c>
      <c r="DI45" s="9">
        <f t="shared" si="76"/>
        <v>2.6650972341988613E-5</v>
      </c>
      <c r="DJ45" s="9">
        <f t="shared" si="76"/>
        <v>8.8038415091638924E-6</v>
      </c>
      <c r="DK45" s="9">
        <f t="shared" si="76"/>
        <v>2.9050658491033198E-6</v>
      </c>
      <c r="DL45" s="9">
        <f t="shared" si="76"/>
        <v>9.8290392600496636E-7</v>
      </c>
      <c r="DM45" s="9">
        <f t="shared" si="76"/>
        <v>3.0989513455837584E-7</v>
      </c>
      <c r="DN45" s="9">
        <f t="shared" si="76"/>
        <v>9.1186308349731763E-8</v>
      </c>
      <c r="DO45" s="9">
        <f t="shared" si="76"/>
        <v>2.5079466093996889E-8</v>
      </c>
      <c r="DP45" s="9"/>
      <c r="DQ45" s="9"/>
      <c r="DR45" s="9"/>
      <c r="DS45" s="9"/>
      <c r="DT45" s="8"/>
    </row>
    <row r="46" spans="1:124" ht="15.75" thickBot="1" x14ac:dyDescent="0.3">
      <c r="L46" s="7"/>
      <c r="M46" s="4"/>
      <c r="N46" s="4"/>
      <c r="O46" s="4"/>
      <c r="P46" s="4"/>
      <c r="Q46" s="4"/>
      <c r="R46" s="6"/>
      <c r="S46" s="5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3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1"/>
    </row>
  </sheetData>
  <printOptions gridLines="1"/>
  <pageMargins left="0.7" right="0.7" top="0.75" bottom="0.75" header="0.3" footer="0.3"/>
  <pageSetup paperSize="9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 Partitioning Models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</dc:creator>
  <cp:lastModifiedBy>AMB</cp:lastModifiedBy>
  <dcterms:created xsi:type="dcterms:W3CDTF">2019-07-26T14:20:04Z</dcterms:created>
  <dcterms:modified xsi:type="dcterms:W3CDTF">2019-07-26T14:28:32Z</dcterms:modified>
</cp:coreProperties>
</file>