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Minsoc\2022\02 Pete Williams\Bevins\"/>
    </mc:Choice>
  </mc:AlternateContent>
  <bookViews>
    <workbookView xWindow="0" yWindow="0" windowWidth="9225" windowHeight="106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39" i="1" l="1"/>
  <c r="BA39" i="1"/>
  <c r="AN39" i="1"/>
  <c r="AN37" i="1"/>
  <c r="AL39" i="1"/>
  <c r="AE39" i="1"/>
  <c r="Z39" i="1"/>
  <c r="Z38" i="1"/>
  <c r="Q37" i="1"/>
  <c r="S37" i="1"/>
  <c r="R38" i="1"/>
  <c r="S38" i="1"/>
  <c r="T38" i="1"/>
  <c r="Q39" i="1"/>
  <c r="S39" i="1"/>
  <c r="P39" i="1"/>
  <c r="P37" i="1"/>
  <c r="AE30" i="1"/>
  <c r="AF30" i="1"/>
  <c r="AF39" i="1" s="1"/>
  <c r="AI30" i="1"/>
  <c r="AI39" i="1" s="1"/>
  <c r="AK30" i="1"/>
  <c r="AK39" i="1" s="1"/>
  <c r="AL30" i="1"/>
  <c r="BB30" i="1"/>
  <c r="BA30" i="1"/>
  <c r="BC30" i="1"/>
  <c r="BC39" i="1" s="1"/>
  <c r="BE30" i="1"/>
  <c r="BE39" i="1" s="1"/>
  <c r="BE18" i="1" l="1"/>
  <c r="BD18" i="1"/>
  <c r="BC18" i="1"/>
  <c r="BB18" i="1"/>
  <c r="BA18" i="1"/>
  <c r="AW18" i="1"/>
  <c r="AV18" i="1"/>
  <c r="AU18" i="1"/>
  <c r="AS18" i="1"/>
  <c r="AN18" i="1"/>
  <c r="AM18" i="1"/>
  <c r="AL18" i="1"/>
  <c r="AK18" i="1"/>
  <c r="AJ18" i="1"/>
  <c r="AI18" i="1"/>
  <c r="AG18" i="1"/>
  <c r="AF18" i="1"/>
  <c r="AE18" i="1"/>
  <c r="AC18" i="1"/>
  <c r="Z18" i="1"/>
  <c r="X18" i="1"/>
  <c r="U18" i="1"/>
  <c r="T18" i="1"/>
  <c r="S18" i="1"/>
  <c r="R18" i="1"/>
  <c r="Q18" i="1"/>
  <c r="P18" i="1"/>
  <c r="O18" i="1"/>
  <c r="BE17" i="1"/>
  <c r="BD17" i="1"/>
  <c r="BC17" i="1"/>
  <c r="BB17" i="1"/>
  <c r="BA17" i="1"/>
  <c r="AW17" i="1"/>
  <c r="AV17" i="1"/>
  <c r="AU17" i="1"/>
  <c r="AS17" i="1"/>
  <c r="AN17" i="1"/>
  <c r="AM17" i="1"/>
  <c r="AL17" i="1"/>
  <c r="AK17" i="1"/>
  <c r="AJ17" i="1"/>
  <c r="AI17" i="1"/>
  <c r="AG17" i="1"/>
  <c r="AF17" i="1"/>
  <c r="AE17" i="1"/>
  <c r="AC17" i="1"/>
  <c r="Z17" i="1"/>
  <c r="X17" i="1"/>
  <c r="U17" i="1"/>
  <c r="T17" i="1"/>
  <c r="S17" i="1"/>
  <c r="R17" i="1"/>
  <c r="Q17" i="1"/>
  <c r="P17" i="1"/>
  <c r="O17" i="1"/>
  <c r="P7" i="1"/>
  <c r="Q7" i="1"/>
  <c r="R7" i="1"/>
  <c r="S7" i="1"/>
  <c r="T7" i="1"/>
  <c r="U7" i="1"/>
  <c r="V7" i="1"/>
  <c r="X7" i="1"/>
  <c r="Z7" i="1"/>
  <c r="AC7" i="1"/>
  <c r="AE7" i="1"/>
  <c r="AF7" i="1"/>
  <c r="AG7" i="1"/>
  <c r="AI7" i="1"/>
  <c r="AJ7" i="1"/>
  <c r="AK7" i="1"/>
  <c r="AL7" i="1"/>
  <c r="AM7" i="1"/>
  <c r="AN7" i="1"/>
  <c r="AS7" i="1"/>
  <c r="AU7" i="1"/>
  <c r="AV7" i="1"/>
  <c r="AW7" i="1"/>
  <c r="BA7" i="1"/>
  <c r="BB7" i="1"/>
  <c r="BC7" i="1"/>
  <c r="BD7" i="1"/>
  <c r="BE7" i="1"/>
  <c r="P8" i="1"/>
  <c r="Q8" i="1"/>
  <c r="R8" i="1"/>
  <c r="S8" i="1"/>
  <c r="T8" i="1"/>
  <c r="U8" i="1"/>
  <c r="U9" i="1" s="1"/>
  <c r="Z8" i="1"/>
  <c r="AC8" i="1"/>
  <c r="AE8" i="1"/>
  <c r="AE9" i="1" s="1"/>
  <c r="AF8" i="1"/>
  <c r="AG8" i="1"/>
  <c r="AI8" i="1"/>
  <c r="AJ8" i="1"/>
  <c r="AJ9" i="1" s="1"/>
  <c r="AK8" i="1"/>
  <c r="AL8" i="1"/>
  <c r="AM8" i="1"/>
  <c r="AN8" i="1"/>
  <c r="AN9" i="1" s="1"/>
  <c r="AS8" i="1"/>
  <c r="AU8" i="1"/>
  <c r="AV8" i="1"/>
  <c r="AW8" i="1"/>
  <c r="AW9" i="1" s="1"/>
  <c r="BA8" i="1"/>
  <c r="BB8" i="1"/>
  <c r="BC8" i="1"/>
  <c r="BD8" i="1"/>
  <c r="BE8" i="1"/>
  <c r="O8" i="1"/>
  <c r="O7" i="1"/>
  <c r="BE29" i="1"/>
  <c r="BE38" i="1" s="1"/>
  <c r="BC29" i="1"/>
  <c r="BC38" i="1" s="1"/>
  <c r="AL29" i="1"/>
  <c r="AL38" i="1" s="1"/>
  <c r="AK29" i="1"/>
  <c r="AK38" i="1" s="1"/>
  <c r="AI29" i="1"/>
  <c r="AI38" i="1" s="1"/>
  <c r="AF29" i="1"/>
  <c r="AF38" i="1" s="1"/>
  <c r="AE29" i="1"/>
  <c r="AE38" i="1" s="1"/>
  <c r="BE28" i="1"/>
  <c r="BE37" i="1" s="1"/>
  <c r="BC28" i="1"/>
  <c r="BC37" i="1" s="1"/>
  <c r="BB28" i="1"/>
  <c r="BB37" i="1" s="1"/>
  <c r="BA28" i="1"/>
  <c r="BA37" i="1" s="1"/>
  <c r="AL28" i="1"/>
  <c r="AL37" i="1" s="1"/>
  <c r="AK28" i="1"/>
  <c r="AK37" i="1" s="1"/>
  <c r="AI28" i="1"/>
  <c r="AI37" i="1" s="1"/>
  <c r="AF28" i="1"/>
  <c r="AF37" i="1" s="1"/>
  <c r="AE28" i="1"/>
  <c r="AE37" i="1" s="1"/>
  <c r="P9" i="1" l="1"/>
  <c r="AU9" i="1"/>
  <c r="AG9" i="1"/>
  <c r="R9" i="1"/>
  <c r="BC9" i="1"/>
  <c r="AV9" i="1"/>
  <c r="AI9" i="1"/>
  <c r="T9" i="1"/>
  <c r="R19" i="1"/>
  <c r="BE9" i="1"/>
  <c r="S19" i="1"/>
  <c r="Z9" i="1"/>
  <c r="AK9" i="1"/>
  <c r="O9" i="1"/>
  <c r="AG19" i="1"/>
  <c r="BD9" i="1"/>
  <c r="AS9" i="1"/>
  <c r="AF9" i="1"/>
  <c r="O19" i="1"/>
  <c r="Z19" i="1"/>
  <c r="AL19" i="1"/>
  <c r="BA19" i="1"/>
  <c r="BB9" i="1"/>
  <c r="AM9" i="1"/>
  <c r="AC9" i="1"/>
  <c r="Q9" i="1"/>
  <c r="U19" i="1"/>
  <c r="AF19" i="1"/>
  <c r="AS19" i="1"/>
  <c r="BD19" i="1"/>
  <c r="AU19" i="1"/>
  <c r="BE19" i="1"/>
  <c r="T19" i="1"/>
  <c r="AI19" i="1"/>
  <c r="X19" i="1"/>
  <c r="AK19" i="1"/>
  <c r="AW19" i="1"/>
  <c r="S9" i="1"/>
  <c r="BA9" i="1"/>
  <c r="AL9" i="1"/>
  <c r="AJ19" i="1"/>
  <c r="AV19" i="1"/>
  <c r="P19" i="1"/>
  <c r="AC19" i="1"/>
  <c r="AM19" i="1"/>
  <c r="BB19" i="1"/>
  <c r="Q19" i="1"/>
  <c r="AE19" i="1"/>
  <c r="AN19" i="1"/>
  <c r="BC19" i="1"/>
</calcChain>
</file>

<file path=xl/sharedStrings.xml><?xml version="1.0" encoding="utf-8"?>
<sst xmlns="http://schemas.openxmlformats.org/spreadsheetml/2006/main" count="360" uniqueCount="100">
  <si>
    <t>Reading No</t>
  </si>
  <si>
    <t>sample</t>
  </si>
  <si>
    <t>Time</t>
  </si>
  <si>
    <t>Type</t>
  </si>
  <si>
    <t>Duration</t>
  </si>
  <si>
    <t>Units</t>
  </si>
  <si>
    <t>Sequence</t>
  </si>
  <si>
    <t>Flags</t>
  </si>
  <si>
    <t>SAMPLE</t>
  </si>
  <si>
    <t>LOCATION</t>
  </si>
  <si>
    <t>INSPECTOR</t>
  </si>
  <si>
    <t>MISC</t>
  </si>
  <si>
    <t>NOTE</t>
  </si>
  <si>
    <t>User Login</t>
  </si>
  <si>
    <t>Mo</t>
  </si>
  <si>
    <t>Zr</t>
  </si>
  <si>
    <t>Sr</t>
  </si>
  <si>
    <t>U</t>
  </si>
  <si>
    <t>Rb</t>
  </si>
  <si>
    <t>Th</t>
  </si>
  <si>
    <t>Pb</t>
  </si>
  <si>
    <t>Au</t>
  </si>
  <si>
    <t>Se</t>
  </si>
  <si>
    <t>As</t>
  </si>
  <si>
    <t>Hg</t>
  </si>
  <si>
    <t>Zn</t>
  </si>
  <si>
    <t>W</t>
  </si>
  <si>
    <t>Cu</t>
  </si>
  <si>
    <t>Ni</t>
  </si>
  <si>
    <t>Co</t>
  </si>
  <si>
    <t>Fe</t>
  </si>
  <si>
    <t>Mn</t>
  </si>
  <si>
    <t>Cr</t>
  </si>
  <si>
    <t>V</t>
  </si>
  <si>
    <t>Ti</t>
  </si>
  <si>
    <t>Sc</t>
  </si>
  <si>
    <t>Ca</t>
  </si>
  <si>
    <t>K</t>
  </si>
  <si>
    <t>S</t>
  </si>
  <si>
    <t>Ba</t>
  </si>
  <si>
    <t>Cs</t>
  </si>
  <si>
    <t>Te</t>
  </si>
  <si>
    <t>Sb</t>
  </si>
  <si>
    <t>Sn</t>
  </si>
  <si>
    <t>Cd</t>
  </si>
  <si>
    <t>Ag</t>
  </si>
  <si>
    <t>Pd</t>
  </si>
  <si>
    <t>Nb</t>
  </si>
  <si>
    <t>Bi</t>
  </si>
  <si>
    <t>Re</t>
  </si>
  <si>
    <t>Ta</t>
  </si>
  <si>
    <t>Hf</t>
  </si>
  <si>
    <t>Al</t>
  </si>
  <si>
    <t>P</t>
  </si>
  <si>
    <t>Si</t>
  </si>
  <si>
    <t>Cl</t>
  </si>
  <si>
    <t>Mg</t>
  </si>
  <si>
    <t>Newberry Obsidian</t>
  </si>
  <si>
    <t>TestAll Geo</t>
  </si>
  <si>
    <t>ppm</t>
  </si>
  <si>
    <t>Final</t>
  </si>
  <si>
    <t xml:space="preserve">-8mm </t>
  </si>
  <si>
    <t/>
  </si>
  <si>
    <t>N Pearce</t>
  </si>
  <si>
    <t>Newberry Obsidian.06</t>
  </si>
  <si>
    <t>Newberry Obsidian.07</t>
  </si>
  <si>
    <t>Newberry Obsidian.08</t>
  </si>
  <si>
    <t>Newberry Obsidian.09</t>
  </si>
  <si>
    <t>Newberry Obsidian.10</t>
  </si>
  <si>
    <t>Average ALL pXRF Newberry Obsidian analyses</t>
  </si>
  <si>
    <t>Standard Deviation</t>
  </si>
  <si>
    <t>CV%</t>
  </si>
  <si>
    <t>Higgins 1973 (average, n=4)</t>
  </si>
  <si>
    <t>&lt;20</t>
  </si>
  <si>
    <t>&lt;4</t>
  </si>
  <si>
    <t>&lt;10</t>
  </si>
  <si>
    <t xml:space="preserve">Fe2O3T </t>
  </si>
  <si>
    <t>MnO</t>
  </si>
  <si>
    <t>TiO2</t>
  </si>
  <si>
    <t>CaO</t>
  </si>
  <si>
    <t>K2O</t>
  </si>
  <si>
    <t>Al2O3</t>
  </si>
  <si>
    <t>P2O5</t>
  </si>
  <si>
    <t>SiO2</t>
  </si>
  <si>
    <t>MgO</t>
  </si>
  <si>
    <t>wt% oxide</t>
  </si>
  <si>
    <t>ORS analyses</t>
  </si>
  <si>
    <t>Altarstone and altarstone "chips" analsyes</t>
  </si>
  <si>
    <t>Average</t>
  </si>
  <si>
    <t>Std Dev</t>
  </si>
  <si>
    <t>Published Big Obsidian Flow Anlasyes</t>
  </si>
  <si>
    <t>n.d.</t>
  </si>
  <si>
    <t>Laidey Mackay 1971 (average n=66, whole flow)</t>
  </si>
  <si>
    <t>Linnemann 1990 (BOF flow front sample)</t>
  </si>
  <si>
    <t>Comparisons pXRF/ published analyses</t>
  </si>
  <si>
    <t>Analyses above LoD, total no. of analyses performed =</t>
  </si>
  <si>
    <t>Higgins, M.W. (1973) Petrology of Newberry volcano, central Oregon. Geological Society of America Bulletin, 84, 455–488.</t>
  </si>
  <si>
    <t>Laidley, R.A. and McKay, D.S. (1971) Geochemical examination of obsidians from Newberry Caldera, Oregon. Contributions to Mineralogy and Petrology, 30, 336–342.</t>
  </si>
  <si>
    <t>Linneman, S.R., 1990. The petrologic evolution of the Holocene magmatic system of Newberry Volcano, central Oregon. PhD thesis, University of Wyoming, Laramie, 312pp.</t>
  </si>
  <si>
    <t>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</si>
</sst>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2" fillId="0" borderId="0" xfId="0" applyFont="1"/>
    <xf numFmtId="0" fontId="2" fillId="0" borderId="0" xfId="0" quotePrefix="1" applyFont="1"/>
    <xf numFmtId="22" fontId="2" fillId="0" borderId="0" xfId="0" applyNumberFormat="1" applyFont="1"/>
    <xf numFmtId="2" fontId="2" fillId="0" borderId="0" xfId="0" applyNumberFormat="1" applyFont="1"/>
    <xf numFmtId="0" fontId="1" fillId="0" borderId="0" xfId="0" applyFont="1"/>
    <xf numFmtId="0" fontId="1" fillId="0" borderId="0" xfId="0" quotePrefix="1" applyFont="1"/>
    <xf numFmtId="22" fontId="1" fillId="0" borderId="0" xfId="0" applyNumberFormat="1" applyFont="1"/>
    <xf numFmtId="2" fontId="1" fillId="0" borderId="0" xfId="0" applyNumberFormat="1" applyFont="1"/>
    <xf numFmtId="9" fontId="2" fillId="0" borderId="0" xfId="0" applyNumberFormat="1" applyFont="1"/>
    <xf numFmtId="0" fontId="1" fillId="0" borderId="0" xfId="0" applyFont="1" applyAlignment="1">
      <alignment horizontal="left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1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2" fontId="2" fillId="3" borderId="0" xfId="0" applyNumberFormat="1" applyFont="1" applyFill="1" applyAlignment="1">
      <alignment horizontal="right"/>
    </xf>
    <xf numFmtId="0" fontId="2" fillId="0" borderId="0" xfId="0" applyFont="1" applyFill="1"/>
    <xf numFmtId="0" fontId="2" fillId="4" borderId="0" xfId="0" applyFont="1" applyFill="1"/>
    <xf numFmtId="22" fontId="2" fillId="4" borderId="0" xfId="0" applyNumberFormat="1" applyFont="1" applyFill="1"/>
    <xf numFmtId="0" fontId="1" fillId="4" borderId="0" xfId="0" applyFont="1" applyFill="1"/>
    <xf numFmtId="164" fontId="2" fillId="4" borderId="0" xfId="0" applyNumberFormat="1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3"/>
  <sheetViews>
    <sheetView tabSelected="1" topLeftCell="A10" zoomScaleNormal="100" workbookViewId="0">
      <selection activeCell="B46" sqref="B46"/>
    </sheetView>
  </sheetViews>
  <sheetFormatPr defaultColWidth="8.85546875" defaultRowHeight="12.75" x14ac:dyDescent="0.2"/>
  <cols>
    <col min="1" max="1" width="11.85546875" style="3" customWidth="1"/>
    <col min="2" max="2" width="43.140625" style="3" customWidth="1"/>
    <col min="3" max="3" width="26.140625" style="3" customWidth="1"/>
    <col min="4" max="4" width="14.5703125" style="3" customWidth="1"/>
    <col min="5" max="14" width="8.85546875" style="3"/>
    <col min="15" max="15" width="9" style="3" bestFit="1" customWidth="1"/>
    <col min="16" max="16" width="9.42578125" style="3" bestFit="1" customWidth="1"/>
    <col min="17" max="18" width="9" style="3" bestFit="1" customWidth="1"/>
    <col min="19" max="19" width="9.42578125" style="3" bestFit="1" customWidth="1"/>
    <col min="20" max="30" width="9" style="3" bestFit="1" customWidth="1"/>
    <col min="31" max="31" width="11.5703125" style="3" bestFit="1" customWidth="1"/>
    <col min="32" max="32" width="9.42578125" style="3" bestFit="1" customWidth="1"/>
    <col min="33" max="34" width="9" style="3" bestFit="1" customWidth="1"/>
    <col min="35" max="37" width="10.42578125" style="3" bestFit="1" customWidth="1"/>
    <col min="38" max="38" width="11.5703125" style="3" bestFit="1" customWidth="1"/>
    <col min="39" max="40" width="9.42578125" style="3" bestFit="1" customWidth="1"/>
    <col min="41" max="44" width="9" style="3" bestFit="1" customWidth="1"/>
    <col min="45" max="45" width="13.85546875" style="3" customWidth="1"/>
    <col min="46" max="52" width="9" style="3" bestFit="1" customWidth="1"/>
    <col min="53" max="53" width="13.85546875" style="3" customWidth="1"/>
    <col min="54" max="54" width="9.42578125" style="3" bestFit="1" customWidth="1"/>
    <col min="55" max="55" width="14.42578125" style="3" customWidth="1"/>
    <col min="56" max="56" width="9.42578125" style="3" bestFit="1" customWidth="1"/>
    <col min="57" max="57" width="10.42578125" style="3" bestFit="1" customWidth="1"/>
    <col min="58" max="16384" width="8.85546875" style="3"/>
  </cols>
  <sheetData>
    <row r="1" spans="1:57" x14ac:dyDescent="0.2">
      <c r="A1" s="1" t="s">
        <v>0</v>
      </c>
      <c r="B1" s="1" t="s">
        <v>87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</row>
    <row r="2" spans="1:57" x14ac:dyDescent="0.2">
      <c r="A2" s="3">
        <v>94</v>
      </c>
      <c r="B2" s="4" t="s">
        <v>57</v>
      </c>
      <c r="C2" s="5">
        <v>44382</v>
      </c>
      <c r="D2" s="3" t="s">
        <v>58</v>
      </c>
      <c r="E2" s="3">
        <v>100</v>
      </c>
      <c r="F2" s="3" t="s">
        <v>59</v>
      </c>
      <c r="G2" s="3" t="s">
        <v>60</v>
      </c>
      <c r="H2" s="4" t="s">
        <v>61</v>
      </c>
      <c r="J2" s="4" t="s">
        <v>62</v>
      </c>
      <c r="K2" s="4" t="s">
        <v>62</v>
      </c>
      <c r="L2" s="4" t="s">
        <v>62</v>
      </c>
      <c r="M2" s="4" t="s">
        <v>62</v>
      </c>
      <c r="N2" s="4" t="s">
        <v>63</v>
      </c>
      <c r="O2" s="3">
        <v>6.62</v>
      </c>
      <c r="P2" s="3">
        <v>387.84</v>
      </c>
      <c r="Q2" s="3">
        <v>45.96</v>
      </c>
      <c r="R2" s="3">
        <v>8.35</v>
      </c>
      <c r="S2" s="3">
        <v>107.5</v>
      </c>
      <c r="T2" s="3">
        <v>9.36</v>
      </c>
      <c r="U2" s="3">
        <v>16.14</v>
      </c>
      <c r="Z2" s="3">
        <v>36.49</v>
      </c>
      <c r="AC2" s="3">
        <v>32.54</v>
      </c>
      <c r="AE2" s="3">
        <v>14913.74</v>
      </c>
      <c r="AF2" s="3">
        <v>400.11</v>
      </c>
      <c r="AG2" s="3">
        <v>28.23</v>
      </c>
      <c r="AI2" s="3">
        <v>1196.44</v>
      </c>
      <c r="AJ2" s="3">
        <v>12130.92</v>
      </c>
      <c r="AK2" s="3">
        <v>4842.21</v>
      </c>
      <c r="AL2" s="3">
        <v>29607.01</v>
      </c>
      <c r="AM2" s="3">
        <v>95.76</v>
      </c>
      <c r="AN2" s="3">
        <v>881.53</v>
      </c>
      <c r="AS2" s="3">
        <v>78511.13</v>
      </c>
      <c r="AU2" s="3">
        <v>2.77</v>
      </c>
      <c r="AV2" s="3">
        <v>22.67</v>
      </c>
      <c r="BA2" s="6">
        <v>63234.71</v>
      </c>
      <c r="BB2" s="6">
        <v>325.95999999999998</v>
      </c>
      <c r="BC2" s="6">
        <v>348754.84</v>
      </c>
      <c r="BD2" s="6">
        <v>774.97</v>
      </c>
      <c r="BE2" s="6"/>
    </row>
    <row r="3" spans="1:57" x14ac:dyDescent="0.2">
      <c r="A3" s="3">
        <v>95</v>
      </c>
      <c r="B3" s="4" t="s">
        <v>57</v>
      </c>
      <c r="C3" s="5">
        <v>44382</v>
      </c>
      <c r="D3" s="3" t="s">
        <v>58</v>
      </c>
      <c r="E3" s="3">
        <v>100</v>
      </c>
      <c r="F3" s="3" t="s">
        <v>59</v>
      </c>
      <c r="G3" s="3" t="s">
        <v>60</v>
      </c>
      <c r="H3" s="4" t="s">
        <v>61</v>
      </c>
      <c r="J3" s="4" t="s">
        <v>62</v>
      </c>
      <c r="K3" s="4" t="s">
        <v>62</v>
      </c>
      <c r="L3" s="4" t="s">
        <v>62</v>
      </c>
      <c r="M3" s="4" t="s">
        <v>62</v>
      </c>
      <c r="N3" s="4" t="s">
        <v>63</v>
      </c>
      <c r="O3" s="3">
        <v>8.93</v>
      </c>
      <c r="P3" s="3">
        <v>379.54</v>
      </c>
      <c r="Q3" s="3">
        <v>45.96</v>
      </c>
      <c r="S3" s="3">
        <v>101.9</v>
      </c>
      <c r="T3" s="3">
        <v>9.85</v>
      </c>
      <c r="U3" s="3">
        <v>17.739999999999998</v>
      </c>
      <c r="Z3" s="3">
        <v>43.17</v>
      </c>
      <c r="AC3" s="3">
        <v>23.83</v>
      </c>
      <c r="AE3" s="3">
        <v>14719.21</v>
      </c>
      <c r="AF3" s="3">
        <v>353.26</v>
      </c>
      <c r="AG3" s="3">
        <v>26.85</v>
      </c>
      <c r="AI3" s="3">
        <v>1196.58</v>
      </c>
      <c r="AJ3" s="3">
        <v>12133.71</v>
      </c>
      <c r="AK3" s="3">
        <v>4791.5600000000004</v>
      </c>
      <c r="AL3" s="3">
        <v>29713.95</v>
      </c>
      <c r="AM3" s="3">
        <v>93.67</v>
      </c>
      <c r="AN3" s="3">
        <v>732.16</v>
      </c>
      <c r="AS3" s="3">
        <v>78538.63</v>
      </c>
      <c r="AU3" s="3">
        <v>2.86</v>
      </c>
      <c r="AV3" s="3">
        <v>23.37</v>
      </c>
      <c r="AW3" s="3">
        <v>11.76</v>
      </c>
      <c r="BA3" s="6">
        <v>62238.45</v>
      </c>
      <c r="BB3" s="6">
        <v>411.61</v>
      </c>
      <c r="BC3" s="6">
        <v>346644.44</v>
      </c>
      <c r="BD3" s="6">
        <v>741.15</v>
      </c>
      <c r="BE3" s="6"/>
    </row>
    <row r="4" spans="1:57" x14ac:dyDescent="0.2">
      <c r="A4" s="3">
        <v>96</v>
      </c>
      <c r="B4" s="4" t="s">
        <v>57</v>
      </c>
      <c r="C4" s="5">
        <v>44382</v>
      </c>
      <c r="D4" s="3" t="s">
        <v>58</v>
      </c>
      <c r="E4" s="3">
        <v>100</v>
      </c>
      <c r="F4" s="3" t="s">
        <v>59</v>
      </c>
      <c r="G4" s="3" t="s">
        <v>60</v>
      </c>
      <c r="H4" s="4" t="s">
        <v>61</v>
      </c>
      <c r="J4" s="4" t="s">
        <v>62</v>
      </c>
      <c r="K4" s="4" t="s">
        <v>62</v>
      </c>
      <c r="L4" s="4" t="s">
        <v>62</v>
      </c>
      <c r="M4" s="4" t="s">
        <v>62</v>
      </c>
      <c r="N4" s="4" t="s">
        <v>63</v>
      </c>
      <c r="O4" s="3">
        <v>9.1300000000000008</v>
      </c>
      <c r="P4" s="3">
        <v>395.82</v>
      </c>
      <c r="Q4" s="3">
        <v>50.67</v>
      </c>
      <c r="R4" s="3">
        <v>9.84</v>
      </c>
      <c r="S4" s="3">
        <v>103.65</v>
      </c>
      <c r="T4" s="3">
        <v>11.56</v>
      </c>
      <c r="U4" s="3">
        <v>16.82</v>
      </c>
      <c r="Z4" s="3">
        <v>42.88</v>
      </c>
      <c r="AC4" s="3">
        <v>42.61</v>
      </c>
      <c r="AE4" s="3">
        <v>14872.3</v>
      </c>
      <c r="AF4" s="3">
        <v>500.03</v>
      </c>
      <c r="AG4" s="3">
        <v>25.03</v>
      </c>
      <c r="AI4" s="3">
        <v>1231.68</v>
      </c>
      <c r="AJ4" s="3">
        <v>12110.75</v>
      </c>
      <c r="AK4" s="3">
        <v>4875.53</v>
      </c>
      <c r="AL4" s="3">
        <v>30943.9</v>
      </c>
      <c r="AM4" s="3">
        <v>97.57</v>
      </c>
      <c r="AN4" s="3">
        <v>919.79</v>
      </c>
      <c r="AS4" s="3">
        <v>78378.61</v>
      </c>
      <c r="AU4" s="3">
        <v>2.99</v>
      </c>
      <c r="AV4" s="3">
        <v>24.4</v>
      </c>
      <c r="AW4" s="3">
        <v>14.46</v>
      </c>
      <c r="BA4" s="6">
        <v>67704.289999999994</v>
      </c>
      <c r="BB4" s="6">
        <v>421.12</v>
      </c>
      <c r="BC4" s="6">
        <v>362848.5</v>
      </c>
      <c r="BD4" s="6">
        <v>753.54</v>
      </c>
      <c r="BE4" s="6"/>
    </row>
    <row r="5" spans="1:57" x14ac:dyDescent="0.2">
      <c r="A5" s="3">
        <v>97</v>
      </c>
      <c r="B5" s="4" t="s">
        <v>57</v>
      </c>
      <c r="C5" s="5">
        <v>44382</v>
      </c>
      <c r="D5" s="3" t="s">
        <v>58</v>
      </c>
      <c r="E5" s="3">
        <v>100</v>
      </c>
      <c r="F5" s="3" t="s">
        <v>59</v>
      </c>
      <c r="G5" s="3" t="s">
        <v>60</v>
      </c>
      <c r="H5" s="4" t="s">
        <v>61</v>
      </c>
      <c r="J5" s="4" t="s">
        <v>62</v>
      </c>
      <c r="K5" s="4" t="s">
        <v>62</v>
      </c>
      <c r="L5" s="4" t="s">
        <v>62</v>
      </c>
      <c r="M5" s="4" t="s">
        <v>62</v>
      </c>
      <c r="N5" s="4" t="s">
        <v>63</v>
      </c>
      <c r="O5" s="3">
        <v>6.49</v>
      </c>
      <c r="P5" s="3">
        <v>394.76</v>
      </c>
      <c r="Q5" s="3">
        <v>50.12</v>
      </c>
      <c r="R5" s="3">
        <v>10.34</v>
      </c>
      <c r="S5" s="3">
        <v>106.07</v>
      </c>
      <c r="T5" s="3">
        <v>11.49</v>
      </c>
      <c r="U5" s="3">
        <v>18.07</v>
      </c>
      <c r="X5" s="3">
        <v>5.24</v>
      </c>
      <c r="Z5" s="3">
        <v>42.06</v>
      </c>
      <c r="AC5" s="3">
        <v>50.3</v>
      </c>
      <c r="AE5" s="3">
        <v>15366.98</v>
      </c>
      <c r="AF5" s="3">
        <v>453.8</v>
      </c>
      <c r="AI5" s="3">
        <v>1257.67</v>
      </c>
      <c r="AJ5" s="3">
        <v>12101.88</v>
      </c>
      <c r="AK5" s="3">
        <v>5051.8900000000003</v>
      </c>
      <c r="AL5" s="3">
        <v>30997.85</v>
      </c>
      <c r="AM5" s="3">
        <v>97.27</v>
      </c>
      <c r="AN5" s="3">
        <v>941.88</v>
      </c>
      <c r="AS5" s="3">
        <v>78319.839999999997</v>
      </c>
      <c r="AU5" s="3">
        <v>2.9</v>
      </c>
      <c r="AV5" s="3">
        <v>23.68</v>
      </c>
      <c r="AW5" s="3">
        <v>11.91</v>
      </c>
      <c r="BA5" s="6">
        <v>70553.710000000006</v>
      </c>
      <c r="BB5" s="6">
        <v>407.32</v>
      </c>
      <c r="BC5" s="6">
        <v>367172.81</v>
      </c>
      <c r="BD5" s="6">
        <v>748.73</v>
      </c>
      <c r="BE5" s="6">
        <v>7249.4</v>
      </c>
    </row>
    <row r="6" spans="1:57" x14ac:dyDescent="0.2">
      <c r="A6" s="3">
        <v>98</v>
      </c>
      <c r="B6" s="4" t="s">
        <v>57</v>
      </c>
      <c r="C6" s="5">
        <v>44382</v>
      </c>
      <c r="D6" s="3" t="s">
        <v>58</v>
      </c>
      <c r="E6" s="3">
        <v>100</v>
      </c>
      <c r="F6" s="3" t="s">
        <v>59</v>
      </c>
      <c r="G6" s="3" t="s">
        <v>60</v>
      </c>
      <c r="H6" s="4" t="s">
        <v>61</v>
      </c>
      <c r="J6" s="4" t="s">
        <v>62</v>
      </c>
      <c r="K6" s="4" t="s">
        <v>62</v>
      </c>
      <c r="L6" s="4" t="s">
        <v>62</v>
      </c>
      <c r="M6" s="4" t="s">
        <v>62</v>
      </c>
      <c r="N6" s="4" t="s">
        <v>63</v>
      </c>
      <c r="O6" s="3">
        <v>8.61</v>
      </c>
      <c r="P6" s="3">
        <v>387.31</v>
      </c>
      <c r="Q6" s="3">
        <v>48.54</v>
      </c>
      <c r="R6" s="3">
        <v>6.88</v>
      </c>
      <c r="S6" s="3">
        <v>108.12</v>
      </c>
      <c r="T6" s="3">
        <v>11.57</v>
      </c>
      <c r="U6" s="3">
        <v>17.62</v>
      </c>
      <c r="V6" s="3">
        <v>4.53</v>
      </c>
      <c r="Z6" s="3">
        <v>44.83</v>
      </c>
      <c r="AE6" s="3">
        <v>14732.01</v>
      </c>
      <c r="AF6" s="3">
        <v>465.5</v>
      </c>
      <c r="AG6" s="3">
        <v>29.59</v>
      </c>
      <c r="AI6" s="3">
        <v>1223.0899999999999</v>
      </c>
      <c r="AJ6" s="3">
        <v>12130.51</v>
      </c>
      <c r="AK6" s="3">
        <v>4815.55</v>
      </c>
      <c r="AL6" s="3">
        <v>29725.67</v>
      </c>
      <c r="AM6" s="3">
        <v>95.26</v>
      </c>
      <c r="AN6" s="3">
        <v>853.15</v>
      </c>
      <c r="AS6" s="3">
        <v>78510.27</v>
      </c>
      <c r="AU6" s="3">
        <v>2.88</v>
      </c>
      <c r="AV6" s="3">
        <v>23.56</v>
      </c>
      <c r="AW6" s="3">
        <v>11.67</v>
      </c>
      <c r="BA6" s="6">
        <v>61108.78</v>
      </c>
      <c r="BB6" s="6">
        <v>417.27</v>
      </c>
      <c r="BC6" s="6">
        <v>349745.34</v>
      </c>
      <c r="BD6" s="6">
        <v>786.87</v>
      </c>
      <c r="BE6" s="6"/>
    </row>
    <row r="7" spans="1:57" s="7" customFormat="1" x14ac:dyDescent="0.2">
      <c r="B7" s="8" t="s">
        <v>88</v>
      </c>
      <c r="C7" s="9"/>
      <c r="H7" s="8"/>
      <c r="J7" s="8"/>
      <c r="K7" s="8"/>
      <c r="L7" s="8"/>
      <c r="M7" s="8"/>
      <c r="N7" s="8"/>
      <c r="O7" s="10">
        <f>AVERAGE(O2:O6)</f>
        <v>7.9560000000000004</v>
      </c>
      <c r="P7" s="10">
        <f t="shared" ref="P7:BE7" si="0">AVERAGE(P2:P6)</f>
        <v>389.05399999999997</v>
      </c>
      <c r="Q7" s="10">
        <f t="shared" si="0"/>
        <v>48.25</v>
      </c>
      <c r="R7" s="10">
        <f t="shared" si="0"/>
        <v>8.8524999999999991</v>
      </c>
      <c r="S7" s="10">
        <f t="shared" si="0"/>
        <v>105.44800000000001</v>
      </c>
      <c r="T7" s="10">
        <f t="shared" si="0"/>
        <v>10.766000000000002</v>
      </c>
      <c r="U7" s="10">
        <f t="shared" si="0"/>
        <v>17.277999999999999</v>
      </c>
      <c r="V7" s="10">
        <f t="shared" si="0"/>
        <v>4.53</v>
      </c>
      <c r="W7" s="10"/>
      <c r="X7" s="10">
        <f t="shared" si="0"/>
        <v>5.24</v>
      </c>
      <c r="Y7" s="10"/>
      <c r="Z7" s="10">
        <f t="shared" si="0"/>
        <v>41.886000000000003</v>
      </c>
      <c r="AA7" s="10"/>
      <c r="AB7" s="10"/>
      <c r="AC7" s="10">
        <f t="shared" si="0"/>
        <v>37.319999999999993</v>
      </c>
      <c r="AD7" s="10"/>
      <c r="AE7" s="10">
        <f t="shared" si="0"/>
        <v>14920.847999999998</v>
      </c>
      <c r="AF7" s="10">
        <f t="shared" si="0"/>
        <v>434.53999999999996</v>
      </c>
      <c r="AG7" s="10">
        <f t="shared" si="0"/>
        <v>27.425000000000001</v>
      </c>
      <c r="AH7" s="10"/>
      <c r="AI7" s="10">
        <f t="shared" si="0"/>
        <v>1221.0920000000001</v>
      </c>
      <c r="AJ7" s="10">
        <f t="shared" si="0"/>
        <v>12121.554</v>
      </c>
      <c r="AK7" s="10">
        <f t="shared" si="0"/>
        <v>4875.348</v>
      </c>
      <c r="AL7" s="10">
        <f t="shared" si="0"/>
        <v>30197.675999999999</v>
      </c>
      <c r="AM7" s="10">
        <f t="shared" si="0"/>
        <v>95.905999999999992</v>
      </c>
      <c r="AN7" s="10">
        <f t="shared" si="0"/>
        <v>865.702</v>
      </c>
      <c r="AO7" s="10"/>
      <c r="AP7" s="10"/>
      <c r="AQ7" s="10"/>
      <c r="AR7" s="10"/>
      <c r="AS7" s="10">
        <f t="shared" si="0"/>
        <v>78451.695999999996</v>
      </c>
      <c r="AT7" s="10"/>
      <c r="AU7" s="10">
        <f t="shared" si="0"/>
        <v>2.8800000000000003</v>
      </c>
      <c r="AV7" s="10">
        <f t="shared" si="0"/>
        <v>23.536000000000001</v>
      </c>
      <c r="AW7" s="10">
        <f t="shared" si="0"/>
        <v>12.45</v>
      </c>
      <c r="AX7" s="10"/>
      <c r="AY7" s="10"/>
      <c r="AZ7" s="10"/>
      <c r="BA7" s="10">
        <f t="shared" si="0"/>
        <v>64967.988000000012</v>
      </c>
      <c r="BB7" s="10">
        <f t="shared" si="0"/>
        <v>396.65600000000001</v>
      </c>
      <c r="BC7" s="10">
        <f t="shared" si="0"/>
        <v>355033.18600000005</v>
      </c>
      <c r="BD7" s="10">
        <f t="shared" si="0"/>
        <v>761.05199999999991</v>
      </c>
      <c r="BE7" s="10">
        <f t="shared" si="0"/>
        <v>7249.4</v>
      </c>
    </row>
    <row r="8" spans="1:57" x14ac:dyDescent="0.2">
      <c r="B8" s="4" t="s">
        <v>89</v>
      </c>
      <c r="C8" s="5"/>
      <c r="H8" s="4"/>
      <c r="J8" s="4"/>
      <c r="K8" s="4"/>
      <c r="L8" s="4"/>
      <c r="M8" s="4"/>
      <c r="N8" s="4"/>
      <c r="O8" s="6">
        <f>STDEV(O2:O6)</f>
        <v>1.2931279905716979</v>
      </c>
      <c r="P8" s="6">
        <f t="shared" ref="P8:BE8" si="1">STDEV(P2:P6)</f>
        <v>6.5834778043219577</v>
      </c>
      <c r="Q8" s="6">
        <f t="shared" si="1"/>
        <v>2.2319050159000935</v>
      </c>
      <c r="R8" s="6">
        <f t="shared" si="1"/>
        <v>1.5632311622618982</v>
      </c>
      <c r="S8" s="6">
        <f t="shared" si="1"/>
        <v>2.6247990399266738</v>
      </c>
      <c r="T8" s="6">
        <f t="shared" si="1"/>
        <v>1.0743509668632505</v>
      </c>
      <c r="U8" s="6">
        <f t="shared" si="1"/>
        <v>0.78461455505235145</v>
      </c>
      <c r="V8" s="6"/>
      <c r="W8" s="6"/>
      <c r="X8" s="6"/>
      <c r="Y8" s="6"/>
      <c r="Z8" s="6">
        <f t="shared" si="1"/>
        <v>3.1800518863691511</v>
      </c>
      <c r="AA8" s="6"/>
      <c r="AB8" s="6"/>
      <c r="AC8" s="6">
        <f t="shared" si="1"/>
        <v>11.565653173657502</v>
      </c>
      <c r="AD8" s="6"/>
      <c r="AE8" s="6">
        <f t="shared" si="1"/>
        <v>263.51416787338019</v>
      </c>
      <c r="AF8" s="6">
        <f t="shared" si="1"/>
        <v>57.901365700646778</v>
      </c>
      <c r="AG8" s="6">
        <f t="shared" si="1"/>
        <v>1.9495213087661625</v>
      </c>
      <c r="AH8" s="6"/>
      <c r="AI8" s="6">
        <f t="shared" si="1"/>
        <v>25.800228099766905</v>
      </c>
      <c r="AJ8" s="6">
        <f t="shared" si="1"/>
        <v>14.313393378231588</v>
      </c>
      <c r="AK8" s="6">
        <f t="shared" si="1"/>
        <v>103.51505648938229</v>
      </c>
      <c r="AL8" s="6">
        <f t="shared" si="1"/>
        <v>707.60079125167795</v>
      </c>
      <c r="AM8" s="6">
        <f t="shared" si="1"/>
        <v>1.5864835328486671</v>
      </c>
      <c r="AN8" s="6">
        <f t="shared" si="1"/>
        <v>82.112945812460055</v>
      </c>
      <c r="AO8" s="6"/>
      <c r="AP8" s="6"/>
      <c r="AQ8" s="6"/>
      <c r="AR8" s="6"/>
      <c r="AS8" s="6">
        <f t="shared" si="1"/>
        <v>96.499225800006641</v>
      </c>
      <c r="AT8" s="6"/>
      <c r="AU8" s="6">
        <f t="shared" si="1"/>
        <v>7.9056941504209555E-2</v>
      </c>
      <c r="AV8" s="6">
        <f t="shared" si="1"/>
        <v>0.62155450283945213</v>
      </c>
      <c r="AW8" s="6">
        <f t="shared" si="1"/>
        <v>1.3436517405935218</v>
      </c>
      <c r="AX8" s="6"/>
      <c r="AY8" s="6"/>
      <c r="AZ8" s="6"/>
      <c r="BA8" s="6">
        <f t="shared" si="1"/>
        <v>4001.1172065586902</v>
      </c>
      <c r="BB8" s="6">
        <f t="shared" si="1"/>
        <v>39.870702652448962</v>
      </c>
      <c r="BC8" s="6">
        <f t="shared" si="1"/>
        <v>9303.2199674080493</v>
      </c>
      <c r="BD8" s="6">
        <f t="shared" si="1"/>
        <v>19.135250716936021</v>
      </c>
      <c r="BE8" s="6" t="e">
        <f t="shared" si="1"/>
        <v>#DIV/0!</v>
      </c>
    </row>
    <row r="9" spans="1:57" x14ac:dyDescent="0.2">
      <c r="B9" s="4" t="s">
        <v>71</v>
      </c>
      <c r="C9" s="5"/>
      <c r="H9" s="4"/>
      <c r="J9" s="4"/>
      <c r="K9" s="4"/>
      <c r="L9" s="4"/>
      <c r="M9" s="4"/>
      <c r="N9" s="4"/>
      <c r="O9" s="11">
        <f>O8/O7</f>
        <v>0.16253494099694543</v>
      </c>
      <c r="P9" s="11">
        <f t="shared" ref="P9:BE9" si="2">P8/P7</f>
        <v>1.6921758430248651E-2</v>
      </c>
      <c r="Q9" s="11">
        <f t="shared" si="2"/>
        <v>4.6257098775131469E-2</v>
      </c>
      <c r="R9" s="11">
        <f t="shared" si="2"/>
        <v>0.17658640635548131</v>
      </c>
      <c r="S9" s="11">
        <f t="shared" si="2"/>
        <v>2.4891880736729703E-2</v>
      </c>
      <c r="T9" s="11">
        <f t="shared" si="2"/>
        <v>9.9791098538291878E-2</v>
      </c>
      <c r="U9" s="11">
        <f t="shared" si="2"/>
        <v>4.5411190823726792E-2</v>
      </c>
      <c r="V9" s="11"/>
      <c r="W9" s="11"/>
      <c r="X9" s="11"/>
      <c r="Y9" s="11"/>
      <c r="Z9" s="11">
        <f t="shared" si="2"/>
        <v>7.5921594002032924E-2</v>
      </c>
      <c r="AA9" s="11"/>
      <c r="AB9" s="11"/>
      <c r="AC9" s="11">
        <f t="shared" si="2"/>
        <v>0.30990496178074772</v>
      </c>
      <c r="AD9" s="11"/>
      <c r="AE9" s="11">
        <f t="shared" si="2"/>
        <v>1.766080372063171E-2</v>
      </c>
      <c r="AF9" s="11">
        <f t="shared" si="2"/>
        <v>0.1332474932127003</v>
      </c>
      <c r="AG9" s="11">
        <f t="shared" si="2"/>
        <v>7.1085553646897448E-2</v>
      </c>
      <c r="AH9" s="11"/>
      <c r="AI9" s="11">
        <f t="shared" si="2"/>
        <v>2.112881592850244E-2</v>
      </c>
      <c r="AJ9" s="11">
        <f t="shared" si="2"/>
        <v>1.1808216486295063E-3</v>
      </c>
      <c r="AK9" s="11">
        <f t="shared" si="2"/>
        <v>2.1232342078838739E-2</v>
      </c>
      <c r="AL9" s="11">
        <f t="shared" si="2"/>
        <v>2.3432292976839606E-2</v>
      </c>
      <c r="AM9" s="11">
        <f t="shared" si="2"/>
        <v>1.654206757500748E-2</v>
      </c>
      <c r="AN9" s="11">
        <f t="shared" si="2"/>
        <v>9.4851283481452109E-2</v>
      </c>
      <c r="AO9" s="11"/>
      <c r="AP9" s="11"/>
      <c r="AQ9" s="11"/>
      <c r="AR9" s="11"/>
      <c r="AS9" s="11">
        <f t="shared" si="2"/>
        <v>1.2300463944081802E-3</v>
      </c>
      <c r="AT9" s="11"/>
      <c r="AU9" s="11">
        <f t="shared" si="2"/>
        <v>2.7450326911183869E-2</v>
      </c>
      <c r="AV9" s="11">
        <f t="shared" si="2"/>
        <v>2.6408671942532803E-2</v>
      </c>
      <c r="AW9" s="11">
        <f t="shared" si="2"/>
        <v>0.10792383458582505</v>
      </c>
      <c r="AX9" s="11"/>
      <c r="AY9" s="11"/>
      <c r="AZ9" s="11"/>
      <c r="BA9" s="11">
        <f t="shared" si="2"/>
        <v>6.158597995306072E-2</v>
      </c>
      <c r="BB9" s="11">
        <f t="shared" si="2"/>
        <v>0.10051707941503207</v>
      </c>
      <c r="BC9" s="11">
        <f t="shared" si="2"/>
        <v>2.6203803853446107E-2</v>
      </c>
      <c r="BD9" s="11">
        <f t="shared" si="2"/>
        <v>2.5143158045621092E-2</v>
      </c>
      <c r="BE9" s="11" t="e">
        <f t="shared" si="2"/>
        <v>#DIV/0!</v>
      </c>
    </row>
    <row r="10" spans="1:57" x14ac:dyDescent="0.2">
      <c r="BA10" s="6"/>
      <c r="BB10" s="6"/>
      <c r="BC10" s="6"/>
      <c r="BD10" s="6"/>
      <c r="BE10" s="6"/>
    </row>
    <row r="11" spans="1:57" x14ac:dyDescent="0.2">
      <c r="A11" s="1" t="s">
        <v>0</v>
      </c>
      <c r="B11" s="1" t="s">
        <v>86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7</v>
      </c>
      <c r="I11" s="1"/>
      <c r="J11" s="1" t="s">
        <v>9</v>
      </c>
      <c r="K11" s="1" t="s">
        <v>10</v>
      </c>
      <c r="L11" s="1" t="s">
        <v>11</v>
      </c>
      <c r="M11" s="1" t="s">
        <v>12</v>
      </c>
      <c r="N11" s="1" t="s">
        <v>13</v>
      </c>
      <c r="O11" s="1" t="s">
        <v>14</v>
      </c>
      <c r="P11" s="1" t="s">
        <v>15</v>
      </c>
      <c r="Q11" s="1" t="s">
        <v>16</v>
      </c>
      <c r="R11" s="1" t="s">
        <v>17</v>
      </c>
      <c r="S11" s="1" t="s">
        <v>18</v>
      </c>
      <c r="T11" s="1" t="s">
        <v>19</v>
      </c>
      <c r="U11" s="1" t="s">
        <v>20</v>
      </c>
      <c r="V11" s="1" t="s">
        <v>21</v>
      </c>
      <c r="W11" s="1" t="s">
        <v>22</v>
      </c>
      <c r="X11" s="1" t="s">
        <v>23</v>
      </c>
      <c r="Y11" s="1" t="s">
        <v>24</v>
      </c>
      <c r="Z11" s="1" t="s">
        <v>25</v>
      </c>
      <c r="AA11" s="1" t="s">
        <v>26</v>
      </c>
      <c r="AB11" s="1" t="s">
        <v>27</v>
      </c>
      <c r="AC11" s="1" t="s">
        <v>28</v>
      </c>
      <c r="AD11" s="1" t="s">
        <v>29</v>
      </c>
      <c r="AE11" s="1" t="s">
        <v>30</v>
      </c>
      <c r="AF11" s="1" t="s">
        <v>31</v>
      </c>
      <c r="AG11" s="1" t="s">
        <v>32</v>
      </c>
      <c r="AH11" s="1" t="s">
        <v>33</v>
      </c>
      <c r="AI11" s="1" t="s">
        <v>34</v>
      </c>
      <c r="AJ11" s="1" t="s">
        <v>35</v>
      </c>
      <c r="AK11" s="1" t="s">
        <v>36</v>
      </c>
      <c r="AL11" s="1" t="s">
        <v>37</v>
      </c>
      <c r="AM11" s="1" t="s">
        <v>38</v>
      </c>
      <c r="AN11" s="1" t="s">
        <v>39</v>
      </c>
      <c r="AO11" s="1" t="s">
        <v>40</v>
      </c>
      <c r="AP11" s="1" t="s">
        <v>41</v>
      </c>
      <c r="AQ11" s="1" t="s">
        <v>42</v>
      </c>
      <c r="AR11" s="1" t="s">
        <v>43</v>
      </c>
      <c r="AS11" s="1" t="s">
        <v>44</v>
      </c>
      <c r="AT11" s="1" t="s">
        <v>45</v>
      </c>
      <c r="AU11" s="1" t="s">
        <v>46</v>
      </c>
      <c r="AV11" s="1" t="s">
        <v>47</v>
      </c>
      <c r="AW11" s="1" t="s">
        <v>48</v>
      </c>
      <c r="AX11" s="1" t="s">
        <v>49</v>
      </c>
      <c r="AY11" s="1" t="s">
        <v>50</v>
      </c>
      <c r="AZ11" s="1" t="s">
        <v>51</v>
      </c>
      <c r="BA11" s="2" t="s">
        <v>52</v>
      </c>
      <c r="BB11" s="2" t="s">
        <v>53</v>
      </c>
      <c r="BC11" s="2" t="s">
        <v>54</v>
      </c>
      <c r="BD11" s="2" t="s">
        <v>55</v>
      </c>
      <c r="BE11" s="2" t="s">
        <v>56</v>
      </c>
    </row>
    <row r="12" spans="1:57" x14ac:dyDescent="0.2">
      <c r="A12" s="3">
        <v>249</v>
      </c>
      <c r="B12" s="3" t="s">
        <v>64</v>
      </c>
      <c r="C12" s="5">
        <v>44384</v>
      </c>
      <c r="D12" s="3" t="s">
        <v>58</v>
      </c>
      <c r="E12" s="3">
        <v>100</v>
      </c>
      <c r="F12" s="3" t="s">
        <v>59</v>
      </c>
      <c r="G12" s="3" t="s">
        <v>60</v>
      </c>
      <c r="H12" s="4" t="s">
        <v>61</v>
      </c>
      <c r="I12" s="4" t="s">
        <v>62</v>
      </c>
      <c r="J12" s="4" t="s">
        <v>62</v>
      </c>
      <c r="K12" s="4" t="s">
        <v>62</v>
      </c>
      <c r="L12" s="4" t="s">
        <v>62</v>
      </c>
      <c r="M12" s="4" t="s">
        <v>62</v>
      </c>
      <c r="N12" s="4" t="s">
        <v>63</v>
      </c>
      <c r="O12" s="3">
        <v>5.49</v>
      </c>
      <c r="P12" s="3">
        <v>396.4</v>
      </c>
      <c r="Q12" s="3">
        <v>49.75</v>
      </c>
      <c r="R12" s="3">
        <v>12.58</v>
      </c>
      <c r="S12" s="3">
        <v>104.04</v>
      </c>
      <c r="T12" s="3">
        <v>13.29</v>
      </c>
      <c r="U12" s="3">
        <v>22.51</v>
      </c>
      <c r="X12" s="3">
        <v>6.96</v>
      </c>
      <c r="Z12" s="3">
        <v>47.45</v>
      </c>
      <c r="AC12" s="3">
        <v>44.91</v>
      </c>
      <c r="AE12" s="3">
        <v>15051.12</v>
      </c>
      <c r="AF12" s="3">
        <v>456.01</v>
      </c>
      <c r="AG12" s="3">
        <v>21.53</v>
      </c>
      <c r="AH12" s="3">
        <v>34.630000000000003</v>
      </c>
      <c r="AI12" s="3">
        <v>1282.23</v>
      </c>
      <c r="AJ12" s="3">
        <v>12109.19</v>
      </c>
      <c r="AK12" s="3">
        <v>5083.51</v>
      </c>
      <c r="AL12" s="3">
        <v>30636.27</v>
      </c>
      <c r="AM12" s="3">
        <v>97.91</v>
      </c>
      <c r="AN12" s="3">
        <v>964.97</v>
      </c>
      <c r="AS12" s="3">
        <v>78365.63</v>
      </c>
      <c r="AU12" s="3">
        <v>2.96</v>
      </c>
      <c r="AV12" s="3">
        <v>24.22</v>
      </c>
      <c r="AW12" s="3">
        <v>14.2</v>
      </c>
      <c r="BA12" s="6">
        <v>74169.649999999994</v>
      </c>
      <c r="BB12" s="6">
        <v>560.55999999999995</v>
      </c>
      <c r="BC12" s="6">
        <v>373288.31</v>
      </c>
      <c r="BD12" s="6">
        <v>619.27</v>
      </c>
      <c r="BE12" s="6"/>
    </row>
    <row r="13" spans="1:57" x14ac:dyDescent="0.2">
      <c r="A13" s="3">
        <v>250</v>
      </c>
      <c r="B13" s="3" t="s">
        <v>65</v>
      </c>
      <c r="C13" s="5">
        <v>44384</v>
      </c>
      <c r="D13" s="3" t="s">
        <v>58</v>
      </c>
      <c r="E13" s="3">
        <v>100</v>
      </c>
      <c r="F13" s="3" t="s">
        <v>59</v>
      </c>
      <c r="G13" s="3" t="s">
        <v>60</v>
      </c>
      <c r="H13" s="4" t="s">
        <v>61</v>
      </c>
      <c r="I13" s="4" t="s">
        <v>62</v>
      </c>
      <c r="J13" s="4" t="s">
        <v>62</v>
      </c>
      <c r="K13" s="4" t="s">
        <v>62</v>
      </c>
      <c r="L13" s="4" t="s">
        <v>62</v>
      </c>
      <c r="M13" s="4" t="s">
        <v>62</v>
      </c>
      <c r="N13" s="4" t="s">
        <v>63</v>
      </c>
      <c r="O13" s="3">
        <v>7.11</v>
      </c>
      <c r="P13" s="3">
        <v>396.64</v>
      </c>
      <c r="Q13" s="3">
        <v>48.48</v>
      </c>
      <c r="R13" s="3">
        <v>11.33</v>
      </c>
      <c r="S13" s="3">
        <v>104.69</v>
      </c>
      <c r="T13" s="3">
        <v>12.41</v>
      </c>
      <c r="U13" s="3">
        <v>24.27</v>
      </c>
      <c r="X13" s="3">
        <v>8.16</v>
      </c>
      <c r="Z13" s="3">
        <v>52.46</v>
      </c>
      <c r="AB13" s="3">
        <v>20.69</v>
      </c>
      <c r="AC13" s="3">
        <v>56.13</v>
      </c>
      <c r="AE13" s="3">
        <v>15004.56</v>
      </c>
      <c r="AF13" s="3">
        <v>475.67</v>
      </c>
      <c r="AG13" s="3">
        <v>21.04</v>
      </c>
      <c r="AI13" s="3">
        <v>1259.73</v>
      </c>
      <c r="AJ13" s="3">
        <v>12108.86</v>
      </c>
      <c r="AK13" s="3">
        <v>5150.04</v>
      </c>
      <c r="AL13" s="3">
        <v>30613.68</v>
      </c>
      <c r="AM13" s="3">
        <v>97.82</v>
      </c>
      <c r="AN13" s="3">
        <v>971.56</v>
      </c>
      <c r="AS13" s="3">
        <v>78363.73</v>
      </c>
      <c r="AU13" s="3">
        <v>2.84</v>
      </c>
      <c r="AV13" s="3">
        <v>23.18</v>
      </c>
      <c r="AW13" s="3">
        <v>12.06</v>
      </c>
      <c r="BA13" s="6">
        <v>78177.63</v>
      </c>
      <c r="BB13" s="6">
        <v>694.93</v>
      </c>
      <c r="BC13" s="6">
        <v>382818.06</v>
      </c>
      <c r="BD13" s="6">
        <v>651.83000000000004</v>
      </c>
      <c r="BE13" s="6"/>
    </row>
    <row r="14" spans="1:57" x14ac:dyDescent="0.2">
      <c r="A14" s="3">
        <v>251</v>
      </c>
      <c r="B14" s="3" t="s">
        <v>66</v>
      </c>
      <c r="C14" s="5">
        <v>44384</v>
      </c>
      <c r="D14" s="3" t="s">
        <v>58</v>
      </c>
      <c r="E14" s="3">
        <v>100</v>
      </c>
      <c r="F14" s="3" t="s">
        <v>59</v>
      </c>
      <c r="G14" s="3" t="s">
        <v>60</v>
      </c>
      <c r="H14" s="4" t="s">
        <v>61</v>
      </c>
      <c r="I14" s="4" t="s">
        <v>62</v>
      </c>
      <c r="J14" s="4" t="s">
        <v>62</v>
      </c>
      <c r="K14" s="4" t="s">
        <v>62</v>
      </c>
      <c r="L14" s="4" t="s">
        <v>62</v>
      </c>
      <c r="M14" s="4" t="s">
        <v>62</v>
      </c>
      <c r="N14" s="4" t="s">
        <v>63</v>
      </c>
      <c r="O14" s="3">
        <v>7.19</v>
      </c>
      <c r="P14" s="3">
        <v>400.43</v>
      </c>
      <c r="Q14" s="3">
        <v>48.82</v>
      </c>
      <c r="R14" s="3">
        <v>9.8000000000000007</v>
      </c>
      <c r="S14" s="3">
        <v>106.43</v>
      </c>
      <c r="T14" s="3">
        <v>11.55</v>
      </c>
      <c r="U14" s="3">
        <v>26.72</v>
      </c>
      <c r="X14" s="3">
        <v>6.19</v>
      </c>
      <c r="Z14" s="3">
        <v>51.51</v>
      </c>
      <c r="AC14" s="3">
        <v>34</v>
      </c>
      <c r="AE14" s="3">
        <v>15308.8</v>
      </c>
      <c r="AF14" s="3">
        <v>509.76</v>
      </c>
      <c r="AG14" s="3">
        <v>22.04</v>
      </c>
      <c r="AI14" s="3">
        <v>1243.96</v>
      </c>
      <c r="AJ14" s="3">
        <v>12099.65</v>
      </c>
      <c r="AK14" s="3">
        <v>5297.42</v>
      </c>
      <c r="AL14" s="3">
        <v>30898.1</v>
      </c>
      <c r="AM14" s="3">
        <v>98.5</v>
      </c>
      <c r="AN14" s="3">
        <v>888.81</v>
      </c>
      <c r="AS14" s="3">
        <v>78308.77</v>
      </c>
      <c r="AU14" s="3">
        <v>2.93</v>
      </c>
      <c r="AV14" s="3">
        <v>23.91</v>
      </c>
      <c r="AW14" s="3">
        <v>13.99</v>
      </c>
      <c r="BA14" s="6">
        <v>72125.02</v>
      </c>
      <c r="BB14" s="6">
        <v>568.79999999999995</v>
      </c>
      <c r="BC14" s="6">
        <v>374572.56</v>
      </c>
      <c r="BD14" s="6">
        <v>678.88</v>
      </c>
      <c r="BE14" s="6"/>
    </row>
    <row r="15" spans="1:57" x14ac:dyDescent="0.2">
      <c r="A15" s="3">
        <v>252</v>
      </c>
      <c r="B15" s="3" t="s">
        <v>67</v>
      </c>
      <c r="C15" s="5">
        <v>44384</v>
      </c>
      <c r="D15" s="3" t="s">
        <v>58</v>
      </c>
      <c r="E15" s="3">
        <v>100</v>
      </c>
      <c r="F15" s="3" t="s">
        <v>59</v>
      </c>
      <c r="G15" s="3" t="s">
        <v>60</v>
      </c>
      <c r="H15" s="4" t="s">
        <v>61</v>
      </c>
      <c r="I15" s="4" t="s">
        <v>62</v>
      </c>
      <c r="J15" s="4" t="s">
        <v>62</v>
      </c>
      <c r="K15" s="4" t="s">
        <v>62</v>
      </c>
      <c r="L15" s="4" t="s">
        <v>62</v>
      </c>
      <c r="M15" s="4" t="s">
        <v>62</v>
      </c>
      <c r="N15" s="4" t="s">
        <v>63</v>
      </c>
      <c r="O15" s="3">
        <v>5.39</v>
      </c>
      <c r="P15" s="3">
        <v>380.72</v>
      </c>
      <c r="Q15" s="3">
        <v>46.97</v>
      </c>
      <c r="R15" s="3">
        <v>11.37</v>
      </c>
      <c r="S15" s="3">
        <v>100.63</v>
      </c>
      <c r="T15" s="3">
        <v>9.51</v>
      </c>
      <c r="U15" s="3">
        <v>24.6</v>
      </c>
      <c r="X15" s="3">
        <v>5.74</v>
      </c>
      <c r="Z15" s="3">
        <v>44.24</v>
      </c>
      <c r="AB15" s="3">
        <v>17.52</v>
      </c>
      <c r="AC15" s="3">
        <v>34.1</v>
      </c>
      <c r="AD15" s="3">
        <v>86.19</v>
      </c>
      <c r="AE15" s="3">
        <v>14217.66</v>
      </c>
      <c r="AF15" s="3">
        <v>412.12</v>
      </c>
      <c r="AG15" s="3">
        <v>24.72</v>
      </c>
      <c r="AI15" s="3">
        <v>1236.31</v>
      </c>
      <c r="AJ15" s="3">
        <v>12140.24</v>
      </c>
      <c r="AK15" s="3">
        <v>4857.6000000000004</v>
      </c>
      <c r="AL15" s="3">
        <v>29477.78</v>
      </c>
      <c r="AM15" s="3">
        <v>93.53</v>
      </c>
      <c r="AN15" s="3">
        <v>796.23</v>
      </c>
      <c r="AS15" s="3">
        <v>78576.84</v>
      </c>
      <c r="AU15" s="3">
        <v>2.75</v>
      </c>
      <c r="AV15" s="3">
        <v>22.48</v>
      </c>
      <c r="AW15" s="3">
        <v>7.85</v>
      </c>
      <c r="BA15" s="6">
        <v>67386.100000000006</v>
      </c>
      <c r="BB15" s="6">
        <v>708.23</v>
      </c>
      <c r="BC15" s="6">
        <v>359467.09</v>
      </c>
      <c r="BD15" s="6">
        <v>716.47</v>
      </c>
      <c r="BE15" s="6">
        <v>5839.26</v>
      </c>
    </row>
    <row r="16" spans="1:57" x14ac:dyDescent="0.2">
      <c r="A16" s="3">
        <v>253</v>
      </c>
      <c r="B16" s="3" t="s">
        <v>68</v>
      </c>
      <c r="C16" s="5">
        <v>44384</v>
      </c>
      <c r="D16" s="3" t="s">
        <v>58</v>
      </c>
      <c r="E16" s="3">
        <v>100</v>
      </c>
      <c r="F16" s="3" t="s">
        <v>59</v>
      </c>
      <c r="G16" s="3" t="s">
        <v>60</v>
      </c>
      <c r="H16" s="4" t="s">
        <v>61</v>
      </c>
      <c r="I16" s="4" t="s">
        <v>62</v>
      </c>
      <c r="J16" s="4" t="s">
        <v>62</v>
      </c>
      <c r="K16" s="4" t="s">
        <v>62</v>
      </c>
      <c r="L16" s="4" t="s">
        <v>62</v>
      </c>
      <c r="M16" s="4" t="s">
        <v>62</v>
      </c>
      <c r="N16" s="4" t="s">
        <v>63</v>
      </c>
      <c r="O16" s="3">
        <v>8.0399999999999991</v>
      </c>
      <c r="P16" s="3">
        <v>372.11</v>
      </c>
      <c r="Q16" s="3">
        <v>44.64</v>
      </c>
      <c r="R16" s="3">
        <v>10.45</v>
      </c>
      <c r="S16" s="3">
        <v>99.15</v>
      </c>
      <c r="T16" s="3">
        <v>10.6</v>
      </c>
      <c r="U16" s="3">
        <v>21.84</v>
      </c>
      <c r="X16" s="3">
        <v>5.77</v>
      </c>
      <c r="Z16" s="3">
        <v>50.91</v>
      </c>
      <c r="AE16" s="3">
        <v>14180.33</v>
      </c>
      <c r="AF16" s="3">
        <v>355.76</v>
      </c>
      <c r="AG16" s="3">
        <v>27.07</v>
      </c>
      <c r="AI16" s="3">
        <v>1168.48</v>
      </c>
      <c r="AJ16" s="3">
        <v>12144.62</v>
      </c>
      <c r="AK16" s="3">
        <v>4970.72</v>
      </c>
      <c r="AL16" s="3">
        <v>29266.68</v>
      </c>
      <c r="AM16" s="3">
        <v>91.67</v>
      </c>
      <c r="AN16" s="3">
        <v>702.92</v>
      </c>
      <c r="AS16" s="3">
        <v>78611.02</v>
      </c>
      <c r="AU16" s="3">
        <v>2.66</v>
      </c>
      <c r="AV16" s="3">
        <v>21.72</v>
      </c>
      <c r="AW16" s="3">
        <v>9.35</v>
      </c>
      <c r="BA16" s="6">
        <v>59192.73</v>
      </c>
      <c r="BB16" s="6">
        <v>733.4</v>
      </c>
      <c r="BC16" s="6">
        <v>338521.56</v>
      </c>
      <c r="BD16" s="6">
        <v>651.38</v>
      </c>
      <c r="BE16" s="6"/>
    </row>
    <row r="17" spans="1:57" s="7" customFormat="1" x14ac:dyDescent="0.2">
      <c r="B17" s="8" t="s">
        <v>88</v>
      </c>
      <c r="C17" s="9"/>
      <c r="H17" s="8"/>
      <c r="J17" s="8"/>
      <c r="K17" s="8"/>
      <c r="L17" s="8"/>
      <c r="M17" s="8"/>
      <c r="N17" s="8"/>
      <c r="O17" s="10">
        <f>AVERAGE(O12:O16)</f>
        <v>6.6440000000000001</v>
      </c>
      <c r="P17" s="10">
        <f t="shared" ref="P17" si="3">AVERAGE(P12:P16)</f>
        <v>389.26000000000005</v>
      </c>
      <c r="Q17" s="10">
        <f t="shared" ref="Q17" si="4">AVERAGE(Q12:Q16)</f>
        <v>47.731999999999992</v>
      </c>
      <c r="R17" s="10">
        <f t="shared" ref="R17" si="5">AVERAGE(R12:R16)</f>
        <v>11.106</v>
      </c>
      <c r="S17" s="10">
        <f t="shared" ref="S17" si="6">AVERAGE(S12:S16)</f>
        <v>102.98800000000001</v>
      </c>
      <c r="T17" s="10">
        <f t="shared" ref="T17" si="7">AVERAGE(T12:T16)</f>
        <v>11.472</v>
      </c>
      <c r="U17" s="10">
        <f t="shared" ref="U17" si="8">AVERAGE(U12:U16)</f>
        <v>23.988</v>
      </c>
      <c r="V17" s="10"/>
      <c r="W17" s="10"/>
      <c r="X17" s="10">
        <f t="shared" ref="X17" si="9">AVERAGE(X12:X16)</f>
        <v>6.5640000000000018</v>
      </c>
      <c r="Y17" s="10"/>
      <c r="Z17" s="10">
        <f t="shared" ref="Z17" si="10">AVERAGE(Z12:Z16)</f>
        <v>49.314</v>
      </c>
      <c r="AA17" s="10"/>
      <c r="AB17" s="10"/>
      <c r="AC17" s="10">
        <f t="shared" ref="AC17" si="11">AVERAGE(AC12:AC16)</f>
        <v>42.284999999999997</v>
      </c>
      <c r="AD17" s="10"/>
      <c r="AE17" s="10">
        <f t="shared" ref="AE17" si="12">AVERAGE(AE12:AE16)</f>
        <v>14752.494000000001</v>
      </c>
      <c r="AF17" s="10">
        <f t="shared" ref="AF17" si="13">AVERAGE(AF12:AF16)</f>
        <v>441.86399999999992</v>
      </c>
      <c r="AG17" s="10">
        <f t="shared" ref="AG17" si="14">AVERAGE(AG12:AG16)</f>
        <v>23.28</v>
      </c>
      <c r="AH17" s="10"/>
      <c r="AI17" s="10">
        <f t="shared" ref="AI17" si="15">AVERAGE(AI12:AI16)</f>
        <v>1238.1419999999998</v>
      </c>
      <c r="AJ17" s="10">
        <f t="shared" ref="AJ17" si="16">AVERAGE(AJ12:AJ16)</f>
        <v>12120.512000000001</v>
      </c>
      <c r="AK17" s="10">
        <f t="shared" ref="AK17" si="17">AVERAGE(AK12:AK16)</f>
        <v>5071.8580000000002</v>
      </c>
      <c r="AL17" s="10">
        <f t="shared" ref="AL17" si="18">AVERAGE(AL12:AL16)</f>
        <v>30178.501999999997</v>
      </c>
      <c r="AM17" s="10">
        <f t="shared" ref="AM17" si="19">AVERAGE(AM12:AM16)</f>
        <v>95.885999999999996</v>
      </c>
      <c r="AN17" s="10">
        <f t="shared" ref="AN17" si="20">AVERAGE(AN12:AN16)</f>
        <v>864.89799999999991</v>
      </c>
      <c r="AO17" s="10"/>
      <c r="AP17" s="10"/>
      <c r="AQ17" s="10"/>
      <c r="AR17" s="10"/>
      <c r="AS17" s="10">
        <f t="shared" ref="AS17" si="21">AVERAGE(AS12:AS16)</f>
        <v>78445.198000000004</v>
      </c>
      <c r="AT17" s="10"/>
      <c r="AU17" s="10">
        <f t="shared" ref="AU17" si="22">AVERAGE(AU12:AU16)</f>
        <v>2.8280000000000003</v>
      </c>
      <c r="AV17" s="10">
        <f t="shared" ref="AV17" si="23">AVERAGE(AV12:AV16)</f>
        <v>23.102</v>
      </c>
      <c r="AW17" s="10">
        <f t="shared" ref="AW17" si="24">AVERAGE(AW12:AW16)</f>
        <v>11.49</v>
      </c>
      <c r="AX17" s="10"/>
      <c r="AY17" s="10"/>
      <c r="AZ17" s="10"/>
      <c r="BA17" s="10">
        <f t="shared" ref="BA17" si="25">AVERAGE(BA12:BA16)</f>
        <v>70210.225999999995</v>
      </c>
      <c r="BB17" s="10">
        <f t="shared" ref="BB17" si="26">AVERAGE(BB12:BB16)</f>
        <v>653.18399999999997</v>
      </c>
      <c r="BC17" s="10">
        <f t="shared" ref="BC17" si="27">AVERAGE(BC12:BC16)</f>
        <v>365733.516</v>
      </c>
      <c r="BD17" s="10">
        <f t="shared" ref="BD17" si="28">AVERAGE(BD12:BD16)</f>
        <v>663.56600000000003</v>
      </c>
      <c r="BE17" s="10">
        <f t="shared" ref="BE17" si="29">AVERAGE(BE12:BE16)</f>
        <v>5839.26</v>
      </c>
    </row>
    <row r="18" spans="1:57" x14ac:dyDescent="0.2">
      <c r="B18" s="4" t="s">
        <v>89</v>
      </c>
      <c r="C18" s="5"/>
      <c r="H18" s="4"/>
      <c r="J18" s="4"/>
      <c r="K18" s="4"/>
      <c r="L18" s="4"/>
      <c r="M18" s="4"/>
      <c r="N18" s="4"/>
      <c r="O18" s="6">
        <f>STDEV(O12:O16)</f>
        <v>1.1584817650701296</v>
      </c>
      <c r="P18" s="6">
        <f t="shared" ref="P18:U18" si="30">STDEV(P12:P16)</f>
        <v>12.219523313124766</v>
      </c>
      <c r="Q18" s="6">
        <f t="shared" si="30"/>
        <v>1.9972906648757958</v>
      </c>
      <c r="R18" s="6">
        <f t="shared" si="30"/>
        <v>1.0522024520024649</v>
      </c>
      <c r="S18" s="6">
        <f t="shared" si="30"/>
        <v>3.005880902497637</v>
      </c>
      <c r="T18" s="6">
        <f t="shared" si="30"/>
        <v>1.4833138575500568</v>
      </c>
      <c r="U18" s="6">
        <f t="shared" si="30"/>
        <v>1.9180901960022625</v>
      </c>
      <c r="V18" s="6"/>
      <c r="W18" s="6"/>
      <c r="X18" s="6">
        <f t="shared" ref="X18" si="31">STDEV(X12:X16)</f>
        <v>1.018984788895291</v>
      </c>
      <c r="Y18" s="6"/>
      <c r="Z18" s="6">
        <f t="shared" ref="Z18" si="32">STDEV(Z12:Z16)</f>
        <v>3.4090658544533849</v>
      </c>
      <c r="AA18" s="6"/>
      <c r="AB18" s="6"/>
      <c r="AC18" s="6">
        <f t="shared" ref="AC18" si="33">STDEV(AC12:AC16)</f>
        <v>10.554779328184335</v>
      </c>
      <c r="AD18" s="6"/>
      <c r="AE18" s="6">
        <f t="shared" ref="AE18:AG18" si="34">STDEV(AE12:AE16)</f>
        <v>518.55813857271585</v>
      </c>
      <c r="AF18" s="6">
        <f t="shared" si="34"/>
        <v>59.689668536523541</v>
      </c>
      <c r="AG18" s="6">
        <f t="shared" si="34"/>
        <v>2.552224519904156</v>
      </c>
      <c r="AH18" s="6"/>
      <c r="AI18" s="6">
        <f t="shared" ref="AI18:AN18" si="35">STDEV(AI12:AI16)</f>
        <v>42.719413268442722</v>
      </c>
      <c r="AJ18" s="6">
        <f t="shared" si="35"/>
        <v>20.430182818565402</v>
      </c>
      <c r="AK18" s="6">
        <f t="shared" si="35"/>
        <v>168.27194929636954</v>
      </c>
      <c r="AL18" s="6">
        <f t="shared" si="35"/>
        <v>748.19506080967949</v>
      </c>
      <c r="AM18" s="6">
        <f t="shared" si="35"/>
        <v>3.0820171965775898</v>
      </c>
      <c r="AN18" s="6">
        <f t="shared" si="35"/>
        <v>115.01645304042354</v>
      </c>
      <c r="AO18" s="6"/>
      <c r="AP18" s="6"/>
      <c r="AQ18" s="6"/>
      <c r="AR18" s="6"/>
      <c r="AS18" s="6">
        <f t="shared" ref="AS18" si="36">STDEV(AS12:AS16)</f>
        <v>138.20930927401312</v>
      </c>
      <c r="AT18" s="6"/>
      <c r="AU18" s="6">
        <f t="shared" ref="AU18:AW18" si="37">STDEV(AU12:AU16)</f>
        <v>0.12477980605851251</v>
      </c>
      <c r="AV18" s="6">
        <f t="shared" si="37"/>
        <v>1.0253877315435367</v>
      </c>
      <c r="AW18" s="6">
        <f t="shared" si="37"/>
        <v>2.8172770541783678</v>
      </c>
      <c r="AX18" s="6"/>
      <c r="AY18" s="6"/>
      <c r="AZ18" s="6"/>
      <c r="BA18" s="6">
        <f t="shared" ref="BA18:BE18" si="38">STDEV(BA12:BA16)</f>
        <v>7283.266896580818</v>
      </c>
      <c r="BB18" s="6">
        <f t="shared" si="38"/>
        <v>82.01716606906156</v>
      </c>
      <c r="BC18" s="6">
        <f t="shared" si="38"/>
        <v>17369.829439747817</v>
      </c>
      <c r="BD18" s="6">
        <f t="shared" si="38"/>
        <v>36.337720484367217</v>
      </c>
      <c r="BE18" s="6" t="e">
        <f t="shared" si="38"/>
        <v>#DIV/0!</v>
      </c>
    </row>
    <row r="19" spans="1:57" x14ac:dyDescent="0.2">
      <c r="B19" s="4" t="s">
        <v>71</v>
      </c>
      <c r="C19" s="5"/>
      <c r="H19" s="4"/>
      <c r="J19" s="4"/>
      <c r="K19" s="4"/>
      <c r="L19" s="4"/>
      <c r="M19" s="4"/>
      <c r="N19" s="4"/>
      <c r="O19" s="11">
        <f>O18/O17</f>
        <v>0.17436510612133196</v>
      </c>
      <c r="P19" s="11">
        <f t="shared" ref="P19" si="39">P18/P17</f>
        <v>3.1391674749845257E-2</v>
      </c>
      <c r="Q19" s="11">
        <f t="shared" ref="Q19" si="40">Q18/Q17</f>
        <v>4.1843850349363026E-2</v>
      </c>
      <c r="R19" s="11">
        <f t="shared" ref="R19" si="41">R18/R17</f>
        <v>9.4741801909100032E-2</v>
      </c>
      <c r="S19" s="11">
        <f t="shared" ref="S19" si="42">S18/S17</f>
        <v>2.9186710126399548E-2</v>
      </c>
      <c r="T19" s="11">
        <f t="shared" ref="T19" si="43">T18/T17</f>
        <v>0.12929862775017931</v>
      </c>
      <c r="U19" s="11">
        <f t="shared" ref="U19" si="44">U18/U17</f>
        <v>7.9960405035945578E-2</v>
      </c>
      <c r="V19" s="11"/>
      <c r="W19" s="11"/>
      <c r="X19" s="11">
        <f t="shared" ref="X19" si="45">X18/X17</f>
        <v>0.1552383895331034</v>
      </c>
      <c r="Y19" s="11"/>
      <c r="Z19" s="11">
        <f t="shared" ref="Z19" si="46">Z18/Z17</f>
        <v>6.9129777638264694E-2</v>
      </c>
      <c r="AA19" s="11"/>
      <c r="AB19" s="11"/>
      <c r="AC19" s="11">
        <f t="shared" ref="AC19" si="47">AC18/AC17</f>
        <v>0.24961048428956689</v>
      </c>
      <c r="AD19" s="11"/>
      <c r="AE19" s="11">
        <f t="shared" ref="AE19" si="48">AE18/AE17</f>
        <v>3.5150540550819127E-2</v>
      </c>
      <c r="AF19" s="11">
        <f t="shared" ref="AF19" si="49">AF18/AF17</f>
        <v>0.1350860638941474</v>
      </c>
      <c r="AG19" s="11">
        <f t="shared" ref="AG19" si="50">AG18/AG17</f>
        <v>0.10963163745292766</v>
      </c>
      <c r="AH19" s="11"/>
      <c r="AI19" s="11">
        <f t="shared" ref="AI19" si="51">AI18/AI17</f>
        <v>3.4502838340386421E-2</v>
      </c>
      <c r="AJ19" s="11">
        <f t="shared" ref="AJ19" si="52">AJ18/AJ17</f>
        <v>1.6855874420622992E-3</v>
      </c>
      <c r="AK19" s="11">
        <f t="shared" ref="AK19" si="53">AK18/AK17</f>
        <v>3.3177575022086486E-2</v>
      </c>
      <c r="AL19" s="11">
        <f t="shared" ref="AL19" si="54">AL18/AL17</f>
        <v>2.4792319407029532E-2</v>
      </c>
      <c r="AM19" s="11">
        <f t="shared" ref="AM19" si="55">AM18/AM17</f>
        <v>3.2142515034286445E-2</v>
      </c>
      <c r="AN19" s="11">
        <f t="shared" ref="AN19" si="56">AN18/AN17</f>
        <v>0.13298267892910326</v>
      </c>
      <c r="AO19" s="11"/>
      <c r="AP19" s="11"/>
      <c r="AQ19" s="11"/>
      <c r="AR19" s="11"/>
      <c r="AS19" s="11">
        <f t="shared" ref="AS19" si="57">AS18/AS17</f>
        <v>1.7618581225840378E-3</v>
      </c>
      <c r="AT19" s="11"/>
      <c r="AU19" s="11">
        <f t="shared" ref="AU19" si="58">AU18/AU17</f>
        <v>4.4122986583632423E-2</v>
      </c>
      <c r="AV19" s="11">
        <f t="shared" ref="AV19" si="59">AV18/AV17</f>
        <v>4.4385236409987733E-2</v>
      </c>
      <c r="AW19" s="11">
        <f t="shared" ref="AW19" si="60">AW18/AW17</f>
        <v>0.2451938254289267</v>
      </c>
      <c r="AX19" s="11"/>
      <c r="AY19" s="11"/>
      <c r="AZ19" s="11"/>
      <c r="BA19" s="11">
        <f t="shared" ref="BA19" si="61">BA18/BA17</f>
        <v>0.10373512964594102</v>
      </c>
      <c r="BB19" s="11">
        <f t="shared" ref="BB19" si="62">BB18/BB17</f>
        <v>0.12556517928954408</v>
      </c>
      <c r="BC19" s="11">
        <f t="shared" ref="BC19" si="63">BC18/BC17</f>
        <v>4.7493130051957877E-2</v>
      </c>
      <c r="BD19" s="11">
        <f t="shared" ref="BD19" si="64">BD18/BD17</f>
        <v>5.4761275418522375E-2</v>
      </c>
      <c r="BE19" s="11" t="e">
        <f t="shared" ref="BE19" si="65">BE18/BE17</f>
        <v>#DIV/0!</v>
      </c>
    </row>
    <row r="20" spans="1:57" x14ac:dyDescent="0.2">
      <c r="BA20" s="6"/>
      <c r="BB20" s="6"/>
      <c r="BC20" s="6"/>
      <c r="BD20" s="6"/>
      <c r="BE20" s="6"/>
    </row>
    <row r="21" spans="1:57" x14ac:dyDescent="0.2">
      <c r="A21" s="1" t="s">
        <v>0</v>
      </c>
      <c r="B21" s="1" t="s">
        <v>1</v>
      </c>
      <c r="C21" s="1"/>
      <c r="D21" s="1"/>
      <c r="E21" s="1"/>
      <c r="F21" s="1" t="s">
        <v>5</v>
      </c>
      <c r="G21" s="1" t="s">
        <v>6</v>
      </c>
      <c r="H21" s="1" t="s">
        <v>7</v>
      </c>
      <c r="I21" s="1" t="s">
        <v>8</v>
      </c>
      <c r="J21" s="1" t="s">
        <v>9</v>
      </c>
      <c r="K21" s="1" t="s">
        <v>10</v>
      </c>
      <c r="L21" s="1" t="s">
        <v>11</v>
      </c>
      <c r="M21" s="1" t="s">
        <v>12</v>
      </c>
      <c r="N21" s="1" t="s">
        <v>13</v>
      </c>
      <c r="O21" s="1" t="s">
        <v>14</v>
      </c>
      <c r="P21" s="1" t="s">
        <v>15</v>
      </c>
      <c r="Q21" s="1" t="s">
        <v>16</v>
      </c>
      <c r="R21" s="1" t="s">
        <v>17</v>
      </c>
      <c r="S21" s="1" t="s">
        <v>18</v>
      </c>
      <c r="T21" s="1" t="s">
        <v>19</v>
      </c>
      <c r="U21" s="1" t="s">
        <v>20</v>
      </c>
      <c r="V21" s="1" t="s">
        <v>21</v>
      </c>
      <c r="W21" s="1" t="s">
        <v>22</v>
      </c>
      <c r="X21" s="1" t="s">
        <v>23</v>
      </c>
      <c r="Y21" s="1" t="s">
        <v>24</v>
      </c>
      <c r="Z21" s="1" t="s">
        <v>25</v>
      </c>
      <c r="AA21" s="1" t="s">
        <v>26</v>
      </c>
      <c r="AB21" s="1" t="s">
        <v>27</v>
      </c>
      <c r="AC21" s="1" t="s">
        <v>28</v>
      </c>
      <c r="AD21" s="1" t="s">
        <v>29</v>
      </c>
      <c r="AE21" s="1" t="s">
        <v>30</v>
      </c>
      <c r="AF21" s="1" t="s">
        <v>31</v>
      </c>
      <c r="AG21" s="1" t="s">
        <v>32</v>
      </c>
      <c r="AH21" s="1" t="s">
        <v>33</v>
      </c>
      <c r="AI21" s="1" t="s">
        <v>34</v>
      </c>
      <c r="AJ21" s="1" t="s">
        <v>35</v>
      </c>
      <c r="AK21" s="1" t="s">
        <v>36</v>
      </c>
      <c r="AL21" s="1" t="s">
        <v>37</v>
      </c>
      <c r="AM21" s="1" t="s">
        <v>38</v>
      </c>
      <c r="AN21" s="1" t="s">
        <v>39</v>
      </c>
      <c r="AO21" s="1" t="s">
        <v>40</v>
      </c>
      <c r="AP21" s="1" t="s">
        <v>41</v>
      </c>
      <c r="AQ21" s="1" t="s">
        <v>42</v>
      </c>
      <c r="AR21" s="1" t="s">
        <v>43</v>
      </c>
      <c r="AS21" s="1" t="s">
        <v>44</v>
      </c>
      <c r="AT21" s="1" t="s">
        <v>45</v>
      </c>
      <c r="AU21" s="1" t="s">
        <v>46</v>
      </c>
      <c r="AV21" s="1" t="s">
        <v>47</v>
      </c>
      <c r="AW21" s="1" t="s">
        <v>48</v>
      </c>
      <c r="AX21" s="1" t="s">
        <v>49</v>
      </c>
      <c r="AY21" s="1" t="s">
        <v>50</v>
      </c>
      <c r="AZ21" s="1" t="s">
        <v>51</v>
      </c>
      <c r="BA21" s="2" t="s">
        <v>52</v>
      </c>
      <c r="BB21" s="2" t="s">
        <v>53</v>
      </c>
      <c r="BC21" s="2" t="s">
        <v>54</v>
      </c>
      <c r="BD21" s="2" t="s">
        <v>55</v>
      </c>
      <c r="BE21" s="2" t="s">
        <v>56</v>
      </c>
    </row>
    <row r="22" spans="1:57" x14ac:dyDescent="0.2">
      <c r="B22" s="7" t="s">
        <v>69</v>
      </c>
      <c r="C22" s="7" t="s">
        <v>59</v>
      </c>
      <c r="O22" s="6">
        <v>7.2838888888888897</v>
      </c>
      <c r="P22" s="6">
        <v>390.39685185185186</v>
      </c>
      <c r="Q22" s="6">
        <v>48.956851851851852</v>
      </c>
      <c r="R22" s="6">
        <v>9.31</v>
      </c>
      <c r="S22" s="6">
        <v>103.86240740740742</v>
      </c>
      <c r="T22" s="6">
        <v>11.763148148148149</v>
      </c>
      <c r="U22" s="6">
        <v>19.476481481481486</v>
      </c>
      <c r="V22" s="6">
        <v>4.6166666666666663</v>
      </c>
      <c r="W22" s="6"/>
      <c r="X22" s="6">
        <v>5.7009999999999996</v>
      </c>
      <c r="Y22" s="6">
        <v>8.3274999999999988</v>
      </c>
      <c r="Z22" s="6">
        <v>45.261481481481496</v>
      </c>
      <c r="AA22" s="6">
        <v>33.99</v>
      </c>
      <c r="AB22" s="6">
        <v>19.667407407407406</v>
      </c>
      <c r="AC22" s="6">
        <v>50.195192307692317</v>
      </c>
      <c r="AD22" s="6">
        <v>83.836666666666659</v>
      </c>
      <c r="AE22" s="6">
        <v>14757.195</v>
      </c>
      <c r="AF22" s="6">
        <v>448.71925925925927</v>
      </c>
      <c r="AG22" s="6">
        <v>26.80153846153846</v>
      </c>
      <c r="AH22" s="6">
        <v>31.734999999999999</v>
      </c>
      <c r="AI22" s="6">
        <v>1354.2812962962964</v>
      </c>
      <c r="AJ22" s="6">
        <v>9329.7076923076929</v>
      </c>
      <c r="AK22" s="6">
        <v>4970.3816666666662</v>
      </c>
      <c r="AL22" s="6">
        <v>30121.229259259271</v>
      </c>
      <c r="AM22" s="6">
        <v>139.97428571428574</v>
      </c>
      <c r="AN22" s="6">
        <v>942.7157407407409</v>
      </c>
      <c r="AO22" s="6"/>
      <c r="AP22" s="6"/>
      <c r="AQ22" s="6"/>
      <c r="AR22" s="6"/>
      <c r="AS22" s="6">
        <v>78472.99611111109</v>
      </c>
      <c r="AT22" s="6"/>
      <c r="AU22" s="6">
        <v>2.8398148148148143</v>
      </c>
      <c r="AV22" s="6">
        <v>23.314999999999991</v>
      </c>
      <c r="AW22" s="6">
        <v>12.54730769230769</v>
      </c>
      <c r="AX22" s="6"/>
      <c r="AY22" s="6"/>
      <c r="AZ22" s="6"/>
      <c r="BA22" s="6">
        <v>67798.994333333336</v>
      </c>
      <c r="BB22" s="6">
        <v>480.78319999999985</v>
      </c>
      <c r="BC22" s="6">
        <v>362013.47133333341</v>
      </c>
      <c r="BD22" s="6">
        <v>679.3276666666668</v>
      </c>
      <c r="BE22" s="6">
        <v>7839.27</v>
      </c>
    </row>
    <row r="23" spans="1:57" x14ac:dyDescent="0.2">
      <c r="B23" s="7" t="s">
        <v>70</v>
      </c>
      <c r="C23" s="7" t="s">
        <v>59</v>
      </c>
      <c r="O23" s="6">
        <v>1.3623847247986793</v>
      </c>
      <c r="P23" s="6">
        <v>8.5729858350857739</v>
      </c>
      <c r="Q23" s="6">
        <v>1.712640931068182</v>
      </c>
      <c r="R23" s="6">
        <v>1.50947763390941</v>
      </c>
      <c r="S23" s="6">
        <v>2.748116291506276</v>
      </c>
      <c r="T23" s="6">
        <v>1.3689809239323842</v>
      </c>
      <c r="U23" s="6">
        <v>3.1474297135181875</v>
      </c>
      <c r="V23" s="6"/>
      <c r="W23" s="6"/>
      <c r="X23" s="6">
        <v>1.0964750732264255</v>
      </c>
      <c r="Y23" s="6">
        <v>1.4148350905082001</v>
      </c>
      <c r="Z23" s="6">
        <v>4.1128021056243327</v>
      </c>
      <c r="AA23" s="6">
        <v>1.8664226030921667</v>
      </c>
      <c r="AB23" s="6">
        <v>2.3905930911878794</v>
      </c>
      <c r="AC23" s="6">
        <v>11.381702290128457</v>
      </c>
      <c r="AD23" s="6">
        <v>9.1401167023913477</v>
      </c>
      <c r="AE23" s="6">
        <v>358.52604341996874</v>
      </c>
      <c r="AF23" s="6">
        <v>32.273695220946358</v>
      </c>
      <c r="AG23" s="6">
        <v>3.2504710877978527</v>
      </c>
      <c r="AH23" s="6">
        <v>2.7648353089676587</v>
      </c>
      <c r="AI23" s="6">
        <v>107.4422520810606</v>
      </c>
      <c r="AJ23" s="6">
        <v>5304.3538497840864</v>
      </c>
      <c r="AK23" s="6">
        <v>312.30961870982975</v>
      </c>
      <c r="AL23" s="6">
        <v>863.43160380673544</v>
      </c>
      <c r="AM23" s="6">
        <v>49.291801911821814</v>
      </c>
      <c r="AN23" s="6">
        <v>72.860426679069377</v>
      </c>
      <c r="AO23" s="6"/>
      <c r="AP23" s="6"/>
      <c r="AQ23" s="6"/>
      <c r="AR23" s="6"/>
      <c r="AS23" s="6">
        <v>107.64245964559461</v>
      </c>
      <c r="AT23" s="6"/>
      <c r="AU23" s="6">
        <v>0.11628674287653337</v>
      </c>
      <c r="AV23" s="6">
        <v>0.98404776306843966</v>
      </c>
      <c r="AW23" s="6">
        <v>2.1050612355534803</v>
      </c>
      <c r="AX23" s="6"/>
      <c r="AY23" s="6"/>
      <c r="AZ23" s="6"/>
      <c r="BA23" s="6">
        <v>5956.1656067031654</v>
      </c>
      <c r="BB23" s="6">
        <v>125.37493561713266</v>
      </c>
      <c r="BC23" s="6">
        <v>14532.809043891883</v>
      </c>
      <c r="BD23" s="6">
        <v>66.930433657195366</v>
      </c>
      <c r="BE23" s="6">
        <v>1794.0236835448918</v>
      </c>
    </row>
    <row r="24" spans="1:57" x14ac:dyDescent="0.2">
      <c r="B24" s="7" t="s">
        <v>71</v>
      </c>
      <c r="C24" s="7"/>
      <c r="O24" s="11">
        <v>0.18704084392019088</v>
      </c>
      <c r="P24" s="11">
        <v>2.1959669486113217E-2</v>
      </c>
      <c r="Q24" s="11">
        <v>3.4982660573249245E-2</v>
      </c>
      <c r="R24" s="11">
        <v>0.16213508420079592</v>
      </c>
      <c r="S24" s="11">
        <v>2.6459200784039228E-2</v>
      </c>
      <c r="T24" s="11">
        <v>0.11637878794784204</v>
      </c>
      <c r="U24" s="11">
        <v>0.161601556036228</v>
      </c>
      <c r="V24" s="11"/>
      <c r="W24" s="11"/>
      <c r="X24" s="11">
        <v>0.19233030577555263</v>
      </c>
      <c r="Y24" s="11">
        <v>0.16989914025916544</v>
      </c>
      <c r="Z24" s="11">
        <v>9.0867598032712757E-2</v>
      </c>
      <c r="AA24" s="11">
        <v>5.4910932718216142E-2</v>
      </c>
      <c r="AB24" s="11">
        <v>0.1215510027156656</v>
      </c>
      <c r="AC24" s="11">
        <v>0.2267488531642548</v>
      </c>
      <c r="AD24" s="11">
        <v>0.10902290210001211</v>
      </c>
      <c r="AE24" s="11">
        <v>2.4294999383010711E-2</v>
      </c>
      <c r="AF24" s="11">
        <v>7.1924025000004263E-2</v>
      </c>
      <c r="AG24" s="11">
        <v>0.12127927254856807</v>
      </c>
      <c r="AH24" s="11">
        <v>8.7122587331578974E-2</v>
      </c>
      <c r="AI24" s="11">
        <v>7.9335255072114544E-2</v>
      </c>
      <c r="AJ24" s="11">
        <v>0.56854448442768524</v>
      </c>
      <c r="AK24" s="11">
        <v>6.2834132196386616E-2</v>
      </c>
      <c r="AL24" s="11">
        <v>2.866521802198084E-2</v>
      </c>
      <c r="AM24" s="11">
        <v>0.35214897979501608</v>
      </c>
      <c r="AN24" s="11">
        <v>7.7287801115762791E-2</v>
      </c>
      <c r="AO24" s="11"/>
      <c r="AP24" s="11"/>
      <c r="AQ24" s="11"/>
      <c r="AR24" s="11"/>
      <c r="AS24" s="11">
        <v>1.3717133916128555E-3</v>
      </c>
      <c r="AT24" s="11"/>
      <c r="AU24" s="11">
        <v>4.0948706327569633E-2</v>
      </c>
      <c r="AV24" s="11">
        <v>4.2206637918440489E-2</v>
      </c>
      <c r="AW24" s="11">
        <v>0.16776995409493456</v>
      </c>
      <c r="AX24" s="11"/>
      <c r="AY24" s="11"/>
      <c r="AZ24" s="11"/>
      <c r="BA24" s="11">
        <v>8.7850353316742638E-2</v>
      </c>
      <c r="BB24" s="11">
        <v>0.2607722890840044</v>
      </c>
      <c r="BC24" s="11">
        <v>4.0144387418418519E-2</v>
      </c>
      <c r="BD24" s="11">
        <v>9.8524522025741162E-2</v>
      </c>
      <c r="BE24" s="11">
        <v>0.22885086028991114</v>
      </c>
    </row>
    <row r="25" spans="1:57" x14ac:dyDescent="0.2">
      <c r="B25" s="7" t="s">
        <v>95</v>
      </c>
      <c r="C25" s="12">
        <v>54</v>
      </c>
      <c r="O25" s="3">
        <v>54</v>
      </c>
      <c r="P25" s="3">
        <v>54</v>
      </c>
      <c r="Q25" s="3">
        <v>54</v>
      </c>
      <c r="R25" s="3">
        <v>45</v>
      </c>
      <c r="S25" s="3">
        <v>54</v>
      </c>
      <c r="T25" s="3">
        <v>54</v>
      </c>
      <c r="U25" s="3">
        <v>54</v>
      </c>
      <c r="V25" s="3">
        <v>3</v>
      </c>
      <c r="W25" s="3">
        <v>0</v>
      </c>
      <c r="X25" s="3">
        <v>30</v>
      </c>
      <c r="Y25" s="3">
        <v>4</v>
      </c>
      <c r="Z25" s="3">
        <v>54</v>
      </c>
      <c r="AA25" s="3">
        <v>4</v>
      </c>
      <c r="AB25" s="3">
        <v>27</v>
      </c>
      <c r="AC25" s="3">
        <v>52</v>
      </c>
      <c r="AD25" s="3">
        <v>3</v>
      </c>
      <c r="AE25" s="3">
        <v>54</v>
      </c>
      <c r="AF25" s="3">
        <v>54</v>
      </c>
      <c r="AG25" s="3">
        <v>52</v>
      </c>
      <c r="AH25" s="3">
        <v>8</v>
      </c>
      <c r="AI25" s="3">
        <v>54</v>
      </c>
      <c r="AJ25" s="3">
        <v>13</v>
      </c>
      <c r="AK25" s="3">
        <v>54</v>
      </c>
      <c r="AL25" s="3">
        <v>54</v>
      </c>
      <c r="AM25" s="3">
        <v>21</v>
      </c>
      <c r="AN25" s="3">
        <v>54</v>
      </c>
      <c r="AO25" s="3">
        <v>0</v>
      </c>
      <c r="AP25" s="3">
        <v>0</v>
      </c>
      <c r="AQ25" s="3">
        <v>0</v>
      </c>
      <c r="AR25" s="3">
        <v>0</v>
      </c>
      <c r="AS25" s="3">
        <v>54</v>
      </c>
      <c r="AT25" s="3">
        <v>0</v>
      </c>
      <c r="AU25" s="3">
        <v>54</v>
      </c>
      <c r="AV25" s="3">
        <v>54</v>
      </c>
      <c r="AW25" s="3">
        <v>52</v>
      </c>
      <c r="AX25" s="3">
        <v>0</v>
      </c>
      <c r="AY25" s="3">
        <v>0</v>
      </c>
      <c r="AZ25" s="3">
        <v>0</v>
      </c>
      <c r="BA25" s="3">
        <v>30</v>
      </c>
      <c r="BB25" s="3">
        <v>25</v>
      </c>
      <c r="BC25" s="3">
        <v>30</v>
      </c>
      <c r="BD25" s="3">
        <v>30</v>
      </c>
      <c r="BE25" s="3">
        <v>6</v>
      </c>
    </row>
    <row r="27" spans="1:57" s="23" customFormat="1" x14ac:dyDescent="0.2">
      <c r="A27" s="23" t="s">
        <v>90</v>
      </c>
    </row>
    <row r="28" spans="1:57" s="13" customFormat="1" x14ac:dyDescent="0.2">
      <c r="B28" s="13" t="s">
        <v>72</v>
      </c>
      <c r="C28" s="13" t="s">
        <v>59</v>
      </c>
      <c r="P28" s="14">
        <v>390</v>
      </c>
      <c r="Q28" s="14">
        <v>64</v>
      </c>
      <c r="R28" s="14"/>
      <c r="S28" s="14">
        <v>150</v>
      </c>
      <c r="T28" s="14"/>
      <c r="U28" s="14" t="s">
        <v>73</v>
      </c>
      <c r="V28" s="14"/>
      <c r="W28" s="14"/>
      <c r="X28" s="14"/>
      <c r="Y28" s="14"/>
      <c r="Z28" s="14"/>
      <c r="AA28" s="14"/>
      <c r="AB28" s="14">
        <v>9</v>
      </c>
      <c r="AC28" s="14" t="s">
        <v>74</v>
      </c>
      <c r="AD28" s="14"/>
      <c r="AE28" s="15">
        <f>AE32*6994</f>
        <v>16317.620969000001</v>
      </c>
      <c r="AF28" s="15">
        <f>AF32*7745</f>
        <v>438.88333333333333</v>
      </c>
      <c r="AG28" s="14">
        <v>2</v>
      </c>
      <c r="AH28" s="14" t="s">
        <v>75</v>
      </c>
      <c r="AI28" s="15">
        <f>AI32*5995</f>
        <v>1273.9375000000002</v>
      </c>
      <c r="AJ28" s="15">
        <v>10</v>
      </c>
      <c r="AK28" s="15">
        <f>AK32*7150</f>
        <v>7114.25</v>
      </c>
      <c r="AL28" s="15">
        <f>AL32*8250</f>
        <v>33226.875</v>
      </c>
      <c r="AM28" s="14"/>
      <c r="AN28" s="14">
        <v>870</v>
      </c>
      <c r="AO28" s="14">
        <v>2</v>
      </c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5">
        <f>BA32*5290</f>
        <v>75395.725000000006</v>
      </c>
      <c r="BB28" s="15">
        <f>10000*BB32*(62/142)</f>
        <v>305.63380281690132</v>
      </c>
      <c r="BC28" s="15">
        <f>BC32*4670</f>
        <v>339298.85</v>
      </c>
      <c r="BD28" s="15"/>
      <c r="BE28" s="15">
        <f>BE32*6030</f>
        <v>1175.8500000000001</v>
      </c>
    </row>
    <row r="29" spans="1:57" s="13" customFormat="1" x14ac:dyDescent="0.2">
      <c r="B29" s="13" t="s">
        <v>92</v>
      </c>
      <c r="C29" s="13" t="s">
        <v>59</v>
      </c>
      <c r="P29" s="14"/>
      <c r="Q29" s="14"/>
      <c r="R29" s="14">
        <v>4.9000000000000004</v>
      </c>
      <c r="S29" s="14">
        <v>153</v>
      </c>
      <c r="T29" s="14">
        <v>12.1</v>
      </c>
      <c r="U29" s="14"/>
      <c r="V29" s="14"/>
      <c r="W29" s="14"/>
      <c r="X29" s="14"/>
      <c r="Y29" s="14"/>
      <c r="Z29" s="14">
        <v>133</v>
      </c>
      <c r="AA29" s="14"/>
      <c r="AB29" s="14"/>
      <c r="AC29" s="14"/>
      <c r="AD29" s="14"/>
      <c r="AE29" s="15">
        <f>AE33*6994</f>
        <v>16995.420000000002</v>
      </c>
      <c r="AF29" s="15">
        <f>AF33*7745</f>
        <v>495.68</v>
      </c>
      <c r="AG29" s="14"/>
      <c r="AH29" s="14"/>
      <c r="AI29" s="15">
        <f>AI33*5995</f>
        <v>1438.8</v>
      </c>
      <c r="AJ29" s="15"/>
      <c r="AK29" s="15">
        <f>AK33*7150</f>
        <v>6077.5</v>
      </c>
      <c r="AL29" s="15">
        <f>AL33*8250</f>
        <v>32092.5</v>
      </c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5"/>
      <c r="BB29" s="15"/>
      <c r="BC29" s="15">
        <f>BC33*4670</f>
        <v>336333.39999999997</v>
      </c>
      <c r="BD29" s="15"/>
      <c r="BE29" s="15">
        <f>BE33*6030</f>
        <v>988.92000000000007</v>
      </c>
    </row>
    <row r="30" spans="1:57" s="13" customFormat="1" x14ac:dyDescent="0.2">
      <c r="B30" s="13" t="s">
        <v>93</v>
      </c>
      <c r="C30" s="13" t="s">
        <v>59</v>
      </c>
      <c r="P30" s="14">
        <v>327</v>
      </c>
      <c r="Q30" s="14">
        <v>54</v>
      </c>
      <c r="R30" s="14"/>
      <c r="S30" s="14">
        <v>114</v>
      </c>
      <c r="T30" s="14"/>
      <c r="U30" s="14"/>
      <c r="V30" s="14"/>
      <c r="W30" s="14"/>
      <c r="X30" s="14"/>
      <c r="Y30" s="14"/>
      <c r="Z30" s="14">
        <v>66</v>
      </c>
      <c r="AA30" s="14"/>
      <c r="AB30" s="14">
        <v>7</v>
      </c>
      <c r="AC30" s="14" t="s">
        <v>91</v>
      </c>
      <c r="AD30" s="14"/>
      <c r="AE30" s="15">
        <f>AE34*6994</f>
        <v>14547.52</v>
      </c>
      <c r="AF30" s="15">
        <f>AF34*7745</f>
        <v>464.7</v>
      </c>
      <c r="AG30" s="14"/>
      <c r="AH30" s="14"/>
      <c r="AI30" s="15">
        <f>AI34*5995</f>
        <v>1318.9</v>
      </c>
      <c r="AJ30" s="15"/>
      <c r="AK30" s="15">
        <f>AK34*7150</f>
        <v>5863</v>
      </c>
      <c r="AL30" s="15">
        <f>AL34*8250</f>
        <v>37950</v>
      </c>
      <c r="AM30" s="14"/>
      <c r="AN30" s="14">
        <v>903</v>
      </c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5">
        <f>BA34*5290</f>
        <v>77392.7</v>
      </c>
      <c r="BB30" s="15">
        <f>10000*BB34*(62/142)</f>
        <v>130.98591549295773</v>
      </c>
      <c r="BC30" s="15">
        <f>BC34*4670</f>
        <v>336520.2</v>
      </c>
      <c r="BD30" s="15"/>
      <c r="BE30" s="15">
        <f>BE34*6030</f>
        <v>1206</v>
      </c>
    </row>
    <row r="31" spans="1:57" s="16" customFormat="1" x14ac:dyDescent="0.2">
      <c r="AE31" s="16" t="s">
        <v>76</v>
      </c>
      <c r="AF31" s="16" t="s">
        <v>77</v>
      </c>
      <c r="AI31" s="16" t="s">
        <v>78</v>
      </c>
      <c r="AK31" s="16" t="s">
        <v>79</v>
      </c>
      <c r="AL31" s="16" t="s">
        <v>80</v>
      </c>
      <c r="BA31" s="16" t="s">
        <v>81</v>
      </c>
      <c r="BB31" s="16" t="s">
        <v>82</v>
      </c>
      <c r="BC31" s="16" t="s">
        <v>83</v>
      </c>
      <c r="BE31" s="16" t="s">
        <v>84</v>
      </c>
    </row>
    <row r="32" spans="1:57" s="13" customFormat="1" x14ac:dyDescent="0.2">
      <c r="B32" s="13" t="s">
        <v>72</v>
      </c>
      <c r="C32" s="13" t="s">
        <v>85</v>
      </c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7">
        <v>2.3330885000000001</v>
      </c>
      <c r="AF32" s="17">
        <v>5.6666666666666664E-2</v>
      </c>
      <c r="AG32" s="14"/>
      <c r="AH32" s="14"/>
      <c r="AI32" s="17">
        <v>0.21250000000000002</v>
      </c>
      <c r="AJ32" s="14"/>
      <c r="AK32" s="17">
        <v>0.995</v>
      </c>
      <c r="AL32" s="17">
        <v>4.0274999999999999</v>
      </c>
      <c r="AM32" s="14"/>
      <c r="AN32" s="14"/>
      <c r="AO32" s="14"/>
      <c r="AP32" s="14"/>
      <c r="AQ32" s="14"/>
      <c r="AR32" s="14"/>
      <c r="AS32" s="14"/>
      <c r="AT32" s="17"/>
      <c r="AU32" s="17"/>
      <c r="AV32" s="14"/>
      <c r="AW32" s="14"/>
      <c r="AX32" s="14"/>
      <c r="AY32" s="14"/>
      <c r="AZ32" s="14"/>
      <c r="BA32" s="17">
        <v>14.252500000000001</v>
      </c>
      <c r="BB32" s="17">
        <v>6.9999999999999993E-2</v>
      </c>
      <c r="BC32" s="17">
        <v>72.655000000000001</v>
      </c>
      <c r="BD32" s="14"/>
      <c r="BE32" s="17">
        <v>0.19500000000000001</v>
      </c>
    </row>
    <row r="33" spans="1:57" s="13" customFormat="1" x14ac:dyDescent="0.2">
      <c r="B33" s="13" t="s">
        <v>92</v>
      </c>
      <c r="C33" s="13" t="s">
        <v>85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>
        <v>2.4300000000000002</v>
      </c>
      <c r="AF33" s="14">
        <v>6.4000000000000001E-2</v>
      </c>
      <c r="AG33" s="14"/>
      <c r="AH33" s="14"/>
      <c r="AI33" s="14">
        <v>0.24</v>
      </c>
      <c r="AJ33" s="14"/>
      <c r="AK33" s="14">
        <v>0.85</v>
      </c>
      <c r="AL33" s="14">
        <v>3.89</v>
      </c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>
        <v>14.61</v>
      </c>
      <c r="BB33" s="14"/>
      <c r="BC33" s="14">
        <v>72.02</v>
      </c>
      <c r="BD33" s="14"/>
      <c r="BE33" s="14">
        <v>0.16400000000000001</v>
      </c>
    </row>
    <row r="34" spans="1:57" s="13" customFormat="1" x14ac:dyDescent="0.2">
      <c r="B34" s="13" t="s">
        <v>93</v>
      </c>
      <c r="C34" s="13" t="s">
        <v>85</v>
      </c>
      <c r="AE34" s="13">
        <v>2.08</v>
      </c>
      <c r="AF34" s="13">
        <v>0.06</v>
      </c>
      <c r="AI34" s="13">
        <v>0.22</v>
      </c>
      <c r="AK34" s="13">
        <v>0.82</v>
      </c>
      <c r="AL34" s="13">
        <v>4.5999999999999996</v>
      </c>
      <c r="BA34" s="13">
        <v>14.63</v>
      </c>
      <c r="BB34" s="13">
        <v>0.03</v>
      </c>
      <c r="BC34" s="13">
        <v>72.06</v>
      </c>
      <c r="BE34" s="13">
        <v>0.2</v>
      </c>
    </row>
    <row r="35" spans="1:57" s="18" customFormat="1" x14ac:dyDescent="0.2"/>
    <row r="36" spans="1:57" s="21" customFormat="1" x14ac:dyDescent="0.2">
      <c r="A36" s="21" t="s">
        <v>94</v>
      </c>
      <c r="P36" s="21" t="s">
        <v>15</v>
      </c>
      <c r="Q36" s="21" t="s">
        <v>16</v>
      </c>
      <c r="R36" s="21" t="s">
        <v>17</v>
      </c>
      <c r="S36" s="21" t="s">
        <v>18</v>
      </c>
      <c r="T36" s="21" t="s">
        <v>19</v>
      </c>
      <c r="U36" s="21" t="s">
        <v>20</v>
      </c>
      <c r="V36" s="21" t="s">
        <v>21</v>
      </c>
      <c r="W36" s="21" t="s">
        <v>22</v>
      </c>
      <c r="X36" s="21" t="s">
        <v>23</v>
      </c>
      <c r="Y36" s="21" t="s">
        <v>24</v>
      </c>
      <c r="Z36" s="21" t="s">
        <v>25</v>
      </c>
      <c r="AA36" s="21" t="s">
        <v>26</v>
      </c>
      <c r="AB36" s="21" t="s">
        <v>27</v>
      </c>
      <c r="AC36" s="21" t="s">
        <v>28</v>
      </c>
      <c r="AD36" s="21" t="s">
        <v>29</v>
      </c>
      <c r="AE36" s="21" t="s">
        <v>30</v>
      </c>
      <c r="AF36" s="21" t="s">
        <v>31</v>
      </c>
      <c r="AG36" s="21" t="s">
        <v>32</v>
      </c>
      <c r="AH36" s="21" t="s">
        <v>33</v>
      </c>
      <c r="AI36" s="21" t="s">
        <v>34</v>
      </c>
      <c r="AJ36" s="21" t="s">
        <v>35</v>
      </c>
      <c r="AK36" s="21" t="s">
        <v>36</v>
      </c>
      <c r="AL36" s="21" t="s">
        <v>37</v>
      </c>
      <c r="AM36" s="21" t="s">
        <v>38</v>
      </c>
      <c r="AN36" s="21" t="s">
        <v>39</v>
      </c>
      <c r="AO36" s="21" t="s">
        <v>40</v>
      </c>
      <c r="AP36" s="21" t="s">
        <v>41</v>
      </c>
      <c r="AQ36" s="21" t="s">
        <v>42</v>
      </c>
      <c r="AR36" s="21" t="s">
        <v>43</v>
      </c>
      <c r="AS36" s="21" t="s">
        <v>44</v>
      </c>
      <c r="AT36" s="21" t="s">
        <v>45</v>
      </c>
      <c r="AU36" s="21" t="s">
        <v>46</v>
      </c>
      <c r="AV36" s="21" t="s">
        <v>47</v>
      </c>
      <c r="AW36" s="21" t="s">
        <v>48</v>
      </c>
      <c r="AX36" s="21" t="s">
        <v>49</v>
      </c>
      <c r="AY36" s="21" t="s">
        <v>50</v>
      </c>
      <c r="AZ36" s="21" t="s">
        <v>51</v>
      </c>
      <c r="BA36" s="21" t="s">
        <v>52</v>
      </c>
      <c r="BB36" s="21" t="s">
        <v>53</v>
      </c>
      <c r="BC36" s="21" t="s">
        <v>54</v>
      </c>
      <c r="BD36" s="21" t="s">
        <v>55</v>
      </c>
      <c r="BE36" s="21" t="s">
        <v>56</v>
      </c>
    </row>
    <row r="37" spans="1:57" s="19" customFormat="1" x14ac:dyDescent="0.2">
      <c r="B37" s="19" t="s">
        <v>72</v>
      </c>
      <c r="P37" s="22">
        <f>P$22/P28</f>
        <v>1.0010175688509022</v>
      </c>
      <c r="Q37" s="22">
        <f t="shared" ref="Q37:S37" si="66">Q$22/Q28</f>
        <v>0.76495081018518518</v>
      </c>
      <c r="R37" s="22"/>
      <c r="S37" s="22">
        <f t="shared" si="66"/>
        <v>0.69241604938271617</v>
      </c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>
        <f t="shared" ref="AE37:AF37" si="67">AE$22/AE28</f>
        <v>0.90437172355182915</v>
      </c>
      <c r="AF37" s="22">
        <f t="shared" si="67"/>
        <v>1.0224112541508965</v>
      </c>
      <c r="AG37" s="22"/>
      <c r="AH37" s="22"/>
      <c r="AI37" s="22">
        <f t="shared" ref="AI37" si="68">AI$22/AI28</f>
        <v>1.0630672982750693</v>
      </c>
      <c r="AJ37" s="22"/>
      <c r="AK37" s="22">
        <f t="shared" ref="AK37:AL37" si="69">AK$22/AK28</f>
        <v>0.69865153272188441</v>
      </c>
      <c r="AL37" s="22">
        <f t="shared" si="69"/>
        <v>0.90653211471916251</v>
      </c>
      <c r="AM37" s="22"/>
      <c r="AN37" s="22">
        <f t="shared" ref="AN37" si="70">AN$22/AN28</f>
        <v>1.083581311196254</v>
      </c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>
        <f t="shared" ref="BA37:BC37" si="71">BA$22/BA28</f>
        <v>0.89924189114612707</v>
      </c>
      <c r="BB37" s="22">
        <f t="shared" si="71"/>
        <v>1.5730694562211982</v>
      </c>
      <c r="BC37" s="22">
        <f t="shared" si="71"/>
        <v>1.0669457657558623</v>
      </c>
      <c r="BD37" s="22"/>
      <c r="BE37" s="22">
        <f t="shared" ref="BE37" si="72">BE$22/BE28</f>
        <v>6.6668962877918094</v>
      </c>
    </row>
    <row r="38" spans="1:57" s="19" customFormat="1" x14ac:dyDescent="0.2">
      <c r="B38" s="19" t="s">
        <v>92</v>
      </c>
      <c r="P38" s="22"/>
      <c r="Q38" s="22"/>
      <c r="R38" s="22">
        <f t="shared" ref="P38:T39" si="73">R$22/R29</f>
        <v>1.9</v>
      </c>
      <c r="S38" s="22">
        <f t="shared" si="73"/>
        <v>0.67883926410070206</v>
      </c>
      <c r="T38" s="22">
        <f t="shared" si="73"/>
        <v>0.97216100397918592</v>
      </c>
      <c r="U38" s="22"/>
      <c r="V38" s="22"/>
      <c r="W38" s="22"/>
      <c r="X38" s="22"/>
      <c r="Y38" s="22"/>
      <c r="Z38" s="22">
        <f t="shared" ref="Z38" si="74">Z$22/Z29</f>
        <v>0.34031189083820673</v>
      </c>
      <c r="AA38" s="22"/>
      <c r="AB38" s="22"/>
      <c r="AC38" s="22"/>
      <c r="AD38" s="22"/>
      <c r="AE38" s="22">
        <f t="shared" ref="AE38:AF38" si="75">AE$22/AE29</f>
        <v>0.86830422549133812</v>
      </c>
      <c r="AF38" s="22">
        <f t="shared" si="75"/>
        <v>0.90525996461277292</v>
      </c>
      <c r="AG38" s="22"/>
      <c r="AH38" s="22"/>
      <c r="AI38" s="22">
        <f t="shared" ref="AI38" si="76">AI$22/AI29</f>
        <v>0.94125750368105121</v>
      </c>
      <c r="AJ38" s="22"/>
      <c r="AK38" s="22">
        <f t="shared" ref="AK38:AL38" si="77">AK$22/AK29</f>
        <v>0.81783326477444118</v>
      </c>
      <c r="AL38" s="22">
        <f t="shared" si="77"/>
        <v>0.93857534499522544</v>
      </c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>
        <f t="shared" ref="BC38" si="78">BC$22/BC29</f>
        <v>1.0763530215355759</v>
      </c>
      <c r="BD38" s="22"/>
      <c r="BE38" s="22">
        <f t="shared" ref="BE38" si="79">BE$22/BE29</f>
        <v>7.9271022934109938</v>
      </c>
    </row>
    <row r="39" spans="1:57" s="19" customFormat="1" x14ac:dyDescent="0.2">
      <c r="B39" s="19" t="s">
        <v>93</v>
      </c>
      <c r="C39" s="20"/>
      <c r="P39" s="22">
        <f t="shared" si="73"/>
        <v>1.1938741646845623</v>
      </c>
      <c r="Q39" s="22">
        <f t="shared" si="73"/>
        <v>0.90660836762688612</v>
      </c>
      <c r="R39" s="22"/>
      <c r="S39" s="22">
        <f t="shared" si="73"/>
        <v>0.91107374918778439</v>
      </c>
      <c r="T39" s="22"/>
      <c r="U39" s="22"/>
      <c r="V39" s="22"/>
      <c r="W39" s="22"/>
      <c r="X39" s="22"/>
      <c r="Y39" s="22"/>
      <c r="Z39" s="22">
        <f t="shared" ref="Z39" si="80">Z$22/Z30</f>
        <v>0.68578002244668934</v>
      </c>
      <c r="AA39" s="22"/>
      <c r="AB39" s="22"/>
      <c r="AC39" s="22"/>
      <c r="AD39" s="22"/>
      <c r="AE39" s="22">
        <f t="shared" ref="AE39:AF39" si="81">AE$22/AE30</f>
        <v>1.0144131095884383</v>
      </c>
      <c r="AF39" s="22">
        <f t="shared" si="81"/>
        <v>0.96561062892029115</v>
      </c>
      <c r="AG39" s="22"/>
      <c r="AH39" s="22"/>
      <c r="AI39" s="22">
        <f t="shared" ref="AI39" si="82">AI$22/AI30</f>
        <v>1.0268263676520557</v>
      </c>
      <c r="AJ39" s="22"/>
      <c r="AK39" s="22">
        <f t="shared" ref="AK39:AL39" si="83">AK$22/AK30</f>
        <v>0.84775399397350604</v>
      </c>
      <c r="AL39" s="22">
        <f t="shared" si="83"/>
        <v>0.79370828087639711</v>
      </c>
      <c r="AM39" s="22"/>
      <c r="AN39" s="22">
        <f t="shared" ref="AN39" si="84">AN$22/AN30</f>
        <v>1.0439819941757928</v>
      </c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>
        <f t="shared" ref="BA39:BC39" si="85">BA$22/BA30</f>
        <v>0.87603862293644408</v>
      </c>
      <c r="BB39" s="22">
        <f t="shared" si="85"/>
        <v>3.6704953978494617</v>
      </c>
      <c r="BC39" s="22">
        <f t="shared" si="85"/>
        <v>1.0757555455313927</v>
      </c>
      <c r="BD39" s="22"/>
      <c r="BE39" s="22">
        <f t="shared" ref="BE39" si="86">BE$22/BE30</f>
        <v>6.5002238805970149</v>
      </c>
    </row>
    <row r="40" spans="1:57" x14ac:dyDescent="0.2">
      <c r="C40" s="5"/>
    </row>
    <row r="41" spans="1:57" x14ac:dyDescent="0.2">
      <c r="B41" s="7" t="s">
        <v>99</v>
      </c>
      <c r="C41" s="5"/>
    </row>
    <row r="42" spans="1:57" x14ac:dyDescent="0.2">
      <c r="B42" s="3" t="s">
        <v>96</v>
      </c>
      <c r="C42" s="5"/>
    </row>
    <row r="43" spans="1:57" x14ac:dyDescent="0.2">
      <c r="B43" s="3" t="s">
        <v>97</v>
      </c>
      <c r="C43" s="5"/>
    </row>
    <row r="44" spans="1:57" x14ac:dyDescent="0.2">
      <c r="B44" s="3" t="s">
        <v>98</v>
      </c>
    </row>
    <row r="45" spans="1:57" x14ac:dyDescent="0.2">
      <c r="C45" s="5"/>
    </row>
    <row r="46" spans="1:57" x14ac:dyDescent="0.2">
      <c r="C46" s="5"/>
    </row>
    <row r="47" spans="1:57" x14ac:dyDescent="0.2">
      <c r="C47" s="5"/>
    </row>
    <row r="48" spans="1:57" x14ac:dyDescent="0.2">
      <c r="C48" s="5"/>
    </row>
    <row r="49" spans="3:3" x14ac:dyDescent="0.2">
      <c r="C49" s="5"/>
    </row>
    <row r="51" spans="3:3" x14ac:dyDescent="0.2">
      <c r="C51" s="5"/>
    </row>
    <row r="52" spans="3:3" x14ac:dyDescent="0.2">
      <c r="C52" s="5"/>
    </row>
    <row r="53" spans="3:3" x14ac:dyDescent="0.2">
      <c r="C53" s="5"/>
    </row>
  </sheetData>
  <conditionalFormatting sqref="BA25:BE25">
    <cfRule type="colorScale" priority="1">
      <colorScale>
        <cfvo type="min"/>
        <cfvo type="max"/>
        <color rgb="FFFF7128"/>
        <color rgb="FFFFEF9C"/>
      </colorScale>
    </cfRule>
  </conditionalFormatting>
  <conditionalFormatting sqref="O25:AZ25">
    <cfRule type="colorScale" priority="3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Pearce [njp]</dc:creator>
  <cp:lastModifiedBy>Helen</cp:lastModifiedBy>
  <dcterms:created xsi:type="dcterms:W3CDTF">2021-07-29T10:15:22Z</dcterms:created>
  <dcterms:modified xsi:type="dcterms:W3CDTF">2022-03-13T19:13:35Z</dcterms:modified>
</cp:coreProperties>
</file>