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autoCompressPictures="0"/>
  <bookViews>
    <workbookView xWindow="0" yWindow="0" windowWidth="25600" windowHeight="13820" tabRatio="500"/>
  </bookViews>
  <sheets>
    <sheet name="Table S1" sheetId="1" r:id="rId1"/>
    <sheet name="mapping_pct" sheetId="2" r:id="rId2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6" i="2" l="1"/>
  <c r="C25" i="2"/>
  <c r="B25" i="2"/>
  <c r="D24" i="2"/>
  <c r="D23" i="2"/>
  <c r="D22" i="2"/>
  <c r="C21" i="2"/>
  <c r="B21" i="2"/>
  <c r="D20" i="2"/>
  <c r="D19" i="2"/>
  <c r="D18" i="2"/>
  <c r="C17" i="2"/>
  <c r="B17" i="2"/>
  <c r="D16" i="2"/>
  <c r="D15" i="2"/>
  <c r="D14" i="2"/>
  <c r="C13" i="2"/>
  <c r="B13" i="2"/>
  <c r="D12" i="2"/>
  <c r="D11" i="2"/>
  <c r="D10" i="2"/>
  <c r="D13" i="2"/>
  <c r="C9" i="2"/>
  <c r="B9" i="2"/>
  <c r="D8" i="2"/>
  <c r="D7" i="2"/>
  <c r="D6" i="2"/>
  <c r="C5" i="2"/>
  <c r="B5" i="2"/>
  <c r="D4" i="2"/>
  <c r="D3" i="2"/>
  <c r="D2" i="2"/>
  <c r="L16" i="1"/>
  <c r="K16" i="1"/>
  <c r="M14" i="1"/>
  <c r="J14" i="1"/>
  <c r="M13" i="1"/>
  <c r="J13" i="1"/>
  <c r="M12" i="1"/>
  <c r="J12" i="1"/>
  <c r="I10" i="1"/>
  <c r="M10" i="1"/>
  <c r="H10" i="1"/>
  <c r="I9" i="1"/>
  <c r="M9" i="1"/>
  <c r="H9" i="1"/>
  <c r="I8" i="1"/>
  <c r="M8" i="1"/>
  <c r="H8" i="1"/>
  <c r="I6" i="1"/>
  <c r="M6" i="1"/>
  <c r="H6" i="1"/>
  <c r="I5" i="1"/>
  <c r="H5" i="1"/>
  <c r="I4" i="1"/>
  <c r="M4" i="1"/>
  <c r="H4" i="1"/>
  <c r="D21" i="2"/>
  <c r="D25" i="2"/>
  <c r="D9" i="2"/>
  <c r="D5" i="2"/>
  <c r="D17" i="2"/>
  <c r="N4" i="1"/>
  <c r="N6" i="1"/>
  <c r="J4" i="1"/>
  <c r="J9" i="1"/>
  <c r="J5" i="1"/>
  <c r="J6" i="1"/>
  <c r="J10" i="1"/>
  <c r="H16" i="1"/>
  <c r="J8" i="1"/>
  <c r="M5" i="1"/>
  <c r="N5" i="1"/>
  <c r="I16" i="1"/>
  <c r="J16" i="1"/>
  <c r="N16" i="1"/>
  <c r="M16" i="1"/>
</calcChain>
</file>

<file path=xl/sharedStrings.xml><?xml version="1.0" encoding="utf-8"?>
<sst xmlns="http://schemas.openxmlformats.org/spreadsheetml/2006/main" count="100" uniqueCount="73">
  <si>
    <t>Lab sample ID</t>
  </si>
  <si>
    <t>Accession Number</t>
  </si>
  <si>
    <t>Alias used in some figures</t>
  </si>
  <si>
    <t>Developmental stage</t>
  </si>
  <si>
    <t>Clone</t>
  </si>
  <si>
    <t>Infected</t>
  </si>
  <si>
    <t>Batch</t>
  </si>
  <si>
    <t>Number of reads that pass Illumina filter</t>
  </si>
  <si>
    <t>Total number of reads mapped</t>
  </si>
  <si>
    <t>% of total reads mapped</t>
  </si>
  <si>
    <r>
      <rPr>
        <b/>
        <sz val="11"/>
        <color rgb="FFFFFFFF"/>
        <rFont val="Calibri"/>
        <family val="2"/>
      </rPr>
      <t xml:space="preserve">Reads mapped to          </t>
    </r>
    <r>
      <rPr>
        <b/>
        <i/>
        <sz val="11"/>
        <color rgb="FFFFFFFF"/>
        <rFont val="Calibri"/>
        <family val="2"/>
      </rPr>
      <t>T. cruzi</t>
    </r>
    <r>
      <rPr>
        <b/>
        <sz val="11"/>
        <color rgb="FFFFFFFF"/>
        <rFont val="Calibri"/>
        <family val="2"/>
      </rPr>
      <t xml:space="preserve"> CL Brener 8.1</t>
    </r>
  </si>
  <si>
    <r>
      <rPr>
        <b/>
        <sz val="11"/>
        <color rgb="FFFFFFFF"/>
        <rFont val="Calibri"/>
        <family val="2"/>
      </rPr>
      <t xml:space="preserve">Reads mapped to </t>
    </r>
    <r>
      <rPr>
        <b/>
        <i/>
        <sz val="11"/>
        <color rgb="FFFFFFFF"/>
        <rFont val="Calibri"/>
        <family val="2"/>
      </rPr>
      <t>H. sapiens</t>
    </r>
    <r>
      <rPr>
        <b/>
        <sz val="11"/>
        <color rgb="FFFFFFFF"/>
        <rFont val="Calibri"/>
        <family val="2"/>
      </rPr>
      <t xml:space="preserve"> hg38</t>
    </r>
  </si>
  <si>
    <r>
      <rPr>
        <b/>
        <sz val="11"/>
        <color rgb="FFFFFFFF"/>
        <rFont val="Calibri"/>
        <family val="2"/>
      </rPr>
      <t xml:space="preserve">% of mapped reads belonging to </t>
    </r>
    <r>
      <rPr>
        <b/>
        <i/>
        <sz val="11"/>
        <color rgb="FFFFFFFF"/>
        <rFont val="Calibri"/>
        <family val="2"/>
      </rPr>
      <t xml:space="preserve">T. cruzi </t>
    </r>
    <r>
      <rPr>
        <b/>
        <sz val="11"/>
        <color rgb="FFFFFFFF"/>
        <rFont val="Calibri"/>
        <family val="2"/>
      </rPr>
      <t>CL Brener 8.1</t>
    </r>
  </si>
  <si>
    <r>
      <rPr>
        <b/>
        <sz val="11"/>
        <color rgb="FFFFFFFF"/>
        <rFont val="Calibri"/>
        <family val="2"/>
      </rPr>
      <t xml:space="preserve">% of mapped reads belonging to </t>
    </r>
    <r>
      <rPr>
        <b/>
        <i/>
        <sz val="11"/>
        <color rgb="FFFFFFFF"/>
        <rFont val="Calibri"/>
        <family val="2"/>
      </rPr>
      <t>H. sapiens</t>
    </r>
    <r>
      <rPr>
        <b/>
        <sz val="11"/>
        <color rgb="FFFFFFFF"/>
        <rFont val="Calibri"/>
        <family val="2"/>
      </rPr>
      <t xml:space="preserve"> hg38</t>
    </r>
  </si>
  <si>
    <t>HPGL0475</t>
  </si>
  <si>
    <t>CLBr.A60.1</t>
  </si>
  <si>
    <t>Amastigote 60 hpi</t>
  </si>
  <si>
    <t>CL Brener</t>
  </si>
  <si>
    <t>Y</t>
  </si>
  <si>
    <t>HPGL0476</t>
  </si>
  <si>
    <t>CLBr.A60.3</t>
  </si>
  <si>
    <t>HPGL0482</t>
  </si>
  <si>
    <t>CLBr.A60.2</t>
  </si>
  <si>
    <t>HPGL0481</t>
  </si>
  <si>
    <t>CLBr.Tryp.3</t>
  </si>
  <si>
    <t>Trypomastigote</t>
  </si>
  <si>
    <t>N</t>
  </si>
  <si>
    <t>NA</t>
  </si>
  <si>
    <t>HPGL0490</t>
  </si>
  <si>
    <t>CLBr.Tryp.1</t>
  </si>
  <si>
    <t>HPGL0488</t>
  </si>
  <si>
    <t>CLBr.Tryp.2</t>
  </si>
  <si>
    <t>HPGL0483</t>
  </si>
  <si>
    <t>CLBr.Epi.1</t>
  </si>
  <si>
    <t>Epimastigote</t>
  </si>
  <si>
    <t>HPGL0486</t>
  </si>
  <si>
    <t>CLBr.Epi.2</t>
  </si>
  <si>
    <t>HPGL0487</t>
  </si>
  <si>
    <t>CLBr.Epi.3</t>
  </si>
  <si>
    <t>Total</t>
  </si>
  <si>
    <t xml:space="preserve"> </t>
  </si>
  <si>
    <t>Percent mapping</t>
  </si>
  <si>
    <t>CLB_ama60.1</t>
  </si>
  <si>
    <t>CLB_ama60.2</t>
  </si>
  <si>
    <t>CLB_ama60.3</t>
  </si>
  <si>
    <t>CLB_ama60</t>
  </si>
  <si>
    <t>CL14_ama60.1</t>
  </si>
  <si>
    <t>CL14_ama60.2</t>
  </si>
  <si>
    <t>CL14_ama60.3</t>
  </si>
  <si>
    <t>CL14_ama60</t>
  </si>
  <si>
    <t>CLB_trypo.1</t>
  </si>
  <si>
    <t>CLB_trypo.2</t>
  </si>
  <si>
    <t>CLB_trypo.3</t>
  </si>
  <si>
    <t>CLB_tryp</t>
  </si>
  <si>
    <t>CL14_trypo.1</t>
  </si>
  <si>
    <t>CL14_trypo.2</t>
  </si>
  <si>
    <t>CL14_trypo.3</t>
  </si>
  <si>
    <t>CL14_tryp</t>
  </si>
  <si>
    <t>CLB_epi.1</t>
  </si>
  <si>
    <t>CLB_epi.2</t>
  </si>
  <si>
    <t>CLB_epi.3</t>
  </si>
  <si>
    <t>CL14_epi.1</t>
  </si>
  <si>
    <t>CL14_epi.2</t>
  </si>
  <si>
    <t>CL14_epi.3</t>
  </si>
  <si>
    <t>SAMN07291202</t>
  </si>
  <si>
    <t>SAMN07291204</t>
  </si>
  <si>
    <t>SAMN07291203</t>
  </si>
  <si>
    <t>SAMN07290964</t>
  </si>
  <si>
    <t>SAMN07290962</t>
  </si>
  <si>
    <t>SAMN07290963</t>
  </si>
  <si>
    <t>Pending: PRJNA389926</t>
  </si>
  <si>
    <r>
      <rPr>
        <b/>
        <sz val="11"/>
        <color rgb="FFFFFFFF"/>
        <rFont val="Calibri"/>
        <family val="2"/>
      </rPr>
      <t xml:space="preserve">Reads mapped to </t>
    </r>
    <r>
      <rPr>
        <b/>
        <i/>
        <sz val="11"/>
        <color rgb="FFFFFFFF"/>
        <rFont val="Calibri"/>
        <family val="2"/>
      </rPr>
      <t>T. cruzi</t>
    </r>
    <r>
      <rPr>
        <b/>
        <sz val="11"/>
        <color rgb="FFFFFFFF"/>
        <rFont val="Calibri"/>
        <family val="2"/>
      </rPr>
      <t xml:space="preserve"> CL Brener 8.1</t>
    </r>
  </si>
  <si>
    <t>Table S1: Summary of samples collected, mapping statistics and experimental metadata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</si>
</sst>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charset val="134"/>
    </font>
    <font>
      <b/>
      <sz val="11"/>
      <color rgb="FFFFFFFF"/>
      <name val="Calibri"/>
      <family val="2"/>
    </font>
    <font>
      <b/>
      <i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8"/>
      <name val="Calibri"/>
      <charset val="134"/>
    </font>
  </fonts>
  <fills count="5">
    <fill>
      <patternFill patternType="none"/>
    </fill>
    <fill>
      <patternFill patternType="gray125"/>
    </fill>
    <fill>
      <patternFill patternType="solid">
        <fgColor rgb="FF5B9BD5"/>
        <bgColor rgb="FF969696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4" fillId="0" borderId="0" applyBorder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10" fontId="0" fillId="0" borderId="0" xfId="1" applyNumberFormat="1" applyFont="1" applyBorder="1" applyAlignment="1" applyProtection="1">
      <alignment horizontal="center"/>
    </xf>
    <xf numFmtId="3" fontId="0" fillId="0" borderId="0" xfId="0" applyNumberFormat="1" applyAlignment="1">
      <alignment horizontal="center"/>
    </xf>
    <xf numFmtId="9" fontId="0" fillId="0" borderId="0" xfId="1" applyFont="1" applyBorder="1" applyAlignment="1" applyProtection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0" fontId="0" fillId="0" borderId="1" xfId="1" applyNumberFormat="1" applyFont="1" applyBorder="1" applyAlignment="1" applyProtection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10" fontId="0" fillId="4" borderId="1" xfId="1" applyNumberFormat="1" applyFont="1" applyFill="1" applyBorder="1" applyAlignment="1" applyProtection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9" fontId="0" fillId="0" borderId="6" xfId="1" applyFont="1" applyBorder="1" applyAlignment="1" applyProtection="1">
      <alignment horizontal="center"/>
    </xf>
    <xf numFmtId="9" fontId="0" fillId="4" borderId="6" xfId="1" applyFont="1" applyFill="1" applyBorder="1" applyAlignment="1" applyProtection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 applyProtection="1">
      <alignment horizontal="center" vertical="center" wrapText="1"/>
    </xf>
    <xf numFmtId="9" fontId="1" fillId="2" borderId="8" xfId="1" applyFont="1" applyFill="1" applyBorder="1" applyAlignment="1" applyProtection="1">
      <alignment horizontal="center" vertical="center" wrapText="1"/>
    </xf>
    <xf numFmtId="0" fontId="0" fillId="0" borderId="9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0" fontId="0" fillId="0" borderId="2" xfId="1" applyNumberFormat="1" applyFont="1" applyBorder="1" applyAlignment="1" applyProtection="1">
      <alignment horizontal="center"/>
    </xf>
    <xf numFmtId="9" fontId="0" fillId="0" borderId="10" xfId="1" applyFont="1" applyBorder="1" applyAlignment="1" applyProtection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Normal" xfId="0" builtinId="0"/>
    <cellStyle name="Percent" xfId="1" builtinId="5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4" formatCode="0.00%"/>
      <alignment horizontal="center" vertical="bottom" textRotation="0" wrapText="0" indent="0" justifyLastLine="0" shrinkToFit="0" readingOrder="0"/>
      <protection locked="1" hidden="0"/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none"/>
      </font>
      <numFmt numFmtId="3" formatCode="#,##0"/>
      <fill>
        <patternFill patternType="solid">
          <fgColor rgb="FF969696"/>
          <bgColor rgb="FF5B9BD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4" formatCode="0.00%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4" formatCode="0.00%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0"/>
    </dxf>
    <dxf>
      <numFmt numFmtId="3" formatCode="#,##0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D9D9D9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ela1" displayName="Tabela1" ref="A3:N16" totalsRowShown="0" headerRowDxfId="23" headerRowBorderDxfId="22" tableBorderDxfId="21">
  <autoFilter ref="A3:N16"/>
  <tableColumns count="14">
    <tableColumn id="1" name="Lab sample ID" dataDxfId="20"/>
    <tableColumn id="2" name="Accession Number" dataDxfId="19"/>
    <tableColumn id="3" name="Alias used in some figures" dataDxfId="18"/>
    <tableColumn id="4" name="Developmental stage" dataDxfId="17"/>
    <tableColumn id="5" name="Clone" dataDxfId="16"/>
    <tableColumn id="6" name="Infected" dataDxfId="15"/>
    <tableColumn id="7" name="Batch" dataDxfId="14"/>
    <tableColumn id="8" name="Number of reads that pass Illumina filter" dataDxfId="13"/>
    <tableColumn id="9" name="Total number of reads mapped" dataDxfId="12"/>
    <tableColumn id="10" name="% of total reads mapped" dataDxfId="11">
      <calculatedColumnFormula>I4/H4</calculatedColumnFormula>
    </tableColumn>
    <tableColumn id="11" name="Reads mapped to T. cruzi CL Brener 8.1" dataDxfId="10"/>
    <tableColumn id="12" name="Reads mapped to H. sapiens hg38" dataDxfId="9"/>
    <tableColumn id="13" name="% of mapped reads belonging to T. cruzi CL Brener 8.1" dataDxfId="8">
      <calculatedColumnFormula>K4/I4</calculatedColumnFormula>
    </tableColumn>
    <tableColumn id="14" name="% of mapped reads belonging to H. sapiens hg38" dataDxfId="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A1:D26" totalsRowShown="0" headerRowDxfId="6" headerRowBorderDxfId="5" tableBorderDxfId="4">
  <autoFilter ref="A1:D26"/>
  <tableColumns count="4">
    <tableColumn id="1" name="Alias used in some figures" dataDxfId="3"/>
    <tableColumn id="2" name="Total number of reads mapped" dataDxfId="2"/>
    <tableColumn id="3" name="Reads mapped to          T. cruzi CL Brener 8.1" dataDxfId="1"/>
    <tableColumn id="4" name="Percent mapping" dataDxfId="0">
      <calculatedColumnFormula>C2/B2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zoomScale="115" zoomScaleNormal="115" zoomScalePageLayoutView="115" workbookViewId="0">
      <selection activeCell="D10" sqref="D10"/>
    </sheetView>
  </sheetViews>
  <sheetFormatPr baseColWidth="10" defaultColWidth="8.6640625" defaultRowHeight="14" x14ac:dyDescent="0"/>
  <cols>
    <col min="1" max="1" width="8.83203125" style="1" customWidth="1"/>
    <col min="2" max="2" width="18.1640625" style="1" customWidth="1"/>
    <col min="3" max="3" width="10.83203125" style="1" customWidth="1"/>
    <col min="4" max="4" width="12.33203125" customWidth="1"/>
    <col min="5" max="5" width="9.6640625" customWidth="1"/>
    <col min="6" max="6" width="7.83203125" style="1" customWidth="1"/>
    <col min="7" max="7" width="10.1640625" style="1" customWidth="1"/>
    <col min="8" max="8" width="12" style="1" customWidth="1"/>
    <col min="9" max="9" width="12.83203125" style="1" customWidth="1"/>
    <col min="10" max="10" width="9" style="2" customWidth="1"/>
    <col min="11" max="11" width="12.33203125" style="3" customWidth="1"/>
    <col min="12" max="12" width="14.1640625" style="1" customWidth="1"/>
    <col min="13" max="13" width="13.5" style="1" customWidth="1"/>
    <col min="14" max="14" width="10.6640625" style="4" customWidth="1"/>
  </cols>
  <sheetData>
    <row r="1" spans="1:14">
      <c r="A1" s="39" t="s">
        <v>72</v>
      </c>
    </row>
    <row r="3" spans="1:14" s="5" customFormat="1" ht="41" customHeight="1">
      <c r="A3" s="26" t="s">
        <v>0</v>
      </c>
      <c r="B3" s="27" t="s">
        <v>1</v>
      </c>
      <c r="C3" s="27" t="s">
        <v>2</v>
      </c>
      <c r="D3" s="27" t="s">
        <v>3</v>
      </c>
      <c r="E3" s="27" t="s">
        <v>4</v>
      </c>
      <c r="F3" s="27" t="s">
        <v>5</v>
      </c>
      <c r="G3" s="27" t="s">
        <v>6</v>
      </c>
      <c r="H3" s="28" t="s">
        <v>7</v>
      </c>
      <c r="I3" s="28" t="s">
        <v>8</v>
      </c>
      <c r="J3" s="29" t="s">
        <v>9</v>
      </c>
      <c r="K3" s="28" t="s">
        <v>71</v>
      </c>
      <c r="L3" s="27" t="s">
        <v>11</v>
      </c>
      <c r="M3" s="27" t="s">
        <v>12</v>
      </c>
      <c r="N3" s="30" t="s">
        <v>13</v>
      </c>
    </row>
    <row r="4" spans="1:14" ht="14.5" customHeight="1">
      <c r="A4" s="22" t="s">
        <v>14</v>
      </c>
      <c r="B4" s="1" t="s">
        <v>64</v>
      </c>
      <c r="C4" s="6" t="s">
        <v>15</v>
      </c>
      <c r="D4" s="20" t="s">
        <v>16</v>
      </c>
      <c r="E4" s="20" t="s">
        <v>17</v>
      </c>
      <c r="F4" s="6" t="s">
        <v>18</v>
      </c>
      <c r="G4" s="6">
        <v>20121216</v>
      </c>
      <c r="H4" s="7">
        <f>61107516*2</f>
        <v>122215032</v>
      </c>
      <c r="I4" s="7">
        <f>SUM(K4:L4)</f>
        <v>112803140</v>
      </c>
      <c r="J4" s="8">
        <f>I4/H4</f>
        <v>0.92298908042670236</v>
      </c>
      <c r="K4" s="7">
        <v>14141199</v>
      </c>
      <c r="L4" s="7">
        <v>98661941</v>
      </c>
      <c r="M4" s="8">
        <f>K4/I4</f>
        <v>0.12536174968179079</v>
      </c>
      <c r="N4" s="24">
        <f>L4/I4</f>
        <v>0.87463825031820919</v>
      </c>
    </row>
    <row r="5" spans="1:14">
      <c r="A5" s="22" t="s">
        <v>19</v>
      </c>
      <c r="B5" s="1" t="s">
        <v>65</v>
      </c>
      <c r="C5" s="6" t="s">
        <v>20</v>
      </c>
      <c r="D5" s="20"/>
      <c r="E5" s="20"/>
      <c r="F5" s="6" t="s">
        <v>18</v>
      </c>
      <c r="G5" s="6">
        <v>20121216</v>
      </c>
      <c r="H5" s="7">
        <f>50119358*2</f>
        <v>100238716</v>
      </c>
      <c r="I5" s="7">
        <f>SUM(K5:L5)</f>
        <v>92420686</v>
      </c>
      <c r="J5" s="8">
        <f>I5/H5</f>
        <v>0.92200588443291709</v>
      </c>
      <c r="K5" s="7">
        <v>8493782</v>
      </c>
      <c r="L5" s="7">
        <v>83926904</v>
      </c>
      <c r="M5" s="8">
        <f>K5/I5</f>
        <v>9.1903472778810585E-2</v>
      </c>
      <c r="N5" s="24">
        <f>L5/I5</f>
        <v>0.90809652722118939</v>
      </c>
    </row>
    <row r="6" spans="1:14">
      <c r="A6" s="22" t="s">
        <v>21</v>
      </c>
      <c r="B6" s="1" t="s">
        <v>66</v>
      </c>
      <c r="C6" s="6" t="s">
        <v>22</v>
      </c>
      <c r="D6" s="20"/>
      <c r="E6" s="20"/>
      <c r="F6" s="6" t="s">
        <v>18</v>
      </c>
      <c r="G6" s="6">
        <v>20121216</v>
      </c>
      <c r="H6" s="7">
        <f>47332529*2</f>
        <v>94665058</v>
      </c>
      <c r="I6" s="7">
        <f>SUM(K6:L6)</f>
        <v>87115475</v>
      </c>
      <c r="J6" s="8">
        <f>I6/H6</f>
        <v>0.92024952860642628</v>
      </c>
      <c r="K6" s="7">
        <v>8947962</v>
      </c>
      <c r="L6" s="7">
        <v>78167513</v>
      </c>
      <c r="M6" s="8">
        <f>K6/I6</f>
        <v>0.10271380601437345</v>
      </c>
      <c r="N6" s="24">
        <f>L6/I6</f>
        <v>0.89728619398562659</v>
      </c>
    </row>
    <row r="7" spans="1:14">
      <c r="A7" s="22"/>
      <c r="B7" s="6"/>
      <c r="C7" s="6"/>
      <c r="D7" s="9"/>
      <c r="E7" s="9"/>
      <c r="F7" s="6"/>
      <c r="G7" s="6"/>
      <c r="H7" s="7"/>
      <c r="I7" s="7"/>
      <c r="J7" s="8"/>
      <c r="K7" s="7"/>
      <c r="L7" s="6"/>
      <c r="M7" s="8"/>
      <c r="N7" s="24"/>
    </row>
    <row r="8" spans="1:14" ht="14.5" customHeight="1">
      <c r="A8" s="22" t="s">
        <v>23</v>
      </c>
      <c r="B8" s="1" t="s">
        <v>67</v>
      </c>
      <c r="C8" s="6" t="s">
        <v>24</v>
      </c>
      <c r="D8" s="21" t="s">
        <v>25</v>
      </c>
      <c r="E8" s="20" t="s">
        <v>17</v>
      </c>
      <c r="F8" s="6" t="s">
        <v>26</v>
      </c>
      <c r="G8" s="6">
        <v>20140601</v>
      </c>
      <c r="H8" s="7">
        <f>51285999*2</f>
        <v>102571998</v>
      </c>
      <c r="I8" s="7">
        <f>SUM(K8:L8)</f>
        <v>92052266</v>
      </c>
      <c r="J8" s="8">
        <f>I8/H8</f>
        <v>0.89744050808096765</v>
      </c>
      <c r="K8" s="7">
        <v>92052266</v>
      </c>
      <c r="L8" s="7" t="s">
        <v>27</v>
      </c>
      <c r="M8" s="8">
        <f>K8/I8</f>
        <v>1</v>
      </c>
      <c r="N8" s="24" t="s">
        <v>27</v>
      </c>
    </row>
    <row r="9" spans="1:14">
      <c r="A9" s="22" t="s">
        <v>28</v>
      </c>
      <c r="B9" s="1" t="s">
        <v>68</v>
      </c>
      <c r="C9" s="6" t="s">
        <v>29</v>
      </c>
      <c r="D9" s="21"/>
      <c r="E9" s="21"/>
      <c r="F9" s="6" t="s">
        <v>26</v>
      </c>
      <c r="G9" s="10">
        <v>19700101</v>
      </c>
      <c r="H9" s="7">
        <f>46731865*2</f>
        <v>93463730</v>
      </c>
      <c r="I9" s="7">
        <f>SUM(K9:L9)</f>
        <v>82016187</v>
      </c>
      <c r="J9" s="8">
        <f>I9/H9</f>
        <v>0.87751887282906427</v>
      </c>
      <c r="K9" s="7">
        <v>82016187</v>
      </c>
      <c r="L9" s="7" t="s">
        <v>27</v>
      </c>
      <c r="M9" s="8">
        <f>K9/I9</f>
        <v>1</v>
      </c>
      <c r="N9" s="24" t="s">
        <v>27</v>
      </c>
    </row>
    <row r="10" spans="1:14">
      <c r="A10" s="22" t="s">
        <v>30</v>
      </c>
      <c r="B10" s="1" t="s">
        <v>69</v>
      </c>
      <c r="C10" s="6" t="s">
        <v>31</v>
      </c>
      <c r="D10" s="21"/>
      <c r="E10" s="20"/>
      <c r="F10" s="6" t="s">
        <v>26</v>
      </c>
      <c r="G10" s="6">
        <v>20140601</v>
      </c>
      <c r="H10" s="7">
        <f>54905136*2</f>
        <v>109810272</v>
      </c>
      <c r="I10" s="7">
        <f>SUM(K10:L10)</f>
        <v>98242222</v>
      </c>
      <c r="J10" s="8">
        <f>I10/H10</f>
        <v>0.8946542086700231</v>
      </c>
      <c r="K10" s="7">
        <v>98242222</v>
      </c>
      <c r="L10" s="7" t="s">
        <v>27</v>
      </c>
      <c r="M10" s="8">
        <f>K10/I10</f>
        <v>1</v>
      </c>
      <c r="N10" s="24" t="s">
        <v>27</v>
      </c>
    </row>
    <row r="11" spans="1:14">
      <c r="A11" s="22"/>
      <c r="B11" s="6"/>
      <c r="C11" s="6"/>
      <c r="D11" s="11"/>
      <c r="E11" s="9"/>
      <c r="F11" s="6"/>
      <c r="G11" s="6"/>
      <c r="H11" s="7"/>
      <c r="I11" s="7"/>
      <c r="J11" s="8"/>
      <c r="K11" s="7"/>
      <c r="L11" s="6"/>
      <c r="M11" s="8"/>
      <c r="N11" s="24"/>
    </row>
    <row r="12" spans="1:14" ht="14" customHeight="1">
      <c r="A12" s="23" t="s">
        <v>32</v>
      </c>
      <c r="B12" s="18" t="s">
        <v>70</v>
      </c>
      <c r="C12" s="12" t="s">
        <v>33</v>
      </c>
      <c r="D12" s="19" t="s">
        <v>34</v>
      </c>
      <c r="E12" s="19" t="s">
        <v>17</v>
      </c>
      <c r="F12" s="12" t="s">
        <v>26</v>
      </c>
      <c r="G12" s="12">
        <v>20140601</v>
      </c>
      <c r="H12" s="13">
        <v>33680621</v>
      </c>
      <c r="I12" s="13">
        <v>24932294</v>
      </c>
      <c r="J12" s="14">
        <f>I12/H12</f>
        <v>0.74025636285031682</v>
      </c>
      <c r="K12" s="13">
        <v>24932294</v>
      </c>
      <c r="L12" s="12" t="s">
        <v>27</v>
      </c>
      <c r="M12" s="14">
        <f>K12/I12</f>
        <v>1</v>
      </c>
      <c r="N12" s="25" t="s">
        <v>27</v>
      </c>
    </row>
    <row r="13" spans="1:14">
      <c r="A13" s="23" t="s">
        <v>35</v>
      </c>
      <c r="B13" s="18" t="s">
        <v>70</v>
      </c>
      <c r="C13" s="12" t="s">
        <v>36</v>
      </c>
      <c r="D13" s="19"/>
      <c r="E13" s="19"/>
      <c r="F13" s="12" t="s">
        <v>26</v>
      </c>
      <c r="G13" s="12">
        <v>20140508</v>
      </c>
      <c r="H13" s="13">
        <v>49547924</v>
      </c>
      <c r="I13" s="13">
        <v>36541063</v>
      </c>
      <c r="J13" s="14">
        <f>I13/H13</f>
        <v>0.73748928411208514</v>
      </c>
      <c r="K13" s="13">
        <v>36541063</v>
      </c>
      <c r="L13" s="12" t="s">
        <v>27</v>
      </c>
      <c r="M13" s="14">
        <f>K13/I13</f>
        <v>1</v>
      </c>
      <c r="N13" s="25" t="s">
        <v>27</v>
      </c>
    </row>
    <row r="14" spans="1:14">
      <c r="A14" s="23" t="s">
        <v>37</v>
      </c>
      <c r="B14" s="18" t="s">
        <v>70</v>
      </c>
      <c r="C14" s="12" t="s">
        <v>38</v>
      </c>
      <c r="D14" s="19"/>
      <c r="E14" s="19"/>
      <c r="F14" s="12" t="s">
        <v>26</v>
      </c>
      <c r="G14" s="12">
        <v>20140508</v>
      </c>
      <c r="H14" s="13">
        <v>40660345</v>
      </c>
      <c r="I14" s="13">
        <v>29823376</v>
      </c>
      <c r="J14" s="14">
        <f>I14/H14</f>
        <v>0.73347572432058805</v>
      </c>
      <c r="K14" s="13">
        <v>29823376</v>
      </c>
      <c r="L14" s="12" t="s">
        <v>27</v>
      </c>
      <c r="M14" s="14">
        <f>K14/I14</f>
        <v>1</v>
      </c>
      <c r="N14" s="25" t="s">
        <v>27</v>
      </c>
    </row>
    <row r="15" spans="1:14">
      <c r="A15" s="22"/>
      <c r="B15" s="6"/>
      <c r="C15" s="6"/>
      <c r="D15" s="15"/>
      <c r="E15" s="16"/>
      <c r="F15" s="6"/>
      <c r="G15" s="6"/>
      <c r="H15" s="7"/>
      <c r="I15" s="7"/>
      <c r="J15" s="8"/>
      <c r="K15" s="7"/>
      <c r="L15" s="6"/>
      <c r="M15" s="8"/>
      <c r="N15" s="24"/>
    </row>
    <row r="16" spans="1:14">
      <c r="A16" s="31" t="s">
        <v>39</v>
      </c>
      <c r="B16" s="32"/>
      <c r="C16" s="32"/>
      <c r="D16" s="32"/>
      <c r="E16" s="32"/>
      <c r="F16" s="32"/>
      <c r="G16" s="32"/>
      <c r="H16" s="33">
        <f>SUM(H4:H14)</f>
        <v>746853696</v>
      </c>
      <c r="I16" s="33">
        <f>SUM(I4:I14)</f>
        <v>655946709</v>
      </c>
      <c r="J16" s="34">
        <f>I16/H16</f>
        <v>0.87828006008823445</v>
      </c>
      <c r="K16" s="33">
        <f>SUM(K4:K14)</f>
        <v>395190351</v>
      </c>
      <c r="L16" s="33">
        <f>SUM(L4:L14)</f>
        <v>260756358</v>
      </c>
      <c r="M16" s="34">
        <f>K16/I16</f>
        <v>0.6024732582353729</v>
      </c>
      <c r="N16" s="35">
        <f>L16/I16</f>
        <v>0.3975267417646271</v>
      </c>
    </row>
    <row r="17" spans="8:13">
      <c r="H17" s="3" t="s">
        <v>40</v>
      </c>
      <c r="I17" s="3" t="s">
        <v>40</v>
      </c>
      <c r="J17" s="2" t="s">
        <v>40</v>
      </c>
      <c r="L17" s="3"/>
      <c r="M17" s="2"/>
    </row>
    <row r="18" spans="8:13">
      <c r="H18" s="3"/>
      <c r="I18" s="3" t="s">
        <v>40</v>
      </c>
    </row>
    <row r="19" spans="8:13">
      <c r="H19" s="3"/>
      <c r="I19" s="3"/>
    </row>
    <row r="20" spans="8:13">
      <c r="H20" s="3"/>
      <c r="I20" s="3"/>
    </row>
    <row r="21" spans="8:13">
      <c r="H21" s="3"/>
      <c r="I21" s="3"/>
    </row>
    <row r="22" spans="8:13">
      <c r="H22" s="3"/>
      <c r="I22" s="3"/>
    </row>
    <row r="23" spans="8:13">
      <c r="H23" s="3"/>
      <c r="I23" s="3"/>
    </row>
    <row r="24" spans="8:13">
      <c r="H24" s="3"/>
      <c r="I24" s="3"/>
    </row>
    <row r="25" spans="8:13">
      <c r="H25" s="3"/>
      <c r="I25" s="3"/>
    </row>
  </sheetData>
  <phoneticPr fontId="6" type="noConversion"/>
  <pageMargins left="0.7" right="0.7" top="0.75" bottom="0.75" header="0.3" footer="0.3"/>
  <pageSetup firstPageNumber="0" orientation="portrait" horizontalDpi="300" verticalDpi="30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B17" sqref="B17"/>
    </sheetView>
  </sheetViews>
  <sheetFormatPr baseColWidth="10" defaultColWidth="8.6640625" defaultRowHeight="14" x14ac:dyDescent="0"/>
  <cols>
    <col min="1" max="1" width="23" customWidth="1"/>
    <col min="2" max="2" width="15.83203125" customWidth="1"/>
    <col min="3" max="3" width="14.83203125" customWidth="1"/>
    <col min="4" max="4" width="11" customWidth="1"/>
  </cols>
  <sheetData>
    <row r="1" spans="1:4" s="38" customFormat="1" ht="42">
      <c r="A1" s="26" t="s">
        <v>2</v>
      </c>
      <c r="B1" s="28" t="s">
        <v>8</v>
      </c>
      <c r="C1" s="28" t="s">
        <v>10</v>
      </c>
      <c r="D1" s="28" t="s">
        <v>41</v>
      </c>
    </row>
    <row r="2" spans="1:4">
      <c r="A2" s="22" t="s">
        <v>42</v>
      </c>
      <c r="B2" s="7">
        <v>112803140</v>
      </c>
      <c r="C2" s="7">
        <v>14141199</v>
      </c>
      <c r="D2" s="2">
        <f>C2/B2</f>
        <v>0.12536174968179079</v>
      </c>
    </row>
    <row r="3" spans="1:4">
      <c r="A3" s="22" t="s">
        <v>43</v>
      </c>
      <c r="B3" s="7">
        <v>92420686</v>
      </c>
      <c r="C3" s="7">
        <v>8493782</v>
      </c>
      <c r="D3" s="2">
        <f>C3/B3</f>
        <v>9.1903472778810585E-2</v>
      </c>
    </row>
    <row r="4" spans="1:4">
      <c r="A4" s="22" t="s">
        <v>44</v>
      </c>
      <c r="B4" s="7">
        <v>87115475</v>
      </c>
      <c r="C4" s="7">
        <v>8947962</v>
      </c>
      <c r="D4" s="2">
        <f>C4/B4</f>
        <v>0.10271380601437345</v>
      </c>
    </row>
    <row r="5" spans="1:4">
      <c r="A5" s="36" t="s">
        <v>45</v>
      </c>
      <c r="B5">
        <f>AVERAGE(B2:B4)</f>
        <v>97446433.666666672</v>
      </c>
      <c r="C5">
        <f>AVERAGE(C2:C4)</f>
        <v>10527647.666666666</v>
      </c>
      <c r="D5" s="2">
        <f>AVERAGE(D2:D4)</f>
        <v>0.10665967615832495</v>
      </c>
    </row>
    <row r="6" spans="1:4">
      <c r="A6" s="22" t="s">
        <v>46</v>
      </c>
      <c r="B6" s="7">
        <v>58860711</v>
      </c>
      <c r="C6" s="7">
        <v>4205223</v>
      </c>
      <c r="D6" s="2">
        <f>C6/B6</f>
        <v>7.1443632408721675E-2</v>
      </c>
    </row>
    <row r="7" spans="1:4">
      <c r="A7" s="22" t="s">
        <v>47</v>
      </c>
      <c r="B7" s="7">
        <v>105055679</v>
      </c>
      <c r="C7" s="7">
        <v>6774939</v>
      </c>
      <c r="D7" s="2">
        <f>C7/B7</f>
        <v>6.4489031573438313E-2</v>
      </c>
    </row>
    <row r="8" spans="1:4">
      <c r="A8" s="22" t="s">
        <v>48</v>
      </c>
      <c r="B8" s="7">
        <v>60855520</v>
      </c>
      <c r="C8" s="7">
        <v>3909457</v>
      </c>
      <c r="D8" s="2">
        <f>C8/B8</f>
        <v>6.4241616865651635E-2</v>
      </c>
    </row>
    <row r="9" spans="1:4">
      <c r="A9" s="36" t="s">
        <v>49</v>
      </c>
      <c r="B9">
        <f>AVERAGE(B6:B8)</f>
        <v>74923970</v>
      </c>
      <c r="C9">
        <f>AVERAGE(C6:C8)</f>
        <v>4963206.333333333</v>
      </c>
      <c r="D9" s="2">
        <f>AVERAGE(D6:D8)</f>
        <v>6.6724760282603865E-2</v>
      </c>
    </row>
    <row r="10" spans="1:4">
      <c r="A10" s="22" t="s">
        <v>50</v>
      </c>
      <c r="B10" s="7">
        <v>92052266</v>
      </c>
      <c r="C10" s="7">
        <v>92052266</v>
      </c>
      <c r="D10" s="2">
        <f>C10/B10</f>
        <v>1</v>
      </c>
    </row>
    <row r="11" spans="1:4">
      <c r="A11" s="22" t="s">
        <v>51</v>
      </c>
      <c r="B11" s="7">
        <v>82016187</v>
      </c>
      <c r="C11" s="7">
        <v>82016187</v>
      </c>
      <c r="D11" s="2">
        <f>C11/B11</f>
        <v>1</v>
      </c>
    </row>
    <row r="12" spans="1:4">
      <c r="A12" s="22" t="s">
        <v>52</v>
      </c>
      <c r="B12" s="7">
        <v>98242222</v>
      </c>
      <c r="C12" s="7">
        <v>98242222</v>
      </c>
      <c r="D12" s="2">
        <f>C12/B12</f>
        <v>1</v>
      </c>
    </row>
    <row r="13" spans="1:4">
      <c r="A13" s="36" t="s">
        <v>53</v>
      </c>
      <c r="B13">
        <f>AVERAGE(B10:B12)</f>
        <v>90770225</v>
      </c>
      <c r="C13">
        <f>AVERAGE(C10:C12)</f>
        <v>90770225</v>
      </c>
      <c r="D13" s="2">
        <f>AVERAGE(D10:D12)</f>
        <v>1</v>
      </c>
    </row>
    <row r="14" spans="1:4">
      <c r="A14" s="22" t="s">
        <v>54</v>
      </c>
      <c r="B14" s="7">
        <v>66239477</v>
      </c>
      <c r="C14" s="7">
        <v>66239477</v>
      </c>
      <c r="D14" s="2">
        <f>C14/B14</f>
        <v>1</v>
      </c>
    </row>
    <row r="15" spans="1:4">
      <c r="A15" s="22" t="s">
        <v>55</v>
      </c>
      <c r="B15" s="7">
        <v>61965400</v>
      </c>
      <c r="C15" s="7">
        <v>61965400</v>
      </c>
      <c r="D15" s="2">
        <f>C15/B15</f>
        <v>1</v>
      </c>
    </row>
    <row r="16" spans="1:4">
      <c r="A16" s="22" t="s">
        <v>56</v>
      </c>
      <c r="B16" s="7">
        <v>74965544</v>
      </c>
      <c r="C16" s="7">
        <v>74965544</v>
      </c>
      <c r="D16" s="2">
        <f>C16/B16</f>
        <v>1</v>
      </c>
    </row>
    <row r="17" spans="1:4">
      <c r="A17" s="36" t="s">
        <v>57</v>
      </c>
      <c r="B17">
        <f>AVERAGE(B14:B16)</f>
        <v>67723473.666666672</v>
      </c>
      <c r="C17">
        <f>AVERAGE(C14:C16)</f>
        <v>67723473.666666672</v>
      </c>
      <c r="D17" s="2">
        <f>AVERAGE(D14:D16)</f>
        <v>1</v>
      </c>
    </row>
    <row r="18" spans="1:4">
      <c r="A18" s="22" t="s">
        <v>58</v>
      </c>
      <c r="B18" s="7">
        <v>58695502</v>
      </c>
      <c r="C18" s="7">
        <v>58695502</v>
      </c>
      <c r="D18" s="2">
        <f>C18/B18</f>
        <v>1</v>
      </c>
    </row>
    <row r="19" spans="1:4">
      <c r="A19" s="22" t="s">
        <v>59</v>
      </c>
      <c r="B19" s="7">
        <v>86709132</v>
      </c>
      <c r="C19" s="7">
        <v>86709132</v>
      </c>
      <c r="D19" s="2">
        <f>C19/B19</f>
        <v>1</v>
      </c>
    </row>
    <row r="20" spans="1:4">
      <c r="A20" s="22" t="s">
        <v>60</v>
      </c>
      <c r="B20" s="7">
        <v>70999582</v>
      </c>
      <c r="C20" s="7">
        <v>70999582</v>
      </c>
      <c r="D20" s="2">
        <f>C20/B20</f>
        <v>1</v>
      </c>
    </row>
    <row r="21" spans="1:4">
      <c r="A21" s="22"/>
      <c r="B21">
        <f>AVERAGE(B18:B20)</f>
        <v>72134738.666666672</v>
      </c>
      <c r="C21">
        <f>AVERAGE(C18:C20)</f>
        <v>72134738.666666672</v>
      </c>
      <c r="D21" s="2">
        <f>AVERAGE(D18:D20)</f>
        <v>1</v>
      </c>
    </row>
    <row r="22" spans="1:4">
      <c r="A22" s="22" t="s">
        <v>61</v>
      </c>
      <c r="B22" s="7">
        <v>53562767</v>
      </c>
      <c r="C22" s="7">
        <v>53562767</v>
      </c>
      <c r="D22" s="2">
        <f>C22/B22</f>
        <v>1</v>
      </c>
    </row>
    <row r="23" spans="1:4">
      <c r="A23" s="22" t="s">
        <v>62</v>
      </c>
      <c r="B23" s="7">
        <v>69654101</v>
      </c>
      <c r="C23" s="7">
        <v>69654101</v>
      </c>
      <c r="D23" s="2">
        <f>C23/B23</f>
        <v>1</v>
      </c>
    </row>
    <row r="24" spans="1:4">
      <c r="A24" s="22" t="s">
        <v>63</v>
      </c>
      <c r="B24" s="7">
        <v>70371255</v>
      </c>
      <c r="C24" s="7">
        <v>70371255</v>
      </c>
      <c r="D24" s="2">
        <f>C24/B24</f>
        <v>1</v>
      </c>
    </row>
    <row r="25" spans="1:4">
      <c r="A25" s="22"/>
      <c r="B25">
        <f>AVERAGE(B22:B24)</f>
        <v>64529374.333333336</v>
      </c>
      <c r="C25">
        <f>AVERAGE(C22:C24)</f>
        <v>64529374.333333336</v>
      </c>
      <c r="D25" s="2">
        <f>AVERAGE(D22:D24)</f>
        <v>1</v>
      </c>
    </row>
    <row r="26" spans="1:4">
      <c r="A26" s="37">
        <v>24</v>
      </c>
      <c r="B26" s="17">
        <v>2048069040</v>
      </c>
      <c r="C26" s="17">
        <v>1086849589</v>
      </c>
      <c r="D26" s="2">
        <f>C26/B26</f>
        <v>0.53067038648267439</v>
      </c>
    </row>
  </sheetData>
  <phoneticPr fontId="6" type="noConversion"/>
  <pageMargins left="0.7" right="0.7" top="0.75" bottom="0.75" header="0.3" footer="0.3"/>
  <pageSetup firstPageNumber="0" orientation="portrait" horizontalDpi="300" verticalDpi="30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mapping_pct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Yuan Lee</dc:creator>
  <dc:description/>
  <cp:lastModifiedBy>Thaís Tavares</cp:lastModifiedBy>
  <cp:revision>1</cp:revision>
  <dcterms:created xsi:type="dcterms:W3CDTF">2013-10-14T16:22:00Z</dcterms:created>
  <dcterms:modified xsi:type="dcterms:W3CDTF">2020-11-02T13:51:26Z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KSOProductBuildVer">
    <vt:lpwstr>1046-10.1.0.5503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