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home/Dropbox/RESEARCH/PAPERS/icc_mh_react/Psych Med submission/Reviewer response/"/>
    </mc:Choice>
  </mc:AlternateContent>
  <xr:revisionPtr revIDLastSave="0" documentId="13_ncr:1_{DC68190E-2280-224A-BF52-E00344FD106A}" xr6:coauthVersionLast="41" xr6:coauthVersionMax="41" xr10:uidLastSave="{00000000-0000-0000-0000-000000000000}"/>
  <bookViews>
    <workbookView xWindow="0" yWindow="460" windowWidth="24180" windowHeight="13240" xr2:uid="{00000000-000D-0000-FFFF-FFFF00000000}"/>
  </bookViews>
  <sheets>
    <sheet name="Waves and ages" sheetId="45" r:id="rId1"/>
    <sheet name="Study diagrams" sheetId="43" r:id="rId2"/>
    <sheet name="A2_Parent characteristics" sheetId="15" state="hidden" r:id="rId3"/>
    <sheet name="Sample_VIHCS" sheetId="25" r:id="rId4"/>
    <sheet name="CEMO" sheetId="28" state="hidden" r:id="rId5"/>
    <sheet name="Sample_ATPG3" sheetId="41" r:id="rId6"/>
    <sheet name="EO_Available" sheetId="40" r:id="rId7"/>
    <sheet name="EO_VIHCS" sheetId="38" r:id="rId8"/>
    <sheet name="EO_ATPG3" sheetId="39" r:id="rId9"/>
    <sheet name="A5_ExO_Sibsample" sheetId="13" state="hidden" r:id="rId10"/>
    <sheet name="Missing" sheetId="6" state="hidden" r:id="rId11"/>
  </sheets>
  <definedNames>
    <definedName name="_xlnm.Print_Area" localSheetId="2">'A2_Parent characteristics'!$B$1:$N$33</definedName>
    <definedName name="_xlnm.Print_Area" localSheetId="9">A5_ExO_Sibsample!$A$1:$M$35</definedName>
    <definedName name="_xlnm.Print_Area" localSheetId="4">CEMO!$A$1:$U$22</definedName>
    <definedName name="_xlnm.Print_Area" localSheetId="8">EO_ATPG3!$A$1:$O$33</definedName>
    <definedName name="_xlnm.Print_Area" localSheetId="6">EO_Available!$A$1:$P$33</definedName>
    <definedName name="_xlnm.Print_Area" localSheetId="7">EO_VIHCS!$A$1:$O$33</definedName>
    <definedName name="_xlnm.Print_Area" localSheetId="5">Sample_ATPG3!$A$1:$M$43</definedName>
    <definedName name="_xlnm.Print_Area" localSheetId="3">Sample_VIHCS!$A$1:$P$49</definedName>
    <definedName name="_xlnm.Print_Area" localSheetId="1">'Study diagrams'!$A$1:$I$31</definedName>
    <definedName name="_xlnm.Print_Area" localSheetId="0">'Waves and ages'!$A$1:$E$11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5" i="43" l="1"/>
  <c r="K25" i="43"/>
  <c r="L23" i="43"/>
  <c r="K23" i="43"/>
  <c r="L21" i="43"/>
  <c r="K21" i="43"/>
  <c r="L20" i="43"/>
  <c r="K20" i="43"/>
  <c r="L11" i="43"/>
  <c r="K11" i="43"/>
  <c r="B32" i="41"/>
  <c r="C32" i="41"/>
  <c r="B33" i="41"/>
  <c r="C33" i="41"/>
  <c r="B34" i="41"/>
  <c r="C34" i="41"/>
  <c r="B31" i="41"/>
  <c r="C31" i="41"/>
  <c r="I32" i="41"/>
  <c r="I33" i="41"/>
  <c r="I34" i="41"/>
  <c r="I31" i="41"/>
  <c r="F32" i="41"/>
  <c r="F33" i="41"/>
  <c r="F34" i="41"/>
  <c r="F31" i="41"/>
  <c r="E17" i="41"/>
  <c r="B17" i="41"/>
  <c r="C17" i="41"/>
  <c r="F17" i="41"/>
  <c r="I15" i="41"/>
  <c r="I16" i="41"/>
  <c r="I17" i="41"/>
  <c r="I14" i="41"/>
  <c r="E16" i="41"/>
  <c r="B16" i="41"/>
  <c r="C16" i="41"/>
  <c r="E15" i="41"/>
  <c r="B15" i="41"/>
  <c r="C15" i="41"/>
  <c r="E14" i="41"/>
  <c r="B14" i="41"/>
  <c r="C14" i="41"/>
  <c r="F16" i="41"/>
  <c r="F15" i="41"/>
  <c r="F14" i="41"/>
  <c r="H16" i="25"/>
  <c r="H18" i="25"/>
  <c r="H19" i="25"/>
  <c r="H13" i="25"/>
  <c r="H14" i="25"/>
  <c r="U40" i="25"/>
  <c r="U20" i="25"/>
  <c r="H36" i="25"/>
  <c r="H35" i="25"/>
  <c r="D36" i="25"/>
  <c r="D35" i="25"/>
  <c r="D16" i="25"/>
  <c r="H15" i="25"/>
  <c r="E30" i="15"/>
  <c r="D30" i="15"/>
  <c r="C30" i="15"/>
  <c r="E29" i="15"/>
  <c r="D29" i="15"/>
  <c r="C29" i="15"/>
  <c r="E26" i="15"/>
  <c r="D26" i="15"/>
  <c r="C26" i="15"/>
  <c r="E24" i="15"/>
  <c r="D24" i="15"/>
  <c r="C24" i="15"/>
  <c r="E23" i="15"/>
  <c r="D23" i="15"/>
  <c r="C23" i="15"/>
  <c r="E20" i="15"/>
  <c r="D20" i="15"/>
  <c r="C20" i="15"/>
  <c r="E18" i="15"/>
  <c r="D18" i="15"/>
  <c r="C18" i="15"/>
  <c r="E17" i="15"/>
  <c r="D17" i="15"/>
  <c r="C17" i="15"/>
  <c r="E14" i="15"/>
  <c r="D14" i="15"/>
  <c r="C14" i="15"/>
  <c r="E13" i="15"/>
  <c r="D13" i="15"/>
  <c r="C13" i="15"/>
  <c r="E12" i="15"/>
  <c r="D12" i="15"/>
  <c r="C12" i="15"/>
  <c r="E11" i="15"/>
  <c r="D11" i="15"/>
  <c r="C11" i="15"/>
  <c r="B19" i="6"/>
  <c r="B15" i="6"/>
  <c r="B12" i="6"/>
  <c r="B16" i="6"/>
  <c r="B13" i="6"/>
  <c r="B14" i="6"/>
  <c r="B11" i="6"/>
  <c r="B10" i="6"/>
  <c r="B9" i="6"/>
  <c r="B7" i="6"/>
  <c r="B8" i="6"/>
  <c r="B6" i="6"/>
  <c r="I5" i="6"/>
  <c r="H5" i="6"/>
  <c r="G5" i="6"/>
  <c r="F5" i="6"/>
  <c r="E5" i="6"/>
  <c r="D5" i="6"/>
  <c r="C5" i="6"/>
  <c r="B5" i="6"/>
</calcChain>
</file>

<file path=xl/sharedStrings.xml><?xml version="1.0" encoding="utf-8"?>
<sst xmlns="http://schemas.openxmlformats.org/spreadsheetml/2006/main" count="459" uniqueCount="251">
  <si>
    <t>p</t>
  </si>
  <si>
    <t>CI)</t>
  </si>
  <si>
    <t>(95%</t>
  </si>
  <si>
    <t>%</t>
  </si>
  <si>
    <t>n</t>
  </si>
  <si>
    <t>N</t>
  </si>
  <si>
    <t>Infant reactivity</t>
  </si>
  <si>
    <t>Adolescent and young adult</t>
  </si>
  <si>
    <t>Young adult only</t>
  </si>
  <si>
    <t>Adolescent only</t>
  </si>
  <si>
    <t>Continuity from adolescent to young adult</t>
  </si>
  <si>
    <t>None</t>
  </si>
  <si>
    <t>Any young adult</t>
  </si>
  <si>
    <t>Any adolescent</t>
  </si>
  <si>
    <t>β</t>
  </si>
  <si>
    <t>se</t>
  </si>
  <si>
    <t>m</t>
  </si>
  <si>
    <t>% exposures and covariates missing (of analysis sample of 295 who completed the outcome)</t>
  </si>
  <si>
    <t>Mental health</t>
  </si>
  <si>
    <t>Parental education</t>
  </si>
  <si>
    <t>Parental divorce</t>
  </si>
  <si>
    <t>0% missing</t>
  </si>
  <si>
    <t>&gt;0-5% missing</t>
  </si>
  <si>
    <t>&gt;5-10% missing</t>
  </si>
  <si>
    <t>&gt;10-20% missing</t>
  </si>
  <si>
    <t>&gt;20-30% missing</t>
  </si>
  <si>
    <t>Education</t>
  </si>
  <si>
    <t>Divorce</t>
  </si>
  <si>
    <t>Sex of child</t>
  </si>
  <si>
    <t>Parity of child</t>
  </si>
  <si>
    <t>Antenatal mental health</t>
  </si>
  <si>
    <t>Postnatal mental health</t>
  </si>
  <si>
    <t>Prematurity</t>
  </si>
  <si>
    <t>Non-caucasian</t>
  </si>
  <si>
    <t>Age at W2</t>
  </si>
  <si>
    <t>Age at infant birth</t>
  </si>
  <si>
    <t>Offspring infant reactivity</t>
  </si>
  <si>
    <t>Infant mental health</t>
  </si>
  <si>
    <t>No waves (reference)</t>
  </si>
  <si>
    <t>Antenatal</t>
  </si>
  <si>
    <t>2 months' postpartum</t>
  </si>
  <si>
    <t>1 year postpartum</t>
  </si>
  <si>
    <t>Total VAHCS sample</t>
  </si>
  <si>
    <r>
      <rPr>
        <i/>
        <sz val="10"/>
        <color theme="1"/>
        <rFont val="Calibri"/>
        <family val="2"/>
        <scheme val="minor"/>
      </rPr>
      <t>n</t>
    </r>
    <r>
      <rPr>
        <sz val="10"/>
        <color theme="1"/>
        <rFont val="Calibri"/>
        <family val="2"/>
        <scheme val="minor"/>
      </rPr>
      <t xml:space="preserve"> </t>
    </r>
  </si>
  <si>
    <t>(%)</t>
  </si>
  <si>
    <r>
      <t xml:space="preserve">χ² </t>
    </r>
    <r>
      <rPr>
        <i/>
        <sz val="10"/>
        <color theme="1"/>
        <rFont val="Calibri"/>
        <family val="2"/>
        <scheme val="minor"/>
      </rPr>
      <t>p</t>
    </r>
    <r>
      <rPr>
        <sz val="10"/>
        <color theme="1"/>
        <rFont val="Calibri"/>
        <family val="2"/>
        <scheme val="minor"/>
      </rPr>
      <t>-value</t>
    </r>
  </si>
  <si>
    <t>Adolescent characteristics (VAHCS Waves 1-6)</t>
  </si>
  <si>
    <t>Family of origin demographic factors</t>
  </si>
  <si>
    <t>Non-Australian born</t>
  </si>
  <si>
    <r>
      <t>Neither parent completed</t>
    </r>
    <r>
      <rPr>
        <sz val="10"/>
        <color theme="1"/>
        <rFont val="Calibri"/>
        <family val="2"/>
        <scheme val="minor"/>
      </rPr>
      <t xml:space="preserve"> high school</t>
    </r>
  </si>
  <si>
    <r>
      <t>Continuity of common mental disorder</t>
    </r>
    <r>
      <rPr>
        <vertAlign val="superscript"/>
        <sz val="10"/>
        <color theme="1"/>
        <rFont val="Calibri"/>
        <family val="2"/>
        <scheme val="minor"/>
      </rPr>
      <t>b</t>
    </r>
  </si>
  <si>
    <t>-</t>
  </si>
  <si>
    <t>For use in text only</t>
  </si>
  <si>
    <t>Adjusted for prior demographic and pregnancy characteristics</t>
  </si>
  <si>
    <t>Further adjusted for prior mental health problems</t>
  </si>
  <si>
    <t>Mental health problems at each wave defined as: Preconception VAHCS waves 1-7: CIS-R≥12;  Preconception VAHCS wave 8-9: GHQ&gt;=3; Perinatal VIHCS waves 1-3: EDS≥10. High infant reactivity at one year of age defined as STST reactivity mean score ≥ 4. Partially adjusted models: Preconception adolescent and young adult models adjusted for family of origin demographics (neither of the participant's parents had completed high school, participant's parents' divorced or separated, and participant's country of birth). Antenatal models also adjusted for  participant demographics in young adulthood (participant had not completed high school, participant was divorced or separated) and periconceptional pregnancy characteristics (primiparity and sex of infant). Postnatal models also adjusted for preterm birth. Fully adjusted models: Each model was further adjusted for prior mental health problems.</t>
  </si>
  <si>
    <t>Adjusted for 
familial confounding</t>
  </si>
  <si>
    <t>Unadjusted 
for familial confounding</t>
  </si>
  <si>
    <r>
      <rPr>
        <b/>
        <sz val="11"/>
        <color theme="1"/>
        <rFont val="Calibri"/>
        <family val="2"/>
        <scheme val="minor"/>
      </rPr>
      <t>Table X.</t>
    </r>
    <r>
      <rPr>
        <sz val="11"/>
        <color theme="1"/>
        <rFont val="Calibri"/>
        <family val="2"/>
        <scheme val="minor"/>
      </rPr>
      <t xml:space="preserve"> Estimated associations of  preconception and perinatal maternal mental health problems with offspring infant negative reactivity at one year of age, in a sibling subsample of 401 infants of 190 women.</t>
    </r>
  </si>
  <si>
    <t>Appendix B. Adolescent and demographic characteristics of VAHCS study members who either a) participated in VIHCS with one or more pregnancy; b) were eligible for VIHCS with one or more pregnancy but did not participate; c) had no eligible pregnancies during study recruitment; and d) were not screened for VIHCS eligibility.</t>
  </si>
  <si>
    <t>Eligible 
non-participants v. 
participants</t>
  </si>
  <si>
    <t>Screened, 
not eligible 
v. 
participants</t>
  </si>
  <si>
    <t>Not screened
v.
participants</t>
  </si>
  <si>
    <t>Need to include category for prior parent v never parent?</t>
  </si>
  <si>
    <t>&lt;0.001</t>
  </si>
  <si>
    <t>Any adolescent common mental disorder (CIS-R ≥ 12)</t>
  </si>
  <si>
    <t>Any past-week heavy binge drinking (≥ 20 drinks)</t>
  </si>
  <si>
    <t>Any regular cigarette smoking (≥ daily)</t>
  </si>
  <si>
    <t>Any regular cannabis use (≥ weekly)</t>
  </si>
  <si>
    <t>Strongest differentiators of each category:</t>
  </si>
  <si>
    <t>Participants</t>
  </si>
  <si>
    <t>Not screened
(previously lost 
to follow up)</t>
  </si>
  <si>
    <t>Participants less likely to have had adol mental disorder than those who were screened and had no eligible children</t>
  </si>
  <si>
    <t>Participants more likely to be australian born than eligible non participants and those not screened</t>
  </si>
  <si>
    <t>Strongest differentiators overall - participants more likely to be Australian-born</t>
  </si>
  <si>
    <t>Eligible non-participants: For women: more likely to be born outside Australia</t>
  </si>
  <si>
    <t>Screened, no pregnancies: For women: more likely to have had adolescent mental disorder</t>
  </si>
  <si>
    <t>Not screened: For both: More likely to be born outside Australia; For men: Additionally more likely to have smoked daily and used cannabis weekly as teens</t>
  </si>
  <si>
    <t>Not eligible
(not pregnant)</t>
  </si>
  <si>
    <t>Non-participants
(pregnant)</t>
  </si>
  <si>
    <t>Baseline adolescent characteristics</t>
  </si>
  <si>
    <t xml:space="preserve">Participant born overseas </t>
  </si>
  <si>
    <t>2 died</t>
  </si>
  <si>
    <t>78 withdrew from the study</t>
  </si>
  <si>
    <t>35 were not contactable</t>
  </si>
  <si>
    <t>885 screened for VIHCS eligibility*</t>
  </si>
  <si>
    <t>419 ineligible</t>
  </si>
  <si>
    <t>OR</t>
  </si>
  <si>
    <t>Parents divorced or separated</t>
  </si>
  <si>
    <t>1000 women in VAHCS</t>
  </si>
  <si>
    <t>Recruitment</t>
  </si>
  <si>
    <t>Adolescent</t>
  </si>
  <si>
    <t>Young adult</t>
  </si>
  <si>
    <t>1 year 
postpartum</t>
  </si>
  <si>
    <t>95% CI</t>
  </si>
  <si>
    <t>Family background:</t>
  </si>
  <si>
    <t>Mother's parents divorced / separated</t>
  </si>
  <si>
    <t>Mother's parents didn't complete high school</t>
  </si>
  <si>
    <t>Maternal and infant perinatal characteristics</t>
  </si>
  <si>
    <t>Primiparous</t>
  </si>
  <si>
    <t>Preterm birth</t>
  </si>
  <si>
    <t>Low birthweight</t>
  </si>
  <si>
    <t>Neither parent completed high school</t>
  </si>
  <si>
    <t>Adolescent common mental disorder (CIS-R ≥ 12)</t>
  </si>
  <si>
    <t>Regular cigarette smoking (≥ daily)</t>
  </si>
  <si>
    <t>Regular cannabis use (≥ monthly)</t>
  </si>
  <si>
    <t>Frequent drinking (&gt; 3 times per week)</t>
  </si>
  <si>
    <t>Screened v. 
not screened</t>
  </si>
  <si>
    <t>Participants v. eligible non-participants</t>
  </si>
  <si>
    <t>Screened v. 
all VAHCS women</t>
  </si>
  <si>
    <t>Comparison between the VAHCS women screened and not screened for VIHCS eligibility</t>
  </si>
  <si>
    <t>Participants v. all eligible women</t>
  </si>
  <si>
    <t>Comparison between the eligible women participating and non-participating in VIHCS</t>
  </si>
  <si>
    <t>·</t>
  </si>
  <si>
    <t xml:space="preserve">Preconception mental health problems: VAHCS waves 1-7: CIS-R &gt;= 12; VAHCS waves 8-9: GHQ &gt;= 3; perinatal depressive symptoms: EPDS &gt;=10; offspring infant reactivity at one year of age: standardised STST reactivity mean score; primiparous: first liveborn child; antenatal poverty: household income &lt; AUD $40,000/annum; preterm birth: infant born &lt; 37 weeks gestation; low birthweight: infant &lt; 2.5kg at birth. </t>
  </si>
  <si>
    <r>
      <t>N</t>
    </r>
    <r>
      <rPr>
        <b/>
        <vertAlign val="superscript"/>
        <sz val="11"/>
        <color theme="1"/>
        <rFont val="Calibri"/>
        <family val="2"/>
      </rPr>
      <t>1</t>
    </r>
  </si>
  <si>
    <t>Adolescence</t>
  </si>
  <si>
    <t>Maternal mental health problems</t>
  </si>
  <si>
    <t>Offspring infant emotional reactivity</t>
  </si>
  <si>
    <t>Logistic regression</t>
  </si>
  <si>
    <t>Linear regression</t>
  </si>
  <si>
    <r>
      <t>n</t>
    </r>
    <r>
      <rPr>
        <b/>
        <vertAlign val="superscript"/>
        <sz val="11"/>
        <color theme="1"/>
        <rFont val="Calibri"/>
        <family val="2"/>
      </rPr>
      <t>2</t>
    </r>
  </si>
  <si>
    <t>Maternal preconception characteristics:</t>
  </si>
  <si>
    <t>Ever divorced or separated</t>
  </si>
  <si>
    <t>Did not complete high school</t>
  </si>
  <si>
    <t>Household perinatal poverty</t>
  </si>
  <si>
    <t>Periconceptional smoking</t>
  </si>
  <si>
    <t>Daily cigarette smoking in adolescence</t>
  </si>
  <si>
    <t>.</t>
  </si>
  <si>
    <t>1171 women in ATP</t>
  </si>
  <si>
    <t>120 declined or were missed with 141 children†</t>
  </si>
  <si>
    <r>
      <t xml:space="preserve">Supplementary Table 1. Estimated associations of preconception and perinatal characteristics with maternal mental health and offspring infant emotional reactivity, from fully adjusted multiple regression models, in </t>
    </r>
    <r>
      <rPr>
        <b/>
        <u/>
        <sz val="10"/>
        <rFont val="Times New Roman"/>
        <family val="1"/>
      </rPr>
      <t>combined data</t>
    </r>
    <r>
      <rPr>
        <b/>
        <sz val="10"/>
        <rFont val="Times New Roman"/>
        <family val="1"/>
      </rPr>
      <t xml:space="preserve"> (N=1231 women with 756 infants).</t>
    </r>
  </si>
  <si>
    <r>
      <t>n</t>
    </r>
    <r>
      <rPr>
        <b/>
        <vertAlign val="superscript"/>
        <sz val="11"/>
        <color theme="1"/>
        <rFont val="Calibri"/>
        <family val="2"/>
      </rPr>
      <t>3</t>
    </r>
  </si>
  <si>
    <r>
      <t>n</t>
    </r>
    <r>
      <rPr>
        <b/>
        <vertAlign val="superscript"/>
        <sz val="11"/>
        <color theme="1"/>
        <rFont val="Calibri"/>
        <family val="2"/>
      </rPr>
      <t>1</t>
    </r>
  </si>
  <si>
    <t>(-0.16 ,</t>
  </si>
  <si>
    <t>(-0.25 ,</t>
  </si>
  <si>
    <t>(0.11 ,</t>
  </si>
  <si>
    <t>(0.13 ,</t>
  </si>
  <si>
    <t>(0.09 ,</t>
  </si>
  <si>
    <t>(0.01 ,</t>
  </si>
  <si>
    <t>(-0.14 ,</t>
  </si>
  <si>
    <t>(-0.09 ,</t>
  </si>
  <si>
    <t>(0.15 ,</t>
  </si>
  <si>
    <t>(0.04 ,</t>
  </si>
  <si>
    <t>(-0.07 ,</t>
  </si>
  <si>
    <t>(-0.20 ,</t>
  </si>
  <si>
    <t>(-0.27 ,</t>
  </si>
  <si>
    <t>1 died</t>
  </si>
  <si>
    <t>233 withdrew from the study</t>
  </si>
  <si>
    <t>86 were not contactable</t>
  </si>
  <si>
    <t>851 screened for ATPG3 eligibility*</t>
  </si>
  <si>
    <t>Adjusted for background characteristics</t>
  </si>
  <si>
    <t>Further adjusted for preconception mental health</t>
  </si>
  <si>
    <t>Further adjusted for antenatal mental health</t>
  </si>
  <si>
    <r>
      <t>Preconception</t>
    </r>
    <r>
      <rPr>
        <b/>
        <vertAlign val="superscript"/>
        <sz val="11"/>
        <color theme="1"/>
        <rFont val="Calibri"/>
        <family val="2"/>
        <scheme val="minor"/>
      </rPr>
      <t>#</t>
    </r>
  </si>
  <si>
    <r>
      <t>Antenatal</t>
    </r>
    <r>
      <rPr>
        <b/>
        <vertAlign val="superscript"/>
        <sz val="11"/>
        <color theme="1"/>
        <rFont val="Calibri"/>
        <family val="2"/>
        <scheme val="minor"/>
      </rPr>
      <t>†</t>
    </r>
  </si>
  <si>
    <t>Postnatal*</t>
  </si>
  <si>
    <r>
      <t>n</t>
    </r>
    <r>
      <rPr>
        <vertAlign val="superscript"/>
        <sz val="11"/>
        <color theme="1"/>
        <rFont val="Calibri"/>
        <family val="2"/>
        <scheme val="minor"/>
      </rPr>
      <t>1</t>
    </r>
    <r>
      <rPr>
        <sz val="11"/>
        <color theme="1"/>
        <rFont val="Calibri"/>
        <family val="2"/>
        <scheme val="minor"/>
      </rPr>
      <t xml:space="preserve"> = number exposed; n</t>
    </r>
    <r>
      <rPr>
        <vertAlign val="superscript"/>
        <sz val="11"/>
        <color theme="1"/>
        <rFont val="Calibri"/>
        <family val="2"/>
        <scheme val="minor"/>
      </rPr>
      <t>2</t>
    </r>
    <r>
      <rPr>
        <sz val="11"/>
        <color theme="1"/>
        <rFont val="Calibri"/>
        <family val="2"/>
        <scheme val="minor"/>
      </rPr>
      <t xml:space="preserve"> = number with exposure and outcome. Frequency estimates were calculated from imputed percentage estimates and total number of infants. Heightened infant reactivity at one year of age defined as unstandardised STST reactivity mean score ≥4. Linear regression estimates are presented as standardised mean score differences.
# Background characteristics: cohort, mother's parents high school completion and divorce, mother's high school completion, and mother's adolescent smoking. 
† Background characteristics: cohort, mother's parents high school completion and divorce, mother's high school completion, mother's adolescent smoking, mother's history of separation and divorce, periconceptional smoking, perinatal poverty, and parity. 
* Background characteristics: cohort, mother's parents high school completion and divorce, mother's high school completion, mother's adolescent smoking, mother's history of separation and divorce, periconceptional smoking, perinatal poverty, parity, infant preterm birth, and low birthweight.</t>
    </r>
  </si>
  <si>
    <r>
      <t>n</t>
    </r>
    <r>
      <rPr>
        <vertAlign val="superscript"/>
        <sz val="11"/>
        <color theme="1"/>
        <rFont val="Calibri"/>
        <family val="2"/>
        <scheme val="minor"/>
      </rPr>
      <t>1</t>
    </r>
    <r>
      <rPr>
        <sz val="11"/>
        <color theme="1"/>
        <rFont val="Calibri"/>
        <family val="2"/>
        <scheme val="minor"/>
      </rPr>
      <t xml:space="preserve"> = number exposed; n</t>
    </r>
    <r>
      <rPr>
        <vertAlign val="superscript"/>
        <sz val="11"/>
        <color theme="1"/>
        <rFont val="Calibri"/>
        <family val="2"/>
        <scheme val="minor"/>
      </rPr>
      <t>2</t>
    </r>
    <r>
      <rPr>
        <sz val="11"/>
        <color theme="1"/>
        <rFont val="Calibri"/>
        <family val="2"/>
        <scheme val="minor"/>
      </rPr>
      <t xml:space="preserve"> = number with exposure and outcome. Frequency estimates were calculated from imputed percentage estimates and total number of infants. Heightened infant reactivity at one year of age defined as unstandardised STST reactivity mean score ≥4. Linear regression estimates are presented as standardised mean score differences. 
# Background characteristics: cohort, mother's parents high school completion and divorce, mother's high school completion, and mother's adolescent smoking. 
† Background characteristics: cohort, mother's parents high school completion and divorce, mother's high school completion, mother's adolescent smoking, mother's history of separation and divorce, periconceptional smoking, perinatal poverty, and parity. 
* Background characteristics: cohort, mother's parents high school completion and divorce, mother's high school completion, mother's adolescent smoking, mother's history of separation and divorce, periconceptional smoking, perinatal poverty, parity, infant preterm birth, and low birthweight.</t>
    </r>
  </si>
  <si>
    <r>
      <t>N</t>
    </r>
    <r>
      <rPr>
        <vertAlign val="superscript"/>
        <sz val="11"/>
        <color theme="1"/>
        <rFont val="Calibri"/>
        <family val="2"/>
        <scheme val="minor"/>
      </rPr>
      <t>1</t>
    </r>
    <r>
      <rPr>
        <sz val="11"/>
        <color theme="1"/>
        <rFont val="Calibri"/>
        <family val="2"/>
        <scheme val="minor"/>
      </rPr>
      <t xml:space="preserve"> = number with exposure and outcome data; n</t>
    </r>
    <r>
      <rPr>
        <vertAlign val="superscript"/>
        <sz val="11"/>
        <color theme="1"/>
        <rFont val="Calibri"/>
        <family val="2"/>
        <scheme val="minor"/>
      </rPr>
      <t>2</t>
    </r>
    <r>
      <rPr>
        <sz val="11"/>
        <color theme="1"/>
        <rFont val="Calibri"/>
        <family val="2"/>
        <scheme val="minor"/>
      </rPr>
      <t xml:space="preserve"> = number exposed; n</t>
    </r>
    <r>
      <rPr>
        <vertAlign val="superscript"/>
        <sz val="11"/>
        <color theme="1"/>
        <rFont val="Calibri"/>
        <family val="2"/>
        <scheme val="minor"/>
      </rPr>
      <t>3</t>
    </r>
    <r>
      <rPr>
        <sz val="11"/>
        <color theme="1"/>
        <rFont val="Calibri"/>
        <family val="2"/>
        <scheme val="minor"/>
      </rPr>
      <t xml:space="preserve"> = number with exposure and outcome. Frequency estimates were calculated from imputed percentage estimates and total number of infants. Heightened infant reactivity at one year of age defined as unstandardised STST reactivity mean score ≥4. Linear regression estimates are presented as standardised mean score differences. 
# Background characteristics: cohort, mother's parents high school completion and divorce, mother's high school completion, and mother's adolescent smoking. 
† Background characteristics: cohort, mother's parents high school completion and divorce, mother's high school completion, mother's adolescent smoking, mother's history of separation and divorce, periconceptional smoking, perinatal poverty, and parity. 
* Background characteristics: cohort, mother's parents high school completion and divorce, mother's high school completion, mother's adolescent smoking, mother's history of separation and divorce, periconceptional smoking, perinatal poverty, parity, infant preterm birth, and low birthweight.</t>
    </r>
  </si>
  <si>
    <t>404 ineligible</t>
  </si>
  <si>
    <t>Mother didn't complete high school</t>
  </si>
  <si>
    <t>Father didn't complete high school</t>
  </si>
  <si>
    <t>Mother non-Australian born</t>
  </si>
  <si>
    <t>Father non-Australian born</t>
  </si>
  <si>
    <t>N=1171</t>
  </si>
  <si>
    <t>N=851</t>
  </si>
  <si>
    <t>N=320</t>
  </si>
  <si>
    <t>N=447</t>
  </si>
  <si>
    <t>N=395</t>
  </si>
  <si>
    <t>N=52</t>
  </si>
  <si>
    <t>Participants v. 
all eligible women</t>
  </si>
  <si>
    <t>Screened v. 
all ATP women</t>
  </si>
  <si>
    <t>Comparison between the ATP women screened and not screened for ATPG3 eligibility</t>
  </si>
  <si>
    <t>(-0.04 ,</t>
  </si>
  <si>
    <t>(-0.12 ,</t>
  </si>
  <si>
    <t>(0.17 ,</t>
  </si>
  <si>
    <t>(0.14 ,</t>
  </si>
  <si>
    <t>(0.07 ,</t>
  </si>
  <si>
    <t>(-0.01 ,</t>
  </si>
  <si>
    <t>VIHCS: The Victorian Intergenerational Health Cohort Study</t>
  </si>
  <si>
    <t>ATPG3: The Australian Temperament Project, Generation 3</t>
  </si>
  <si>
    <t>(no live births during screening)</t>
  </si>
  <si>
    <t>466 eligible for VIHCS with 
750 children</t>
  </si>
  <si>
    <t>447 eligible for ATPG3 with 
774 children</t>
  </si>
  <si>
    <t>52 declined or were missed with 
71 children</t>
  </si>
  <si>
    <t>* Eligibility defined as all live births occurring during screening (VIHCS: September 2006 - June 2013; ATPG3: December 2011 - August 2018).</t>
  </si>
  <si>
    <t>‡ In each study many parents participated with more than one child born during the recruitment phase.</t>
  </si>
  <si>
    <t xml:space="preserve"># ATPG3 1 year assessments ongoing until end 2019			</t>
  </si>
  <si>
    <t>† Of the 120 VAHCS women who didn't participate for 1+ eligible VIHCS children, 68 were excluded and the remaining women were recruited to participate in the study with 1+ other child.</t>
  </si>
  <si>
    <r>
      <t>All VAHCS women</t>
    </r>
    <r>
      <rPr>
        <b/>
        <vertAlign val="superscript"/>
        <sz val="11"/>
        <color theme="1"/>
        <rFont val="Calibri"/>
        <family val="2"/>
        <scheme val="minor"/>
      </rPr>
      <t>a</t>
    </r>
  </si>
  <si>
    <r>
      <t>Screened</t>
    </r>
    <r>
      <rPr>
        <b/>
        <vertAlign val="superscript"/>
        <sz val="11"/>
        <color theme="1"/>
        <rFont val="Calibri"/>
        <family val="2"/>
        <scheme val="minor"/>
      </rPr>
      <t>b</t>
    </r>
  </si>
  <si>
    <r>
      <t>Not screened</t>
    </r>
    <r>
      <rPr>
        <b/>
        <vertAlign val="superscript"/>
        <sz val="11"/>
        <color theme="1"/>
        <rFont val="Calibri"/>
        <family val="2"/>
        <scheme val="minor"/>
      </rPr>
      <t>c</t>
    </r>
  </si>
  <si>
    <r>
      <rPr>
        <i/>
        <sz val="11"/>
        <color theme="1"/>
        <rFont val="Calibri"/>
        <family val="2"/>
        <scheme val="minor"/>
      </rPr>
      <t>n</t>
    </r>
    <r>
      <rPr>
        <sz val="11"/>
        <color theme="1"/>
        <rFont val="Calibri"/>
        <family val="2"/>
        <scheme val="minor"/>
      </rPr>
      <t xml:space="preserve"> </t>
    </r>
  </si>
  <si>
    <r>
      <t xml:space="preserve">χ² </t>
    </r>
    <r>
      <rPr>
        <i/>
        <sz val="11"/>
        <color theme="1"/>
        <rFont val="Calibri"/>
        <family val="2"/>
        <scheme val="minor"/>
      </rPr>
      <t>p</t>
    </r>
    <r>
      <rPr>
        <sz val="11"/>
        <color theme="1"/>
        <rFont val="Calibri"/>
        <family val="2"/>
        <scheme val="minor"/>
      </rPr>
      <t>-value</t>
    </r>
  </si>
  <si>
    <r>
      <t>All eligible women</t>
    </r>
    <r>
      <rPr>
        <b/>
        <vertAlign val="superscript"/>
        <sz val="11"/>
        <color theme="1"/>
        <rFont val="Calibri"/>
        <family val="2"/>
        <scheme val="minor"/>
      </rPr>
      <t>d</t>
    </r>
  </si>
  <si>
    <r>
      <t>Participants</t>
    </r>
    <r>
      <rPr>
        <b/>
        <vertAlign val="superscript"/>
        <sz val="11"/>
        <color theme="1"/>
        <rFont val="Calibri"/>
        <family val="2"/>
        <scheme val="minor"/>
      </rPr>
      <t>e</t>
    </r>
  </si>
  <si>
    <r>
      <t>Eligible non-participants</t>
    </r>
    <r>
      <rPr>
        <b/>
        <vertAlign val="superscript"/>
        <sz val="11"/>
        <color theme="1"/>
        <rFont val="Calibri"/>
        <family val="2"/>
        <scheme val="minor"/>
      </rPr>
      <t>f</t>
    </r>
  </si>
  <si>
    <r>
      <rPr>
        <vertAlign val="superscript"/>
        <sz val="11"/>
        <rFont val="Calibri"/>
        <family val="2"/>
        <scheme val="minor"/>
      </rPr>
      <t xml:space="preserve">a. </t>
    </r>
    <r>
      <rPr>
        <sz val="11"/>
        <rFont val="Calibri"/>
        <family val="2"/>
        <scheme val="minor"/>
      </rPr>
      <t>1000 women originally recruited to VAHCS in adolescence</t>
    </r>
  </si>
  <si>
    <r>
      <rPr>
        <vertAlign val="superscript"/>
        <sz val="11"/>
        <rFont val="Calibri"/>
        <family val="2"/>
        <scheme val="minor"/>
      </rPr>
      <t xml:space="preserve">b. </t>
    </r>
    <r>
      <rPr>
        <sz val="11"/>
        <rFont val="Calibri"/>
        <family val="2"/>
        <scheme val="minor"/>
      </rPr>
      <t>885 women active in VAHCS at VIHCS commencement, and screened for VIHCS eligibility</t>
    </r>
  </si>
  <si>
    <r>
      <rPr>
        <vertAlign val="superscript"/>
        <sz val="11"/>
        <rFont val="Calibri"/>
        <family val="2"/>
        <scheme val="minor"/>
      </rPr>
      <t xml:space="preserve">c. </t>
    </r>
    <r>
      <rPr>
        <sz val="11"/>
        <rFont val="Calibri"/>
        <family val="2"/>
        <scheme val="minor"/>
      </rPr>
      <t>115 women lost to follow-up in VAHCS at VIHCS commencement, and not screened for VIHCS eligibility</t>
    </r>
  </si>
  <si>
    <r>
      <rPr>
        <vertAlign val="superscript"/>
        <sz val="11"/>
        <rFont val="Calibri"/>
        <family val="2"/>
        <scheme val="minor"/>
      </rPr>
      <t xml:space="preserve">d. </t>
    </r>
    <r>
      <rPr>
        <sz val="11"/>
        <rFont val="Calibri"/>
        <family val="2"/>
        <scheme val="minor"/>
      </rPr>
      <t>466 women eligible to participate in VIHCS with one or more live-born children during VIHCS screening</t>
    </r>
  </si>
  <si>
    <r>
      <rPr>
        <vertAlign val="superscript"/>
        <sz val="11"/>
        <rFont val="Calibri"/>
        <family val="2"/>
        <scheme val="minor"/>
      </rPr>
      <t xml:space="preserve">e. </t>
    </r>
    <r>
      <rPr>
        <sz val="11"/>
        <rFont val="Calibri"/>
        <family val="2"/>
        <scheme val="minor"/>
      </rPr>
      <t>398 women who participated in VIHCS with one or more live-born children</t>
    </r>
  </si>
  <si>
    <r>
      <rPr>
        <vertAlign val="superscript"/>
        <sz val="11"/>
        <rFont val="Calibri"/>
        <family val="2"/>
        <scheme val="minor"/>
      </rPr>
      <t>f.</t>
    </r>
    <r>
      <rPr>
        <sz val="11"/>
        <rFont val="Calibri"/>
        <family val="2"/>
        <scheme val="minor"/>
      </rPr>
      <t xml:space="preserve"> 68 women eligible to participate in VIHCS with one or more live-born children during VIHCS screening, who refused all participation or were missed.</t>
    </r>
  </si>
  <si>
    <r>
      <t>All ATP 
women</t>
    </r>
    <r>
      <rPr>
        <b/>
        <vertAlign val="superscript"/>
        <sz val="11"/>
        <color theme="1"/>
        <rFont val="Calibri"/>
        <family val="2"/>
        <scheme val="minor"/>
      </rPr>
      <t>a</t>
    </r>
  </si>
  <si>
    <r>
      <t>Not 
screened</t>
    </r>
    <r>
      <rPr>
        <b/>
        <vertAlign val="superscript"/>
        <sz val="11"/>
        <color theme="1"/>
        <rFont val="Calibri"/>
        <family val="2"/>
        <scheme val="minor"/>
      </rPr>
      <t>c</t>
    </r>
  </si>
  <si>
    <r>
      <t>All eligible 
women</t>
    </r>
    <r>
      <rPr>
        <b/>
        <vertAlign val="superscript"/>
        <sz val="11"/>
        <color theme="1"/>
        <rFont val="Calibri"/>
        <family val="2"/>
        <scheme val="minor"/>
      </rPr>
      <t>d</t>
    </r>
  </si>
  <si>
    <r>
      <t>Eligible non-
participants</t>
    </r>
    <r>
      <rPr>
        <b/>
        <vertAlign val="superscript"/>
        <sz val="11"/>
        <color theme="1"/>
        <rFont val="Calibri"/>
        <family val="2"/>
        <scheme val="minor"/>
      </rPr>
      <t>f</t>
    </r>
  </si>
  <si>
    <r>
      <rPr>
        <vertAlign val="superscript"/>
        <sz val="11"/>
        <rFont val="Calibri"/>
        <family val="2"/>
        <scheme val="minor"/>
      </rPr>
      <t xml:space="preserve">a. </t>
    </r>
    <r>
      <rPr>
        <sz val="11"/>
        <rFont val="Calibri"/>
        <family val="2"/>
        <scheme val="minor"/>
      </rPr>
      <t>1171 women originally recruited to ATP in infancy</t>
    </r>
  </si>
  <si>
    <r>
      <rPr>
        <vertAlign val="superscript"/>
        <sz val="11"/>
        <rFont val="Calibri"/>
        <family val="2"/>
        <scheme val="minor"/>
      </rPr>
      <t xml:space="preserve">b. </t>
    </r>
    <r>
      <rPr>
        <sz val="11"/>
        <rFont val="Calibri"/>
        <family val="2"/>
        <scheme val="minor"/>
      </rPr>
      <t>851 women active in ATP at ATPG3 commencement, and screened for ATPG3 eligibility</t>
    </r>
  </si>
  <si>
    <r>
      <rPr>
        <vertAlign val="superscript"/>
        <sz val="11"/>
        <rFont val="Calibri"/>
        <family val="2"/>
        <scheme val="minor"/>
      </rPr>
      <t xml:space="preserve">c. </t>
    </r>
    <r>
      <rPr>
        <sz val="11"/>
        <rFont val="Calibri"/>
        <family val="2"/>
        <scheme val="minor"/>
      </rPr>
      <t>320 women lost to follow-up in ATP at ATPG3 commencement, and not screened for ATPG3 eligibility</t>
    </r>
  </si>
  <si>
    <r>
      <rPr>
        <vertAlign val="superscript"/>
        <sz val="11"/>
        <rFont val="Calibri"/>
        <family val="2"/>
        <scheme val="minor"/>
      </rPr>
      <t xml:space="preserve">d. </t>
    </r>
    <r>
      <rPr>
        <sz val="11"/>
        <rFont val="Calibri"/>
        <family val="2"/>
        <scheme val="minor"/>
      </rPr>
      <t>447 women eligible to participate in ATPG3 with one or more live-born children during ATPG3 screening</t>
    </r>
  </si>
  <si>
    <r>
      <rPr>
        <vertAlign val="superscript"/>
        <sz val="11"/>
        <rFont val="Calibri"/>
        <family val="2"/>
        <scheme val="minor"/>
      </rPr>
      <t xml:space="preserve">e. </t>
    </r>
    <r>
      <rPr>
        <sz val="11"/>
        <rFont val="Calibri"/>
        <family val="2"/>
        <scheme val="minor"/>
      </rPr>
      <t>395 women who participated in ATPG3 with one or more live-born children</t>
    </r>
  </si>
  <si>
    <r>
      <rPr>
        <vertAlign val="superscript"/>
        <sz val="11"/>
        <rFont val="Calibri"/>
        <family val="2"/>
        <scheme val="minor"/>
      </rPr>
      <t>f.</t>
    </r>
    <r>
      <rPr>
        <sz val="11"/>
        <rFont val="Calibri"/>
        <family val="2"/>
        <scheme val="minor"/>
      </rPr>
      <t xml:space="preserve"> 52 women eligible to participate in ATPG3 with one or more live-born children during ATPG3 screening, who refused all participation or were missed.</t>
    </r>
  </si>
  <si>
    <t>Supplementary Figure 1. Sampling and ascertainment of VIHCS and the ATPG3</t>
  </si>
  <si>
    <t>Supplementary Table 3. Estimated associations of preconception and perinatal maternal mental health problems with infant emotional reactivity in the VIHCS and ATPG3 combined, using available case data.</t>
  </si>
  <si>
    <t>Supplementary Table 4a. Estimated associations of preconception and perinatal maternal mental health problems with infant emotional reactivity, in 609 infants of 398 women who participated in VIHCS.</t>
  </si>
  <si>
    <t>Supplementary Table 4b. Estimated associations of preconception and perinatal maternal mental health problems with infant emotional reactivity, in 622 infants of 358 women who participated in ATPG3.</t>
  </si>
  <si>
    <t>Comparison between eligible women participating and non-participating in ATPG3</t>
  </si>
  <si>
    <t>Supplementary Table 2b. Comparison of baseline charateristics at ATP study recruitment in infancy of a) ATP women screened and not screened for ATPG3 eligibility and b) eligible women who did and did not participate in ATPG3.</t>
  </si>
  <si>
    <t>Supplementary Table 2a. Comparison of baseline charateristics at VAHCS study recruitment in adolescence of a) VAHCS women screened and not screened for VIHCS eligibility and b) eligible women who did and did not participate in VIHCS.</t>
  </si>
  <si>
    <t>Analysis sample</t>
  </si>
  <si>
    <t>Total participating sample</t>
  </si>
  <si>
    <t>37 women with 54 children were missing adolescent data</t>
  </si>
  <si>
    <t>306 participated with 418 children in pregnancy
382 participated with 575 children at 1 year postpartum</t>
  </si>
  <si>
    <r>
      <t>308 participated with 425 children in pregnancy
356 participated with 564 children</t>
    </r>
    <r>
      <rPr>
        <vertAlign val="superscript"/>
        <sz val="8"/>
        <rFont val="Arial"/>
        <family val="2"/>
      </rPr>
      <t>#</t>
    </r>
    <r>
      <rPr>
        <sz val="8"/>
        <rFont val="Arial"/>
        <family val="2"/>
      </rPr>
      <t xml:space="preserve"> at 1 year postpartum</t>
    </r>
  </si>
  <si>
    <t>395 participated in one or more ATPG3 wave with 676 children,‡ 
of whom:</t>
  </si>
  <si>
    <t>398 participated in one or more VIHCS wave for 609 children,‡ 
of whom:</t>
  </si>
  <si>
    <t>358 women with 622 children</t>
  </si>
  <si>
    <t>398 women with 609 children</t>
  </si>
  <si>
    <t>VIHCS</t>
  </si>
  <si>
    <t>Parent Cohorts</t>
  </si>
  <si>
    <t>ATP</t>
  </si>
  <si>
    <t>VAHCS</t>
  </si>
  <si>
    <t>Offspring Cohorts</t>
  </si>
  <si>
    <t>Wave 2: 15.4 years
Wave 3: 15.9 years
Wave 4: 16.3 years
Wave 5: 16.8 years
Wave 6: 17.4 years</t>
  </si>
  <si>
    <t>Year commenced</t>
  </si>
  <si>
    <t>Recruited sample</t>
  </si>
  <si>
    <t>Wave 7: 20.6 years
Wave 8: 24.0 years
Wave 9: 29.0 years</t>
  </si>
  <si>
    <t>ATPG3</t>
  </si>
  <si>
    <t>Wave 1: Third trimester of pregnancy
Wave 3: 1 year postpartum</t>
  </si>
  <si>
    <t>A representative sample of 1943 (1000 female) mid-secondary school students (aged 14-15) in the state of Victoria, Australia</t>
  </si>
  <si>
    <t>Adolescent assessment waves</t>
  </si>
  <si>
    <t>Young adult assessment waves</t>
  </si>
  <si>
    <t>Perinatal assessment waves</t>
  </si>
  <si>
    <t>Supplementary Table 1. Sample descriptions and included assessement waves and ages</t>
  </si>
  <si>
    <t>398 VAHCS women with 609 infants</t>
  </si>
  <si>
    <t>395 ATP women with 676 infants</t>
  </si>
  <si>
    <t>Wave 10: 13-14 years
Wave 11: 15-16 years
Wave 12: 17-18 years</t>
  </si>
  <si>
    <t>Wave 13: 19-20 years
Wave 14: 23-24 years
Wave 15: 27-28 years</t>
  </si>
  <si>
    <t>A representative sample of 2443 infants 
(1170 female) (aged 4-8 months) in 
the state of Victoria,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</si>
</sst>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numFmt numFmtId="165" formatCode="0.000"/>
    <numFmt numFmtId="166" formatCode="\-0.00\)"/>
    <numFmt numFmtId="167" formatCode="0.0"/>
    <numFmt numFmtId="168" formatCode="\(0.00\ \,"/>
    <numFmt numFmtId="169" formatCode="0.00\)"/>
    <numFmt numFmtId="170" formatCode="\(0.0\ \,"/>
    <numFmt numFmtId="171" formatCode="0.0\)"/>
    <numFmt numFmtId="172" formatCode="0.00\ \,"/>
  </numFmts>
  <fonts count="5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i/>
      <sz val="11"/>
      <color theme="1"/>
      <name val="Calibri"/>
      <family val="2"/>
      <scheme val="minor"/>
    </font>
    <font>
      <b/>
      <sz val="11"/>
      <color theme="1"/>
      <name val="Calibri"/>
      <family val="2"/>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vertAlign val="superscript"/>
      <sz val="10"/>
      <color theme="1"/>
      <name val="Calibri"/>
      <family val="2"/>
      <scheme val="minor"/>
    </font>
    <font>
      <b/>
      <sz val="12"/>
      <color rgb="FFFF0000"/>
      <name val="Calibri"/>
      <family val="2"/>
      <scheme val="minor"/>
    </font>
    <font>
      <b/>
      <sz val="10"/>
      <color theme="1"/>
      <name val="Times New Roman"/>
      <family val="1"/>
    </font>
    <font>
      <sz val="10"/>
      <color theme="1"/>
      <name val="Times New Roman"/>
      <family val="1"/>
    </font>
    <font>
      <sz val="8"/>
      <color theme="1"/>
      <name val="Times New Roman"/>
      <family val="1"/>
    </font>
    <font>
      <sz val="8"/>
      <name val="Times New Roman"/>
      <family val="1"/>
    </font>
    <font>
      <b/>
      <sz val="10"/>
      <name val="Times New Roman"/>
      <family val="1"/>
    </font>
    <font>
      <b/>
      <sz val="8"/>
      <color theme="1"/>
      <name val="Times New Roman"/>
      <family val="1"/>
    </font>
    <font>
      <b/>
      <sz val="8"/>
      <name val="Times New Roman"/>
      <family val="1"/>
    </font>
    <font>
      <sz val="10"/>
      <name val="Times New Roman"/>
      <family val="1"/>
    </font>
    <font>
      <b/>
      <vertAlign val="superscript"/>
      <sz val="11"/>
      <color theme="1"/>
      <name val="Calibri"/>
      <family val="2"/>
    </font>
    <font>
      <b/>
      <sz val="8"/>
      <color theme="1"/>
      <name val="Arial"/>
      <family val="2"/>
    </font>
    <font>
      <sz val="8"/>
      <color theme="1"/>
      <name val="Arial"/>
      <family val="2"/>
    </font>
    <font>
      <sz val="8"/>
      <name val="Arial"/>
      <family val="2"/>
    </font>
    <font>
      <b/>
      <sz val="8"/>
      <name val="Arial"/>
      <family val="2"/>
    </font>
    <font>
      <sz val="8"/>
      <color rgb="FF7030A0"/>
      <name val="Arial"/>
      <family val="2"/>
    </font>
    <font>
      <vertAlign val="superscript"/>
      <sz val="11"/>
      <color theme="1"/>
      <name val="Calibri"/>
      <family val="2"/>
      <scheme val="minor"/>
    </font>
    <font>
      <b/>
      <u/>
      <sz val="10"/>
      <name val="Times New Roman"/>
      <family val="1"/>
    </font>
    <font>
      <b/>
      <vertAlign val="superscript"/>
      <sz val="11"/>
      <color theme="1"/>
      <name val="Calibri"/>
      <family val="2"/>
      <scheme val="minor"/>
    </font>
    <font>
      <vertAlign val="superscript"/>
      <sz val="8"/>
      <name val="Arial"/>
      <family val="2"/>
    </font>
    <font>
      <sz val="11"/>
      <color rgb="FFFF0000"/>
      <name val="Calibri"/>
      <family val="2"/>
      <scheme val="minor"/>
    </font>
    <font>
      <i/>
      <sz val="11"/>
      <color theme="1"/>
      <name val="Calibri"/>
      <family val="2"/>
      <scheme val="minor"/>
    </font>
    <font>
      <vertAlign val="superscript"/>
      <sz val="11"/>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s>
  <borders count="12">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auto="1"/>
      </top>
      <bottom/>
      <diagonal/>
    </border>
    <border>
      <left/>
      <right style="thin">
        <color indexed="64"/>
      </right>
      <top/>
      <bottom/>
      <diagonal/>
    </border>
    <border>
      <left/>
      <right/>
      <top/>
      <bottom style="medium">
        <color indexed="64"/>
      </bottom>
      <diagonal/>
    </border>
    <border>
      <left/>
      <right/>
      <top style="medium">
        <color indexed="64"/>
      </top>
      <bottom/>
      <diagonal/>
    </border>
  </borders>
  <cellStyleXfs count="19">
    <xf numFmtId="0" fontId="0" fillId="0" borderId="0"/>
    <xf numFmtId="0" fontId="17" fillId="0" borderId="0"/>
    <xf numFmtId="0" fontId="16" fillId="0" borderId="0"/>
    <xf numFmtId="9" fontId="16"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9" fontId="49" fillId="0" borderId="0" applyFont="0" applyFill="0" applyBorder="0" applyAlignment="0" applyProtection="0"/>
  </cellStyleXfs>
  <cellXfs count="280">
    <xf numFmtId="0" fontId="0" fillId="0" borderId="0" xfId="0"/>
    <xf numFmtId="164" fontId="19" fillId="0" borderId="0" xfId="0" applyNumberFormat="1" applyFont="1" applyFill="1" applyBorder="1" applyAlignment="1">
      <alignment horizontal="left" vertical="center" indent="1"/>
    </xf>
    <xf numFmtId="1" fontId="19" fillId="0" borderId="0" xfId="0" applyNumberFormat="1" applyFont="1" applyFill="1" applyBorder="1" applyAlignment="1">
      <alignment horizontal="left" vertical="center" indent="1"/>
    </xf>
    <xf numFmtId="164" fontId="19" fillId="2" borderId="0" xfId="0" applyNumberFormat="1" applyFont="1" applyFill="1" applyAlignment="1">
      <alignment vertical="center"/>
    </xf>
    <xf numFmtId="1" fontId="19" fillId="2" borderId="0" xfId="0" applyNumberFormat="1" applyFont="1" applyFill="1" applyAlignment="1">
      <alignment horizontal="center" vertical="center"/>
    </xf>
    <xf numFmtId="165" fontId="19" fillId="2" borderId="0" xfId="0" applyNumberFormat="1" applyFont="1" applyFill="1" applyAlignment="1">
      <alignment horizontal="center" vertical="center"/>
    </xf>
    <xf numFmtId="166" fontId="19" fillId="2" borderId="0" xfId="0" applyNumberFormat="1" applyFont="1" applyFill="1" applyAlignment="1">
      <alignment horizontal="left" vertical="center"/>
    </xf>
    <xf numFmtId="2" fontId="19" fillId="2" borderId="0" xfId="0" applyNumberFormat="1" applyFont="1" applyFill="1" applyAlignment="1">
      <alignment horizontal="center" vertical="center"/>
    </xf>
    <xf numFmtId="1" fontId="19" fillId="2" borderId="0" xfId="0" applyNumberFormat="1" applyFont="1" applyFill="1" applyAlignment="1">
      <alignment vertical="center"/>
    </xf>
    <xf numFmtId="164" fontId="19" fillId="2" borderId="0" xfId="0" applyNumberFormat="1" applyFont="1" applyFill="1" applyAlignment="1">
      <alignment horizontal="left" vertical="center" indent="1"/>
    </xf>
    <xf numFmtId="1" fontId="19" fillId="2" borderId="0" xfId="0" applyNumberFormat="1" applyFont="1" applyFill="1" applyAlignment="1">
      <alignment horizontal="left" vertical="center" indent="1"/>
    </xf>
    <xf numFmtId="0" fontId="18" fillId="2" borderId="0" xfId="0" applyFont="1" applyFill="1" applyAlignment="1">
      <alignment horizontal="left" indent="1"/>
    </xf>
    <xf numFmtId="0" fontId="18" fillId="2" borderId="2" xfId="0" applyFont="1" applyFill="1" applyBorder="1" applyAlignment="1">
      <alignment horizontal="left" vertical="center"/>
    </xf>
    <xf numFmtId="9" fontId="18" fillId="2" borderId="2" xfId="0" applyNumberFormat="1" applyFont="1" applyFill="1" applyBorder="1" applyAlignment="1">
      <alignment horizontal="right" vertical="center"/>
    </xf>
    <xf numFmtId="0" fontId="18" fillId="2" borderId="2" xfId="0" applyFont="1" applyFill="1" applyBorder="1" applyAlignment="1">
      <alignment horizontal="right" vertical="center"/>
    </xf>
    <xf numFmtId="0" fontId="18" fillId="2" borderId="2" xfId="0" applyFont="1" applyFill="1" applyBorder="1" applyAlignment="1">
      <alignment vertical="center" wrapText="1"/>
    </xf>
    <xf numFmtId="0" fontId="18" fillId="2" borderId="0" xfId="0" applyFont="1" applyFill="1" applyBorder="1" applyAlignment="1">
      <alignment vertical="center"/>
    </xf>
    <xf numFmtId="0" fontId="18" fillId="2" borderId="1" xfId="0" applyFont="1" applyFill="1" applyBorder="1" applyAlignment="1">
      <alignment vertical="center"/>
    </xf>
    <xf numFmtId="2" fontId="19" fillId="2" borderId="0" xfId="0" applyNumberFormat="1" applyFont="1" applyFill="1" applyAlignment="1">
      <alignment vertical="center"/>
    </xf>
    <xf numFmtId="2" fontId="19" fillId="2" borderId="0" xfId="0" applyNumberFormat="1" applyFont="1" applyFill="1" applyAlignment="1">
      <alignment horizontal="left" vertical="center" indent="1"/>
    </xf>
    <xf numFmtId="0" fontId="0" fillId="3" borderId="0" xfId="0" applyFill="1"/>
    <xf numFmtId="0" fontId="18" fillId="2" borderId="3" xfId="0" applyFont="1" applyFill="1" applyBorder="1" applyAlignment="1">
      <alignment vertical="center" wrapText="1"/>
    </xf>
    <xf numFmtId="0" fontId="18" fillId="2" borderId="3" xfId="0" applyFont="1" applyFill="1" applyBorder="1" applyAlignment="1">
      <alignment horizontal="right" vertical="center"/>
    </xf>
    <xf numFmtId="9" fontId="18" fillId="2" borderId="3" xfId="0" applyNumberFormat="1" applyFont="1" applyFill="1" applyBorder="1" applyAlignment="1">
      <alignment horizontal="right" vertical="center"/>
    </xf>
    <xf numFmtId="0" fontId="18" fillId="2" borderId="3" xfId="0" applyFont="1" applyFill="1" applyBorder="1" applyAlignment="1">
      <alignment horizontal="left" vertical="center"/>
    </xf>
    <xf numFmtId="0" fontId="21" fillId="2" borderId="3" xfId="0" applyFont="1" applyFill="1" applyBorder="1" applyAlignment="1">
      <alignment horizontal="center" vertical="center"/>
    </xf>
    <xf numFmtId="0" fontId="20" fillId="2" borderId="3" xfId="0" applyFont="1" applyFill="1" applyBorder="1" applyAlignment="1">
      <alignment horizontal="center" vertical="center"/>
    </xf>
    <xf numFmtId="0" fontId="27" fillId="0" borderId="0" xfId="0" applyFont="1"/>
    <xf numFmtId="0" fontId="18" fillId="2" borderId="1" xfId="0" applyFont="1" applyFill="1" applyBorder="1" applyAlignment="1">
      <alignment horizontal="center" vertical="center" wrapText="1"/>
    </xf>
    <xf numFmtId="0" fontId="15" fillId="0" borderId="0" xfId="0" applyFont="1" applyAlignment="1">
      <alignment vertical="center"/>
    </xf>
    <xf numFmtId="0" fontId="15" fillId="2" borderId="0" xfId="0" applyFont="1" applyFill="1" applyAlignment="1">
      <alignment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15" fillId="0" borderId="0" xfId="0" applyFont="1" applyFill="1" applyBorder="1" applyAlignment="1">
      <alignment vertical="center"/>
    </xf>
    <xf numFmtId="9" fontId="18" fillId="0" borderId="0" xfId="0" applyNumberFormat="1" applyFont="1" applyFill="1" applyBorder="1" applyAlignment="1">
      <alignment horizontal="right" vertical="center"/>
    </xf>
    <xf numFmtId="0" fontId="15" fillId="2" borderId="0" xfId="0" applyFont="1" applyFill="1" applyAlignment="1">
      <alignment horizontal="left" vertical="center" indent="1"/>
    </xf>
    <xf numFmtId="0" fontId="15" fillId="0" borderId="0" xfId="0" applyFont="1" applyAlignment="1">
      <alignment horizontal="left" vertical="center" indent="1"/>
    </xf>
    <xf numFmtId="164" fontId="19" fillId="0" borderId="0" xfId="0" applyNumberFormat="1" applyFont="1" applyFill="1" applyBorder="1" applyAlignment="1">
      <alignment vertical="center"/>
    </xf>
    <xf numFmtId="0" fontId="15" fillId="2" borderId="0" xfId="0" applyFont="1" applyFill="1" applyAlignment="1">
      <alignment horizontal="left" vertical="center" indent="3"/>
    </xf>
    <xf numFmtId="0" fontId="15" fillId="2" borderId="2" xfId="0" applyFont="1" applyFill="1" applyBorder="1" applyAlignment="1">
      <alignment vertical="center"/>
    </xf>
    <xf numFmtId="0" fontId="15" fillId="2" borderId="2" xfId="0" applyFont="1" applyFill="1" applyBorder="1" applyAlignment="1">
      <alignment horizontal="left" vertical="center"/>
    </xf>
    <xf numFmtId="0" fontId="15" fillId="2" borderId="2" xfId="0" applyFont="1" applyFill="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Fill="1" applyBorder="1" applyAlignment="1">
      <alignment horizontal="left" vertical="center" indent="1"/>
    </xf>
    <xf numFmtId="0" fontId="15" fillId="0" borderId="0" xfId="0" applyFont="1" applyFill="1" applyBorder="1" applyAlignment="1">
      <alignment horizontal="center" vertical="center"/>
    </xf>
    <xf numFmtId="0" fontId="22" fillId="0" borderId="0" xfId="4" applyFont="1" applyAlignment="1">
      <alignment vertical="center"/>
    </xf>
    <xf numFmtId="0" fontId="23" fillId="0" borderId="0" xfId="4" applyFont="1"/>
    <xf numFmtId="0" fontId="23" fillId="2" borderId="1" xfId="4" applyFont="1" applyFill="1" applyBorder="1"/>
    <xf numFmtId="0" fontId="23" fillId="2" borderId="0" xfId="4" applyFont="1" applyFill="1" applyBorder="1"/>
    <xf numFmtId="0" fontId="23" fillId="2" borderId="0" xfId="4" applyFont="1" applyFill="1" applyBorder="1" applyAlignment="1">
      <alignment horizontal="center" vertical="center" wrapText="1"/>
    </xf>
    <xf numFmtId="0" fontId="23" fillId="2" borderId="0" xfId="4" applyFont="1" applyFill="1" applyBorder="1" applyAlignment="1">
      <alignment horizontal="center" wrapText="1"/>
    </xf>
    <xf numFmtId="0" fontId="23" fillId="0" borderId="0" xfId="4" applyFont="1" applyAlignment="1">
      <alignment wrapText="1"/>
    </xf>
    <xf numFmtId="0" fontId="23" fillId="2" borderId="2" xfId="4" applyFont="1" applyFill="1" applyBorder="1"/>
    <xf numFmtId="0" fontId="23" fillId="2" borderId="0" xfId="4" applyFont="1" applyFill="1"/>
    <xf numFmtId="0" fontId="24" fillId="2" borderId="0" xfId="4" applyFont="1" applyFill="1" applyBorder="1" applyAlignment="1">
      <alignment horizontal="right" wrapText="1"/>
    </xf>
    <xf numFmtId="0" fontId="23" fillId="2" borderId="0" xfId="4" applyFont="1" applyFill="1" applyBorder="1" applyAlignment="1">
      <alignment horizontal="right" wrapText="1"/>
    </xf>
    <xf numFmtId="0" fontId="23" fillId="2" borderId="0" xfId="4" applyFont="1" applyFill="1" applyBorder="1" applyAlignment="1">
      <alignment horizontal="left" wrapText="1" indent="1"/>
    </xf>
    <xf numFmtId="0" fontId="23" fillId="2" borderId="2" xfId="4" applyFont="1" applyFill="1" applyBorder="1" applyAlignment="1">
      <alignment horizontal="right"/>
    </xf>
    <xf numFmtId="0" fontId="23" fillId="2" borderId="0" xfId="4" applyFont="1" applyFill="1" applyBorder="1" applyAlignment="1">
      <alignment horizontal="right"/>
    </xf>
    <xf numFmtId="165" fontId="23" fillId="2" borderId="0" xfId="4" applyNumberFormat="1" applyFont="1" applyFill="1" applyBorder="1" applyAlignment="1">
      <alignment horizontal="left" indent="3"/>
    </xf>
    <xf numFmtId="165" fontId="23" fillId="2" borderId="0" xfId="4" applyNumberFormat="1" applyFont="1" applyFill="1" applyBorder="1" applyAlignment="1">
      <alignment horizontal="left" indent="2"/>
    </xf>
    <xf numFmtId="0" fontId="23" fillId="2" borderId="0" xfId="4" applyFont="1" applyFill="1" applyBorder="1" applyAlignment="1">
      <alignment horizontal="left" indent="1"/>
    </xf>
    <xf numFmtId="167" fontId="23" fillId="2" borderId="0" xfId="4" applyNumberFormat="1" applyFont="1" applyFill="1" applyBorder="1" applyAlignment="1">
      <alignment horizontal="right" wrapText="1"/>
    </xf>
    <xf numFmtId="0" fontId="25" fillId="0" borderId="0" xfId="4" applyFont="1" applyAlignment="1">
      <alignment horizontal="left" indent="1"/>
    </xf>
    <xf numFmtId="0" fontId="23" fillId="2" borderId="0" xfId="4" applyFont="1" applyFill="1" applyBorder="1" applyAlignment="1">
      <alignment horizontal="left" indent="2"/>
    </xf>
    <xf numFmtId="0" fontId="23" fillId="2" borderId="0" xfId="4" applyFont="1" applyFill="1" applyBorder="1" applyAlignment="1">
      <alignment horizontal="left"/>
    </xf>
    <xf numFmtId="0" fontId="23" fillId="0" borderId="0" xfId="4" applyFont="1" applyFill="1"/>
    <xf numFmtId="165" fontId="23" fillId="2" borderId="0" xfId="4" applyNumberFormat="1" applyFont="1" applyFill="1" applyBorder="1" applyAlignment="1">
      <alignment horizontal="left" indent="1"/>
    </xf>
    <xf numFmtId="0" fontId="23" fillId="0" borderId="0" xfId="4" applyFont="1" applyAlignment="1">
      <alignment horizontal="left" indent="1"/>
    </xf>
    <xf numFmtId="0" fontId="33" fillId="2" borderId="2" xfId="0" applyFont="1" applyFill="1" applyBorder="1" applyAlignment="1">
      <alignment horizontal="center" vertical="center"/>
    </xf>
    <xf numFmtId="0" fontId="30" fillId="2" borderId="0" xfId="0" applyFont="1" applyFill="1" applyBorder="1" applyAlignment="1">
      <alignment vertical="center"/>
    </xf>
    <xf numFmtId="0" fontId="29" fillId="0" borderId="0" xfId="0" applyFont="1" applyBorder="1"/>
    <xf numFmtId="0" fontId="35" fillId="2" borderId="0" xfId="0" applyFont="1" applyFill="1" applyBorder="1"/>
    <xf numFmtId="167" fontId="29" fillId="0" borderId="0" xfId="0" applyNumberFormat="1" applyFont="1"/>
    <xf numFmtId="0" fontId="29" fillId="0" borderId="0" xfId="0" applyFont="1" applyFill="1" applyBorder="1" applyAlignment="1">
      <alignment horizontal="left" indent="1"/>
    </xf>
    <xf numFmtId="0" fontId="29" fillId="0" borderId="0" xfId="0" applyFont="1"/>
    <xf numFmtId="0" fontId="35" fillId="0" borderId="0" xfId="0" applyFont="1" applyFill="1" applyBorder="1" applyAlignment="1">
      <alignment horizontal="right"/>
    </xf>
    <xf numFmtId="168" fontId="35" fillId="0" borderId="0" xfId="0" applyNumberFormat="1" applyFont="1" applyFill="1" applyBorder="1"/>
    <xf numFmtId="169" fontId="35" fillId="0" borderId="0" xfId="0" applyNumberFormat="1" applyFont="1" applyFill="1" applyBorder="1" applyAlignment="1">
      <alignment horizontal="left"/>
    </xf>
    <xf numFmtId="168" fontId="35" fillId="0" borderId="0" xfId="0" applyNumberFormat="1" applyFont="1" applyFill="1" applyBorder="1" applyAlignment="1"/>
    <xf numFmtId="0" fontId="35" fillId="0" borderId="0" xfId="0" applyFont="1" applyFill="1" applyBorder="1" applyAlignment="1">
      <alignment horizontal="right" vertical="center"/>
    </xf>
    <xf numFmtId="0" fontId="35" fillId="0" borderId="0" xfId="0" applyFont="1" applyFill="1" applyBorder="1" applyAlignment="1">
      <alignment vertical="center"/>
    </xf>
    <xf numFmtId="0" fontId="30" fillId="2" borderId="1" xfId="0" applyFont="1" applyFill="1" applyBorder="1" applyAlignment="1">
      <alignment vertical="center"/>
    </xf>
    <xf numFmtId="0" fontId="30" fillId="2" borderId="0" xfId="0" applyFont="1" applyFill="1" applyBorder="1" applyAlignment="1">
      <alignment vertical="center" wrapText="1"/>
    </xf>
    <xf numFmtId="167" fontId="31" fillId="2" borderId="0" xfId="0" applyNumberFormat="1" applyFont="1" applyFill="1" applyAlignment="1">
      <alignment horizontal="right"/>
    </xf>
    <xf numFmtId="170" fontId="31" fillId="2" borderId="0" xfId="0" applyNumberFormat="1" applyFont="1" applyFill="1" applyAlignment="1">
      <alignment horizontal="right"/>
    </xf>
    <xf numFmtId="171" fontId="31" fillId="2" borderId="0" xfId="0" applyNumberFormat="1" applyFont="1" applyFill="1" applyAlignment="1">
      <alignment horizontal="left"/>
    </xf>
    <xf numFmtId="167" fontId="31" fillId="2" borderId="0" xfId="0" applyNumberFormat="1" applyFont="1" applyFill="1" applyBorder="1" applyAlignment="1">
      <alignment horizontal="right"/>
    </xf>
    <xf numFmtId="170" fontId="31" fillId="2" borderId="0" xfId="0" applyNumberFormat="1" applyFont="1" applyFill="1" applyBorder="1" applyAlignment="1">
      <alignment horizontal="right"/>
    </xf>
    <xf numFmtId="171" fontId="31" fillId="2" borderId="0" xfId="0" applyNumberFormat="1" applyFont="1" applyFill="1" applyBorder="1" applyAlignment="1">
      <alignment horizontal="left"/>
    </xf>
    <xf numFmtId="0" fontId="30" fillId="2" borderId="0" xfId="0" applyFont="1" applyFill="1" applyBorder="1" applyAlignment="1">
      <alignment horizontal="left" indent="1"/>
    </xf>
    <xf numFmtId="0" fontId="30" fillId="2" borderId="0" xfId="0" applyFont="1" applyFill="1" applyAlignment="1">
      <alignment horizontal="left" indent="1"/>
    </xf>
    <xf numFmtId="0" fontId="30" fillId="2" borderId="0" xfId="0" applyFont="1" applyFill="1" applyBorder="1" applyAlignment="1">
      <alignment horizontal="left" vertical="center" indent="1"/>
    </xf>
    <xf numFmtId="0" fontId="33" fillId="2" borderId="3" xfId="0" applyFont="1" applyFill="1" applyBorder="1" applyAlignment="1">
      <alignment horizontal="right" vertical="center"/>
    </xf>
    <xf numFmtId="0" fontId="34" fillId="2" borderId="3" xfId="0" applyFont="1" applyFill="1" applyBorder="1" applyAlignment="1">
      <alignment horizontal="right" vertical="center"/>
    </xf>
    <xf numFmtId="0" fontId="33" fillId="2" borderId="0" xfId="0" applyFont="1" applyFill="1" applyBorder="1"/>
    <xf numFmtId="0" fontId="33" fillId="2" borderId="0" xfId="0" applyFont="1" applyFill="1" applyAlignment="1">
      <alignment horizontal="left"/>
    </xf>
    <xf numFmtId="0" fontId="30" fillId="2" borderId="2" xfId="0" applyFont="1" applyFill="1" applyBorder="1" applyAlignment="1">
      <alignment vertical="center" wrapText="1"/>
    </xf>
    <xf numFmtId="0" fontId="33" fillId="2" borderId="0" xfId="0" applyFont="1" applyFill="1" applyBorder="1" applyAlignment="1">
      <alignment horizontal="right" vertical="center"/>
    </xf>
    <xf numFmtId="0" fontId="33" fillId="2" borderId="0" xfId="0" applyFont="1" applyFill="1" applyBorder="1" applyAlignment="1">
      <alignment horizontal="center" vertical="center"/>
    </xf>
    <xf numFmtId="0" fontId="34" fillId="2" borderId="0" xfId="0" applyFont="1" applyFill="1" applyBorder="1" applyAlignment="1">
      <alignment horizontal="right" vertical="center"/>
    </xf>
    <xf numFmtId="0" fontId="34" fillId="2" borderId="0" xfId="0" applyFont="1" applyFill="1" applyBorder="1" applyAlignment="1">
      <alignment horizontal="center" vertical="center"/>
    </xf>
    <xf numFmtId="0" fontId="33" fillId="2" borderId="2" xfId="0" applyFont="1" applyFill="1" applyBorder="1" applyAlignment="1">
      <alignment horizontal="right" vertical="center"/>
    </xf>
    <xf numFmtId="0" fontId="34" fillId="2" borderId="2" xfId="0" applyFont="1" applyFill="1" applyBorder="1" applyAlignment="1">
      <alignment horizontal="right" vertical="center"/>
    </xf>
    <xf numFmtId="0" fontId="34" fillId="2" borderId="2" xfId="0" applyFont="1" applyFill="1" applyBorder="1" applyAlignment="1">
      <alignment horizontal="center" vertical="center"/>
    </xf>
    <xf numFmtId="0" fontId="29" fillId="0" borderId="2" xfId="0" applyFont="1" applyBorder="1"/>
    <xf numFmtId="167" fontId="30" fillId="0" borderId="0" xfId="0" applyNumberFormat="1" applyFont="1"/>
    <xf numFmtId="0" fontId="30" fillId="0" borderId="0" xfId="0" applyFont="1" applyBorder="1"/>
    <xf numFmtId="0" fontId="34" fillId="2" borderId="3" xfId="0" applyFont="1" applyFill="1" applyBorder="1" applyAlignment="1">
      <alignment horizontal="center" vertical="center"/>
    </xf>
    <xf numFmtId="0" fontId="32" fillId="2" borderId="0" xfId="10" applyFont="1" applyFill="1" applyBorder="1" applyAlignment="1">
      <alignment horizontal="left" vertical="center"/>
    </xf>
    <xf numFmtId="0" fontId="35" fillId="2" borderId="0" xfId="10" applyFont="1" applyFill="1" applyBorder="1" applyAlignment="1">
      <alignment horizontal="left"/>
    </xf>
    <xf numFmtId="0" fontId="35" fillId="2" borderId="0" xfId="10" applyFont="1" applyFill="1" applyAlignment="1">
      <alignment horizontal="left"/>
    </xf>
    <xf numFmtId="0" fontId="35" fillId="0" borderId="2" xfId="10" applyFont="1" applyBorder="1" applyAlignment="1">
      <alignment horizontal="left"/>
    </xf>
    <xf numFmtId="0" fontId="21" fillId="2" borderId="2" xfId="0" applyFont="1" applyFill="1" applyBorder="1" applyAlignment="1">
      <alignment horizontal="center" vertical="center"/>
    </xf>
    <xf numFmtId="0" fontId="23" fillId="0" borderId="0" xfId="0" applyFont="1" applyAlignment="1">
      <alignment vertical="center"/>
    </xf>
    <xf numFmtId="0" fontId="23" fillId="0" borderId="0" xfId="0" applyFont="1" applyFill="1" applyAlignment="1">
      <alignment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23" fillId="0" borderId="0" xfId="0" applyFont="1" applyFill="1" applyBorder="1" applyAlignment="1">
      <alignment vertical="center"/>
    </xf>
    <xf numFmtId="0" fontId="18" fillId="2" borderId="0" xfId="0" applyFont="1" applyFill="1" applyBorder="1" applyAlignment="1">
      <alignment horizontal="center" vertical="center" wrapText="1"/>
    </xf>
    <xf numFmtId="9" fontId="22" fillId="0" borderId="0" xfId="0" applyNumberFormat="1" applyFont="1" applyFill="1" applyBorder="1" applyAlignment="1">
      <alignment horizontal="right" vertical="center"/>
    </xf>
    <xf numFmtId="167" fontId="19" fillId="2" borderId="0" xfId="0" applyNumberFormat="1" applyFont="1" applyFill="1" applyAlignment="1">
      <alignment horizontal="center" vertical="center"/>
    </xf>
    <xf numFmtId="170" fontId="19" fillId="2" borderId="0" xfId="0" applyNumberFormat="1" applyFont="1" applyFill="1" applyAlignment="1">
      <alignment vertical="center"/>
    </xf>
    <xf numFmtId="171" fontId="19" fillId="2" borderId="0" xfId="0" applyNumberFormat="1" applyFont="1" applyFill="1" applyAlignment="1">
      <alignment horizontal="left" vertical="center"/>
    </xf>
    <xf numFmtId="172" fontId="19" fillId="2" borderId="0" xfId="0" applyNumberFormat="1" applyFont="1" applyFill="1" applyAlignment="1">
      <alignment horizontal="right" vertical="center"/>
    </xf>
    <xf numFmtId="169" fontId="19" fillId="2" borderId="0" xfId="0" applyNumberFormat="1" applyFont="1" applyFill="1" applyAlignment="1">
      <alignment horizontal="left" vertical="center"/>
    </xf>
    <xf numFmtId="0" fontId="23" fillId="0" borderId="0" xfId="0" applyFont="1" applyAlignment="1">
      <alignment horizontal="left" vertical="center" indent="1"/>
    </xf>
    <xf numFmtId="164" fontId="25" fillId="0" borderId="0" xfId="0" applyNumberFormat="1" applyFont="1" applyFill="1" applyBorder="1" applyAlignment="1">
      <alignment horizontal="left" vertical="center" indent="1"/>
    </xf>
    <xf numFmtId="0" fontId="23" fillId="0" borderId="0" xfId="0" applyFont="1" applyFill="1" applyAlignment="1">
      <alignment horizontal="left" vertical="center" indent="1"/>
    </xf>
    <xf numFmtId="164" fontId="25" fillId="0" borderId="0" xfId="0" applyNumberFormat="1" applyFont="1" applyFill="1" applyAlignment="1">
      <alignment vertical="center"/>
    </xf>
    <xf numFmtId="165" fontId="25" fillId="0" borderId="0" xfId="0" applyNumberFormat="1" applyFont="1" applyFill="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xf>
    <xf numFmtId="1" fontId="25" fillId="0" borderId="0" xfId="0" applyNumberFormat="1" applyFont="1" applyFill="1" applyBorder="1" applyAlignment="1">
      <alignment horizontal="left" vertical="center" indent="1"/>
    </xf>
    <xf numFmtId="20" fontId="23" fillId="0" borderId="0" xfId="0" applyNumberFormat="1" applyFont="1" applyFill="1" applyAlignment="1">
      <alignment vertical="center"/>
    </xf>
    <xf numFmtId="0" fontId="23" fillId="0" borderId="0" xfId="0" applyFont="1" applyFill="1" applyBorder="1" applyAlignment="1">
      <alignment horizontal="left" vertical="center" indent="1"/>
    </xf>
    <xf numFmtId="20" fontId="23" fillId="0" borderId="0" xfId="0" applyNumberFormat="1" applyFont="1" applyAlignment="1">
      <alignment vertical="center"/>
    </xf>
    <xf numFmtId="0" fontId="23" fillId="0" borderId="0" xfId="0" applyFont="1" applyFill="1" applyBorder="1" applyAlignment="1">
      <alignment horizontal="center" vertical="center"/>
    </xf>
    <xf numFmtId="0" fontId="28" fillId="0" borderId="0" xfId="0" applyFont="1" applyFill="1" applyBorder="1" applyAlignment="1">
      <alignment vertical="center" wrapText="1"/>
    </xf>
    <xf numFmtId="0" fontId="35" fillId="0" borderId="0" xfId="0" applyFont="1" applyFill="1" applyBorder="1" applyAlignment="1">
      <alignment horizontal="center" vertical="center"/>
    </xf>
    <xf numFmtId="0" fontId="30" fillId="2" borderId="0" xfId="0" applyFont="1" applyFill="1" applyBorder="1" applyAlignment="1">
      <alignment horizontal="left"/>
    </xf>
    <xf numFmtId="2" fontId="31" fillId="2" borderId="0" xfId="0" applyNumberFormat="1" applyFont="1" applyFill="1" applyAlignment="1">
      <alignment horizontal="right"/>
    </xf>
    <xf numFmtId="168" fontId="31" fillId="2" borderId="0" xfId="0" applyNumberFormat="1" applyFont="1" applyFill="1" applyAlignment="1">
      <alignment horizontal="right"/>
    </xf>
    <xf numFmtId="169" fontId="31" fillId="2" borderId="0" xfId="0" applyNumberFormat="1" applyFont="1" applyFill="1" applyAlignment="1">
      <alignment horizontal="left"/>
    </xf>
    <xf numFmtId="0" fontId="23" fillId="2" borderId="0" xfId="0" applyFont="1" applyFill="1" applyAlignment="1">
      <alignment horizontal="left" vertical="center" indent="1"/>
    </xf>
    <xf numFmtId="0" fontId="18" fillId="2" borderId="0" xfId="0" applyFont="1" applyFill="1" applyBorder="1" applyAlignment="1">
      <alignment vertical="center" wrapText="1"/>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center" indent="1"/>
    </xf>
    <xf numFmtId="0" fontId="5" fillId="2" borderId="0" xfId="0" applyFont="1" applyFill="1" applyAlignment="1">
      <alignment horizontal="left" vertical="center" indent="3"/>
    </xf>
    <xf numFmtId="0" fontId="35" fillId="0" borderId="0" xfId="15" applyFont="1" applyFill="1" applyAlignment="1">
      <alignment horizontal="left"/>
    </xf>
    <xf numFmtId="0" fontId="5" fillId="2" borderId="0" xfId="0" applyFont="1" applyFill="1" applyAlignment="1">
      <alignment horizontal="left" indent="1"/>
    </xf>
    <xf numFmtId="0" fontId="5" fillId="2" borderId="0" xfId="0" applyFont="1" applyFill="1" applyAlignment="1">
      <alignment horizontal="left" vertical="center" indent="2"/>
    </xf>
    <xf numFmtId="0" fontId="35" fillId="0" borderId="0" xfId="15" applyFont="1" applyFill="1" applyBorder="1" applyAlignment="1">
      <alignment horizontal="left"/>
    </xf>
    <xf numFmtId="165" fontId="19" fillId="2" borderId="0" xfId="0" applyNumberFormat="1" applyFont="1" applyFill="1" applyAlignment="1">
      <alignment horizontal="right" vertical="center"/>
    </xf>
    <xf numFmtId="2" fontId="25" fillId="0" borderId="0" xfId="0" applyNumberFormat="1" applyFont="1" applyFill="1" applyAlignment="1">
      <alignment horizontal="lef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xf>
    <xf numFmtId="0" fontId="38" fillId="2" borderId="0" xfId="16" applyFont="1" applyFill="1" applyAlignment="1">
      <alignment vertical="center"/>
    </xf>
    <xf numFmtId="0" fontId="39" fillId="2" borderId="0" xfId="16" applyFont="1" applyFill="1" applyAlignment="1">
      <alignment vertical="center" wrapText="1"/>
    </xf>
    <xf numFmtId="0" fontId="38" fillId="2" borderId="0" xfId="16" applyFont="1" applyFill="1" applyAlignment="1">
      <alignment vertical="center" wrapText="1"/>
    </xf>
    <xf numFmtId="0" fontId="40" fillId="4" borderId="0" xfId="16" applyFont="1" applyFill="1" applyAlignment="1">
      <alignment vertical="center"/>
    </xf>
    <xf numFmtId="0" fontId="39" fillId="4" borderId="0" xfId="16" applyFont="1" applyFill="1" applyAlignment="1">
      <alignment vertical="center"/>
    </xf>
    <xf numFmtId="0" fontId="39" fillId="4" borderId="4" xfId="16" applyFont="1" applyFill="1" applyBorder="1" applyAlignment="1">
      <alignment vertical="center" wrapText="1"/>
    </xf>
    <xf numFmtId="0" fontId="39" fillId="4" borderId="0" xfId="16" applyFont="1" applyFill="1" applyAlignment="1">
      <alignment vertical="center" wrapText="1"/>
    </xf>
    <xf numFmtId="0" fontId="41" fillId="4" borderId="0" xfId="16" applyFont="1" applyFill="1" applyAlignment="1">
      <alignment horizontal="center" vertical="center"/>
    </xf>
    <xf numFmtId="0" fontId="39" fillId="4" borderId="4" xfId="17" applyFont="1" applyFill="1" applyBorder="1" applyAlignment="1">
      <alignment vertical="center" wrapText="1"/>
    </xf>
    <xf numFmtId="0" fontId="39" fillId="4" borderId="0" xfId="16" applyFont="1" applyFill="1" applyAlignment="1">
      <alignment horizontal="left" vertical="center"/>
    </xf>
    <xf numFmtId="0" fontId="39" fillId="4" borderId="5" xfId="16" applyFont="1" applyFill="1" applyBorder="1" applyAlignment="1">
      <alignment horizontal="left" vertical="center" wrapText="1"/>
    </xf>
    <xf numFmtId="0" fontId="39" fillId="4" borderId="5" xfId="17" applyFont="1" applyFill="1" applyBorder="1" applyAlignment="1">
      <alignment horizontal="left" vertical="center" wrapText="1"/>
    </xf>
    <xf numFmtId="0" fontId="39" fillId="4" borderId="6" xfId="16" applyFont="1" applyFill="1" applyBorder="1" applyAlignment="1">
      <alignment horizontal="left" vertical="center" wrapText="1"/>
    </xf>
    <xf numFmtId="0" fontId="39" fillId="4" borderId="6" xfId="17" applyFont="1" applyFill="1" applyBorder="1" applyAlignment="1">
      <alignment horizontal="left" vertical="center" wrapText="1"/>
    </xf>
    <xf numFmtId="0" fontId="39" fillId="4" borderId="7" xfId="16" applyFont="1" applyFill="1" applyBorder="1" applyAlignment="1">
      <alignment horizontal="left" vertical="center" wrapText="1"/>
    </xf>
    <xf numFmtId="0" fontId="39" fillId="4" borderId="7" xfId="17" applyFont="1" applyFill="1" applyBorder="1" applyAlignment="1">
      <alignment horizontal="left" vertical="center" wrapText="1"/>
    </xf>
    <xf numFmtId="0" fontId="39" fillId="4" borderId="5" xfId="16" applyFont="1" applyFill="1" applyBorder="1" applyAlignment="1">
      <alignment vertical="center" wrapText="1"/>
    </xf>
    <xf numFmtId="0" fontId="39" fillId="4" borderId="0" xfId="16" applyFont="1" applyFill="1" applyBorder="1" applyAlignment="1">
      <alignment horizontal="left" vertical="center"/>
    </xf>
    <xf numFmtId="0" fontId="39" fillId="4" borderId="0" xfId="16" applyFont="1" applyFill="1" applyBorder="1" applyAlignment="1">
      <alignment horizontal="left" vertical="center" wrapText="1"/>
    </xf>
    <xf numFmtId="0" fontId="39" fillId="4" borderId="8" xfId="16" applyFont="1" applyFill="1" applyBorder="1" applyAlignment="1">
      <alignment vertical="center" wrapText="1"/>
    </xf>
    <xf numFmtId="0" fontId="39" fillId="4" borderId="9" xfId="16" applyFont="1" applyFill="1" applyBorder="1" applyAlignment="1">
      <alignment vertical="center" wrapText="1"/>
    </xf>
    <xf numFmtId="0" fontId="39" fillId="2" borderId="0" xfId="0" applyFont="1" applyFill="1" applyAlignment="1">
      <alignment vertical="center"/>
    </xf>
    <xf numFmtId="0" fontId="39" fillId="2" borderId="0" xfId="16" applyFont="1" applyFill="1" applyBorder="1" applyAlignment="1">
      <alignment horizontal="left" vertical="center" wrapText="1"/>
    </xf>
    <xf numFmtId="0" fontId="39" fillId="2" borderId="0" xfId="16" applyFont="1" applyFill="1" applyAlignment="1">
      <alignment horizontal="left" vertical="center"/>
    </xf>
    <xf numFmtId="0" fontId="18" fillId="0" borderId="0" xfId="9" applyFont="1" applyAlignment="1">
      <alignment vertical="center"/>
    </xf>
    <xf numFmtId="0" fontId="3" fillId="0" borderId="0" xfId="9" applyFont="1"/>
    <xf numFmtId="0" fontId="3" fillId="2" borderId="1" xfId="9" applyFont="1" applyFill="1" applyBorder="1"/>
    <xf numFmtId="0" fontId="3" fillId="2" borderId="0" xfId="9" applyFont="1" applyFill="1" applyBorder="1"/>
    <xf numFmtId="0" fontId="3" fillId="2" borderId="2" xfId="9" applyFont="1" applyFill="1" applyBorder="1"/>
    <xf numFmtId="0" fontId="18" fillId="2" borderId="0" xfId="9" applyFont="1" applyFill="1" applyBorder="1"/>
    <xf numFmtId="0" fontId="18" fillId="2" borderId="0" xfId="9" applyFont="1" applyFill="1" applyBorder="1" applyAlignment="1">
      <alignment horizontal="center" wrapText="1"/>
    </xf>
    <xf numFmtId="0" fontId="3" fillId="2" borderId="0" xfId="9" applyFont="1" applyFill="1"/>
    <xf numFmtId="0" fontId="47" fillId="2" borderId="0" xfId="9" applyFont="1" applyFill="1" applyBorder="1" applyAlignment="1">
      <alignment horizontal="right" wrapText="1"/>
    </xf>
    <xf numFmtId="0" fontId="3" fillId="2" borderId="0" xfId="9" applyFont="1" applyFill="1" applyBorder="1" applyAlignment="1">
      <alignment horizontal="right" wrapText="1"/>
    </xf>
    <xf numFmtId="0" fontId="3" fillId="2" borderId="0" xfId="9" applyFont="1" applyFill="1" applyBorder="1" applyAlignment="1">
      <alignment horizontal="center" wrapText="1"/>
    </xf>
    <xf numFmtId="0" fontId="3" fillId="0" borderId="0" xfId="9" applyFont="1" applyAlignment="1">
      <alignment wrapText="1"/>
    </xf>
    <xf numFmtId="0" fontId="3" fillId="2" borderId="2" xfId="9" applyFont="1" applyFill="1" applyBorder="1" applyAlignment="1">
      <alignment horizontal="right"/>
    </xf>
    <xf numFmtId="0" fontId="3" fillId="2" borderId="0" xfId="9" applyFont="1" applyFill="1" applyBorder="1" applyAlignment="1">
      <alignment horizontal="right"/>
    </xf>
    <xf numFmtId="0" fontId="18" fillId="2" borderId="0" xfId="9" applyFont="1" applyFill="1" applyBorder="1" applyAlignment="1">
      <alignment horizontal="left" vertical="top"/>
    </xf>
    <xf numFmtId="0" fontId="19" fillId="2" borderId="0" xfId="9" applyFont="1" applyFill="1" applyBorder="1" applyAlignment="1">
      <alignment horizontal="center"/>
    </xf>
    <xf numFmtId="0" fontId="3" fillId="2" borderId="0" xfId="9" applyFont="1" applyFill="1" applyBorder="1" applyAlignment="1">
      <alignment horizontal="left" vertical="top" indent="1"/>
    </xf>
    <xf numFmtId="1" fontId="3" fillId="2" borderId="0" xfId="9" applyNumberFormat="1" applyFont="1" applyFill="1" applyBorder="1" applyAlignment="1">
      <alignment wrapText="1"/>
    </xf>
    <xf numFmtId="1" fontId="19" fillId="2" borderId="0" xfId="9" applyNumberFormat="1" applyFont="1" applyFill="1" applyBorder="1" applyAlignment="1">
      <alignment wrapText="1"/>
    </xf>
    <xf numFmtId="1" fontId="3" fillId="2" borderId="0" xfId="9" applyNumberFormat="1" applyFont="1" applyFill="1" applyBorder="1" applyAlignment="1">
      <alignment horizontal="right" wrapText="1"/>
    </xf>
    <xf numFmtId="165" fontId="19" fillId="2" borderId="0" xfId="9" applyNumberFormat="1" applyFont="1" applyFill="1" applyBorder="1" applyAlignment="1">
      <alignment horizontal="center"/>
    </xf>
    <xf numFmtId="1" fontId="3" fillId="0" borderId="0" xfId="9" applyNumberFormat="1" applyFont="1"/>
    <xf numFmtId="0" fontId="19" fillId="2" borderId="0" xfId="9" applyFont="1" applyFill="1" applyBorder="1" applyAlignment="1">
      <alignment horizontal="right" wrapText="1"/>
    </xf>
    <xf numFmtId="0" fontId="19" fillId="2" borderId="0" xfId="9" applyFont="1" applyFill="1" applyBorder="1"/>
    <xf numFmtId="0" fontId="46" fillId="2" borderId="0" xfId="9" applyFont="1" applyFill="1" applyBorder="1"/>
    <xf numFmtId="1" fontId="3" fillId="2" borderId="0" xfId="9" applyNumberFormat="1" applyFont="1" applyFill="1" applyBorder="1" applyAlignment="1">
      <alignment horizontal="center" wrapText="1"/>
    </xf>
    <xf numFmtId="0" fontId="3" fillId="0" borderId="0" xfId="9" applyFont="1" applyFill="1"/>
    <xf numFmtId="165" fontId="19" fillId="2" borderId="0" xfId="9" applyNumberFormat="1" applyFont="1" applyFill="1" applyAlignment="1">
      <alignment horizontal="center"/>
    </xf>
    <xf numFmtId="165" fontId="3" fillId="0" borderId="0" xfId="9" applyNumberFormat="1" applyFont="1"/>
    <xf numFmtId="165" fontId="3" fillId="2" borderId="0" xfId="9" applyNumberFormat="1" applyFont="1" applyFill="1" applyBorder="1" applyAlignment="1">
      <alignment horizontal="center"/>
    </xf>
    <xf numFmtId="0" fontId="19" fillId="2" borderId="0" xfId="9" applyFont="1" applyFill="1"/>
    <xf numFmtId="0" fontId="3" fillId="2" borderId="0" xfId="9" applyFont="1" applyFill="1" applyAlignment="1">
      <alignment horizontal="left" vertical="top" indent="1"/>
    </xf>
    <xf numFmtId="9" fontId="39" fillId="2" borderId="0" xfId="18" applyFont="1" applyFill="1" applyAlignment="1">
      <alignment vertical="center"/>
    </xf>
    <xf numFmtId="0" fontId="37" fillId="2" borderId="0" xfId="16" applyFont="1" applyFill="1" applyAlignment="1">
      <alignment vertical="center" wrapText="1"/>
    </xf>
    <xf numFmtId="0" fontId="39" fillId="2" borderId="0" xfId="16" applyFont="1" applyFill="1" applyAlignment="1">
      <alignment vertical="center"/>
    </xf>
    <xf numFmtId="0" fontId="40" fillId="5" borderId="0" xfId="0" applyFont="1" applyFill="1" applyAlignment="1">
      <alignment vertical="center"/>
    </xf>
    <xf numFmtId="0" fontId="39" fillId="5" borderId="0" xfId="0" applyFont="1" applyFill="1" applyAlignment="1">
      <alignment vertical="center"/>
    </xf>
    <xf numFmtId="0" fontId="38" fillId="5" borderId="4" xfId="16" applyFont="1" applyFill="1" applyBorder="1" applyAlignment="1">
      <alignment vertical="center" wrapText="1"/>
    </xf>
    <xf numFmtId="0" fontId="39" fillId="5" borderId="0" xfId="0" applyFont="1" applyFill="1" applyAlignment="1">
      <alignment vertical="center" wrapText="1"/>
    </xf>
    <xf numFmtId="0" fontId="39" fillId="5" borderId="4" xfId="16" applyFont="1" applyFill="1" applyBorder="1" applyAlignment="1">
      <alignment vertical="center" wrapText="1"/>
    </xf>
    <xf numFmtId="0" fontId="39" fillId="2" borderId="9" xfId="16" applyFont="1" applyFill="1" applyBorder="1" applyAlignment="1">
      <alignment vertical="center" wrapText="1"/>
    </xf>
    <xf numFmtId="0" fontId="39" fillId="2" borderId="4" xfId="16" applyFont="1" applyFill="1" applyBorder="1" applyAlignment="1">
      <alignment vertical="center" wrapText="1"/>
    </xf>
    <xf numFmtId="0" fontId="39" fillId="2" borderId="0" xfId="16" applyFont="1" applyFill="1" applyBorder="1" applyAlignment="1">
      <alignment horizontal="left" vertical="center"/>
    </xf>
    <xf numFmtId="0" fontId="39" fillId="2" borderId="0" xfId="16" applyFont="1" applyFill="1" applyBorder="1" applyAlignment="1">
      <alignment vertical="center" wrapText="1"/>
    </xf>
    <xf numFmtId="0" fontId="40" fillId="4" borderId="0" xfId="0" applyFont="1" applyFill="1" applyAlignment="1">
      <alignment vertical="center"/>
    </xf>
    <xf numFmtId="0" fontId="39" fillId="4" borderId="0" xfId="0" applyFont="1" applyFill="1" applyAlignment="1">
      <alignment vertical="center"/>
    </xf>
    <xf numFmtId="0" fontId="39" fillId="4" borderId="0" xfId="0" applyFont="1" applyFill="1" applyAlignment="1">
      <alignment vertical="center" wrapText="1"/>
    </xf>
    <xf numFmtId="0" fontId="38" fillId="4" borderId="7" xfId="16" applyFont="1" applyFill="1" applyBorder="1" applyAlignment="1">
      <alignment horizontal="left" vertical="center" wrapText="1" indent="1"/>
    </xf>
    <xf numFmtId="0" fontId="39" fillId="4" borderId="7" xfId="16" applyFont="1" applyFill="1" applyBorder="1" applyAlignment="1">
      <alignment horizontal="left" vertical="center" wrapText="1" indent="1"/>
    </xf>
    <xf numFmtId="0" fontId="40" fillId="4" borderId="0" xfId="16" applyFont="1" applyFill="1" applyAlignment="1">
      <alignment vertical="top"/>
    </xf>
    <xf numFmtId="0" fontId="2" fillId="0" borderId="0" xfId="0" applyFont="1"/>
    <xf numFmtId="0" fontId="2" fillId="0" borderId="0" xfId="0" applyFont="1" applyAlignment="1">
      <alignment horizontal="left"/>
    </xf>
    <xf numFmtId="0" fontId="51" fillId="0" borderId="0" xfId="0" applyFont="1" applyAlignment="1">
      <alignment horizontal="left" vertical="center" wrapText="1"/>
    </xf>
    <xf numFmtId="0" fontId="18" fillId="0" borderId="11" xfId="0" applyFont="1" applyBorder="1" applyAlignment="1">
      <alignment horizontal="left" vertical="center" wrapText="1"/>
    </xf>
    <xf numFmtId="0" fontId="51" fillId="0" borderId="0" xfId="0" applyFont="1" applyAlignment="1">
      <alignment horizontal="left" vertical="top" wrapText="1"/>
    </xf>
    <xf numFmtId="0" fontId="50" fillId="0" borderId="11" xfId="0" applyFont="1" applyBorder="1" applyAlignment="1">
      <alignment horizontal="left" vertical="center" wrapText="1"/>
    </xf>
    <xf numFmtId="0" fontId="2" fillId="2" borderId="0" xfId="0" applyFont="1" applyFill="1" applyAlignment="1">
      <alignment horizontal="left"/>
    </xf>
    <xf numFmtId="0" fontId="18" fillId="0" borderId="0" xfId="0" applyFont="1"/>
    <xf numFmtId="0" fontId="51" fillId="0" borderId="10" xfId="0" applyFont="1" applyBorder="1" applyAlignment="1">
      <alignment horizontal="left" vertical="top" wrapText="1"/>
    </xf>
    <xf numFmtId="0" fontId="18" fillId="0" borderId="0" xfId="0" applyFont="1" applyAlignment="1">
      <alignment horizontal="left"/>
    </xf>
    <xf numFmtId="0" fontId="51" fillId="0" borderId="0" xfId="0" applyFont="1" applyAlignment="1">
      <alignment horizontal="left" vertical="center" wrapText="1" indent="1"/>
    </xf>
    <xf numFmtId="0" fontId="51" fillId="0" borderId="10" xfId="0" applyFont="1" applyBorder="1" applyAlignment="1">
      <alignment horizontal="left" vertical="top" wrapText="1" indent="1"/>
    </xf>
    <xf numFmtId="0" fontId="50" fillId="0" borderId="11" xfId="0" applyFont="1" applyBorder="1" applyAlignment="1">
      <alignment horizontal="left" vertical="center" wrapText="1"/>
    </xf>
    <xf numFmtId="0" fontId="51" fillId="0" borderId="0" xfId="0" applyFont="1" applyAlignment="1">
      <alignment horizontal="left" vertical="top" wrapText="1" indent="1"/>
    </xf>
    <xf numFmtId="0" fontId="39" fillId="2" borderId="0" xfId="16" applyFont="1" applyFill="1" applyAlignment="1">
      <alignment horizontal="left" vertical="center" wrapText="1"/>
    </xf>
    <xf numFmtId="0" fontId="37" fillId="2" borderId="0" xfId="16" applyFont="1" applyFill="1" applyAlignment="1">
      <alignment vertical="center" wrapText="1"/>
    </xf>
    <xf numFmtId="0" fontId="40" fillId="2" borderId="0" xfId="16" applyFont="1" applyFill="1" applyAlignment="1">
      <alignment vertical="center" wrapText="1"/>
    </xf>
    <xf numFmtId="0" fontId="39" fillId="2" borderId="0" xfId="16" applyFont="1" applyFill="1" applyAlignment="1">
      <alignment vertical="center"/>
    </xf>
    <xf numFmtId="0" fontId="23" fillId="0" borderId="0" xfId="4" applyFont="1" applyAlignment="1">
      <alignment wrapText="1"/>
    </xf>
    <xf numFmtId="0" fontId="22" fillId="0" borderId="0" xfId="4" applyFont="1" applyAlignment="1">
      <alignment vertical="center" wrapText="1"/>
    </xf>
    <xf numFmtId="0" fontId="23" fillId="2" borderId="0" xfId="4" applyFont="1" applyFill="1" applyBorder="1" applyAlignment="1">
      <alignment horizontal="center" vertical="center" wrapText="1"/>
    </xf>
    <xf numFmtId="0" fontId="23" fillId="2" borderId="0" xfId="4" applyFont="1" applyFill="1" applyBorder="1" applyAlignment="1">
      <alignment horizontal="center" wrapText="1"/>
    </xf>
    <xf numFmtId="0" fontId="19" fillId="2" borderId="0" xfId="9" applyFont="1" applyFill="1" applyAlignment="1">
      <alignment vertical="top" wrapText="1"/>
    </xf>
    <xf numFmtId="0" fontId="3" fillId="0" borderId="0" xfId="9" applyFont="1" applyAlignment="1">
      <alignment wrapText="1"/>
    </xf>
    <xf numFmtId="0" fontId="18" fillId="2" borderId="0" xfId="9" applyFont="1" applyFill="1" applyAlignment="1">
      <alignment vertical="center" wrapText="1"/>
    </xf>
    <xf numFmtId="0" fontId="18" fillId="2" borderId="0" xfId="9" applyFont="1" applyFill="1" applyBorder="1" applyAlignment="1">
      <alignment horizontal="center" wrapText="1"/>
    </xf>
    <xf numFmtId="0" fontId="18" fillId="2" borderId="0" xfId="9" applyFont="1" applyFill="1" applyBorder="1" applyAlignment="1">
      <alignment horizontal="center"/>
    </xf>
    <xf numFmtId="0" fontId="18" fillId="0" borderId="0" xfId="4" applyFont="1" applyAlignment="1">
      <alignment vertical="center" wrapText="1"/>
    </xf>
    <xf numFmtId="0" fontId="29" fillId="2" borderId="0" xfId="0" applyFont="1" applyFill="1" applyBorder="1" applyAlignment="1">
      <alignment wrapText="1"/>
    </xf>
    <xf numFmtId="0" fontId="33" fillId="2" borderId="3" xfId="0" applyFont="1" applyFill="1" applyBorder="1" applyAlignment="1">
      <alignment horizontal="center" vertical="center"/>
    </xf>
    <xf numFmtId="0" fontId="34" fillId="2" borderId="3" xfId="0" applyFont="1" applyFill="1" applyBorder="1" applyAlignment="1">
      <alignment horizontal="center" vertical="center"/>
    </xf>
    <xf numFmtId="0" fontId="32" fillId="0" borderId="2" xfId="0" applyFont="1" applyFill="1" applyBorder="1" applyAlignment="1">
      <alignment vertical="center" wrapText="1"/>
    </xf>
    <xf numFmtId="0" fontId="33"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18" fillId="2" borderId="1" xfId="9" applyFont="1" applyFill="1" applyBorder="1" applyAlignment="1">
      <alignment horizontal="center" wrapText="1"/>
    </xf>
    <xf numFmtId="0" fontId="18" fillId="2" borderId="1" xfId="9" applyFont="1" applyFill="1" applyBorder="1" applyAlignment="1">
      <alignment horizontal="center"/>
    </xf>
    <xf numFmtId="0" fontId="18" fillId="2" borderId="0" xfId="0" applyFont="1" applyFill="1" applyAlignment="1">
      <alignment vertical="center" wrapText="1"/>
    </xf>
    <xf numFmtId="0" fontId="18" fillId="2" borderId="3" xfId="0" applyFont="1" applyFill="1" applyBorder="1" applyAlignment="1">
      <alignment horizontal="center" vertical="center" wrapText="1"/>
    </xf>
    <xf numFmtId="0" fontId="5" fillId="2" borderId="0" xfId="0" applyFont="1" applyFill="1" applyBorder="1" applyAlignment="1">
      <alignment vertical="center" wrapText="1"/>
    </xf>
    <xf numFmtId="0" fontId="15" fillId="2" borderId="1" xfId="0" applyFont="1" applyFill="1" applyBorder="1" applyAlignment="1">
      <alignment vertical="center" wrapText="1"/>
    </xf>
    <xf numFmtId="0" fontId="15" fillId="2" borderId="0" xfId="0" applyFont="1" applyFill="1" applyAlignment="1">
      <alignment vertical="center" wrapText="1"/>
    </xf>
    <xf numFmtId="0" fontId="1" fillId="0" borderId="0" xfId="0" applyFont="1" applyAlignment="1">
      <alignment horizontal="left" vertical="top" wrapText="1"/>
    </xf>
  </cellXfs>
  <cellStyles count="19">
    <cellStyle name="Normal" xfId="0" builtinId="0"/>
    <cellStyle name="Normal 3" xfId="2" xr:uid="{00000000-0005-0000-0000-000001000000}"/>
    <cellStyle name="Normal 3 2" xfId="5" xr:uid="{00000000-0005-0000-0000-000002000000}"/>
    <cellStyle name="Normal 4" xfId="1" xr:uid="{00000000-0005-0000-0000-000003000000}"/>
    <cellStyle name="Normal 4 2" xfId="4" xr:uid="{00000000-0005-0000-0000-000004000000}"/>
    <cellStyle name="Normal 4 2 2" xfId="7" xr:uid="{00000000-0005-0000-0000-000005000000}"/>
    <cellStyle name="Normal 4 2 2 2" xfId="10" xr:uid="{00000000-0005-0000-0000-000006000000}"/>
    <cellStyle name="Normal 4 2 2 3" xfId="11" xr:uid="{00000000-0005-0000-0000-000007000000}"/>
    <cellStyle name="Normal 4 2 2 4" xfId="12" xr:uid="{00000000-0005-0000-0000-000008000000}"/>
    <cellStyle name="Normal 4 2 2 4 2" xfId="17" xr:uid="{00000000-0005-0000-0000-000009000000}"/>
    <cellStyle name="Normal 4 2 2 5" xfId="15" xr:uid="{00000000-0005-0000-0000-00000A000000}"/>
    <cellStyle name="Normal 4 2 2 6" xfId="16" xr:uid="{00000000-0005-0000-0000-00000B000000}"/>
    <cellStyle name="Normal 4 2 3" xfId="8" xr:uid="{00000000-0005-0000-0000-00000C000000}"/>
    <cellStyle name="Normal 4 2 3 2" xfId="9" xr:uid="{00000000-0005-0000-0000-00000D000000}"/>
    <cellStyle name="Normal 4 2 4" xfId="13" xr:uid="{00000000-0005-0000-0000-00000E000000}"/>
    <cellStyle name="Normal 4 2 5" xfId="14" xr:uid="{00000000-0005-0000-0000-00000F000000}"/>
    <cellStyle name="Percent" xfId="18" builtinId="5"/>
    <cellStyle name="Percent 2" xfId="3" xr:uid="{00000000-0005-0000-0000-000011000000}"/>
    <cellStyle name="Percent 2 2" xfId="6"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1676400</xdr:colOff>
      <xdr:row>7</xdr:row>
      <xdr:rowOff>85725</xdr:rowOff>
    </xdr:from>
    <xdr:to>
      <xdr:col>4</xdr:col>
      <xdr:colOff>0</xdr:colOff>
      <xdr:row>7</xdr:row>
      <xdr:rowOff>85725</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3267075" y="1085850"/>
          <a:ext cx="200025" cy="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1676406</xdr:colOff>
      <xdr:row>5</xdr:row>
      <xdr:rowOff>0</xdr:rowOff>
    </xdr:from>
    <xdr:to>
      <xdr:col>2</xdr:col>
      <xdr:colOff>1676406</xdr:colOff>
      <xdr:row>10</xdr:row>
      <xdr:rowOff>9525</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267081" y="714375"/>
          <a:ext cx="0" cy="723900"/>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1676400</xdr:colOff>
      <xdr:row>13</xdr:row>
      <xdr:rowOff>0</xdr:rowOff>
    </xdr:from>
    <xdr:to>
      <xdr:col>4</xdr:col>
      <xdr:colOff>0</xdr:colOff>
      <xdr:row>13</xdr:row>
      <xdr:rowOff>0</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3267075" y="1857375"/>
          <a:ext cx="200025" cy="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1676406</xdr:colOff>
      <xdr:row>11</xdr:row>
      <xdr:rowOff>0</xdr:rowOff>
    </xdr:from>
    <xdr:to>
      <xdr:col>2</xdr:col>
      <xdr:colOff>1676406</xdr:colOff>
      <xdr:row>15</xdr:row>
      <xdr:rowOff>9525</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3267081" y="1571625"/>
          <a:ext cx="0" cy="581025"/>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1676400</xdr:colOff>
      <xdr:row>17</xdr:row>
      <xdr:rowOff>76200</xdr:rowOff>
    </xdr:from>
    <xdr:to>
      <xdr:col>4</xdr:col>
      <xdr:colOff>0</xdr:colOff>
      <xdr:row>17</xdr:row>
      <xdr:rowOff>76200</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3267075" y="2647950"/>
          <a:ext cx="200025" cy="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1676406</xdr:colOff>
      <xdr:row>16</xdr:row>
      <xdr:rowOff>0</xdr:rowOff>
    </xdr:from>
    <xdr:to>
      <xdr:col>2</xdr:col>
      <xdr:colOff>1676406</xdr:colOff>
      <xdr:row>19</xdr:row>
      <xdr:rowOff>0</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3267081" y="2428875"/>
          <a:ext cx="0" cy="571500"/>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1676406</xdr:colOff>
      <xdr:row>20</xdr:row>
      <xdr:rowOff>0</xdr:rowOff>
    </xdr:from>
    <xdr:to>
      <xdr:col>2</xdr:col>
      <xdr:colOff>1676406</xdr:colOff>
      <xdr:row>21</xdr:row>
      <xdr:rowOff>0</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3267081" y="3286125"/>
          <a:ext cx="0" cy="142875"/>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1676400</xdr:colOff>
      <xdr:row>7</xdr:row>
      <xdr:rowOff>85725</xdr:rowOff>
    </xdr:from>
    <xdr:to>
      <xdr:col>8</xdr:col>
      <xdr:colOff>0</xdr:colOff>
      <xdr:row>7</xdr:row>
      <xdr:rowOff>85725</xdr:rowOff>
    </xdr:to>
    <xdr:cxnSp macro="">
      <xdr:nvCxnSpPr>
        <xdr:cNvPr id="10" name="Straight Connector 9">
          <a:extLst>
            <a:ext uri="{FF2B5EF4-FFF2-40B4-BE49-F238E27FC236}">
              <a16:creationId xmlns:a16="http://schemas.microsoft.com/office/drawing/2014/main" id="{00000000-0008-0000-0100-00000A000000}"/>
            </a:ext>
          </a:extLst>
        </xdr:cNvPr>
        <xdr:cNvCxnSpPr/>
      </xdr:nvCxnSpPr>
      <xdr:spPr>
        <a:xfrm>
          <a:off x="7086600" y="1085850"/>
          <a:ext cx="200025" cy="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1676406</xdr:colOff>
      <xdr:row>5</xdr:row>
      <xdr:rowOff>0</xdr:rowOff>
    </xdr:from>
    <xdr:to>
      <xdr:col>6</xdr:col>
      <xdr:colOff>1676406</xdr:colOff>
      <xdr:row>10</xdr:row>
      <xdr:rowOff>9525</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a:off x="7086606" y="714375"/>
          <a:ext cx="0" cy="723900"/>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1676400</xdr:colOff>
      <xdr:row>13</xdr:row>
      <xdr:rowOff>0</xdr:rowOff>
    </xdr:from>
    <xdr:to>
      <xdr:col>8</xdr:col>
      <xdr:colOff>0</xdr:colOff>
      <xdr:row>13</xdr:row>
      <xdr:rowOff>0</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a:off x="7086600" y="1857375"/>
          <a:ext cx="200025" cy="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1676406</xdr:colOff>
      <xdr:row>11</xdr:row>
      <xdr:rowOff>0</xdr:rowOff>
    </xdr:from>
    <xdr:to>
      <xdr:col>6</xdr:col>
      <xdr:colOff>1676406</xdr:colOff>
      <xdr:row>15</xdr:row>
      <xdr:rowOff>9525</xdr:rowOff>
    </xdr:to>
    <xdr:cxnSp macro="">
      <xdr:nvCxnSpPr>
        <xdr:cNvPr id="13" name="Straight Connector 12">
          <a:extLst>
            <a:ext uri="{FF2B5EF4-FFF2-40B4-BE49-F238E27FC236}">
              <a16:creationId xmlns:a16="http://schemas.microsoft.com/office/drawing/2014/main" id="{00000000-0008-0000-0100-00000D000000}"/>
            </a:ext>
          </a:extLst>
        </xdr:cNvPr>
        <xdr:cNvCxnSpPr/>
      </xdr:nvCxnSpPr>
      <xdr:spPr>
        <a:xfrm>
          <a:off x="7086606" y="1571625"/>
          <a:ext cx="0" cy="581025"/>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1676400</xdr:colOff>
      <xdr:row>17</xdr:row>
      <xdr:rowOff>76200</xdr:rowOff>
    </xdr:from>
    <xdr:to>
      <xdr:col>8</xdr:col>
      <xdr:colOff>0</xdr:colOff>
      <xdr:row>17</xdr:row>
      <xdr:rowOff>76200</xdr:rowOff>
    </xdr:to>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a:off x="7086600" y="2647950"/>
          <a:ext cx="200025" cy="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1676406</xdr:colOff>
      <xdr:row>16</xdr:row>
      <xdr:rowOff>0</xdr:rowOff>
    </xdr:from>
    <xdr:to>
      <xdr:col>6</xdr:col>
      <xdr:colOff>1676406</xdr:colOff>
      <xdr:row>19</xdr:row>
      <xdr:rowOff>0</xdr:rowOff>
    </xdr:to>
    <xdr:cxnSp macro="">
      <xdr:nvCxnSpPr>
        <xdr:cNvPr id="15" name="Straight Connector 14">
          <a:extLst>
            <a:ext uri="{FF2B5EF4-FFF2-40B4-BE49-F238E27FC236}">
              <a16:creationId xmlns:a16="http://schemas.microsoft.com/office/drawing/2014/main" id="{00000000-0008-0000-0100-00000F000000}"/>
            </a:ext>
          </a:extLst>
        </xdr:cNvPr>
        <xdr:cNvCxnSpPr/>
      </xdr:nvCxnSpPr>
      <xdr:spPr>
        <a:xfrm>
          <a:off x="7086606" y="2428875"/>
          <a:ext cx="0" cy="571500"/>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1676406</xdr:colOff>
      <xdr:row>20</xdr:row>
      <xdr:rowOff>0</xdr:rowOff>
    </xdr:from>
    <xdr:to>
      <xdr:col>6</xdr:col>
      <xdr:colOff>1676406</xdr:colOff>
      <xdr:row>21</xdr:row>
      <xdr:rowOff>0</xdr:rowOff>
    </xdr:to>
    <xdr:cxnSp macro="">
      <xdr:nvCxnSpPr>
        <xdr:cNvPr id="18" name="Straight Connector 17">
          <a:extLst>
            <a:ext uri="{FF2B5EF4-FFF2-40B4-BE49-F238E27FC236}">
              <a16:creationId xmlns:a16="http://schemas.microsoft.com/office/drawing/2014/main" id="{00000000-0008-0000-0100-000012000000}"/>
            </a:ext>
          </a:extLst>
        </xdr:cNvPr>
        <xdr:cNvCxnSpPr/>
      </xdr:nvCxnSpPr>
      <xdr:spPr>
        <a:xfrm>
          <a:off x="7086606" y="3286125"/>
          <a:ext cx="0" cy="142875"/>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133350</xdr:colOff>
      <xdr:row>2</xdr:row>
      <xdr:rowOff>38100</xdr:rowOff>
    </xdr:from>
    <xdr:to>
      <xdr:col>5</xdr:col>
      <xdr:colOff>133350</xdr:colOff>
      <xdr:row>26</xdr:row>
      <xdr:rowOff>9525</xdr:rowOff>
    </xdr:to>
    <xdr:cxnSp macro="">
      <xdr:nvCxnSpPr>
        <xdr:cNvPr id="19" name="Straight Connector 18">
          <a:extLst>
            <a:ext uri="{FF2B5EF4-FFF2-40B4-BE49-F238E27FC236}">
              <a16:creationId xmlns:a16="http://schemas.microsoft.com/office/drawing/2014/main" id="{00000000-0008-0000-0100-000013000000}"/>
            </a:ext>
          </a:extLst>
        </xdr:cNvPr>
        <xdr:cNvCxnSpPr/>
      </xdr:nvCxnSpPr>
      <xdr:spPr>
        <a:xfrm>
          <a:off x="5276850" y="323850"/>
          <a:ext cx="0" cy="46863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2</xdr:row>
      <xdr:rowOff>38100</xdr:rowOff>
    </xdr:from>
    <xdr:to>
      <xdr:col>1</xdr:col>
      <xdr:colOff>47625</xdr:colOff>
      <xdr:row>26</xdr:row>
      <xdr:rowOff>9525</xdr:rowOff>
    </xdr:to>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a:off x="1457325" y="323850"/>
          <a:ext cx="0" cy="46863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1676406</xdr:colOff>
      <xdr:row>22</xdr:row>
      <xdr:rowOff>0</xdr:rowOff>
    </xdr:from>
    <xdr:to>
      <xdr:col>2</xdr:col>
      <xdr:colOff>1676406</xdr:colOff>
      <xdr:row>23</xdr:row>
      <xdr:rowOff>0</xdr:rowOff>
    </xdr:to>
    <xdr:cxnSp macro="">
      <xdr:nvCxnSpPr>
        <xdr:cNvPr id="21" name="Straight Connector 20">
          <a:extLst>
            <a:ext uri="{FF2B5EF4-FFF2-40B4-BE49-F238E27FC236}">
              <a16:creationId xmlns:a16="http://schemas.microsoft.com/office/drawing/2014/main" id="{00000000-0008-0000-0100-000015000000}"/>
            </a:ext>
          </a:extLst>
        </xdr:cNvPr>
        <xdr:cNvCxnSpPr/>
      </xdr:nvCxnSpPr>
      <xdr:spPr>
        <a:xfrm>
          <a:off x="3267081" y="4143375"/>
          <a:ext cx="0" cy="142875"/>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1676406</xdr:colOff>
      <xdr:row>22</xdr:row>
      <xdr:rowOff>0</xdr:rowOff>
    </xdr:from>
    <xdr:to>
      <xdr:col>6</xdr:col>
      <xdr:colOff>1676406</xdr:colOff>
      <xdr:row>23</xdr:row>
      <xdr:rowOff>0</xdr:rowOff>
    </xdr:to>
    <xdr:cxnSp macro="">
      <xdr:nvCxnSpPr>
        <xdr:cNvPr id="22" name="Straight Connector 21">
          <a:extLst>
            <a:ext uri="{FF2B5EF4-FFF2-40B4-BE49-F238E27FC236}">
              <a16:creationId xmlns:a16="http://schemas.microsoft.com/office/drawing/2014/main" id="{00000000-0008-0000-0100-000016000000}"/>
            </a:ext>
          </a:extLst>
        </xdr:cNvPr>
        <xdr:cNvCxnSpPr/>
      </xdr:nvCxnSpPr>
      <xdr:spPr>
        <a:xfrm>
          <a:off x="7086606" y="4143375"/>
          <a:ext cx="0" cy="142875"/>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1676406</xdr:colOff>
      <xdr:row>22</xdr:row>
      <xdr:rowOff>0</xdr:rowOff>
    </xdr:from>
    <xdr:to>
      <xdr:col>2</xdr:col>
      <xdr:colOff>1676406</xdr:colOff>
      <xdr:row>26</xdr:row>
      <xdr:rowOff>0</xdr:rowOff>
    </xdr:to>
    <xdr:cxnSp macro="">
      <xdr:nvCxnSpPr>
        <xdr:cNvPr id="23" name="Straight Connector 22">
          <a:extLst>
            <a:ext uri="{FF2B5EF4-FFF2-40B4-BE49-F238E27FC236}">
              <a16:creationId xmlns:a16="http://schemas.microsoft.com/office/drawing/2014/main" id="{00000000-0008-0000-0100-000017000000}"/>
            </a:ext>
          </a:extLst>
        </xdr:cNvPr>
        <xdr:cNvCxnSpPr/>
      </xdr:nvCxnSpPr>
      <xdr:spPr>
        <a:xfrm>
          <a:off x="3267081" y="4143375"/>
          <a:ext cx="0" cy="857250"/>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1676400</xdr:colOff>
      <xdr:row>23</xdr:row>
      <xdr:rowOff>76200</xdr:rowOff>
    </xdr:from>
    <xdr:to>
      <xdr:col>8</xdr:col>
      <xdr:colOff>0</xdr:colOff>
      <xdr:row>23</xdr:row>
      <xdr:rowOff>76200</xdr:rowOff>
    </xdr:to>
    <xdr:cxnSp macro="">
      <xdr:nvCxnSpPr>
        <xdr:cNvPr id="24" name="Straight Connector 23">
          <a:extLst>
            <a:ext uri="{FF2B5EF4-FFF2-40B4-BE49-F238E27FC236}">
              <a16:creationId xmlns:a16="http://schemas.microsoft.com/office/drawing/2014/main" id="{00000000-0008-0000-0100-000018000000}"/>
            </a:ext>
          </a:extLst>
        </xdr:cNvPr>
        <xdr:cNvCxnSpPr/>
      </xdr:nvCxnSpPr>
      <xdr:spPr>
        <a:xfrm>
          <a:off x="7086600" y="4362450"/>
          <a:ext cx="200025" cy="0"/>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1676406</xdr:colOff>
      <xdr:row>22</xdr:row>
      <xdr:rowOff>0</xdr:rowOff>
    </xdr:from>
    <xdr:to>
      <xdr:col>6</xdr:col>
      <xdr:colOff>1676406</xdr:colOff>
      <xdr:row>26</xdr:row>
      <xdr:rowOff>0</xdr:rowOff>
    </xdr:to>
    <xdr:cxnSp macro="">
      <xdr:nvCxnSpPr>
        <xdr:cNvPr id="25" name="Straight Connector 24">
          <a:extLst>
            <a:ext uri="{FF2B5EF4-FFF2-40B4-BE49-F238E27FC236}">
              <a16:creationId xmlns:a16="http://schemas.microsoft.com/office/drawing/2014/main" id="{00000000-0008-0000-0100-000019000000}"/>
            </a:ext>
          </a:extLst>
        </xdr:cNvPr>
        <xdr:cNvCxnSpPr/>
      </xdr:nvCxnSpPr>
      <xdr:spPr>
        <a:xfrm>
          <a:off x="7086606" y="4143375"/>
          <a:ext cx="0" cy="857250"/>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1676406</xdr:colOff>
      <xdr:row>24</xdr:row>
      <xdr:rowOff>0</xdr:rowOff>
    </xdr:from>
    <xdr:to>
      <xdr:col>2</xdr:col>
      <xdr:colOff>1676406</xdr:colOff>
      <xdr:row>25</xdr:row>
      <xdr:rowOff>0</xdr:rowOff>
    </xdr:to>
    <xdr:cxnSp macro="">
      <xdr:nvCxnSpPr>
        <xdr:cNvPr id="26" name="Straight Connector 25">
          <a:extLst>
            <a:ext uri="{FF2B5EF4-FFF2-40B4-BE49-F238E27FC236}">
              <a16:creationId xmlns:a16="http://schemas.microsoft.com/office/drawing/2014/main" id="{00000000-0008-0000-0100-00001A000000}"/>
            </a:ext>
          </a:extLst>
        </xdr:cNvPr>
        <xdr:cNvCxnSpPr/>
      </xdr:nvCxnSpPr>
      <xdr:spPr>
        <a:xfrm>
          <a:off x="3267081" y="4572000"/>
          <a:ext cx="0" cy="142875"/>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1676406</xdr:colOff>
      <xdr:row>24</xdr:row>
      <xdr:rowOff>0</xdr:rowOff>
    </xdr:from>
    <xdr:to>
      <xdr:col>6</xdr:col>
      <xdr:colOff>1676406</xdr:colOff>
      <xdr:row>25</xdr:row>
      <xdr:rowOff>0</xdr:rowOff>
    </xdr:to>
    <xdr:cxnSp macro="">
      <xdr:nvCxnSpPr>
        <xdr:cNvPr id="27" name="Straight Connector 26">
          <a:extLst>
            <a:ext uri="{FF2B5EF4-FFF2-40B4-BE49-F238E27FC236}">
              <a16:creationId xmlns:a16="http://schemas.microsoft.com/office/drawing/2014/main" id="{00000000-0008-0000-0100-00001B000000}"/>
            </a:ext>
          </a:extLst>
        </xdr:cNvPr>
        <xdr:cNvCxnSpPr/>
      </xdr:nvCxnSpPr>
      <xdr:spPr>
        <a:xfrm>
          <a:off x="7086606" y="4572000"/>
          <a:ext cx="0" cy="142875"/>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
  <sheetViews>
    <sheetView tabSelected="1" workbookViewId="0">
      <selection activeCell="H7" sqref="H7"/>
    </sheetView>
  </sheetViews>
  <sheetFormatPr baseColWidth="10" defaultColWidth="9" defaultRowHeight="15" x14ac:dyDescent="0.2"/>
  <cols>
    <col min="1" max="3" width="9" style="237"/>
    <col min="4" max="4" width="35.6640625" style="237" customWidth="1"/>
    <col min="5" max="5" width="36.33203125" style="237" customWidth="1"/>
    <col min="6" max="16384" width="9" style="236"/>
  </cols>
  <sheetData>
    <row r="1" spans="1:7" x14ac:dyDescent="0.2">
      <c r="A1" s="245" t="s">
        <v>245</v>
      </c>
      <c r="B1" s="245"/>
      <c r="C1" s="245"/>
      <c r="D1" s="245"/>
      <c r="E1" s="245"/>
      <c r="G1" s="243"/>
    </row>
    <row r="2" spans="1:7" ht="16" thickBot="1" x14ac:dyDescent="0.25">
      <c r="A2" s="242"/>
      <c r="B2" s="242"/>
      <c r="C2" s="242"/>
      <c r="D2" s="242"/>
      <c r="E2" s="242"/>
      <c r="G2" s="243"/>
    </row>
    <row r="3" spans="1:7" ht="15.75" customHeight="1" x14ac:dyDescent="0.2">
      <c r="A3" s="248" t="s">
        <v>231</v>
      </c>
      <c r="B3" s="248"/>
      <c r="C3" s="248"/>
      <c r="D3" s="241" t="s">
        <v>232</v>
      </c>
      <c r="E3" s="239" t="s">
        <v>233</v>
      </c>
    </row>
    <row r="4" spans="1:7" ht="15.75" customHeight="1" x14ac:dyDescent="0.2">
      <c r="A4" s="246" t="s">
        <v>236</v>
      </c>
      <c r="B4" s="246"/>
      <c r="C4" s="246"/>
      <c r="D4" s="238">
        <v>1983</v>
      </c>
      <c r="E4" s="238">
        <v>1992</v>
      </c>
    </row>
    <row r="5" spans="1:7" ht="48" customHeight="1" x14ac:dyDescent="0.2">
      <c r="A5" s="249" t="s">
        <v>237</v>
      </c>
      <c r="B5" s="249"/>
      <c r="C5" s="249"/>
      <c r="D5" s="279" t="s">
        <v>250</v>
      </c>
      <c r="E5" s="240" t="s">
        <v>241</v>
      </c>
    </row>
    <row r="6" spans="1:7" ht="78.75" customHeight="1" x14ac:dyDescent="0.2">
      <c r="A6" s="249" t="s">
        <v>242</v>
      </c>
      <c r="B6" s="249"/>
      <c r="C6" s="249"/>
      <c r="D6" s="240" t="s">
        <v>248</v>
      </c>
      <c r="E6" s="240" t="s">
        <v>235</v>
      </c>
    </row>
    <row r="7" spans="1:7" ht="48.75" customHeight="1" thickBot="1" x14ac:dyDescent="0.25">
      <c r="A7" s="249" t="s">
        <v>243</v>
      </c>
      <c r="B7" s="249"/>
      <c r="C7" s="249"/>
      <c r="D7" s="240" t="s">
        <v>249</v>
      </c>
      <c r="E7" s="240" t="s">
        <v>238</v>
      </c>
    </row>
    <row r="8" spans="1:7" ht="15.75" customHeight="1" x14ac:dyDescent="0.2">
      <c r="A8" s="248" t="s">
        <v>234</v>
      </c>
      <c r="B8" s="248"/>
      <c r="C8" s="248"/>
      <c r="D8" s="241" t="s">
        <v>239</v>
      </c>
      <c r="E8" s="239" t="s">
        <v>230</v>
      </c>
    </row>
    <row r="9" spans="1:7" ht="15.75" customHeight="1" x14ac:dyDescent="0.2">
      <c r="A9" s="246" t="s">
        <v>236</v>
      </c>
      <c r="B9" s="246"/>
      <c r="C9" s="246"/>
      <c r="D9" s="238">
        <v>2011</v>
      </c>
      <c r="E9" s="238">
        <v>2006</v>
      </c>
    </row>
    <row r="10" spans="1:7" ht="15.75" customHeight="1" x14ac:dyDescent="0.2">
      <c r="A10" s="246" t="s">
        <v>237</v>
      </c>
      <c r="B10" s="246"/>
      <c r="C10" s="246"/>
      <c r="D10" s="238" t="s">
        <v>247</v>
      </c>
      <c r="E10" s="238" t="s">
        <v>246</v>
      </c>
    </row>
    <row r="11" spans="1:7" ht="34.5" customHeight="1" thickBot="1" x14ac:dyDescent="0.25">
      <c r="A11" s="247" t="s">
        <v>244</v>
      </c>
      <c r="B11" s="247"/>
      <c r="C11" s="247"/>
      <c r="D11" s="244" t="s">
        <v>240</v>
      </c>
      <c r="E11" s="244" t="s">
        <v>240</v>
      </c>
    </row>
  </sheetData>
  <mergeCells count="10">
    <mergeCell ref="A1:E1"/>
    <mergeCell ref="A10:C10"/>
    <mergeCell ref="A11:C11"/>
    <mergeCell ref="A9:C9"/>
    <mergeCell ref="A8:C8"/>
    <mergeCell ref="A7:C7"/>
    <mergeCell ref="A5:C5"/>
    <mergeCell ref="A6:C6"/>
    <mergeCell ref="A3:C3"/>
    <mergeCell ref="A4:C4"/>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39"/>
  <sheetViews>
    <sheetView zoomScale="74" zoomScaleNormal="74" workbookViewId="0">
      <pane xSplit="1" ySplit="6" topLeftCell="H7" activePane="bottomRight" state="frozen"/>
      <selection activeCell="B13" sqref="B13"/>
      <selection pane="topRight" activeCell="B13" sqref="B13"/>
      <selection pane="bottomLeft" activeCell="B13" sqref="B13"/>
      <selection pane="bottomRight" activeCell="U29" sqref="U29"/>
    </sheetView>
  </sheetViews>
  <sheetFormatPr baseColWidth="10" defaultColWidth="10.83203125" defaultRowHeight="17" customHeight="1" x14ac:dyDescent="0.2"/>
  <cols>
    <col min="1" max="1" width="50.5" style="29" bestFit="1" customWidth="1"/>
    <col min="2" max="2" width="2.6640625" style="29" hidden="1" customWidth="1"/>
    <col min="3" max="3" width="4.1640625" style="43" hidden="1" customWidth="1"/>
    <col min="4" max="4" width="6.5" style="43" hidden="1" customWidth="1"/>
    <col min="5" max="5" width="6.6640625" style="29" hidden="1" customWidth="1"/>
    <col min="6" max="6" width="7.6640625" style="29" hidden="1" customWidth="1"/>
    <col min="7" max="7" width="6.6640625" style="42" hidden="1" customWidth="1"/>
    <col min="8" max="9" width="2.6640625" style="29" customWidth="1"/>
    <col min="10" max="10" width="9.83203125" style="43" customWidth="1"/>
    <col min="11" max="11" width="5.6640625" style="29" bestFit="1" customWidth="1"/>
    <col min="12" max="12" width="5.6640625" style="42" bestFit="1" customWidth="1"/>
    <col min="13" max="13" width="5.6640625" style="43" customWidth="1"/>
    <col min="14" max="14" width="2.6640625" style="29" customWidth="1"/>
    <col min="15" max="15" width="9.83203125" style="43" customWidth="1"/>
    <col min="16" max="16" width="5.6640625" style="29" bestFit="1" customWidth="1"/>
    <col min="17" max="17" width="5.6640625" style="42" bestFit="1" customWidth="1"/>
    <col min="18" max="18" width="5.6640625" style="43" customWidth="1"/>
    <col min="19" max="19" width="2.6640625" style="29" customWidth="1"/>
    <col min="20" max="16384" width="10.83203125" style="29"/>
  </cols>
  <sheetData>
    <row r="1" spans="1:23" ht="31.5" customHeight="1" x14ac:dyDescent="0.2">
      <c r="A1" s="278" t="s">
        <v>58</v>
      </c>
      <c r="B1" s="278"/>
      <c r="C1" s="278"/>
      <c r="D1" s="278"/>
      <c r="E1" s="278"/>
      <c r="F1" s="278"/>
      <c r="G1" s="278"/>
      <c r="H1" s="278"/>
      <c r="I1" s="278"/>
      <c r="J1" s="278"/>
      <c r="K1" s="278"/>
      <c r="L1" s="278"/>
      <c r="M1" s="278"/>
      <c r="N1" s="278"/>
      <c r="O1" s="278"/>
      <c r="P1" s="278"/>
      <c r="Q1" s="278"/>
      <c r="R1" s="278"/>
    </row>
    <row r="2" spans="1:23" ht="17" customHeight="1" x14ac:dyDescent="0.2">
      <c r="A2" s="30"/>
      <c r="B2" s="30"/>
      <c r="C2" s="31"/>
      <c r="D2" s="31"/>
      <c r="E2" s="30"/>
      <c r="F2" s="30"/>
      <c r="G2" s="32"/>
      <c r="H2" s="30"/>
      <c r="I2" s="30"/>
      <c r="J2" s="31"/>
      <c r="K2" s="30"/>
      <c r="L2" s="32"/>
      <c r="M2" s="31"/>
      <c r="N2" s="30"/>
      <c r="O2" s="31"/>
      <c r="P2" s="30"/>
      <c r="Q2" s="32"/>
      <c r="R2" s="31"/>
    </row>
    <row r="3" spans="1:23" ht="31.5" customHeight="1" x14ac:dyDescent="0.2">
      <c r="A3" s="17"/>
      <c r="B3" s="17"/>
      <c r="C3" s="275" t="s">
        <v>6</v>
      </c>
      <c r="D3" s="275"/>
      <c r="E3" s="275"/>
      <c r="F3" s="275"/>
      <c r="G3" s="275"/>
      <c r="H3" s="275"/>
      <c r="I3" s="275"/>
      <c r="J3" s="275"/>
      <c r="K3" s="275"/>
      <c r="L3" s="275"/>
      <c r="M3" s="275"/>
      <c r="N3" s="275"/>
      <c r="O3" s="275"/>
      <c r="P3" s="275"/>
      <c r="Q3" s="275"/>
      <c r="R3" s="275"/>
      <c r="T3" s="33"/>
    </row>
    <row r="4" spans="1:23" ht="31.5" customHeight="1" x14ac:dyDescent="0.2">
      <c r="A4" s="17"/>
      <c r="B4" s="17"/>
      <c r="C4" s="28"/>
      <c r="D4" s="28"/>
      <c r="E4" s="28"/>
      <c r="F4" s="28"/>
      <c r="G4" s="28"/>
      <c r="H4" s="28"/>
      <c r="I4" s="28"/>
      <c r="J4" s="275" t="s">
        <v>56</v>
      </c>
      <c r="K4" s="275"/>
      <c r="L4" s="275"/>
      <c r="M4" s="275"/>
      <c r="N4" s="28"/>
      <c r="O4" s="275" t="s">
        <v>57</v>
      </c>
      <c r="P4" s="275"/>
      <c r="Q4" s="275"/>
      <c r="R4" s="275"/>
      <c r="T4" s="33"/>
    </row>
    <row r="5" spans="1:23" ht="31.5" customHeight="1" x14ac:dyDescent="0.2">
      <c r="A5" s="15" t="s">
        <v>53</v>
      </c>
      <c r="B5" s="16"/>
      <c r="C5" s="14" t="s">
        <v>5</v>
      </c>
      <c r="D5" s="14" t="s">
        <v>16</v>
      </c>
      <c r="E5" s="13" t="s">
        <v>15</v>
      </c>
      <c r="F5" s="13" t="s">
        <v>2</v>
      </c>
      <c r="G5" s="12" t="s">
        <v>1</v>
      </c>
      <c r="H5" s="16"/>
      <c r="I5" s="16"/>
      <c r="J5" s="25" t="s">
        <v>14</v>
      </c>
      <c r="K5" s="23" t="s">
        <v>2</v>
      </c>
      <c r="L5" s="24" t="s">
        <v>1</v>
      </c>
      <c r="M5" s="26" t="s">
        <v>0</v>
      </c>
      <c r="N5" s="17"/>
      <c r="O5" s="25" t="s">
        <v>14</v>
      </c>
      <c r="P5" s="23" t="s">
        <v>2</v>
      </c>
      <c r="Q5" s="24" t="s">
        <v>1</v>
      </c>
      <c r="R5" s="26" t="s">
        <v>0</v>
      </c>
      <c r="T5" s="34"/>
    </row>
    <row r="6" spans="1:23" ht="9" customHeight="1" x14ac:dyDescent="0.2">
      <c r="A6" s="30"/>
      <c r="B6" s="30"/>
      <c r="C6" s="31"/>
      <c r="D6" s="31"/>
      <c r="E6" s="30"/>
      <c r="F6" s="30"/>
      <c r="G6" s="32"/>
      <c r="H6" s="30"/>
      <c r="I6" s="30"/>
      <c r="J6" s="31"/>
      <c r="K6" s="30"/>
      <c r="L6" s="32"/>
      <c r="M6" s="31"/>
      <c r="N6" s="30"/>
      <c r="O6" s="31"/>
      <c r="P6" s="30"/>
      <c r="Q6" s="32"/>
      <c r="R6" s="31"/>
      <c r="T6" s="33"/>
    </row>
    <row r="7" spans="1:23" s="36" customFormat="1" ht="15" hidden="1" x14ac:dyDescent="0.2">
      <c r="A7" s="11" t="s">
        <v>13</v>
      </c>
      <c r="B7" s="35"/>
      <c r="C7" s="10"/>
      <c r="D7" s="10"/>
      <c r="E7" s="9"/>
      <c r="F7" s="9"/>
      <c r="G7" s="6"/>
      <c r="H7" s="35"/>
      <c r="I7" s="35"/>
      <c r="J7" s="7">
        <v>1.342937</v>
      </c>
      <c r="K7" s="3">
        <v>0.94297560000000002</v>
      </c>
      <c r="L7" s="6">
        <v>1.912541</v>
      </c>
      <c r="M7" s="5">
        <v>0.10199999999999999</v>
      </c>
      <c r="N7" s="35"/>
      <c r="O7" s="7">
        <v>1.342937</v>
      </c>
      <c r="P7" s="3">
        <v>0.94297560000000002</v>
      </c>
      <c r="Q7" s="6">
        <v>1.912541</v>
      </c>
      <c r="R7" s="5">
        <v>0.10199999999999999</v>
      </c>
      <c r="T7" s="37"/>
    </row>
    <row r="8" spans="1:23" s="36" customFormat="1" ht="8" hidden="1" customHeight="1" x14ac:dyDescent="0.2">
      <c r="A8" s="38"/>
      <c r="B8" s="35"/>
      <c r="C8" s="8"/>
      <c r="D8" s="18"/>
      <c r="E8" s="18"/>
      <c r="F8" s="3"/>
      <c r="G8" s="6"/>
      <c r="H8" s="35"/>
      <c r="I8" s="35"/>
      <c r="J8" s="7"/>
      <c r="K8" s="3"/>
      <c r="L8" s="6"/>
      <c r="M8" s="5"/>
      <c r="N8" s="35"/>
      <c r="O8" s="7"/>
      <c r="P8" s="3"/>
      <c r="Q8" s="6"/>
      <c r="R8" s="5"/>
      <c r="T8" s="37"/>
    </row>
    <row r="9" spans="1:23" s="36" customFormat="1" ht="17" hidden="1" customHeight="1" x14ac:dyDescent="0.2">
      <c r="A9" s="11" t="s">
        <v>12</v>
      </c>
      <c r="B9" s="35"/>
      <c r="C9" s="8"/>
      <c r="D9" s="18"/>
      <c r="E9" s="18"/>
      <c r="F9" s="3"/>
      <c r="G9" s="6"/>
      <c r="H9" s="35"/>
      <c r="I9" s="35"/>
      <c r="J9" s="7">
        <v>1.6676260000000001</v>
      </c>
      <c r="K9" s="3">
        <v>1.1672940000000001</v>
      </c>
      <c r="L9" s="6">
        <v>2.3824130000000001</v>
      </c>
      <c r="M9" s="5">
        <v>5.0000000000000001E-3</v>
      </c>
      <c r="N9" s="35"/>
      <c r="O9" s="7">
        <v>1.6676260000000001</v>
      </c>
      <c r="P9" s="3">
        <v>1.1672940000000001</v>
      </c>
      <c r="Q9" s="6">
        <v>2.3824130000000001</v>
      </c>
      <c r="R9" s="5">
        <v>5.0000000000000001E-3</v>
      </c>
      <c r="T9" s="37"/>
    </row>
    <row r="10" spans="1:23" s="36" customFormat="1" ht="8" hidden="1" customHeight="1" x14ac:dyDescent="0.2">
      <c r="A10" s="38"/>
      <c r="B10" s="35"/>
      <c r="C10" s="8"/>
      <c r="D10" s="18"/>
      <c r="E10" s="18"/>
      <c r="F10" s="3"/>
      <c r="G10" s="6"/>
      <c r="H10" s="35"/>
      <c r="I10" s="35"/>
      <c r="J10" s="7"/>
      <c r="K10" s="3"/>
      <c r="L10" s="6"/>
      <c r="M10" s="5"/>
      <c r="N10" s="35"/>
      <c r="O10" s="7"/>
      <c r="P10" s="3"/>
      <c r="Q10" s="6"/>
      <c r="R10" s="5"/>
      <c r="T10" s="37"/>
    </row>
    <row r="11" spans="1:23" s="36" customFormat="1" ht="15" x14ac:dyDescent="0.2">
      <c r="A11" s="11" t="s">
        <v>10</v>
      </c>
      <c r="B11" s="35"/>
      <c r="C11" s="10"/>
      <c r="D11" s="19"/>
      <c r="E11" s="19"/>
      <c r="F11" s="3"/>
      <c r="G11" s="6"/>
      <c r="H11" s="35"/>
      <c r="I11" s="35"/>
      <c r="J11" s="10"/>
      <c r="K11" s="9"/>
      <c r="L11" s="6"/>
      <c r="M11" s="7"/>
      <c r="N11" s="35"/>
      <c r="O11" s="10"/>
      <c r="P11" s="9"/>
      <c r="Q11" s="6"/>
      <c r="R11" s="7"/>
      <c r="T11" s="1"/>
    </row>
    <row r="12" spans="1:23" s="36" customFormat="1" ht="17" customHeight="1" x14ac:dyDescent="0.2">
      <c r="A12" s="38" t="s">
        <v>38</v>
      </c>
      <c r="B12" s="35"/>
      <c r="C12" s="8"/>
      <c r="D12" s="18"/>
      <c r="E12" s="18"/>
      <c r="F12" s="3"/>
      <c r="G12" s="6"/>
      <c r="H12" s="35"/>
      <c r="I12" s="35"/>
      <c r="J12" s="10"/>
      <c r="K12" s="9"/>
      <c r="L12" s="6"/>
      <c r="M12" s="7"/>
      <c r="N12" s="35"/>
      <c r="O12" s="10"/>
      <c r="P12" s="9"/>
      <c r="Q12" s="6"/>
      <c r="R12" s="7"/>
      <c r="T12" s="1"/>
    </row>
    <row r="13" spans="1:23" s="36" customFormat="1" ht="17" customHeight="1" x14ac:dyDescent="0.2">
      <c r="A13" s="38" t="s">
        <v>9</v>
      </c>
      <c r="B13" s="35"/>
      <c r="C13" s="8"/>
      <c r="D13" s="18"/>
      <c r="E13" s="18"/>
      <c r="F13" s="3"/>
      <c r="G13" s="6"/>
      <c r="H13" s="35"/>
      <c r="I13" s="35"/>
      <c r="J13" s="7">
        <v>7.52086E-2</v>
      </c>
      <c r="K13" s="3">
        <v>-0.22757230000000001</v>
      </c>
      <c r="L13" s="6">
        <v>0.37798949999999998</v>
      </c>
      <c r="M13" s="5">
        <v>0.626</v>
      </c>
      <c r="N13" s="35"/>
      <c r="O13" s="7">
        <v>6.2242100000000002E-2</v>
      </c>
      <c r="P13" s="3">
        <v>-0.20176569999999999</v>
      </c>
      <c r="Q13" s="6">
        <v>0.32624989999999998</v>
      </c>
      <c r="R13" s="5">
        <v>0.64400000000000002</v>
      </c>
      <c r="T13" s="4"/>
      <c r="U13" s="3"/>
      <c r="V13" s="5"/>
      <c r="W13" s="3"/>
    </row>
    <row r="14" spans="1:23" s="36" customFormat="1" ht="17" customHeight="1" x14ac:dyDescent="0.2">
      <c r="A14" s="38" t="s">
        <v>8</v>
      </c>
      <c r="B14" s="35"/>
      <c r="C14" s="8"/>
      <c r="D14" s="18"/>
      <c r="E14" s="18"/>
      <c r="F14" s="3"/>
      <c r="G14" s="6"/>
      <c r="H14" s="35"/>
      <c r="I14" s="35"/>
      <c r="J14" s="7">
        <v>0.19389680000000001</v>
      </c>
      <c r="K14" s="3">
        <v>-0.2101198</v>
      </c>
      <c r="L14" s="6">
        <v>0.59791340000000004</v>
      </c>
      <c r="M14" s="5">
        <v>0.34699999999999998</v>
      </c>
      <c r="N14" s="35"/>
      <c r="O14" s="7">
        <v>0.1670518</v>
      </c>
      <c r="P14" s="3">
        <v>-0.19031480000000001</v>
      </c>
      <c r="Q14" s="6">
        <v>0.5244183</v>
      </c>
      <c r="R14" s="5">
        <v>0.35899999999999999</v>
      </c>
      <c r="T14" s="7"/>
      <c r="U14" s="3"/>
      <c r="V14" s="5"/>
      <c r="W14" s="3"/>
    </row>
    <row r="15" spans="1:23" s="36" customFormat="1" ht="17" customHeight="1" x14ac:dyDescent="0.2">
      <c r="A15" s="38" t="s">
        <v>7</v>
      </c>
      <c r="B15" s="35"/>
      <c r="C15" s="8"/>
      <c r="D15" s="18"/>
      <c r="E15" s="18"/>
      <c r="F15" s="3"/>
      <c r="G15" s="6"/>
      <c r="H15" s="35"/>
      <c r="I15" s="35"/>
      <c r="J15" s="7">
        <v>0.35205769999999997</v>
      </c>
      <c r="K15" s="3">
        <v>4.9808999999999999E-2</v>
      </c>
      <c r="L15" s="6">
        <v>0.65430650000000001</v>
      </c>
      <c r="M15" s="5">
        <v>2.1999999999999999E-2</v>
      </c>
      <c r="N15" s="35"/>
      <c r="O15" s="7">
        <v>0.35087160000000001</v>
      </c>
      <c r="P15" s="3">
        <v>7.9102099999999995E-2</v>
      </c>
      <c r="Q15" s="6">
        <v>0.62264109999999995</v>
      </c>
      <c r="R15" s="5">
        <v>1.0999999999999999E-2</v>
      </c>
      <c r="T15" s="7"/>
      <c r="U15" s="3"/>
      <c r="V15" s="5"/>
      <c r="W15" s="3"/>
    </row>
    <row r="16" spans="1:23" s="36" customFormat="1" ht="8" customHeight="1" x14ac:dyDescent="0.2">
      <c r="A16" s="38"/>
      <c r="B16" s="35"/>
      <c r="C16" s="8"/>
      <c r="D16" s="18"/>
      <c r="E16" s="18"/>
      <c r="F16" s="3"/>
      <c r="G16" s="6"/>
      <c r="H16" s="35"/>
      <c r="I16" s="35"/>
      <c r="J16" s="7"/>
      <c r="K16" s="3"/>
      <c r="L16" s="6"/>
      <c r="M16" s="5"/>
      <c r="N16" s="35"/>
      <c r="O16" s="7"/>
      <c r="P16" s="3"/>
      <c r="Q16" s="6"/>
      <c r="R16" s="5"/>
      <c r="T16" s="7"/>
      <c r="U16" s="3"/>
      <c r="V16" s="5"/>
      <c r="W16" s="3"/>
    </row>
    <row r="17" spans="1:27" s="36" customFormat="1" ht="15" x14ac:dyDescent="0.2">
      <c r="A17" s="11" t="s">
        <v>39</v>
      </c>
      <c r="B17" s="35"/>
      <c r="C17" s="8"/>
      <c r="D17" s="18"/>
      <c r="E17" s="18"/>
      <c r="F17" s="3"/>
      <c r="G17" s="6"/>
      <c r="H17" s="35"/>
      <c r="I17" s="35"/>
      <c r="J17" s="7">
        <v>0.28017809999999999</v>
      </c>
      <c r="K17" s="3">
        <v>-0.1361639</v>
      </c>
      <c r="L17" s="6">
        <v>0.69652009999999998</v>
      </c>
      <c r="M17" s="5">
        <v>0.187</v>
      </c>
      <c r="N17" s="35"/>
      <c r="O17" s="7">
        <v>0.3348873</v>
      </c>
      <c r="P17" s="3">
        <v>-6.5318500000000002E-2</v>
      </c>
      <c r="Q17" s="6">
        <v>0.735093</v>
      </c>
      <c r="R17" s="5">
        <v>0.10100000000000001</v>
      </c>
      <c r="T17" s="7"/>
      <c r="U17" s="3"/>
      <c r="V17" s="5"/>
      <c r="W17" s="3"/>
      <c r="X17" s="29"/>
      <c r="Y17" s="29"/>
      <c r="Z17" s="29"/>
      <c r="AA17" s="29"/>
    </row>
    <row r="18" spans="1:27" s="36" customFormat="1" ht="8" customHeight="1" x14ac:dyDescent="0.2">
      <c r="A18" s="38"/>
      <c r="B18" s="35"/>
      <c r="C18" s="8"/>
      <c r="D18" s="18"/>
      <c r="E18" s="18"/>
      <c r="F18" s="3"/>
      <c r="G18" s="6"/>
      <c r="H18" s="35"/>
      <c r="I18" s="35"/>
      <c r="J18" s="7"/>
      <c r="K18" s="3"/>
      <c r="L18" s="6"/>
      <c r="M18" s="5"/>
      <c r="N18" s="35"/>
      <c r="O18" s="7"/>
      <c r="P18" s="3"/>
      <c r="Q18" s="6"/>
      <c r="R18" s="5"/>
      <c r="T18" s="7"/>
      <c r="U18" s="3"/>
      <c r="V18" s="5"/>
      <c r="W18" s="3"/>
      <c r="X18" s="29"/>
      <c r="Y18" s="29"/>
      <c r="Z18" s="29"/>
      <c r="AA18" s="29"/>
    </row>
    <row r="19" spans="1:27" s="36" customFormat="1" ht="15" x14ac:dyDescent="0.2">
      <c r="A19" s="11" t="s">
        <v>40</v>
      </c>
      <c r="B19" s="35"/>
      <c r="C19" s="10"/>
      <c r="D19" s="19"/>
      <c r="E19" s="19"/>
      <c r="F19" s="3"/>
      <c r="G19" s="6"/>
      <c r="H19" s="35"/>
      <c r="I19" s="35"/>
      <c r="J19" s="7">
        <v>1.0407100000000001E-2</v>
      </c>
      <c r="K19" s="3">
        <v>-0.44560889999999997</v>
      </c>
      <c r="L19" s="6">
        <v>0.46642319999999998</v>
      </c>
      <c r="M19" s="5">
        <v>0.96399999999999997</v>
      </c>
      <c r="N19" s="35"/>
      <c r="O19" s="7">
        <v>0.1095358</v>
      </c>
      <c r="P19" s="3">
        <v>-0.35504380000000002</v>
      </c>
      <c r="Q19" s="6">
        <v>0.5741153</v>
      </c>
      <c r="R19" s="5">
        <v>0.64400000000000002</v>
      </c>
      <c r="T19" s="7"/>
      <c r="U19" s="3"/>
      <c r="V19" s="5"/>
      <c r="W19" s="3"/>
      <c r="X19" s="29"/>
      <c r="Y19" s="29"/>
      <c r="Z19" s="29"/>
      <c r="AA19" s="29"/>
    </row>
    <row r="20" spans="1:27" s="36" customFormat="1" ht="8" customHeight="1" x14ac:dyDescent="0.2">
      <c r="A20" s="38"/>
      <c r="B20" s="35"/>
      <c r="C20" s="8"/>
      <c r="D20" s="18"/>
      <c r="E20" s="18"/>
      <c r="F20" s="3"/>
      <c r="G20" s="6"/>
      <c r="H20" s="35"/>
      <c r="I20" s="35"/>
      <c r="J20" s="7"/>
      <c r="K20" s="3"/>
      <c r="L20" s="6"/>
      <c r="M20" s="5"/>
      <c r="N20" s="35"/>
      <c r="O20" s="7"/>
      <c r="P20" s="3"/>
      <c r="Q20" s="6"/>
      <c r="R20" s="5"/>
      <c r="T20" s="7"/>
      <c r="U20" s="3"/>
      <c r="V20" s="5"/>
      <c r="W20" s="3"/>
      <c r="X20" s="29"/>
      <c r="Y20" s="29"/>
      <c r="Z20" s="29"/>
      <c r="AA20" s="29"/>
    </row>
    <row r="21" spans="1:27" s="36" customFormat="1" ht="15" x14ac:dyDescent="0.2">
      <c r="A21" s="11" t="s">
        <v>41</v>
      </c>
      <c r="B21" s="35"/>
      <c r="C21" s="10"/>
      <c r="D21" s="19"/>
      <c r="E21" s="19"/>
      <c r="F21" s="3"/>
      <c r="G21" s="6"/>
      <c r="H21" s="35"/>
      <c r="I21" s="35"/>
      <c r="J21" s="7">
        <v>0.26999069999999997</v>
      </c>
      <c r="K21" s="3">
        <v>-0.14816969999999999</v>
      </c>
      <c r="L21" s="6">
        <v>0.68815110000000002</v>
      </c>
      <c r="M21" s="5">
        <v>0.20599999999999999</v>
      </c>
      <c r="N21" s="35"/>
      <c r="O21" s="7">
        <v>0.32420850000000001</v>
      </c>
      <c r="P21" s="3">
        <v>-8.6512800000000001E-2</v>
      </c>
      <c r="Q21" s="6">
        <v>0.73492979999999997</v>
      </c>
      <c r="R21" s="5">
        <v>0.122</v>
      </c>
      <c r="T21" s="7"/>
      <c r="U21" s="3"/>
      <c r="V21" s="5"/>
      <c r="W21" s="3"/>
      <c r="X21" s="29"/>
      <c r="Y21" s="29"/>
      <c r="Z21" s="29"/>
      <c r="AA21" s="29"/>
    </row>
    <row r="22" spans="1:27" ht="9" customHeight="1" x14ac:dyDescent="0.2">
      <c r="A22" s="30"/>
      <c r="B22" s="30"/>
      <c r="C22" s="31"/>
      <c r="D22" s="31"/>
      <c r="E22" s="30"/>
      <c r="F22" s="30"/>
      <c r="G22" s="32"/>
      <c r="H22" s="30"/>
      <c r="I22" s="30"/>
      <c r="J22" s="31"/>
      <c r="K22" s="30"/>
      <c r="L22" s="32"/>
      <c r="M22" s="31"/>
      <c r="N22" s="30"/>
      <c r="O22" s="31"/>
      <c r="P22" s="30"/>
      <c r="Q22" s="32"/>
      <c r="R22" s="31"/>
      <c r="T22" s="33"/>
    </row>
    <row r="23" spans="1:27" ht="31.5" customHeight="1" x14ac:dyDescent="0.2">
      <c r="A23" s="21" t="s">
        <v>54</v>
      </c>
      <c r="B23" s="17"/>
      <c r="C23" s="22" t="s">
        <v>5</v>
      </c>
      <c r="D23" s="22" t="s">
        <v>4</v>
      </c>
      <c r="E23" s="23" t="s">
        <v>3</v>
      </c>
      <c r="F23" s="23" t="s">
        <v>2</v>
      </c>
      <c r="G23" s="24" t="s">
        <v>1</v>
      </c>
      <c r="H23" s="17"/>
      <c r="I23" s="17"/>
      <c r="J23" s="25" t="s">
        <v>14</v>
      </c>
      <c r="K23" s="23" t="s">
        <v>2</v>
      </c>
      <c r="L23" s="24" t="s">
        <v>1</v>
      </c>
      <c r="M23" s="26" t="s">
        <v>0</v>
      </c>
      <c r="N23" s="17"/>
      <c r="O23" s="25" t="s">
        <v>14</v>
      </c>
      <c r="P23" s="23" t="s">
        <v>2</v>
      </c>
      <c r="Q23" s="24" t="s">
        <v>1</v>
      </c>
      <c r="R23" s="26" t="s">
        <v>0</v>
      </c>
      <c r="T23" s="33"/>
    </row>
    <row r="24" spans="1:27" ht="9" customHeight="1" x14ac:dyDescent="0.2">
      <c r="A24" s="30"/>
      <c r="B24" s="30"/>
      <c r="C24" s="31"/>
      <c r="D24" s="31"/>
      <c r="E24" s="30"/>
      <c r="F24" s="30"/>
      <c r="G24" s="32"/>
      <c r="H24" s="30"/>
      <c r="I24" s="30"/>
      <c r="J24" s="31"/>
      <c r="K24" s="30"/>
      <c r="L24" s="32"/>
      <c r="M24" s="31"/>
      <c r="N24" s="30"/>
      <c r="O24" s="31"/>
      <c r="P24" s="30"/>
      <c r="Q24" s="32"/>
      <c r="R24" s="31"/>
    </row>
    <row r="25" spans="1:27" s="36" customFormat="1" ht="15" hidden="1" x14ac:dyDescent="0.2">
      <c r="A25" s="11" t="s">
        <v>13</v>
      </c>
      <c r="B25" s="35"/>
      <c r="C25" s="10"/>
      <c r="D25" s="10"/>
      <c r="E25" s="9"/>
      <c r="F25" s="9"/>
      <c r="G25" s="6"/>
      <c r="H25" s="35"/>
      <c r="I25" s="35"/>
      <c r="J25" s="7"/>
      <c r="K25" s="3"/>
      <c r="L25" s="6"/>
      <c r="M25" s="5"/>
      <c r="N25" s="35"/>
      <c r="O25" s="7">
        <v>1.3915630000000001</v>
      </c>
      <c r="P25" s="3">
        <v>0.95869709999999997</v>
      </c>
      <c r="Q25" s="6">
        <v>2.0198749999999999</v>
      </c>
      <c r="R25" s="5">
        <v>8.2000000000000003E-2</v>
      </c>
    </row>
    <row r="26" spans="1:27" s="36" customFormat="1" ht="8" hidden="1" customHeight="1" x14ac:dyDescent="0.2">
      <c r="A26" s="38"/>
      <c r="B26" s="35"/>
      <c r="C26" s="8"/>
      <c r="D26" s="18"/>
      <c r="E26" s="18"/>
      <c r="F26" s="3"/>
      <c r="G26" s="6"/>
      <c r="H26" s="35"/>
      <c r="I26" s="35"/>
      <c r="J26" s="7"/>
      <c r="K26" s="3"/>
      <c r="L26" s="6"/>
      <c r="M26" s="5"/>
      <c r="N26" s="35"/>
      <c r="O26" s="7"/>
      <c r="P26" s="3"/>
      <c r="Q26" s="6"/>
      <c r="R26" s="5"/>
    </row>
    <row r="27" spans="1:27" s="36" customFormat="1" ht="17" hidden="1" customHeight="1" x14ac:dyDescent="0.2">
      <c r="A27" s="11" t="s">
        <v>12</v>
      </c>
      <c r="B27" s="35"/>
      <c r="C27" s="8"/>
      <c r="D27" s="18"/>
      <c r="E27" s="18"/>
      <c r="F27" s="3"/>
      <c r="G27" s="6"/>
      <c r="H27" s="35"/>
      <c r="I27" s="35"/>
      <c r="J27" s="7"/>
      <c r="K27" s="3"/>
      <c r="L27" s="6"/>
      <c r="M27" s="5"/>
      <c r="N27" s="35"/>
      <c r="O27" s="7">
        <v>1.528864</v>
      </c>
      <c r="P27" s="3">
        <v>1.0365549999999999</v>
      </c>
      <c r="Q27" s="6">
        <v>2.2549959999999998</v>
      </c>
      <c r="R27" s="5">
        <v>3.2000000000000001E-2</v>
      </c>
    </row>
    <row r="28" spans="1:27" s="36" customFormat="1" ht="8" hidden="1" customHeight="1" x14ac:dyDescent="0.2">
      <c r="A28" s="38"/>
      <c r="B28" s="35"/>
      <c r="C28" s="8"/>
      <c r="D28" s="18"/>
      <c r="E28" s="18"/>
      <c r="F28" s="3"/>
      <c r="G28" s="6"/>
      <c r="H28" s="35"/>
      <c r="I28" s="35"/>
      <c r="J28" s="7"/>
      <c r="K28" s="3"/>
      <c r="L28" s="6"/>
      <c r="M28" s="5"/>
      <c r="N28" s="35"/>
      <c r="O28" s="7"/>
      <c r="P28" s="3"/>
      <c r="Q28" s="6"/>
      <c r="R28" s="5"/>
    </row>
    <row r="29" spans="1:27" s="36" customFormat="1" ht="15" x14ac:dyDescent="0.2">
      <c r="A29" s="11" t="s">
        <v>39</v>
      </c>
      <c r="B29" s="35"/>
      <c r="C29" s="8"/>
      <c r="D29" s="18"/>
      <c r="E29" s="18"/>
      <c r="F29" s="3"/>
      <c r="G29" s="6"/>
      <c r="H29" s="35"/>
      <c r="I29" s="35"/>
      <c r="J29" s="7">
        <v>0.23565059999999999</v>
      </c>
      <c r="K29" s="3">
        <v>-0.1884825</v>
      </c>
      <c r="L29" s="6">
        <v>0.65978369999999997</v>
      </c>
      <c r="M29" s="5">
        <v>0.27500000000000002</v>
      </c>
      <c r="N29" s="35"/>
      <c r="O29" s="7">
        <v>0.28246660000000001</v>
      </c>
      <c r="P29" s="3">
        <v>-0.12656490000000001</v>
      </c>
      <c r="Q29" s="6">
        <v>0.6914981</v>
      </c>
      <c r="R29" s="5">
        <v>0.17499999999999999</v>
      </c>
      <c r="T29" s="29"/>
      <c r="U29" s="29"/>
      <c r="V29" s="29"/>
      <c r="W29" s="29"/>
      <c r="X29" s="29"/>
      <c r="Y29" s="29"/>
      <c r="Z29" s="29"/>
      <c r="AA29" s="29"/>
    </row>
    <row r="30" spans="1:27" s="36" customFormat="1" ht="8" customHeight="1" x14ac:dyDescent="0.2">
      <c r="A30" s="38"/>
      <c r="B30" s="35"/>
      <c r="C30" s="8"/>
      <c r="D30" s="18"/>
      <c r="E30" s="18"/>
      <c r="F30" s="3"/>
      <c r="G30" s="6"/>
      <c r="H30" s="35"/>
      <c r="I30" s="35"/>
      <c r="J30" s="7"/>
      <c r="K30" s="3"/>
      <c r="L30" s="6"/>
      <c r="M30" s="5"/>
      <c r="N30" s="35"/>
      <c r="O30" s="7"/>
      <c r="P30" s="3"/>
      <c r="Q30" s="6"/>
      <c r="R30" s="5"/>
      <c r="T30" s="29"/>
      <c r="U30" s="29"/>
      <c r="V30" s="29"/>
      <c r="W30" s="29"/>
      <c r="X30" s="29"/>
      <c r="Y30" s="29"/>
      <c r="Z30" s="29"/>
      <c r="AA30" s="29"/>
    </row>
    <row r="31" spans="1:27" s="36" customFormat="1" ht="15" x14ac:dyDescent="0.2">
      <c r="A31" s="11" t="s">
        <v>40</v>
      </c>
      <c r="B31" s="35"/>
      <c r="C31" s="10"/>
      <c r="D31" s="19"/>
      <c r="E31" s="19"/>
      <c r="F31" s="3"/>
      <c r="G31" s="6"/>
      <c r="H31" s="35"/>
      <c r="I31" s="35"/>
      <c r="J31" s="7">
        <v>-0.1339429</v>
      </c>
      <c r="K31" s="3">
        <v>-0.6121567</v>
      </c>
      <c r="L31" s="6">
        <v>0.34427089999999999</v>
      </c>
      <c r="M31" s="5">
        <v>0.58299999999999996</v>
      </c>
      <c r="N31" s="35"/>
      <c r="O31" s="7">
        <v>-7.20388E-2</v>
      </c>
      <c r="P31" s="3">
        <v>-0.57362210000000002</v>
      </c>
      <c r="Q31" s="6">
        <v>0.4295445</v>
      </c>
      <c r="R31" s="5">
        <v>0.77800000000000002</v>
      </c>
      <c r="T31" s="29"/>
      <c r="U31" s="29"/>
      <c r="V31" s="29"/>
      <c r="W31" s="29"/>
      <c r="X31" s="29"/>
      <c r="Y31" s="29"/>
      <c r="Z31" s="29"/>
      <c r="AA31" s="29"/>
    </row>
    <row r="32" spans="1:27" s="36" customFormat="1" ht="8" customHeight="1" x14ac:dyDescent="0.2">
      <c r="A32" s="38"/>
      <c r="B32" s="35"/>
      <c r="C32" s="8"/>
      <c r="D32" s="18"/>
      <c r="E32" s="18"/>
      <c r="F32" s="3"/>
      <c r="G32" s="6"/>
      <c r="H32" s="35"/>
      <c r="I32" s="35"/>
      <c r="J32" s="7"/>
      <c r="K32" s="3"/>
      <c r="L32" s="6"/>
      <c r="M32" s="5"/>
      <c r="N32" s="35"/>
      <c r="O32" s="7"/>
      <c r="P32" s="3"/>
      <c r="Q32" s="6"/>
      <c r="R32" s="5"/>
      <c r="T32" s="29"/>
      <c r="U32" s="29"/>
      <c r="V32" s="29"/>
      <c r="W32" s="29"/>
      <c r="X32" s="29"/>
      <c r="Y32" s="29"/>
      <c r="Z32" s="29"/>
      <c r="AA32" s="29"/>
    </row>
    <row r="33" spans="1:27" s="36" customFormat="1" ht="15" x14ac:dyDescent="0.2">
      <c r="A33" s="11" t="s">
        <v>41</v>
      </c>
      <c r="B33" s="35"/>
      <c r="C33" s="10"/>
      <c r="D33" s="19"/>
      <c r="E33" s="19"/>
      <c r="F33" s="3"/>
      <c r="G33" s="6"/>
      <c r="H33" s="35"/>
      <c r="I33" s="35"/>
      <c r="J33" s="7">
        <v>0.15689819999999999</v>
      </c>
      <c r="K33" s="3">
        <v>-0.27994140000000001</v>
      </c>
      <c r="L33" s="6">
        <v>0.59373779999999998</v>
      </c>
      <c r="M33" s="5">
        <v>0.48099999999999998</v>
      </c>
      <c r="N33" s="35"/>
      <c r="O33" s="7">
        <v>0.19564229999999999</v>
      </c>
      <c r="P33" s="3">
        <v>-0.23641100000000001</v>
      </c>
      <c r="Q33" s="6">
        <v>0.62769560000000002</v>
      </c>
      <c r="R33" s="5">
        <v>0.375</v>
      </c>
      <c r="T33" s="29"/>
      <c r="U33" s="3"/>
      <c r="V33" s="29"/>
      <c r="W33" s="29"/>
      <c r="X33" s="29"/>
      <c r="Y33" s="29"/>
      <c r="Z33" s="29"/>
      <c r="AA33" s="29"/>
    </row>
    <row r="34" spans="1:27" ht="8" customHeight="1" x14ac:dyDescent="0.2">
      <c r="A34" s="39"/>
      <c r="B34" s="39"/>
      <c r="C34" s="4"/>
      <c r="D34" s="4"/>
      <c r="E34" s="3"/>
      <c r="F34" s="39"/>
      <c r="G34" s="40"/>
      <c r="H34" s="39"/>
      <c r="I34" s="39"/>
      <c r="J34" s="41"/>
      <c r="K34" s="39"/>
      <c r="L34" s="40"/>
      <c r="M34" s="41"/>
      <c r="N34" s="39"/>
      <c r="O34" s="41"/>
      <c r="P34" s="39"/>
      <c r="Q34" s="40"/>
      <c r="R34" s="41"/>
    </row>
    <row r="35" spans="1:27" ht="123" customHeight="1" x14ac:dyDescent="0.2">
      <c r="A35" s="277" t="s">
        <v>55</v>
      </c>
      <c r="B35" s="277"/>
      <c r="C35" s="277"/>
      <c r="D35" s="277"/>
      <c r="E35" s="277"/>
      <c r="F35" s="277"/>
      <c r="G35" s="277"/>
      <c r="H35" s="277"/>
      <c r="I35" s="277"/>
      <c r="J35" s="277"/>
      <c r="K35" s="277"/>
      <c r="L35" s="277"/>
      <c r="M35" s="277"/>
      <c r="N35" s="277"/>
      <c r="O35" s="277"/>
      <c r="P35" s="277"/>
      <c r="Q35" s="277"/>
      <c r="R35" s="277"/>
    </row>
    <row r="36" spans="1:27" ht="19" customHeight="1" x14ac:dyDescent="0.2">
      <c r="A36" s="33"/>
      <c r="C36" s="2"/>
      <c r="D36" s="2"/>
      <c r="E36" s="1"/>
    </row>
    <row r="37" spans="1:27" ht="17" customHeight="1" x14ac:dyDescent="0.2">
      <c r="C37" s="44"/>
      <c r="D37" s="44"/>
      <c r="E37" s="44"/>
    </row>
    <row r="38" spans="1:27" ht="17" customHeight="1" x14ac:dyDescent="0.2">
      <c r="A38" s="33"/>
      <c r="C38" s="45"/>
      <c r="D38" s="45"/>
      <c r="E38" s="33"/>
    </row>
    <row r="39" spans="1:27" ht="17" customHeight="1" x14ac:dyDescent="0.2">
      <c r="A39" s="33"/>
      <c r="C39" s="33"/>
      <c r="D39" s="33"/>
      <c r="E39" s="33"/>
    </row>
  </sheetData>
  <mergeCells count="5">
    <mergeCell ref="C3:R3"/>
    <mergeCell ref="J4:M4"/>
    <mergeCell ref="O4:R4"/>
    <mergeCell ref="A35:R35"/>
    <mergeCell ref="A1:R1"/>
  </mergeCells>
  <pageMargins left="0.74803149606299213" right="0.74803149606299213" top="0.78740157480314965" bottom="0.78740157480314965" header="0.51181102362204722" footer="0.51181102362204722"/>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5"/>
  <sheetViews>
    <sheetView workbookViewId="0">
      <selection activeCell="K10" sqref="K10"/>
    </sheetView>
  </sheetViews>
  <sheetFormatPr baseColWidth="10" defaultColWidth="8.83203125" defaultRowHeight="16" x14ac:dyDescent="0.2"/>
  <cols>
    <col min="1" max="1" width="23.1640625" customWidth="1"/>
  </cols>
  <sheetData>
    <row r="1" spans="1:11" x14ac:dyDescent="0.2">
      <c r="A1" t="s">
        <v>17</v>
      </c>
      <c r="K1" s="27" t="s">
        <v>52</v>
      </c>
    </row>
    <row r="3" spans="1:11" x14ac:dyDescent="0.2">
      <c r="B3">
        <v>2</v>
      </c>
      <c r="C3">
        <v>3</v>
      </c>
      <c r="D3">
        <v>4</v>
      </c>
      <c r="E3">
        <v>5</v>
      </c>
      <c r="F3">
        <v>6</v>
      </c>
      <c r="G3">
        <v>7</v>
      </c>
      <c r="H3">
        <v>8</v>
      </c>
      <c r="I3">
        <v>9</v>
      </c>
    </row>
    <row r="5" spans="1:11" x14ac:dyDescent="0.2">
      <c r="A5" t="s">
        <v>18</v>
      </c>
      <c r="B5">
        <f>46/609*100</f>
        <v>7.5533661740558298</v>
      </c>
      <c r="C5">
        <f>54/609*100</f>
        <v>8.8669950738916263</v>
      </c>
      <c r="D5">
        <f>56/609*100</f>
        <v>9.1954022988505741</v>
      </c>
      <c r="E5">
        <f>53/609*100</f>
        <v>8.7027914614121507</v>
      </c>
      <c r="F5">
        <f>61/609*100</f>
        <v>10.016420361247947</v>
      </c>
      <c r="G5">
        <f>39/609*100</f>
        <v>6.403940886699508</v>
      </c>
      <c r="H5">
        <f>41/609*100</f>
        <v>6.7323481116584567</v>
      </c>
      <c r="I5">
        <f>59/609*100</f>
        <v>9.6880131362889994</v>
      </c>
    </row>
    <row r="6" spans="1:11" x14ac:dyDescent="0.2">
      <c r="A6" t="s">
        <v>33</v>
      </c>
      <c r="B6">
        <f>45/609*100</f>
        <v>7.389162561576355</v>
      </c>
      <c r="C6" s="20"/>
      <c r="D6" s="20"/>
      <c r="E6" s="20"/>
      <c r="F6" s="20"/>
      <c r="G6" s="20"/>
      <c r="H6" s="20"/>
      <c r="I6" s="20"/>
    </row>
    <row r="7" spans="1:11" x14ac:dyDescent="0.2">
      <c r="A7" t="s">
        <v>19</v>
      </c>
      <c r="B7">
        <f>6/609*100</f>
        <v>0.98522167487684731</v>
      </c>
      <c r="C7" s="20"/>
      <c r="D7" s="20"/>
      <c r="E7" s="20"/>
      <c r="F7" s="20"/>
      <c r="G7" s="20"/>
      <c r="H7" s="20"/>
      <c r="I7" s="20"/>
    </row>
    <row r="8" spans="1:11" x14ac:dyDescent="0.2">
      <c r="A8" t="s">
        <v>20</v>
      </c>
      <c r="B8">
        <f>0/609*100</f>
        <v>0</v>
      </c>
      <c r="C8" s="20"/>
      <c r="D8" s="20"/>
      <c r="E8" s="20"/>
      <c r="F8" s="20"/>
      <c r="G8" s="20"/>
      <c r="H8" s="20"/>
      <c r="I8" s="20"/>
    </row>
    <row r="9" spans="1:11" x14ac:dyDescent="0.2">
      <c r="A9" t="s">
        <v>26</v>
      </c>
      <c r="B9">
        <f>7/609*100</f>
        <v>1.1494252873563218</v>
      </c>
      <c r="C9" s="20"/>
      <c r="D9" s="20"/>
      <c r="E9" s="20"/>
      <c r="F9" s="20"/>
      <c r="G9" s="20"/>
      <c r="H9" s="20"/>
      <c r="I9" s="20"/>
    </row>
    <row r="10" spans="1:11" x14ac:dyDescent="0.2">
      <c r="A10" t="s">
        <v>27</v>
      </c>
      <c r="B10">
        <f>34/609*100</f>
        <v>5.5829228243021349</v>
      </c>
      <c r="C10" s="20"/>
      <c r="D10" s="20"/>
      <c r="E10" s="20"/>
      <c r="F10" s="20"/>
      <c r="G10" s="20"/>
      <c r="H10" s="20"/>
      <c r="I10" s="20"/>
    </row>
    <row r="11" spans="1:11" x14ac:dyDescent="0.2">
      <c r="A11" t="s">
        <v>29</v>
      </c>
      <c r="B11">
        <f>1/609*100</f>
        <v>0.16420361247947454</v>
      </c>
      <c r="C11" s="20"/>
      <c r="D11" s="20"/>
      <c r="E11" s="20"/>
      <c r="F11" s="20"/>
      <c r="G11" s="20"/>
      <c r="H11" s="20"/>
      <c r="I11" s="20"/>
    </row>
    <row r="12" spans="1:11" x14ac:dyDescent="0.2">
      <c r="A12" t="s">
        <v>28</v>
      </c>
      <c r="B12">
        <f>0/609*100</f>
        <v>0</v>
      </c>
      <c r="C12" s="20"/>
      <c r="D12" s="20"/>
      <c r="E12" s="20"/>
      <c r="F12" s="20"/>
      <c r="G12" s="20"/>
      <c r="H12" s="20"/>
      <c r="I12" s="20"/>
    </row>
    <row r="13" spans="1:11" x14ac:dyDescent="0.2">
      <c r="A13" t="s">
        <v>32</v>
      </c>
      <c r="B13">
        <f>55/609*100</f>
        <v>9.0311986863711002</v>
      </c>
      <c r="C13" s="20"/>
      <c r="D13" s="20"/>
      <c r="E13" s="20"/>
      <c r="F13" s="20"/>
      <c r="G13" s="20"/>
      <c r="H13" s="20"/>
      <c r="I13" s="20"/>
    </row>
    <row r="14" spans="1:11" x14ac:dyDescent="0.2">
      <c r="A14" t="s">
        <v>30</v>
      </c>
      <c r="B14">
        <f>191/609*100</f>
        <v>31.362889983579638</v>
      </c>
      <c r="C14" s="20"/>
      <c r="D14" s="20"/>
      <c r="E14" s="20"/>
      <c r="F14" s="20"/>
      <c r="G14" s="20"/>
      <c r="H14" s="20"/>
      <c r="I14" s="20"/>
    </row>
    <row r="15" spans="1:11" x14ac:dyDescent="0.2">
      <c r="A15" t="s">
        <v>31</v>
      </c>
      <c r="B15">
        <f>88/609*100</f>
        <v>14.449917898193759</v>
      </c>
      <c r="C15" s="20"/>
      <c r="D15" s="20"/>
      <c r="E15" s="20"/>
      <c r="F15" s="20"/>
      <c r="G15" s="20"/>
      <c r="H15" s="20"/>
      <c r="I15" s="20"/>
    </row>
    <row r="16" spans="1:11" x14ac:dyDescent="0.2">
      <c r="A16" t="s">
        <v>37</v>
      </c>
      <c r="B16">
        <f>34/609*100</f>
        <v>5.5829228243021349</v>
      </c>
      <c r="C16" s="20"/>
      <c r="D16" s="20"/>
      <c r="E16" s="20"/>
      <c r="F16" s="20"/>
      <c r="G16" s="20"/>
      <c r="H16" s="20"/>
      <c r="I16" s="20"/>
    </row>
    <row r="17" spans="1:9" x14ac:dyDescent="0.2">
      <c r="A17" t="s">
        <v>34</v>
      </c>
      <c r="B17">
        <v>0</v>
      </c>
      <c r="C17" s="20"/>
      <c r="D17" s="20"/>
      <c r="E17" s="20"/>
      <c r="F17" s="20"/>
      <c r="G17" s="20"/>
      <c r="H17" s="20"/>
      <c r="I17" s="20"/>
    </row>
    <row r="18" spans="1:9" x14ac:dyDescent="0.2">
      <c r="A18" t="s">
        <v>35</v>
      </c>
      <c r="B18">
        <v>0</v>
      </c>
      <c r="C18" s="20"/>
      <c r="D18" s="20"/>
      <c r="E18" s="20"/>
      <c r="F18" s="20"/>
      <c r="G18" s="20"/>
      <c r="H18" s="20"/>
      <c r="I18" s="20"/>
    </row>
    <row r="19" spans="1:9" x14ac:dyDescent="0.2">
      <c r="A19" t="s">
        <v>36</v>
      </c>
      <c r="B19">
        <f>26/609*100</f>
        <v>4.2692939244663384</v>
      </c>
      <c r="C19" s="20"/>
      <c r="D19" s="20"/>
      <c r="E19" s="20"/>
      <c r="F19" s="20"/>
      <c r="G19" s="20"/>
      <c r="H19" s="20"/>
      <c r="I19" s="20"/>
    </row>
    <row r="21" spans="1:9" x14ac:dyDescent="0.2">
      <c r="A21" t="s">
        <v>21</v>
      </c>
      <c r="B21">
        <v>4</v>
      </c>
    </row>
    <row r="22" spans="1:9" x14ac:dyDescent="0.2">
      <c r="A22" t="s">
        <v>22</v>
      </c>
      <c r="B22">
        <v>4</v>
      </c>
    </row>
    <row r="23" spans="1:9" x14ac:dyDescent="0.2">
      <c r="A23" t="s">
        <v>23</v>
      </c>
      <c r="B23">
        <v>12</v>
      </c>
    </row>
    <row r="24" spans="1:9" x14ac:dyDescent="0.2">
      <c r="A24" t="s">
        <v>24</v>
      </c>
      <c r="B24">
        <v>1</v>
      </c>
    </row>
    <row r="25" spans="1:9" x14ac:dyDescent="0.2">
      <c r="A25" t="s">
        <v>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1"/>
  <sheetViews>
    <sheetView zoomScaleNormal="100" workbookViewId="0">
      <selection sqref="A1:E1"/>
    </sheetView>
  </sheetViews>
  <sheetFormatPr baseColWidth="10" defaultColWidth="9" defaultRowHeight="11" x14ac:dyDescent="0.2"/>
  <cols>
    <col min="1" max="1" width="18.5" style="220" customWidth="1"/>
    <col min="2" max="2" width="2.33203125" style="220" customWidth="1"/>
    <col min="3" max="3" width="22" style="163" customWidth="1"/>
    <col min="4" max="4" width="2.6640625" style="220" customWidth="1"/>
    <col min="5" max="5" width="22" style="163" customWidth="1"/>
    <col min="6" max="6" width="3.5" style="185" customWidth="1"/>
    <col min="7" max="7" width="22" style="163" customWidth="1"/>
    <col min="8" max="8" width="2.6640625" style="220" customWidth="1"/>
    <col min="9" max="9" width="22" style="163" customWidth="1"/>
    <col min="10" max="16384" width="9" style="220"/>
  </cols>
  <sheetData>
    <row r="1" spans="1:12" x14ac:dyDescent="0.2">
      <c r="A1" s="251" t="s">
        <v>214</v>
      </c>
      <c r="B1" s="251"/>
      <c r="C1" s="251"/>
      <c r="D1" s="251"/>
      <c r="E1" s="251"/>
      <c r="F1" s="162"/>
      <c r="H1" s="162"/>
      <c r="I1" s="164"/>
      <c r="J1" s="163"/>
    </row>
    <row r="2" spans="1:12" x14ac:dyDescent="0.2">
      <c r="F2" s="162"/>
      <c r="J2" s="163"/>
    </row>
    <row r="3" spans="1:12" x14ac:dyDescent="0.2">
      <c r="A3" s="219"/>
      <c r="B3" s="219"/>
      <c r="C3" s="251" t="s">
        <v>180</v>
      </c>
      <c r="D3" s="251"/>
      <c r="E3" s="251"/>
      <c r="F3" s="162"/>
      <c r="G3" s="252" t="s">
        <v>181</v>
      </c>
      <c r="H3" s="252"/>
      <c r="I3" s="252"/>
      <c r="J3" s="163"/>
    </row>
    <row r="4" spans="1:12" x14ac:dyDescent="0.2">
      <c r="F4" s="162"/>
      <c r="J4" s="163"/>
    </row>
    <row r="5" spans="1:12" ht="12" x14ac:dyDescent="0.2">
      <c r="A5" s="165" t="s">
        <v>90</v>
      </c>
      <c r="B5" s="166"/>
      <c r="C5" s="167" t="s">
        <v>89</v>
      </c>
      <c r="D5" s="166"/>
      <c r="E5" s="168"/>
      <c r="F5" s="169"/>
      <c r="G5" s="170" t="s">
        <v>129</v>
      </c>
      <c r="H5" s="166"/>
      <c r="I5" s="168"/>
      <c r="J5" s="163"/>
    </row>
    <row r="6" spans="1:12" x14ac:dyDescent="0.2">
      <c r="A6" s="166"/>
      <c r="B6" s="166"/>
      <c r="C6" s="168"/>
      <c r="D6" s="166"/>
      <c r="E6" s="168"/>
      <c r="F6" s="171"/>
      <c r="G6" s="168"/>
      <c r="H6" s="166"/>
      <c r="I6" s="168"/>
      <c r="J6" s="163"/>
    </row>
    <row r="7" spans="1:12" ht="12" x14ac:dyDescent="0.2">
      <c r="A7" s="166"/>
      <c r="B7" s="166"/>
      <c r="C7" s="168"/>
      <c r="D7" s="166"/>
      <c r="E7" s="172" t="s">
        <v>82</v>
      </c>
      <c r="F7" s="171"/>
      <c r="G7" s="168"/>
      <c r="H7" s="166"/>
      <c r="I7" s="173" t="s">
        <v>147</v>
      </c>
      <c r="J7" s="163"/>
    </row>
    <row r="8" spans="1:12" ht="11.25" customHeight="1" x14ac:dyDescent="0.2">
      <c r="A8" s="166"/>
      <c r="B8" s="166"/>
      <c r="C8" s="168"/>
      <c r="D8" s="166"/>
      <c r="E8" s="174" t="s">
        <v>83</v>
      </c>
      <c r="F8" s="171"/>
      <c r="G8" s="168"/>
      <c r="H8" s="166"/>
      <c r="I8" s="175" t="s">
        <v>148</v>
      </c>
      <c r="J8" s="163"/>
    </row>
    <row r="9" spans="1:12" ht="12" x14ac:dyDescent="0.2">
      <c r="A9" s="166"/>
      <c r="B9" s="166"/>
      <c r="C9" s="168"/>
      <c r="D9" s="166"/>
      <c r="E9" s="176" t="s">
        <v>84</v>
      </c>
      <c r="F9" s="171"/>
      <c r="G9" s="168"/>
      <c r="H9" s="166"/>
      <c r="I9" s="177" t="s">
        <v>149</v>
      </c>
      <c r="J9" s="163"/>
    </row>
    <row r="10" spans="1:12" x14ac:dyDescent="0.2">
      <c r="A10" s="166"/>
      <c r="B10" s="166"/>
      <c r="C10" s="168"/>
      <c r="D10" s="166"/>
      <c r="E10" s="168"/>
      <c r="F10" s="171"/>
      <c r="G10" s="168"/>
      <c r="H10" s="166"/>
      <c r="I10" s="168"/>
      <c r="J10" s="163"/>
    </row>
    <row r="11" spans="1:12" ht="11.25" customHeight="1" x14ac:dyDescent="0.2">
      <c r="A11" s="166"/>
      <c r="B11" s="166"/>
      <c r="C11" s="167" t="s">
        <v>85</v>
      </c>
      <c r="D11" s="166"/>
      <c r="E11" s="168"/>
      <c r="F11" s="171"/>
      <c r="G11" s="167" t="s">
        <v>150</v>
      </c>
      <c r="H11" s="166"/>
      <c r="I11" s="168"/>
      <c r="J11" s="163"/>
      <c r="K11" s="218">
        <f>885/1000</f>
        <v>0.88500000000000001</v>
      </c>
      <c r="L11" s="218">
        <f>851/1171</f>
        <v>0.72672929120409901</v>
      </c>
    </row>
    <row r="12" spans="1:12" x14ac:dyDescent="0.2">
      <c r="A12" s="166"/>
      <c r="B12" s="166"/>
      <c r="C12" s="168"/>
      <c r="D12" s="166"/>
      <c r="E12" s="168"/>
      <c r="F12" s="171"/>
      <c r="G12" s="168"/>
      <c r="H12" s="166"/>
      <c r="I12" s="168"/>
      <c r="J12" s="163"/>
    </row>
    <row r="13" spans="1:12" ht="12" x14ac:dyDescent="0.2">
      <c r="A13" s="166"/>
      <c r="B13" s="166"/>
      <c r="C13" s="168"/>
      <c r="D13" s="166"/>
      <c r="E13" s="178" t="s">
        <v>86</v>
      </c>
      <c r="F13" s="179"/>
      <c r="G13" s="168"/>
      <c r="H13" s="166"/>
      <c r="I13" s="178" t="s">
        <v>160</v>
      </c>
      <c r="J13" s="163"/>
    </row>
    <row r="14" spans="1:12" ht="11.25" customHeight="1" x14ac:dyDescent="0.2">
      <c r="A14" s="166"/>
      <c r="B14" s="166"/>
      <c r="C14" s="168"/>
      <c r="D14" s="166"/>
      <c r="E14" s="176" t="s">
        <v>182</v>
      </c>
      <c r="F14" s="179"/>
      <c r="G14" s="168"/>
      <c r="H14" s="166"/>
      <c r="I14" s="176" t="s">
        <v>182</v>
      </c>
      <c r="J14" s="163"/>
    </row>
    <row r="15" spans="1:12" x14ac:dyDescent="0.2">
      <c r="A15" s="166"/>
      <c r="B15" s="166"/>
      <c r="C15" s="168"/>
      <c r="D15" s="166"/>
      <c r="E15" s="180"/>
      <c r="F15" s="179"/>
      <c r="G15" s="168"/>
      <c r="H15" s="166"/>
      <c r="I15" s="180"/>
      <c r="J15" s="163"/>
    </row>
    <row r="16" spans="1:12" ht="24" x14ac:dyDescent="0.2">
      <c r="A16" s="166"/>
      <c r="B16" s="166"/>
      <c r="C16" s="167" t="s">
        <v>183</v>
      </c>
      <c r="D16" s="166"/>
      <c r="E16" s="168"/>
      <c r="F16" s="171"/>
      <c r="G16" s="167" t="s">
        <v>184</v>
      </c>
      <c r="H16" s="166"/>
      <c r="I16" s="168"/>
      <c r="J16" s="163"/>
    </row>
    <row r="17" spans="1:12" x14ac:dyDescent="0.2">
      <c r="A17" s="166"/>
      <c r="B17" s="166"/>
      <c r="C17" s="181"/>
      <c r="D17" s="166"/>
      <c r="E17" s="168"/>
      <c r="F17" s="171"/>
      <c r="G17" s="168"/>
      <c r="H17" s="166"/>
      <c r="I17" s="168"/>
      <c r="J17" s="163"/>
    </row>
    <row r="18" spans="1:12" ht="24" x14ac:dyDescent="0.2">
      <c r="A18" s="166"/>
      <c r="B18" s="166"/>
      <c r="C18" s="182"/>
      <c r="D18" s="166"/>
      <c r="E18" s="167" t="s">
        <v>130</v>
      </c>
      <c r="F18" s="179"/>
      <c r="G18" s="168"/>
      <c r="H18" s="166"/>
      <c r="I18" s="167" t="s">
        <v>185</v>
      </c>
      <c r="J18" s="163"/>
    </row>
    <row r="19" spans="1:12" x14ac:dyDescent="0.2">
      <c r="A19" s="166"/>
      <c r="B19" s="166"/>
      <c r="C19" s="182"/>
      <c r="D19" s="166"/>
      <c r="E19" s="168"/>
      <c r="F19" s="171"/>
      <c r="G19" s="168"/>
      <c r="H19" s="166"/>
      <c r="I19" s="168"/>
      <c r="J19" s="163"/>
    </row>
    <row r="20" spans="1:12" s="183" customFormat="1" ht="33" customHeight="1" x14ac:dyDescent="0.2">
      <c r="A20" s="235" t="s">
        <v>222</v>
      </c>
      <c r="B20" s="166"/>
      <c r="C20" s="178" t="s">
        <v>227</v>
      </c>
      <c r="D20" s="166"/>
      <c r="E20" s="168"/>
      <c r="F20" s="171"/>
      <c r="G20" s="178" t="s">
        <v>226</v>
      </c>
      <c r="H20" s="166"/>
      <c r="I20" s="168"/>
      <c r="K20" s="218">
        <f>398/466</f>
        <v>0.85407725321888417</v>
      </c>
      <c r="L20" s="218">
        <f>395/447</f>
        <v>0.88366890380313201</v>
      </c>
    </row>
    <row r="21" spans="1:12" x14ac:dyDescent="0.2">
      <c r="A21" s="166"/>
      <c r="B21" s="166"/>
      <c r="C21" s="174"/>
      <c r="D21" s="166"/>
      <c r="E21" s="168"/>
      <c r="F21" s="171"/>
      <c r="G21" s="174"/>
      <c r="H21" s="166"/>
      <c r="I21" s="168"/>
      <c r="K21" s="218">
        <f>609/750</f>
        <v>0.81200000000000006</v>
      </c>
      <c r="L21" s="218">
        <f>676/774</f>
        <v>0.87338501291989667</v>
      </c>
    </row>
    <row r="22" spans="1:12" ht="62" x14ac:dyDescent="0.2">
      <c r="A22" s="230"/>
      <c r="B22" s="231"/>
      <c r="C22" s="233" t="s">
        <v>224</v>
      </c>
      <c r="D22" s="231"/>
      <c r="E22" s="232"/>
      <c r="F22" s="231"/>
      <c r="G22" s="234" t="s">
        <v>225</v>
      </c>
      <c r="H22" s="231"/>
      <c r="I22" s="232"/>
    </row>
    <row r="23" spans="1:12" x14ac:dyDescent="0.2">
      <c r="C23" s="184"/>
      <c r="G23" s="184"/>
      <c r="K23" s="218">
        <f>609/750</f>
        <v>0.81200000000000006</v>
      </c>
      <c r="L23" s="218">
        <f>676/774</f>
        <v>0.87338501291989667</v>
      </c>
    </row>
    <row r="24" spans="1:12" ht="24" x14ac:dyDescent="0.2">
      <c r="C24" s="226"/>
      <c r="E24" s="229"/>
      <c r="F24" s="228"/>
      <c r="I24" s="227" t="s">
        <v>223</v>
      </c>
      <c r="J24" s="163"/>
    </row>
    <row r="25" spans="1:12" x14ac:dyDescent="0.2">
      <c r="C25" s="184"/>
      <c r="G25" s="184"/>
      <c r="K25" s="218">
        <f>609/750</f>
        <v>0.81200000000000006</v>
      </c>
      <c r="L25" s="218">
        <f>676/774</f>
        <v>0.87338501291989667</v>
      </c>
    </row>
    <row r="26" spans="1:12" ht="23" customHeight="1" x14ac:dyDescent="0.2">
      <c r="A26" s="221" t="s">
        <v>221</v>
      </c>
      <c r="B26" s="222"/>
      <c r="C26" s="223" t="s">
        <v>229</v>
      </c>
      <c r="D26" s="222"/>
      <c r="E26" s="224"/>
      <c r="F26" s="222"/>
      <c r="G26" s="225" t="s">
        <v>228</v>
      </c>
      <c r="H26" s="222"/>
      <c r="I26" s="224"/>
    </row>
    <row r="27" spans="1:12" x14ac:dyDescent="0.2">
      <c r="C27" s="184"/>
      <c r="G27" s="184"/>
    </row>
    <row r="28" spans="1:12" x14ac:dyDescent="0.2">
      <c r="A28" s="253" t="s">
        <v>186</v>
      </c>
      <c r="B28" s="253"/>
      <c r="C28" s="253"/>
      <c r="D28" s="253"/>
      <c r="E28" s="253"/>
      <c r="F28" s="253"/>
      <c r="G28" s="253"/>
      <c r="H28" s="253"/>
      <c r="I28" s="253"/>
    </row>
    <row r="29" spans="1:12" ht="11" customHeight="1" x14ac:dyDescent="0.2">
      <c r="A29" s="250" t="s">
        <v>189</v>
      </c>
      <c r="B29" s="250"/>
      <c r="C29" s="250"/>
      <c r="D29" s="250"/>
      <c r="E29" s="250"/>
      <c r="F29" s="250"/>
      <c r="G29" s="250"/>
      <c r="H29" s="250"/>
      <c r="I29" s="250"/>
    </row>
    <row r="30" spans="1:12" x14ac:dyDescent="0.2">
      <c r="A30" s="220" t="s">
        <v>187</v>
      </c>
    </row>
    <row r="31" spans="1:12" x14ac:dyDescent="0.2">
      <c r="A31" s="250" t="s">
        <v>188</v>
      </c>
      <c r="B31" s="250"/>
      <c r="C31" s="250"/>
    </row>
  </sheetData>
  <mergeCells count="6">
    <mergeCell ref="A31:C31"/>
    <mergeCell ref="A1:E1"/>
    <mergeCell ref="C3:E3"/>
    <mergeCell ref="G3:I3"/>
    <mergeCell ref="A28:I28"/>
    <mergeCell ref="A29:I29"/>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K39"/>
  <sheetViews>
    <sheetView zoomScaleNormal="100" zoomScalePageLayoutView="125" workbookViewId="0">
      <pane xSplit="2" ySplit="9" topLeftCell="C10" activePane="bottomRight" state="frozen"/>
      <selection activeCell="N26" sqref="N26"/>
      <selection pane="topRight" activeCell="N26" sqref="N26"/>
      <selection pane="bottomLeft" activeCell="N26" sqref="N26"/>
      <selection pane="bottomRight" activeCell="Q43" sqref="Q43"/>
    </sheetView>
  </sheetViews>
  <sheetFormatPr baseColWidth="10" defaultColWidth="7.6640625" defaultRowHeight="14" x14ac:dyDescent="0.2"/>
  <cols>
    <col min="1" max="1" width="1.5" style="47" customWidth="1"/>
    <col min="2" max="2" width="40.5" style="47" customWidth="1"/>
    <col min="3" max="4" width="4.33203125" style="47" hidden="1" customWidth="1"/>
    <col min="5" max="5" width="5.1640625" style="47" hidden="1" customWidth="1"/>
    <col min="6" max="6" width="1.1640625" style="47" hidden="1" customWidth="1"/>
    <col min="7" max="7" width="4.33203125" style="47" bestFit="1" customWidth="1"/>
    <col min="8" max="8" width="3.5" style="47" bestFit="1" customWidth="1"/>
    <col min="9" max="9" width="5.1640625" style="47" bestFit="1" customWidth="1"/>
    <col min="10" max="10" width="1.1640625" style="47" customWidth="1"/>
    <col min="11" max="11" width="3.5" style="47" bestFit="1" customWidth="1"/>
    <col min="12" max="12" width="4" style="47" customWidth="1"/>
    <col min="13" max="13" width="5.1640625" style="47" customWidth="1"/>
    <col min="14" max="14" width="1.1640625" style="47" customWidth="1"/>
    <col min="15" max="15" width="3.5" style="47" bestFit="1" customWidth="1"/>
    <col min="16" max="16" width="4" style="47" customWidth="1"/>
    <col min="17" max="17" width="5.1640625" style="47" customWidth="1"/>
    <col min="18" max="18" width="1.1640625" style="47" customWidth="1"/>
    <col min="19" max="19" width="3.5" style="47" bestFit="1" customWidth="1"/>
    <col min="20" max="20" width="4" style="47" customWidth="1"/>
    <col min="21" max="21" width="5.1640625" style="47" customWidth="1"/>
    <col min="22" max="22" width="1.1640625" style="47" customWidth="1"/>
    <col min="23" max="23" width="12.6640625" style="47" customWidth="1"/>
    <col min="24" max="25" width="10.1640625" style="47" customWidth="1"/>
    <col min="26" max="26" width="0.6640625" style="47" customWidth="1"/>
    <col min="27" max="27" width="5.1640625" style="47" customWidth="1"/>
    <col min="28" max="28" width="7.6640625" style="47"/>
    <col min="29" max="31" width="4.5" style="47" bestFit="1" customWidth="1"/>
    <col min="32" max="32" width="1.5" style="47" bestFit="1" customWidth="1"/>
    <col min="33" max="33" width="4.5" style="47" bestFit="1" customWidth="1"/>
    <col min="34" max="34" width="3.6640625" style="47" bestFit="1" customWidth="1"/>
    <col min="35" max="35" width="4.5" style="47" bestFit="1" customWidth="1"/>
    <col min="36" max="36" width="1.5" style="47" bestFit="1" customWidth="1"/>
    <col min="37" max="38" width="3.6640625" style="47" bestFit="1" customWidth="1"/>
    <col min="39" max="39" width="4.5" style="47" bestFit="1" customWidth="1"/>
    <col min="40" max="40" width="1.5" style="47" bestFit="1" customWidth="1"/>
    <col min="41" max="41" width="5.33203125" style="47" bestFit="1" customWidth="1"/>
    <col min="42" max="16384" width="7.6640625" style="47"/>
  </cols>
  <sheetData>
    <row r="1" spans="2:37" s="46" customFormat="1" ht="31.5" customHeight="1" x14ac:dyDescent="0.2">
      <c r="B1" s="255" t="s">
        <v>59</v>
      </c>
      <c r="C1" s="255"/>
      <c r="D1" s="255"/>
      <c r="E1" s="255"/>
      <c r="F1" s="255"/>
      <c r="G1" s="255"/>
      <c r="H1" s="255"/>
      <c r="I1" s="255"/>
      <c r="J1" s="255"/>
      <c r="K1" s="255"/>
      <c r="L1" s="255"/>
      <c r="M1" s="255"/>
      <c r="N1" s="255"/>
      <c r="O1" s="255"/>
      <c r="P1" s="255"/>
      <c r="Q1" s="255"/>
      <c r="R1" s="255"/>
      <c r="S1" s="255"/>
      <c r="T1" s="255"/>
      <c r="U1" s="255"/>
      <c r="V1" s="255"/>
      <c r="W1" s="255"/>
      <c r="X1" s="255"/>
      <c r="Y1" s="255"/>
      <c r="Z1" s="255"/>
      <c r="AC1" s="47"/>
    </row>
    <row r="3" spans="2:37" ht="5" customHeight="1" x14ac:dyDescent="0.2">
      <c r="B3" s="48"/>
      <c r="C3" s="48"/>
      <c r="D3" s="48"/>
      <c r="E3" s="48"/>
      <c r="F3" s="48"/>
      <c r="G3" s="48"/>
      <c r="H3" s="48"/>
      <c r="I3" s="48"/>
      <c r="J3" s="48"/>
      <c r="K3" s="48"/>
      <c r="L3" s="48"/>
      <c r="M3" s="48"/>
      <c r="N3" s="48"/>
      <c r="O3" s="48"/>
      <c r="P3" s="48"/>
      <c r="Q3" s="48"/>
      <c r="R3" s="48"/>
      <c r="S3" s="48"/>
      <c r="T3" s="48"/>
      <c r="U3" s="48"/>
      <c r="V3" s="48"/>
      <c r="W3" s="48"/>
      <c r="X3" s="48"/>
      <c r="Y3" s="48"/>
      <c r="Z3" s="48"/>
    </row>
    <row r="4" spans="2:37" ht="60" x14ac:dyDescent="0.2">
      <c r="B4" s="49"/>
      <c r="C4" s="256" t="s">
        <v>42</v>
      </c>
      <c r="D4" s="256"/>
      <c r="E4" s="256"/>
      <c r="F4" s="50"/>
      <c r="G4" s="257" t="s">
        <v>70</v>
      </c>
      <c r="H4" s="257"/>
      <c r="I4" s="257"/>
      <c r="J4" s="51"/>
      <c r="K4" s="257" t="s">
        <v>79</v>
      </c>
      <c r="L4" s="257"/>
      <c r="M4" s="257"/>
      <c r="N4" s="51"/>
      <c r="O4" s="257" t="s">
        <v>78</v>
      </c>
      <c r="P4" s="257"/>
      <c r="Q4" s="257"/>
      <c r="R4" s="51"/>
      <c r="S4" s="257" t="s">
        <v>71</v>
      </c>
      <c r="T4" s="257"/>
      <c r="U4" s="257"/>
      <c r="V4" s="51"/>
      <c r="W4" s="51" t="s">
        <v>60</v>
      </c>
      <c r="X4" s="51" t="s">
        <v>61</v>
      </c>
      <c r="Y4" s="51" t="s">
        <v>62</v>
      </c>
      <c r="Z4" s="51"/>
      <c r="AA4" s="52"/>
      <c r="AB4" s="254" t="s">
        <v>63</v>
      </c>
      <c r="AC4" s="254"/>
      <c r="AD4" s="254"/>
      <c r="AE4" s="254"/>
      <c r="AF4" s="254"/>
      <c r="AG4" s="254"/>
      <c r="AH4" s="254"/>
    </row>
    <row r="5" spans="2:37" ht="5" customHeight="1" x14ac:dyDescent="0.2">
      <c r="B5" s="49"/>
      <c r="C5" s="53"/>
      <c r="D5" s="53"/>
      <c r="E5" s="53"/>
      <c r="F5" s="49"/>
      <c r="G5" s="53"/>
      <c r="H5" s="53"/>
      <c r="I5" s="53"/>
      <c r="J5" s="49"/>
      <c r="K5" s="53"/>
      <c r="L5" s="53"/>
      <c r="M5" s="53"/>
      <c r="N5" s="49"/>
      <c r="O5" s="53"/>
      <c r="P5" s="53"/>
      <c r="Q5" s="53"/>
      <c r="R5" s="49"/>
      <c r="S5" s="53"/>
      <c r="T5" s="53"/>
      <c r="U5" s="53"/>
      <c r="V5" s="49"/>
      <c r="W5" s="53"/>
      <c r="X5" s="53"/>
      <c r="Y5" s="53"/>
      <c r="Z5" s="49"/>
    </row>
    <row r="6" spans="2:37" ht="5" customHeight="1" x14ac:dyDescent="0.2">
      <c r="B6" s="49"/>
      <c r="C6" s="49"/>
      <c r="D6" s="49"/>
      <c r="E6" s="49"/>
      <c r="F6" s="49"/>
      <c r="G6" s="49"/>
      <c r="H6" s="49"/>
      <c r="I6" s="49"/>
      <c r="J6" s="49"/>
      <c r="K6" s="49"/>
      <c r="L6" s="49"/>
      <c r="M6" s="49"/>
      <c r="N6" s="49"/>
      <c r="O6" s="49"/>
      <c r="P6" s="49"/>
      <c r="Q6" s="49"/>
      <c r="R6" s="49"/>
      <c r="S6" s="49"/>
      <c r="T6" s="49"/>
      <c r="U6" s="49"/>
      <c r="V6" s="49"/>
      <c r="W6" s="49"/>
      <c r="X6" s="49"/>
      <c r="Y6" s="49"/>
      <c r="Z6" s="49"/>
    </row>
    <row r="7" spans="2:37" ht="15" x14ac:dyDescent="0.2">
      <c r="B7" s="54"/>
      <c r="C7" s="55" t="s">
        <v>5</v>
      </c>
      <c r="D7" s="56" t="s">
        <v>43</v>
      </c>
      <c r="E7" s="57" t="s">
        <v>44</v>
      </c>
      <c r="F7" s="51"/>
      <c r="G7" s="55" t="s">
        <v>5</v>
      </c>
      <c r="H7" s="56" t="s">
        <v>43</v>
      </c>
      <c r="I7" s="57" t="s">
        <v>44</v>
      </c>
      <c r="J7" s="51"/>
      <c r="K7" s="55" t="s">
        <v>5</v>
      </c>
      <c r="L7" s="56" t="s">
        <v>43</v>
      </c>
      <c r="M7" s="56" t="s">
        <v>44</v>
      </c>
      <c r="N7" s="51"/>
      <c r="O7" s="55" t="s">
        <v>5</v>
      </c>
      <c r="P7" s="56" t="s">
        <v>43</v>
      </c>
      <c r="Q7" s="56" t="s">
        <v>44</v>
      </c>
      <c r="R7" s="51"/>
      <c r="S7" s="55" t="s">
        <v>5</v>
      </c>
      <c r="T7" s="56" t="s">
        <v>43</v>
      </c>
      <c r="U7" s="56" t="s">
        <v>44</v>
      </c>
      <c r="V7" s="51"/>
      <c r="W7" s="51" t="s">
        <v>45</v>
      </c>
      <c r="X7" s="51" t="s">
        <v>45</v>
      </c>
      <c r="Y7" s="51" t="s">
        <v>45</v>
      </c>
      <c r="Z7" s="51"/>
      <c r="AA7" s="52"/>
      <c r="AB7" s="254"/>
      <c r="AC7" s="254"/>
      <c r="AD7" s="254"/>
      <c r="AE7" s="254"/>
      <c r="AF7" s="254"/>
      <c r="AG7" s="254"/>
      <c r="AH7" s="254"/>
      <c r="AI7" s="254"/>
      <c r="AJ7" s="254"/>
      <c r="AK7" s="254"/>
    </row>
    <row r="8" spans="2:37" ht="5" customHeight="1" x14ac:dyDescent="0.2">
      <c r="B8" s="53"/>
      <c r="C8" s="58"/>
      <c r="D8" s="58"/>
      <c r="E8" s="53"/>
      <c r="F8" s="53"/>
      <c r="G8" s="58"/>
      <c r="H8" s="58"/>
      <c r="I8" s="53"/>
      <c r="J8" s="53"/>
      <c r="K8" s="58"/>
      <c r="L8" s="58"/>
      <c r="M8" s="53"/>
      <c r="N8" s="53"/>
      <c r="O8" s="58"/>
      <c r="P8" s="58"/>
      <c r="Q8" s="53"/>
      <c r="R8" s="53"/>
      <c r="S8" s="58"/>
      <c r="T8" s="58"/>
      <c r="U8" s="53"/>
      <c r="V8" s="53"/>
      <c r="W8" s="53"/>
      <c r="X8" s="53"/>
      <c r="Y8" s="53"/>
      <c r="Z8" s="49"/>
    </row>
    <row r="9" spans="2:37" ht="5" customHeight="1" x14ac:dyDescent="0.2">
      <c r="B9" s="49"/>
      <c r="C9" s="59"/>
      <c r="D9" s="59"/>
      <c r="E9" s="49"/>
      <c r="F9" s="49"/>
      <c r="G9" s="59"/>
      <c r="H9" s="59"/>
      <c r="I9" s="49"/>
      <c r="J9" s="49"/>
      <c r="K9" s="59"/>
      <c r="L9" s="59"/>
      <c r="M9" s="49"/>
      <c r="N9" s="49"/>
      <c r="O9" s="59"/>
      <c r="P9" s="59"/>
      <c r="Q9" s="49"/>
      <c r="R9" s="49"/>
      <c r="S9" s="59"/>
      <c r="T9" s="59"/>
      <c r="U9" s="49"/>
      <c r="V9" s="49"/>
      <c r="W9" s="49"/>
      <c r="X9" s="49"/>
      <c r="Y9" s="49"/>
      <c r="Z9" s="49"/>
    </row>
    <row r="10" spans="2:37" ht="12.75" customHeight="1" x14ac:dyDescent="0.2">
      <c r="B10" s="62" t="s">
        <v>46</v>
      </c>
      <c r="C10" s="59"/>
      <c r="D10" s="59"/>
      <c r="E10" s="49"/>
      <c r="F10" s="49"/>
      <c r="G10" s="59"/>
      <c r="H10" s="59"/>
      <c r="I10" s="49"/>
      <c r="J10" s="49"/>
      <c r="K10" s="59"/>
      <c r="L10" s="59"/>
      <c r="M10" s="49"/>
      <c r="N10" s="49"/>
      <c r="O10" s="59"/>
      <c r="P10" s="59"/>
      <c r="Q10" s="49"/>
      <c r="R10" s="49"/>
      <c r="S10" s="59"/>
      <c r="T10" s="59"/>
      <c r="U10" s="49"/>
      <c r="V10" s="49"/>
      <c r="W10" s="65"/>
      <c r="X10" s="62"/>
      <c r="Y10" s="62"/>
      <c r="Z10" s="49"/>
    </row>
    <row r="11" spans="2:37" ht="12.75" customHeight="1" x14ac:dyDescent="0.2">
      <c r="B11" s="65" t="s">
        <v>65</v>
      </c>
      <c r="C11" s="56" t="e">
        <f>#REF!</f>
        <v>#REF!</v>
      </c>
      <c r="D11" s="56" t="e">
        <f>#REF!</f>
        <v>#REF!</v>
      </c>
      <c r="E11" s="63" t="e">
        <f>#REF!</f>
        <v>#REF!</v>
      </c>
      <c r="F11" s="49"/>
      <c r="G11" s="56">
        <v>398</v>
      </c>
      <c r="H11" s="56">
        <v>192</v>
      </c>
      <c r="I11" s="63">
        <v>48.2</v>
      </c>
      <c r="J11" s="49"/>
      <c r="K11" s="56">
        <v>68</v>
      </c>
      <c r="L11" s="56">
        <v>31</v>
      </c>
      <c r="M11" s="63">
        <v>45.6</v>
      </c>
      <c r="N11" s="49"/>
      <c r="O11" s="56">
        <v>417</v>
      </c>
      <c r="P11" s="56">
        <v>234</v>
      </c>
      <c r="Q11" s="63">
        <v>56.1</v>
      </c>
      <c r="R11" s="49"/>
      <c r="S11" s="56">
        <v>117</v>
      </c>
      <c r="T11" s="56">
        <v>57</v>
      </c>
      <c r="U11" s="63">
        <v>48.7</v>
      </c>
      <c r="V11" s="49"/>
      <c r="W11" s="60">
        <v>0.68500000000000005</v>
      </c>
      <c r="X11" s="61">
        <v>2.4E-2</v>
      </c>
      <c r="Y11" s="61">
        <v>0.92800000000000005</v>
      </c>
      <c r="Z11" s="49"/>
      <c r="AB11" s="47" t="s">
        <v>72</v>
      </c>
    </row>
    <row r="12" spans="2:37" ht="12.75" customHeight="1" x14ac:dyDescent="0.2">
      <c r="B12" s="65" t="s">
        <v>66</v>
      </c>
      <c r="C12" s="56" t="e">
        <f>#REF!</f>
        <v>#REF!</v>
      </c>
      <c r="D12" s="56" t="e">
        <f>#REF!</f>
        <v>#REF!</v>
      </c>
      <c r="E12" s="63" t="e">
        <f>#REF!</f>
        <v>#REF!</v>
      </c>
      <c r="F12" s="49"/>
      <c r="G12" s="56">
        <v>398</v>
      </c>
      <c r="H12" s="56">
        <v>63</v>
      </c>
      <c r="I12" s="63">
        <v>15.8</v>
      </c>
      <c r="J12" s="49"/>
      <c r="K12" s="56">
        <v>68</v>
      </c>
      <c r="L12" s="56">
        <v>11</v>
      </c>
      <c r="M12" s="63">
        <v>16.2</v>
      </c>
      <c r="N12" s="49"/>
      <c r="O12" s="56">
        <v>417</v>
      </c>
      <c r="P12" s="56">
        <v>56</v>
      </c>
      <c r="Q12" s="63">
        <v>13.4</v>
      </c>
      <c r="R12" s="49"/>
      <c r="S12" s="56">
        <v>117</v>
      </c>
      <c r="T12" s="56">
        <v>17</v>
      </c>
      <c r="U12" s="63">
        <v>14.5</v>
      </c>
      <c r="V12" s="49"/>
      <c r="W12" s="60">
        <v>0.94199999999999995</v>
      </c>
      <c r="X12" s="61">
        <v>0.33200000000000002</v>
      </c>
      <c r="Y12" s="61">
        <v>0.73099999999999998</v>
      </c>
      <c r="Z12" s="49"/>
    </row>
    <row r="13" spans="2:37" ht="12.75" customHeight="1" x14ac:dyDescent="0.2">
      <c r="B13" s="65" t="s">
        <v>67</v>
      </c>
      <c r="C13" s="56" t="e">
        <f>#REF!</f>
        <v>#REF!</v>
      </c>
      <c r="D13" s="56" t="e">
        <f>#REF!</f>
        <v>#REF!</v>
      </c>
      <c r="E13" s="63" t="e">
        <f>#REF!</f>
        <v>#REF!</v>
      </c>
      <c r="F13" s="49"/>
      <c r="G13" s="56">
        <v>398</v>
      </c>
      <c r="H13" s="56">
        <v>82</v>
      </c>
      <c r="I13" s="63">
        <v>20.6</v>
      </c>
      <c r="J13" s="49"/>
      <c r="K13" s="56">
        <v>68</v>
      </c>
      <c r="L13" s="56">
        <v>20</v>
      </c>
      <c r="M13" s="63">
        <v>29.4</v>
      </c>
      <c r="N13" s="49"/>
      <c r="O13" s="56">
        <v>417</v>
      </c>
      <c r="P13" s="56">
        <v>106</v>
      </c>
      <c r="Q13" s="63">
        <v>25.4</v>
      </c>
      <c r="R13" s="49"/>
      <c r="S13" s="56">
        <v>117</v>
      </c>
      <c r="T13" s="56">
        <v>31</v>
      </c>
      <c r="U13" s="63">
        <v>26.5</v>
      </c>
      <c r="V13" s="49"/>
      <c r="W13" s="60">
        <v>0.115</v>
      </c>
      <c r="X13" s="61">
        <v>0.10199999999999999</v>
      </c>
      <c r="Y13" s="61">
        <v>0.183</v>
      </c>
      <c r="Z13" s="49"/>
    </row>
    <row r="14" spans="2:37" ht="12.75" customHeight="1" x14ac:dyDescent="0.2">
      <c r="B14" s="65" t="s">
        <v>68</v>
      </c>
      <c r="C14" s="56" t="e">
        <f>#REF!</f>
        <v>#REF!</v>
      </c>
      <c r="D14" s="56" t="e">
        <f>#REF!</f>
        <v>#REF!</v>
      </c>
      <c r="E14" s="63" t="e">
        <f>#REF!</f>
        <v>#REF!</v>
      </c>
      <c r="F14" s="49"/>
      <c r="G14" s="56">
        <v>394</v>
      </c>
      <c r="H14" s="56">
        <v>26</v>
      </c>
      <c r="I14" s="63">
        <v>6.6</v>
      </c>
      <c r="J14" s="49"/>
      <c r="K14" s="56">
        <v>68</v>
      </c>
      <c r="L14" s="56">
        <v>7</v>
      </c>
      <c r="M14" s="63">
        <v>10.3</v>
      </c>
      <c r="N14" s="49"/>
      <c r="O14" s="56">
        <v>413</v>
      </c>
      <c r="P14" s="56">
        <v>42</v>
      </c>
      <c r="Q14" s="63">
        <v>10.199999999999999</v>
      </c>
      <c r="R14" s="49"/>
      <c r="S14" s="56">
        <v>112</v>
      </c>
      <c r="T14" s="56">
        <v>11</v>
      </c>
      <c r="U14" s="63">
        <v>9.8000000000000007</v>
      </c>
      <c r="V14" s="49"/>
      <c r="W14" s="60">
        <v>0.29799999999999999</v>
      </c>
      <c r="X14" s="61">
        <v>6.7000000000000004E-2</v>
      </c>
      <c r="Y14" s="61">
        <v>0.26300000000000001</v>
      </c>
      <c r="Z14" s="49"/>
    </row>
    <row r="15" spans="2:37" ht="4.5" customHeight="1" x14ac:dyDescent="0.2">
      <c r="B15" s="65"/>
      <c r="C15" s="56"/>
      <c r="D15" s="56"/>
      <c r="E15" s="63"/>
      <c r="F15" s="49"/>
      <c r="G15" s="56"/>
      <c r="H15" s="56"/>
      <c r="I15" s="63"/>
      <c r="J15" s="49"/>
      <c r="K15" s="56"/>
      <c r="L15" s="56"/>
      <c r="M15" s="63"/>
      <c r="N15" s="49"/>
      <c r="O15" s="56"/>
      <c r="P15" s="56"/>
      <c r="Q15" s="63"/>
      <c r="R15" s="49"/>
      <c r="S15" s="56"/>
      <c r="T15" s="56"/>
      <c r="U15" s="63"/>
      <c r="V15" s="49"/>
      <c r="W15" s="60"/>
      <c r="X15" s="61"/>
      <c r="Y15" s="61"/>
      <c r="Z15" s="49"/>
      <c r="AB15" s="64"/>
    </row>
    <row r="16" spans="2:37" ht="12.75" customHeight="1" x14ac:dyDescent="0.2">
      <c r="B16" s="62" t="s">
        <v>47</v>
      </c>
      <c r="C16" s="56"/>
      <c r="D16" s="56"/>
      <c r="E16" s="51"/>
      <c r="F16" s="51"/>
      <c r="G16" s="56"/>
      <c r="H16" s="56"/>
      <c r="I16" s="51"/>
      <c r="J16" s="51"/>
      <c r="K16" s="56"/>
      <c r="L16" s="56"/>
      <c r="M16" s="51"/>
      <c r="N16" s="51"/>
      <c r="O16" s="56"/>
      <c r="P16" s="56"/>
      <c r="Q16" s="51"/>
      <c r="R16" s="51"/>
      <c r="S16" s="56"/>
      <c r="T16" s="56"/>
      <c r="U16" s="51"/>
      <c r="V16" s="51"/>
      <c r="W16" s="65"/>
      <c r="X16" s="62"/>
      <c r="Y16" s="62"/>
      <c r="Z16" s="51"/>
      <c r="AA16" s="52"/>
      <c r="AC16" s="67"/>
      <c r="AD16" s="67"/>
      <c r="AE16" s="67"/>
      <c r="AF16" s="67"/>
      <c r="AG16" s="67"/>
      <c r="AH16" s="67"/>
      <c r="AI16" s="67"/>
    </row>
    <row r="17" spans="2:35" ht="12.75" customHeight="1" x14ac:dyDescent="0.2">
      <c r="B17" s="65" t="s">
        <v>48</v>
      </c>
      <c r="C17" s="56" t="e">
        <f>#REF!</f>
        <v>#REF!</v>
      </c>
      <c r="D17" s="56" t="e">
        <f>#REF!</f>
        <v>#REF!</v>
      </c>
      <c r="E17" s="63" t="e">
        <f>#REF!</f>
        <v>#REF!</v>
      </c>
      <c r="F17" s="51"/>
      <c r="G17" s="56">
        <v>383</v>
      </c>
      <c r="H17" s="56">
        <v>43</v>
      </c>
      <c r="I17" s="63">
        <v>11.2</v>
      </c>
      <c r="J17" s="51"/>
      <c r="K17" s="56">
        <v>60</v>
      </c>
      <c r="L17" s="56">
        <v>14</v>
      </c>
      <c r="M17" s="63">
        <v>23.3</v>
      </c>
      <c r="N17" s="51"/>
      <c r="O17" s="56">
        <v>402</v>
      </c>
      <c r="P17" s="56">
        <v>53</v>
      </c>
      <c r="Q17" s="63">
        <v>13.2</v>
      </c>
      <c r="R17" s="51"/>
      <c r="S17" s="56">
        <v>71</v>
      </c>
      <c r="T17" s="56">
        <v>23</v>
      </c>
      <c r="U17" s="63">
        <v>32.4</v>
      </c>
      <c r="V17" s="51"/>
      <c r="W17" s="60">
        <v>1.6E-2</v>
      </c>
      <c r="X17" s="61">
        <v>0.40200000000000002</v>
      </c>
      <c r="Y17" s="61" t="s">
        <v>64</v>
      </c>
      <c r="Z17" s="51"/>
      <c r="AA17" s="52"/>
      <c r="AB17" s="47" t="s">
        <v>73</v>
      </c>
      <c r="AC17" s="67"/>
      <c r="AD17" s="67"/>
      <c r="AE17" s="67"/>
      <c r="AF17" s="67"/>
      <c r="AG17" s="67"/>
      <c r="AH17" s="67"/>
      <c r="AI17" s="67"/>
    </row>
    <row r="18" spans="2:35" ht="12.75" customHeight="1" x14ac:dyDescent="0.2">
      <c r="B18" s="65" t="s">
        <v>49</v>
      </c>
      <c r="C18" s="56" t="e">
        <f>#REF!</f>
        <v>#REF!</v>
      </c>
      <c r="D18" s="56" t="e">
        <f>#REF!</f>
        <v>#REF!</v>
      </c>
      <c r="E18" s="63" t="e">
        <f>#REF!</f>
        <v>#REF!</v>
      </c>
      <c r="F18" s="49"/>
      <c r="G18" s="56">
        <v>393</v>
      </c>
      <c r="H18" s="56">
        <v>152</v>
      </c>
      <c r="I18" s="63">
        <v>38.700000000000003</v>
      </c>
      <c r="J18" s="49"/>
      <c r="K18" s="56">
        <v>66</v>
      </c>
      <c r="L18" s="56">
        <v>32</v>
      </c>
      <c r="M18" s="63">
        <v>48.5</v>
      </c>
      <c r="N18" s="49"/>
      <c r="O18" s="56">
        <v>409</v>
      </c>
      <c r="P18" s="56">
        <v>143</v>
      </c>
      <c r="Q18" s="63">
        <v>35</v>
      </c>
      <c r="R18" s="49"/>
      <c r="S18" s="56">
        <v>98</v>
      </c>
      <c r="T18" s="56">
        <v>37</v>
      </c>
      <c r="U18" s="63">
        <v>37.799999999999997</v>
      </c>
      <c r="V18" s="49"/>
      <c r="W18" s="60">
        <v>0.13500000000000001</v>
      </c>
      <c r="X18" s="61">
        <v>0.27600000000000002</v>
      </c>
      <c r="Y18" s="61">
        <v>0.86699999999999999</v>
      </c>
      <c r="Z18" s="49"/>
      <c r="AB18" s="64"/>
    </row>
    <row r="19" spans="2:35" ht="4.5" hidden="1" customHeight="1" x14ac:dyDescent="0.2">
      <c r="B19" s="62"/>
      <c r="C19" s="56"/>
      <c r="D19" s="56"/>
      <c r="E19" s="63"/>
      <c r="F19" s="49"/>
      <c r="G19" s="56"/>
      <c r="H19" s="56"/>
      <c r="I19" s="63"/>
      <c r="J19" s="49"/>
      <c r="K19" s="56"/>
      <c r="L19" s="56"/>
      <c r="M19" s="63"/>
      <c r="N19" s="49"/>
      <c r="O19" s="56"/>
      <c r="P19" s="56"/>
      <c r="Q19" s="63"/>
      <c r="R19" s="49"/>
      <c r="S19" s="56"/>
      <c r="T19" s="56"/>
      <c r="U19" s="63"/>
      <c r="V19" s="49"/>
      <c r="W19" s="68"/>
      <c r="X19" s="68"/>
      <c r="Y19" s="68"/>
      <c r="Z19" s="49"/>
      <c r="AB19" s="64"/>
    </row>
    <row r="20" spans="2:35" ht="12.75" hidden="1" customHeight="1" x14ac:dyDescent="0.2">
      <c r="B20" s="66" t="s">
        <v>50</v>
      </c>
      <c r="C20" s="56" t="e">
        <f>#REF!</f>
        <v>#REF!</v>
      </c>
      <c r="D20" s="56" t="e">
        <f>#REF!</f>
        <v>#REF!</v>
      </c>
      <c r="E20" s="63" t="e">
        <f>#REF!</f>
        <v>#REF!</v>
      </c>
      <c r="F20" s="49"/>
      <c r="G20" s="56"/>
      <c r="H20" s="56"/>
      <c r="I20" s="63"/>
      <c r="J20" s="49"/>
      <c r="K20" s="56"/>
      <c r="L20" s="56"/>
      <c r="M20" s="63"/>
      <c r="N20" s="49"/>
      <c r="O20" s="56"/>
      <c r="P20" s="56"/>
      <c r="Q20" s="63"/>
      <c r="R20" s="49"/>
      <c r="S20" s="56"/>
      <c r="T20" s="56"/>
      <c r="U20" s="63"/>
      <c r="V20" s="49"/>
      <c r="W20" s="68"/>
      <c r="X20" s="68"/>
      <c r="Y20" s="68"/>
      <c r="Z20" s="49"/>
    </row>
    <row r="21" spans="2:35" ht="12.75" hidden="1" customHeight="1" x14ac:dyDescent="0.2">
      <c r="B21" s="62" t="s">
        <v>11</v>
      </c>
      <c r="C21" s="56"/>
      <c r="D21" s="56"/>
      <c r="E21" s="63"/>
      <c r="F21" s="49"/>
      <c r="G21" s="56"/>
      <c r="H21" s="56"/>
      <c r="I21" s="63"/>
      <c r="J21" s="49"/>
      <c r="K21" s="56"/>
      <c r="L21" s="56"/>
      <c r="M21" s="63"/>
      <c r="N21" s="49"/>
      <c r="O21" s="56"/>
      <c r="P21" s="56"/>
      <c r="Q21" s="63"/>
      <c r="R21" s="49"/>
      <c r="S21" s="56"/>
      <c r="T21" s="56"/>
      <c r="U21" s="63"/>
      <c r="V21" s="49"/>
      <c r="W21" s="68"/>
      <c r="X21" s="68"/>
      <c r="Y21" s="68"/>
      <c r="Z21" s="49"/>
    </row>
    <row r="22" spans="2:35" ht="12.75" hidden="1" customHeight="1" x14ac:dyDescent="0.2">
      <c r="B22" s="62" t="s">
        <v>9</v>
      </c>
      <c r="C22" s="56"/>
      <c r="D22" s="56"/>
      <c r="E22" s="63"/>
      <c r="F22" s="49"/>
      <c r="G22" s="56"/>
      <c r="H22" s="56"/>
      <c r="I22" s="63"/>
      <c r="J22" s="49"/>
      <c r="K22" s="56"/>
      <c r="L22" s="56"/>
      <c r="M22" s="63"/>
      <c r="N22" s="49"/>
      <c r="O22" s="56"/>
      <c r="P22" s="56"/>
      <c r="Q22" s="63"/>
      <c r="R22" s="49"/>
      <c r="S22" s="56"/>
      <c r="T22" s="56"/>
      <c r="U22" s="63"/>
      <c r="V22" s="49"/>
      <c r="W22" s="68"/>
      <c r="X22" s="68"/>
      <c r="Y22" s="68"/>
      <c r="Z22" s="49"/>
    </row>
    <row r="23" spans="2:35" ht="12.75" hidden="1" customHeight="1" x14ac:dyDescent="0.2">
      <c r="B23" s="62" t="s">
        <v>8</v>
      </c>
      <c r="C23" s="56" t="e">
        <f>#REF!</f>
        <v>#REF!</v>
      </c>
      <c r="D23" s="56" t="e">
        <f>#REF!</f>
        <v>#REF!</v>
      </c>
      <c r="E23" s="63" t="e">
        <f>#REF!</f>
        <v>#REF!</v>
      </c>
      <c r="F23" s="49"/>
      <c r="G23" s="56"/>
      <c r="H23" s="56"/>
      <c r="I23" s="63"/>
      <c r="J23" s="49"/>
      <c r="K23" s="56"/>
      <c r="L23" s="56"/>
      <c r="M23" s="63"/>
      <c r="N23" s="49"/>
      <c r="O23" s="56"/>
      <c r="P23" s="56"/>
      <c r="Q23" s="63"/>
      <c r="R23" s="49"/>
      <c r="S23" s="56"/>
      <c r="T23" s="56"/>
      <c r="U23" s="63"/>
      <c r="V23" s="49"/>
      <c r="W23" s="68"/>
      <c r="X23" s="68"/>
      <c r="Y23" s="68"/>
      <c r="Z23" s="49"/>
    </row>
    <row r="24" spans="2:35" ht="12.75" hidden="1" customHeight="1" x14ac:dyDescent="0.2">
      <c r="B24" s="62" t="s">
        <v>7</v>
      </c>
      <c r="C24" s="56" t="e">
        <f>#REF!</f>
        <v>#REF!</v>
      </c>
      <c r="D24" s="56" t="e">
        <f>#REF!</f>
        <v>#REF!</v>
      </c>
      <c r="E24" s="63" t="e">
        <f>#REF!</f>
        <v>#REF!</v>
      </c>
      <c r="F24" s="49"/>
      <c r="G24" s="56"/>
      <c r="H24" s="56"/>
      <c r="I24" s="63"/>
      <c r="J24" s="49"/>
      <c r="K24" s="56"/>
      <c r="L24" s="56"/>
      <c r="M24" s="63"/>
      <c r="N24" s="49"/>
      <c r="O24" s="56"/>
      <c r="P24" s="56"/>
      <c r="Q24" s="63"/>
      <c r="R24" s="49"/>
      <c r="S24" s="56"/>
      <c r="T24" s="56"/>
      <c r="U24" s="63"/>
      <c r="V24" s="49"/>
      <c r="W24" s="68"/>
      <c r="X24" s="68"/>
      <c r="Y24" s="68"/>
      <c r="Z24" s="49"/>
    </row>
    <row r="25" spans="2:35" ht="4.5" hidden="1" customHeight="1" x14ac:dyDescent="0.2">
      <c r="B25" s="62"/>
      <c r="C25" s="56"/>
      <c r="D25" s="56"/>
      <c r="E25" s="63"/>
      <c r="F25" s="49"/>
      <c r="G25" s="56"/>
      <c r="H25" s="56"/>
      <c r="I25" s="63"/>
      <c r="J25" s="49"/>
      <c r="K25" s="56"/>
      <c r="L25" s="56"/>
      <c r="M25" s="63"/>
      <c r="N25" s="49"/>
      <c r="O25" s="56"/>
      <c r="P25" s="56"/>
      <c r="Q25" s="63"/>
      <c r="R25" s="49"/>
      <c r="S25" s="56"/>
      <c r="T25" s="56"/>
      <c r="U25" s="63"/>
      <c r="V25" s="49"/>
      <c r="W25" s="68"/>
      <c r="X25" s="68"/>
      <c r="Y25" s="68"/>
      <c r="Z25" s="49"/>
      <c r="AB25" s="64"/>
    </row>
    <row r="26" spans="2:35" ht="12.75" hidden="1" customHeight="1" x14ac:dyDescent="0.2">
      <c r="B26" s="66" t="s">
        <v>50</v>
      </c>
      <c r="C26" s="56" t="e">
        <f>#REF!</f>
        <v>#REF!</v>
      </c>
      <c r="D26" s="56" t="e">
        <f>#REF!</f>
        <v>#REF!</v>
      </c>
      <c r="E26" s="63" t="e">
        <f>#REF!</f>
        <v>#REF!</v>
      </c>
      <c r="F26" s="49"/>
      <c r="G26" s="56"/>
      <c r="H26" s="56"/>
      <c r="I26" s="63"/>
      <c r="J26" s="49"/>
      <c r="K26" s="56"/>
      <c r="L26" s="56"/>
      <c r="M26" s="63"/>
      <c r="N26" s="49"/>
      <c r="O26" s="56"/>
      <c r="P26" s="56"/>
      <c r="Q26" s="63"/>
      <c r="R26" s="49"/>
      <c r="S26" s="56"/>
      <c r="T26" s="56"/>
      <c r="U26" s="63"/>
      <c r="V26" s="49"/>
      <c r="W26" s="68"/>
      <c r="X26" s="68"/>
      <c r="Y26" s="68"/>
      <c r="Z26" s="49"/>
    </row>
    <row r="27" spans="2:35" ht="12.75" hidden="1" customHeight="1" x14ac:dyDescent="0.2">
      <c r="B27" s="62" t="s">
        <v>11</v>
      </c>
      <c r="C27" s="56"/>
      <c r="D27" s="56"/>
      <c r="E27" s="63"/>
      <c r="F27" s="49"/>
      <c r="G27" s="56">
        <v>214</v>
      </c>
      <c r="H27" s="56">
        <v>134</v>
      </c>
      <c r="I27" s="63">
        <v>62.6</v>
      </c>
      <c r="J27" s="49"/>
      <c r="K27" s="56">
        <v>114</v>
      </c>
      <c r="L27" s="56">
        <v>78</v>
      </c>
      <c r="M27" s="63">
        <v>68.400000000000006</v>
      </c>
      <c r="N27" s="49"/>
      <c r="O27" s="56">
        <v>419</v>
      </c>
      <c r="P27" s="56">
        <v>229</v>
      </c>
      <c r="Q27" s="63">
        <v>54.7</v>
      </c>
      <c r="R27" s="49"/>
      <c r="S27" s="56" t="s">
        <v>51</v>
      </c>
      <c r="T27" s="56"/>
      <c r="U27" s="63"/>
      <c r="V27" s="49"/>
      <c r="W27" s="68"/>
      <c r="X27" s="68"/>
      <c r="Y27" s="68"/>
      <c r="Z27" s="49"/>
    </row>
    <row r="28" spans="2:35" ht="12.75" hidden="1" customHeight="1" x14ac:dyDescent="0.2">
      <c r="B28" s="62" t="s">
        <v>9</v>
      </c>
      <c r="C28" s="56"/>
      <c r="D28" s="56"/>
      <c r="E28" s="63"/>
      <c r="F28" s="49"/>
      <c r="G28" s="56">
        <v>214</v>
      </c>
      <c r="H28" s="56">
        <v>33</v>
      </c>
      <c r="I28" s="63">
        <v>15.4</v>
      </c>
      <c r="J28" s="49"/>
      <c r="K28" s="56">
        <v>114</v>
      </c>
      <c r="L28" s="56">
        <v>14</v>
      </c>
      <c r="M28" s="63">
        <v>12.3</v>
      </c>
      <c r="N28" s="49"/>
      <c r="O28" s="56">
        <v>419</v>
      </c>
      <c r="P28" s="56">
        <v>77</v>
      </c>
      <c r="Q28" s="63">
        <v>18.399999999999999</v>
      </c>
      <c r="R28" s="49"/>
      <c r="S28" s="56" t="s">
        <v>51</v>
      </c>
      <c r="T28" s="56"/>
      <c r="U28" s="63"/>
      <c r="V28" s="49"/>
      <c r="W28" s="68"/>
      <c r="X28" s="68"/>
      <c r="Y28" s="68"/>
      <c r="Z28" s="49"/>
    </row>
    <row r="29" spans="2:35" ht="12.75" hidden="1" customHeight="1" x14ac:dyDescent="0.2">
      <c r="B29" s="62" t="s">
        <v>8</v>
      </c>
      <c r="C29" s="56" t="e">
        <f>#REF!</f>
        <v>#REF!</v>
      </c>
      <c r="D29" s="56" t="e">
        <f>#REF!</f>
        <v>#REF!</v>
      </c>
      <c r="E29" s="63" t="e">
        <f>#REF!</f>
        <v>#REF!</v>
      </c>
      <c r="F29" s="49"/>
      <c r="G29" s="56">
        <v>214</v>
      </c>
      <c r="H29" s="56">
        <v>26</v>
      </c>
      <c r="I29" s="63">
        <v>12.1</v>
      </c>
      <c r="J29" s="49"/>
      <c r="K29" s="56">
        <v>114</v>
      </c>
      <c r="L29" s="56">
        <v>14</v>
      </c>
      <c r="M29" s="63">
        <v>12.3</v>
      </c>
      <c r="N29" s="49"/>
      <c r="O29" s="56">
        <v>419</v>
      </c>
      <c r="P29" s="56">
        <v>72</v>
      </c>
      <c r="Q29" s="63">
        <v>17.2</v>
      </c>
      <c r="R29" s="49"/>
      <c r="S29" s="56" t="s">
        <v>51</v>
      </c>
      <c r="T29" s="56"/>
      <c r="U29" s="63"/>
      <c r="V29" s="49"/>
      <c r="W29" s="68"/>
      <c r="X29" s="68"/>
      <c r="Y29" s="68"/>
      <c r="Z29" s="49"/>
    </row>
    <row r="30" spans="2:35" ht="12.75" hidden="1" customHeight="1" x14ac:dyDescent="0.2">
      <c r="B30" s="62" t="s">
        <v>7</v>
      </c>
      <c r="C30" s="56" t="e">
        <f>#REF!</f>
        <v>#REF!</v>
      </c>
      <c r="D30" s="56" t="e">
        <f>#REF!</f>
        <v>#REF!</v>
      </c>
      <c r="E30" s="63" t="e">
        <f>#REF!</f>
        <v>#REF!</v>
      </c>
      <c r="F30" s="49"/>
      <c r="G30" s="56">
        <v>214</v>
      </c>
      <c r="H30" s="56">
        <v>21</v>
      </c>
      <c r="I30" s="63">
        <v>9.8000000000000007</v>
      </c>
      <c r="J30" s="49"/>
      <c r="K30" s="56">
        <v>114</v>
      </c>
      <c r="L30" s="56">
        <v>8</v>
      </c>
      <c r="M30" s="63">
        <v>7</v>
      </c>
      <c r="N30" s="49"/>
      <c r="O30" s="56">
        <v>419</v>
      </c>
      <c r="P30" s="56">
        <v>41</v>
      </c>
      <c r="Q30" s="63">
        <v>9.8000000000000007</v>
      </c>
      <c r="R30" s="49"/>
      <c r="S30" s="56" t="s">
        <v>51</v>
      </c>
      <c r="T30" s="56"/>
      <c r="U30" s="63"/>
      <c r="V30" s="49"/>
      <c r="W30" s="68">
        <v>0.14099999999999999</v>
      </c>
      <c r="X30" s="68">
        <v>0.14099999999999999</v>
      </c>
      <c r="Y30" s="68">
        <v>0.14099999999999999</v>
      </c>
      <c r="Z30" s="49"/>
    </row>
    <row r="31" spans="2:35" ht="5" customHeight="1" x14ac:dyDescent="0.2">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2:35" ht="3.75" customHeight="1" x14ac:dyDescent="0.2"/>
    <row r="34" spans="2:2" x14ac:dyDescent="0.2">
      <c r="B34" s="47" t="s">
        <v>74</v>
      </c>
    </row>
    <row r="36" spans="2:2" x14ac:dyDescent="0.2">
      <c r="B36" s="47" t="s">
        <v>69</v>
      </c>
    </row>
    <row r="37" spans="2:2" x14ac:dyDescent="0.2">
      <c r="B37" s="69" t="s">
        <v>75</v>
      </c>
    </row>
    <row r="38" spans="2:2" x14ac:dyDescent="0.2">
      <c r="B38" s="69" t="s">
        <v>76</v>
      </c>
    </row>
    <row r="39" spans="2:2" x14ac:dyDescent="0.2">
      <c r="B39" s="69" t="s">
        <v>77</v>
      </c>
    </row>
  </sheetData>
  <mergeCells count="8">
    <mergeCell ref="AB4:AH4"/>
    <mergeCell ref="AB7:AK7"/>
    <mergeCell ref="B1:Z1"/>
    <mergeCell ref="C4:E4"/>
    <mergeCell ref="G4:I4"/>
    <mergeCell ref="K4:M4"/>
    <mergeCell ref="O4:Q4"/>
    <mergeCell ref="S4:U4"/>
  </mergeCells>
  <pageMargins left="0.70000000000000007" right="0.70000000000000007" top="0.75000000000000011" bottom="0.75000000000000011" header="0.30000000000000004" footer="0.3000000000000000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50"/>
  <sheetViews>
    <sheetView zoomScale="110" zoomScaleNormal="110" zoomScalePageLayoutView="125" workbookViewId="0">
      <selection activeCell="A14" sqref="A14"/>
    </sheetView>
  </sheetViews>
  <sheetFormatPr baseColWidth="10" defaultColWidth="7.6640625" defaultRowHeight="15" x14ac:dyDescent="0.2"/>
  <cols>
    <col min="1" max="1" width="39.1640625" style="187" customWidth="1"/>
    <col min="2" max="2" width="4.33203125" style="187" customWidth="1"/>
    <col min="3" max="3" width="3.6640625" style="187" bestFit="1" customWidth="1"/>
    <col min="4" max="4" width="4" style="187" bestFit="1" customWidth="1"/>
    <col min="5" max="5" width="1.5" style="187" customWidth="1"/>
    <col min="6" max="6" width="4.1640625" style="187" customWidth="1"/>
    <col min="7" max="7" width="3.6640625" style="187" bestFit="1" customWidth="1"/>
    <col min="8" max="8" width="4" style="187" bestFit="1" customWidth="1"/>
    <col min="9" max="9" width="1.5" style="187" customWidth="1"/>
    <col min="10" max="10" width="4.1640625" style="187" customWidth="1"/>
    <col min="11" max="11" width="3.6640625" style="187" bestFit="1" customWidth="1"/>
    <col min="12" max="12" width="4" style="187" bestFit="1" customWidth="1"/>
    <col min="13" max="13" width="1.5" style="187" customWidth="1"/>
    <col min="14" max="14" width="10.1640625" style="187" customWidth="1"/>
    <col min="15" max="15" width="1.5" style="187" customWidth="1"/>
    <col min="16" max="16" width="13.1640625" style="187" customWidth="1"/>
    <col min="17" max="17" width="9.33203125" style="187" customWidth="1"/>
    <col min="18" max="18" width="7.6640625" style="187"/>
    <col min="19" max="20" width="4.5" style="187" bestFit="1" customWidth="1"/>
    <col min="21" max="21" width="5.83203125" style="187" bestFit="1" customWidth="1"/>
    <col min="22" max="22" width="1.5" style="187" bestFit="1" customWidth="1"/>
    <col min="23" max="23" width="4.5" style="187" bestFit="1" customWidth="1"/>
    <col min="24" max="24" width="3.6640625" style="187" bestFit="1" customWidth="1"/>
    <col min="25" max="25" width="4.5" style="187" bestFit="1" customWidth="1"/>
    <col min="26" max="26" width="1.5" style="187" bestFit="1" customWidth="1"/>
    <col min="27" max="28" width="3.6640625" style="187" bestFit="1" customWidth="1"/>
    <col min="29" max="29" width="4.5" style="187" bestFit="1" customWidth="1"/>
    <col min="30" max="30" width="1.5" style="187" bestFit="1" customWidth="1"/>
    <col min="31" max="31" width="5.33203125" style="187" bestFit="1" customWidth="1"/>
    <col min="32" max="16384" width="7.6640625" style="187"/>
  </cols>
  <sheetData>
    <row r="1" spans="1:40" s="186" customFormat="1" ht="31.5" customHeight="1" x14ac:dyDescent="0.2">
      <c r="A1" s="260" t="s">
        <v>220</v>
      </c>
      <c r="B1" s="260"/>
      <c r="C1" s="260"/>
      <c r="D1" s="260"/>
      <c r="E1" s="260"/>
      <c r="F1" s="260"/>
      <c r="G1" s="260"/>
      <c r="H1" s="260"/>
      <c r="I1" s="260"/>
      <c r="J1" s="260"/>
      <c r="K1" s="260"/>
      <c r="L1" s="260"/>
      <c r="M1" s="260"/>
      <c r="N1" s="260"/>
      <c r="O1" s="260"/>
      <c r="P1" s="260"/>
      <c r="S1" s="187"/>
    </row>
    <row r="2" spans="1:40" ht="5" customHeight="1" x14ac:dyDescent="0.2">
      <c r="A2" s="193"/>
      <c r="B2" s="193"/>
      <c r="C2" s="193"/>
      <c r="D2" s="193"/>
      <c r="E2" s="193"/>
      <c r="F2" s="193"/>
      <c r="G2" s="193"/>
      <c r="H2" s="193"/>
      <c r="I2" s="193"/>
      <c r="J2" s="193"/>
      <c r="K2" s="193"/>
      <c r="L2" s="193"/>
      <c r="M2" s="193"/>
      <c r="N2" s="193"/>
      <c r="O2" s="193"/>
      <c r="P2" s="193"/>
    </row>
    <row r="3" spans="1:40" ht="3" customHeight="1" x14ac:dyDescent="0.2">
      <c r="A3" s="188"/>
      <c r="B3" s="188"/>
      <c r="C3" s="188"/>
      <c r="D3" s="188"/>
      <c r="E3" s="188"/>
      <c r="F3" s="188"/>
      <c r="G3" s="188"/>
      <c r="H3" s="188"/>
      <c r="I3" s="188"/>
      <c r="J3" s="188"/>
      <c r="K3" s="188"/>
      <c r="L3" s="188"/>
      <c r="M3" s="188"/>
      <c r="N3" s="188"/>
      <c r="O3" s="188"/>
      <c r="P3" s="188"/>
    </row>
    <row r="4" spans="1:40" x14ac:dyDescent="0.2">
      <c r="A4" s="189"/>
      <c r="B4" s="261" t="s">
        <v>110</v>
      </c>
      <c r="C4" s="261"/>
      <c r="D4" s="261"/>
      <c r="E4" s="261"/>
      <c r="F4" s="261"/>
      <c r="G4" s="261"/>
      <c r="H4" s="261"/>
      <c r="I4" s="261"/>
      <c r="J4" s="261"/>
      <c r="K4" s="261"/>
      <c r="L4" s="261"/>
      <c r="M4" s="261"/>
      <c r="N4" s="261"/>
      <c r="O4" s="261"/>
      <c r="P4" s="261"/>
    </row>
    <row r="5" spans="1:40" ht="3" customHeight="1" x14ac:dyDescent="0.2">
      <c r="A5" s="189"/>
      <c r="B5" s="190"/>
      <c r="C5" s="190"/>
      <c r="D5" s="190"/>
      <c r="E5" s="190"/>
      <c r="F5" s="190"/>
      <c r="G5" s="190"/>
      <c r="H5" s="190"/>
      <c r="I5" s="190"/>
      <c r="J5" s="190"/>
      <c r="K5" s="190"/>
      <c r="L5" s="190"/>
      <c r="M5" s="190"/>
      <c r="N5" s="190"/>
      <c r="O5" s="190"/>
      <c r="P5" s="190"/>
    </row>
    <row r="6" spans="1:40" ht="47.25" customHeight="1" x14ac:dyDescent="0.2">
      <c r="A6" s="189"/>
      <c r="B6" s="261" t="s">
        <v>190</v>
      </c>
      <c r="C6" s="262"/>
      <c r="D6" s="262"/>
      <c r="E6" s="191"/>
      <c r="F6" s="261" t="s">
        <v>191</v>
      </c>
      <c r="G6" s="262"/>
      <c r="H6" s="262"/>
      <c r="I6" s="191"/>
      <c r="J6" s="261" t="s">
        <v>192</v>
      </c>
      <c r="K6" s="262"/>
      <c r="L6" s="262"/>
      <c r="M6" s="191"/>
      <c r="N6" s="192" t="s">
        <v>107</v>
      </c>
      <c r="O6" s="191"/>
      <c r="P6" s="192" t="s">
        <v>109</v>
      </c>
    </row>
    <row r="7" spans="1:40" ht="3" customHeight="1" x14ac:dyDescent="0.2">
      <c r="A7" s="189"/>
      <c r="B7" s="190"/>
      <c r="C7" s="190"/>
      <c r="D7" s="190"/>
      <c r="E7" s="189"/>
      <c r="F7" s="190"/>
      <c r="G7" s="190"/>
      <c r="H7" s="190"/>
      <c r="I7" s="189"/>
      <c r="J7" s="190"/>
      <c r="K7" s="190"/>
      <c r="L7" s="190"/>
      <c r="M7" s="189"/>
      <c r="N7" s="190"/>
      <c r="O7" s="189"/>
      <c r="P7" s="190"/>
    </row>
    <row r="8" spans="1:40" ht="3" customHeight="1" x14ac:dyDescent="0.2">
      <c r="A8" s="189"/>
      <c r="B8" s="189"/>
      <c r="C8" s="189"/>
      <c r="D8" s="189"/>
      <c r="E8" s="189"/>
      <c r="F8" s="189"/>
      <c r="G8" s="189"/>
      <c r="H8" s="189"/>
      <c r="I8" s="189"/>
      <c r="J8" s="189"/>
      <c r="K8" s="189"/>
      <c r="L8" s="189"/>
      <c r="M8" s="189"/>
      <c r="N8" s="189"/>
      <c r="O8" s="189"/>
      <c r="P8" s="189"/>
    </row>
    <row r="9" spans="1:40" ht="12" customHeight="1" x14ac:dyDescent="0.2">
      <c r="A9" s="193"/>
      <c r="B9" s="194" t="s">
        <v>5</v>
      </c>
      <c r="C9" s="195" t="s">
        <v>193</v>
      </c>
      <c r="D9" s="195" t="s">
        <v>44</v>
      </c>
      <c r="E9" s="196"/>
      <c r="F9" s="194" t="s">
        <v>5</v>
      </c>
      <c r="G9" s="195" t="s">
        <v>193</v>
      </c>
      <c r="H9" s="195" t="s">
        <v>44</v>
      </c>
      <c r="I9" s="196"/>
      <c r="J9" s="194" t="s">
        <v>5</v>
      </c>
      <c r="K9" s="195" t="s">
        <v>193</v>
      </c>
      <c r="L9" s="195" t="s">
        <v>44</v>
      </c>
      <c r="M9" s="196"/>
      <c r="N9" s="196" t="s">
        <v>194</v>
      </c>
      <c r="O9" s="196"/>
      <c r="P9" s="196" t="s">
        <v>194</v>
      </c>
      <c r="Q9" s="197"/>
      <c r="R9" s="259"/>
      <c r="S9" s="259"/>
      <c r="T9" s="259"/>
      <c r="U9" s="259"/>
      <c r="V9" s="259"/>
      <c r="W9" s="259"/>
      <c r="X9" s="259"/>
      <c r="Y9" s="259"/>
      <c r="Z9" s="259"/>
      <c r="AA9" s="259"/>
    </row>
    <row r="10" spans="1:40" ht="3" customHeight="1" x14ac:dyDescent="0.2">
      <c r="A10" s="190"/>
      <c r="B10" s="198"/>
      <c r="C10" s="198"/>
      <c r="D10" s="190"/>
      <c r="E10" s="190"/>
      <c r="F10" s="198"/>
      <c r="G10" s="198"/>
      <c r="H10" s="190"/>
      <c r="I10" s="190"/>
      <c r="J10" s="198"/>
      <c r="K10" s="198"/>
      <c r="L10" s="190"/>
      <c r="M10" s="190"/>
      <c r="N10" s="190"/>
      <c r="O10" s="190"/>
      <c r="P10" s="190"/>
    </row>
    <row r="11" spans="1:40" ht="3" customHeight="1" x14ac:dyDescent="0.2">
      <c r="A11" s="189"/>
      <c r="B11" s="199"/>
      <c r="C11" s="199"/>
      <c r="D11" s="189"/>
      <c r="E11" s="189"/>
      <c r="F11" s="199"/>
      <c r="G11" s="199"/>
      <c r="H11" s="189"/>
      <c r="I11" s="189"/>
      <c r="J11" s="199"/>
      <c r="K11" s="199"/>
      <c r="L11" s="189"/>
      <c r="M11" s="189"/>
      <c r="N11" s="189"/>
      <c r="O11" s="189"/>
      <c r="P11" s="189"/>
    </row>
    <row r="12" spans="1:40" ht="15" customHeight="1" x14ac:dyDescent="0.2">
      <c r="A12" s="200" t="s">
        <v>80</v>
      </c>
      <c r="B12" s="199"/>
      <c r="C12" s="199"/>
      <c r="D12" s="189"/>
      <c r="E12" s="189"/>
      <c r="F12" s="199"/>
      <c r="G12" s="199"/>
      <c r="H12" s="189"/>
      <c r="I12" s="189"/>
      <c r="J12" s="199"/>
      <c r="K12" s="199"/>
      <c r="L12" s="189"/>
      <c r="M12" s="189"/>
      <c r="N12" s="201"/>
      <c r="O12" s="189"/>
      <c r="P12" s="201"/>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row>
    <row r="13" spans="1:40" ht="15" customHeight="1" x14ac:dyDescent="0.2">
      <c r="A13" s="202" t="s">
        <v>103</v>
      </c>
      <c r="B13" s="195">
        <v>1000</v>
      </c>
      <c r="C13" s="195">
        <v>342</v>
      </c>
      <c r="D13" s="203">
        <v>34.200000000000003</v>
      </c>
      <c r="E13" s="189"/>
      <c r="F13" s="195">
        <v>885</v>
      </c>
      <c r="G13" s="195">
        <v>305</v>
      </c>
      <c r="H13" s="204">
        <f t="shared" ref="H13:H19" si="0">G13/F13*100</f>
        <v>34.463276836158194</v>
      </c>
      <c r="I13" s="189"/>
      <c r="J13" s="195">
        <v>113</v>
      </c>
      <c r="K13" s="195">
        <v>37</v>
      </c>
      <c r="L13" s="205">
        <v>32.700000000000003</v>
      </c>
      <c r="M13" s="189"/>
      <c r="N13" s="206">
        <v>0.71699999999999997</v>
      </c>
      <c r="O13" s="189"/>
      <c r="P13" s="206">
        <v>0.86899999999999999</v>
      </c>
      <c r="Q13" s="207"/>
      <c r="R13" s="207"/>
      <c r="T13" s="207"/>
      <c r="U13" s="207"/>
    </row>
    <row r="14" spans="1:40" ht="15" customHeight="1" x14ac:dyDescent="0.2">
      <c r="A14" s="202" t="s">
        <v>104</v>
      </c>
      <c r="B14" s="195">
        <v>1000</v>
      </c>
      <c r="C14" s="195">
        <v>120</v>
      </c>
      <c r="D14" s="203">
        <v>12</v>
      </c>
      <c r="E14" s="189"/>
      <c r="F14" s="195">
        <v>885</v>
      </c>
      <c r="G14" s="195">
        <v>102</v>
      </c>
      <c r="H14" s="204">
        <f t="shared" si="0"/>
        <v>11.525423728813559</v>
      </c>
      <c r="I14" s="189"/>
      <c r="J14" s="195">
        <v>113</v>
      </c>
      <c r="K14" s="195">
        <v>18</v>
      </c>
      <c r="L14" s="205">
        <v>15.9</v>
      </c>
      <c r="M14" s="189"/>
      <c r="N14" s="206">
        <v>0.17499999999999999</v>
      </c>
      <c r="O14" s="189"/>
      <c r="P14" s="206">
        <v>0.66400000000000003</v>
      </c>
      <c r="Q14" s="207"/>
      <c r="R14" s="207"/>
      <c r="T14" s="207"/>
      <c r="U14" s="207"/>
    </row>
    <row r="15" spans="1:40" ht="15" customHeight="1" x14ac:dyDescent="0.2">
      <c r="A15" s="202" t="s">
        <v>105</v>
      </c>
      <c r="B15" s="208">
        <v>987</v>
      </c>
      <c r="C15" s="208">
        <v>69</v>
      </c>
      <c r="D15" s="204">
        <v>7</v>
      </c>
      <c r="E15" s="209"/>
      <c r="F15" s="208">
        <v>876</v>
      </c>
      <c r="G15" s="208">
        <v>61</v>
      </c>
      <c r="H15" s="204">
        <f>G15/F15*100</f>
        <v>6.9634703196347028</v>
      </c>
      <c r="I15" s="209"/>
      <c r="J15" s="195">
        <v>109</v>
      </c>
      <c r="K15" s="195">
        <v>8</v>
      </c>
      <c r="L15" s="205">
        <v>7.3</v>
      </c>
      <c r="M15" s="210"/>
      <c r="N15" s="206">
        <v>0.88500000000000001</v>
      </c>
      <c r="O15" s="210"/>
      <c r="P15" s="206">
        <v>0.97499999999999998</v>
      </c>
      <c r="Q15" s="207"/>
      <c r="R15" s="207"/>
      <c r="T15" s="207"/>
      <c r="U15" s="207"/>
    </row>
    <row r="16" spans="1:40" ht="15" customHeight="1" x14ac:dyDescent="0.2">
      <c r="A16" s="202" t="s">
        <v>106</v>
      </c>
      <c r="B16" s="208">
        <v>1000</v>
      </c>
      <c r="C16" s="208">
        <v>27</v>
      </c>
      <c r="D16" s="204">
        <f>C16/B16*100</f>
        <v>2.7</v>
      </c>
      <c r="E16" s="209"/>
      <c r="F16" s="208">
        <v>885</v>
      </c>
      <c r="G16" s="208">
        <v>20</v>
      </c>
      <c r="H16" s="204">
        <f t="shared" si="0"/>
        <v>2.2598870056497176</v>
      </c>
      <c r="I16" s="209"/>
      <c r="J16" s="195">
        <v>113</v>
      </c>
      <c r="K16" s="195">
        <v>7</v>
      </c>
      <c r="L16" s="205">
        <v>6.2</v>
      </c>
      <c r="M16" s="210"/>
      <c r="N16" s="206">
        <v>1.4999999999999999E-2</v>
      </c>
      <c r="O16" s="210"/>
      <c r="P16" s="206">
        <v>0.19700000000000001</v>
      </c>
      <c r="Q16" s="207"/>
      <c r="R16" s="207"/>
      <c r="T16" s="207"/>
      <c r="U16" s="207"/>
    </row>
    <row r="17" spans="1:27" ht="15" customHeight="1" x14ac:dyDescent="0.2">
      <c r="A17" s="200" t="s">
        <v>47</v>
      </c>
      <c r="B17" s="195"/>
      <c r="C17" s="195"/>
      <c r="D17" s="203"/>
      <c r="E17" s="196"/>
      <c r="F17" s="195"/>
      <c r="G17" s="195"/>
      <c r="H17" s="204"/>
      <c r="I17" s="196"/>
      <c r="J17" s="195"/>
      <c r="K17" s="195"/>
      <c r="L17" s="211"/>
      <c r="M17" s="196"/>
      <c r="N17" s="201"/>
      <c r="O17" s="196"/>
      <c r="P17" s="201"/>
      <c r="Q17" s="207"/>
      <c r="R17" s="207"/>
      <c r="S17" s="212"/>
      <c r="T17" s="207"/>
      <c r="U17" s="207"/>
      <c r="V17" s="212"/>
      <c r="W17" s="212"/>
      <c r="X17" s="212"/>
      <c r="Y17" s="212"/>
    </row>
    <row r="18" spans="1:27" ht="15" customHeight="1" x14ac:dyDescent="0.2">
      <c r="A18" s="202" t="s">
        <v>88</v>
      </c>
      <c r="B18" s="195">
        <v>999</v>
      </c>
      <c r="C18" s="208">
        <v>221</v>
      </c>
      <c r="D18" s="203">
        <v>22.1</v>
      </c>
      <c r="E18" s="189"/>
      <c r="F18" s="195">
        <v>885</v>
      </c>
      <c r="G18" s="195">
        <v>195</v>
      </c>
      <c r="H18" s="204">
        <f t="shared" si="0"/>
        <v>22.033898305084744</v>
      </c>
      <c r="I18" s="189"/>
      <c r="J18" s="195">
        <v>112</v>
      </c>
      <c r="K18" s="195">
        <v>26</v>
      </c>
      <c r="L18" s="205">
        <v>23.2</v>
      </c>
      <c r="M18" s="189"/>
      <c r="N18" s="206">
        <v>0.77700000000000002</v>
      </c>
      <c r="O18" s="189"/>
      <c r="P18" s="206">
        <v>0.96199999999999997</v>
      </c>
      <c r="Q18" s="207"/>
      <c r="R18" s="207"/>
      <c r="T18" s="207"/>
      <c r="U18" s="207"/>
    </row>
    <row r="19" spans="1:27" ht="15" customHeight="1" x14ac:dyDescent="0.2">
      <c r="A19" s="202" t="s">
        <v>102</v>
      </c>
      <c r="B19" s="195">
        <v>966</v>
      </c>
      <c r="C19" s="195">
        <v>364</v>
      </c>
      <c r="D19" s="203">
        <v>37.700000000000003</v>
      </c>
      <c r="E19" s="189"/>
      <c r="F19" s="195">
        <v>870</v>
      </c>
      <c r="G19" s="195">
        <v>329</v>
      </c>
      <c r="H19" s="204">
        <f t="shared" si="0"/>
        <v>37.816091954022987</v>
      </c>
      <c r="I19" s="189"/>
      <c r="J19" s="195">
        <v>94</v>
      </c>
      <c r="K19" s="195">
        <v>35</v>
      </c>
      <c r="L19" s="205">
        <v>37.200000000000003</v>
      </c>
      <c r="M19" s="189"/>
      <c r="N19" s="206">
        <v>0.91200000000000003</v>
      </c>
      <c r="O19" s="189"/>
      <c r="P19" s="206">
        <v>0.94399999999999995</v>
      </c>
      <c r="Q19" s="207"/>
      <c r="R19" s="207"/>
      <c r="T19" s="207"/>
      <c r="U19" s="207"/>
    </row>
    <row r="20" spans="1:27" ht="38.25" hidden="1" customHeight="1" x14ac:dyDescent="0.2">
      <c r="A20" s="217" t="s">
        <v>81</v>
      </c>
      <c r="B20" s="193">
        <v>151</v>
      </c>
      <c r="C20" s="189">
        <v>45</v>
      </c>
      <c r="D20" s="193">
        <v>29.8</v>
      </c>
      <c r="E20" s="193"/>
      <c r="F20" s="193">
        <v>816</v>
      </c>
      <c r="G20" s="193">
        <v>115</v>
      </c>
      <c r="H20" s="193">
        <v>14.1</v>
      </c>
      <c r="I20" s="193"/>
      <c r="J20" s="193">
        <v>816</v>
      </c>
      <c r="K20" s="193">
        <v>115</v>
      </c>
      <c r="L20" s="193">
        <v>14.1</v>
      </c>
      <c r="M20" s="193"/>
      <c r="N20" s="213">
        <v>0</v>
      </c>
      <c r="O20" s="193"/>
      <c r="P20" s="213">
        <v>0</v>
      </c>
      <c r="Q20" s="197"/>
      <c r="S20" s="212"/>
      <c r="T20" s="212"/>
      <c r="U20" s="207" t="e">
        <f>#REF!/#REF!*100</f>
        <v>#REF!</v>
      </c>
      <c r="V20" s="212"/>
      <c r="W20" s="212"/>
      <c r="X20" s="212"/>
      <c r="Y20" s="212"/>
    </row>
    <row r="21" spans="1:27" ht="3" customHeight="1" x14ac:dyDescent="0.2">
      <c r="A21" s="190"/>
      <c r="B21" s="190"/>
      <c r="C21" s="190"/>
      <c r="D21" s="190"/>
      <c r="E21" s="190"/>
      <c r="F21" s="190"/>
      <c r="G21" s="190"/>
      <c r="H21" s="190"/>
      <c r="I21" s="190"/>
      <c r="J21" s="190"/>
      <c r="K21" s="190"/>
      <c r="L21" s="190"/>
      <c r="M21" s="190"/>
      <c r="N21" s="190"/>
      <c r="O21" s="190"/>
      <c r="P21" s="190"/>
      <c r="U21" s="207"/>
    </row>
    <row r="22" spans="1:27" ht="8" customHeight="1" x14ac:dyDescent="0.2">
      <c r="A22" s="193"/>
      <c r="B22" s="193"/>
      <c r="C22" s="193"/>
      <c r="D22" s="193"/>
      <c r="E22" s="193"/>
      <c r="F22" s="193"/>
      <c r="G22" s="193"/>
      <c r="H22" s="193"/>
      <c r="I22" s="193"/>
      <c r="J22" s="193"/>
      <c r="K22" s="193"/>
      <c r="L22" s="193"/>
      <c r="M22" s="193"/>
      <c r="N22" s="193"/>
      <c r="O22" s="193"/>
      <c r="P22" s="193"/>
    </row>
    <row r="23" spans="1:27" ht="3" customHeight="1" x14ac:dyDescent="0.2">
      <c r="A23" s="188"/>
      <c r="B23" s="188"/>
      <c r="C23" s="188"/>
      <c r="D23" s="188"/>
      <c r="E23" s="188"/>
      <c r="F23" s="188"/>
      <c r="G23" s="188"/>
      <c r="H23" s="188"/>
      <c r="I23" s="188"/>
      <c r="J23" s="188"/>
      <c r="K23" s="188"/>
      <c r="L23" s="188"/>
      <c r="M23" s="188"/>
      <c r="N23" s="188"/>
      <c r="O23" s="188"/>
      <c r="P23" s="188"/>
    </row>
    <row r="24" spans="1:27" ht="12.75" customHeight="1" x14ac:dyDescent="0.2">
      <c r="A24" s="189"/>
      <c r="B24" s="261" t="s">
        <v>112</v>
      </c>
      <c r="C24" s="261"/>
      <c r="D24" s="261"/>
      <c r="E24" s="261"/>
      <c r="F24" s="261"/>
      <c r="G24" s="261"/>
      <c r="H24" s="261"/>
      <c r="I24" s="261"/>
      <c r="J24" s="261"/>
      <c r="K24" s="261"/>
      <c r="L24" s="261"/>
      <c r="M24" s="261"/>
      <c r="N24" s="261"/>
      <c r="O24" s="261"/>
      <c r="P24" s="261"/>
      <c r="Q24" s="187" t="s">
        <v>113</v>
      </c>
    </row>
    <row r="25" spans="1:27" ht="3" customHeight="1" x14ac:dyDescent="0.2">
      <c r="A25" s="189"/>
      <c r="B25" s="190"/>
      <c r="C25" s="190"/>
      <c r="D25" s="190"/>
      <c r="E25" s="190"/>
      <c r="F25" s="190"/>
      <c r="G25" s="190"/>
      <c r="H25" s="190"/>
      <c r="I25" s="190"/>
      <c r="J25" s="190"/>
      <c r="K25" s="190"/>
      <c r="L25" s="190"/>
      <c r="M25" s="190"/>
      <c r="N25" s="190"/>
      <c r="O25" s="190"/>
      <c r="P25" s="190"/>
    </row>
    <row r="26" spans="1:27" ht="60.75" customHeight="1" x14ac:dyDescent="0.2">
      <c r="A26" s="189"/>
      <c r="B26" s="261" t="s">
        <v>195</v>
      </c>
      <c r="C26" s="262"/>
      <c r="D26" s="262"/>
      <c r="E26" s="191"/>
      <c r="F26" s="261" t="s">
        <v>196</v>
      </c>
      <c r="G26" s="262"/>
      <c r="H26" s="262"/>
      <c r="I26" s="191"/>
      <c r="J26" s="261" t="s">
        <v>197</v>
      </c>
      <c r="K26" s="262"/>
      <c r="L26" s="262"/>
      <c r="M26" s="191"/>
      <c r="N26" s="192" t="s">
        <v>108</v>
      </c>
      <c r="O26" s="191"/>
      <c r="P26" s="192" t="s">
        <v>111</v>
      </c>
    </row>
    <row r="27" spans="1:27" ht="3" customHeight="1" x14ac:dyDescent="0.2">
      <c r="A27" s="189"/>
      <c r="B27" s="190"/>
      <c r="C27" s="190"/>
      <c r="D27" s="190"/>
      <c r="E27" s="189"/>
      <c r="F27" s="190"/>
      <c r="G27" s="190"/>
      <c r="H27" s="190"/>
      <c r="I27" s="189"/>
      <c r="J27" s="190"/>
      <c r="K27" s="190"/>
      <c r="L27" s="190"/>
      <c r="M27" s="189"/>
      <c r="N27" s="190"/>
      <c r="O27" s="189"/>
      <c r="P27" s="190"/>
    </row>
    <row r="28" spans="1:27" ht="3" customHeight="1" x14ac:dyDescent="0.2">
      <c r="A28" s="189"/>
      <c r="B28" s="189"/>
      <c r="C28" s="189"/>
      <c r="D28" s="189"/>
      <c r="E28" s="189"/>
      <c r="F28" s="189"/>
      <c r="G28" s="189"/>
      <c r="H28" s="189"/>
      <c r="I28" s="189"/>
      <c r="J28" s="189"/>
      <c r="K28" s="189"/>
      <c r="L28" s="189"/>
      <c r="M28" s="189"/>
      <c r="N28" s="189"/>
      <c r="O28" s="189"/>
      <c r="P28" s="189"/>
    </row>
    <row r="29" spans="1:27" ht="12" customHeight="1" x14ac:dyDescent="0.2">
      <c r="A29" s="193"/>
      <c r="B29" s="194" t="s">
        <v>5</v>
      </c>
      <c r="C29" s="195" t="s">
        <v>193</v>
      </c>
      <c r="D29" s="195" t="s">
        <v>44</v>
      </c>
      <c r="E29" s="196"/>
      <c r="F29" s="194" t="s">
        <v>5</v>
      </c>
      <c r="G29" s="195" t="s">
        <v>193</v>
      </c>
      <c r="H29" s="195" t="s">
        <v>44</v>
      </c>
      <c r="I29" s="196"/>
      <c r="J29" s="194" t="s">
        <v>5</v>
      </c>
      <c r="K29" s="195" t="s">
        <v>193</v>
      </c>
      <c r="L29" s="195" t="s">
        <v>44</v>
      </c>
      <c r="M29" s="196"/>
      <c r="N29" s="196" t="s">
        <v>194</v>
      </c>
      <c r="O29" s="196"/>
      <c r="P29" s="196" t="s">
        <v>194</v>
      </c>
      <c r="Q29" s="197"/>
      <c r="R29" s="259"/>
      <c r="S29" s="259"/>
      <c r="T29" s="259"/>
      <c r="U29" s="259"/>
      <c r="V29" s="259"/>
      <c r="W29" s="259"/>
      <c r="X29" s="259"/>
      <c r="Y29" s="259"/>
      <c r="Z29" s="259"/>
      <c r="AA29" s="259"/>
    </row>
    <row r="30" spans="1:27" ht="3" customHeight="1" x14ac:dyDescent="0.2">
      <c r="A30" s="190"/>
      <c r="B30" s="198"/>
      <c r="C30" s="198"/>
      <c r="D30" s="190"/>
      <c r="E30" s="190"/>
      <c r="F30" s="198"/>
      <c r="G30" s="198"/>
      <c r="H30" s="190"/>
      <c r="I30" s="190"/>
      <c r="J30" s="198"/>
      <c r="K30" s="198"/>
      <c r="L30" s="190"/>
      <c r="M30" s="190"/>
      <c r="N30" s="190"/>
      <c r="O30" s="190"/>
      <c r="P30" s="190"/>
    </row>
    <row r="31" spans="1:27" ht="3" customHeight="1" x14ac:dyDescent="0.2">
      <c r="A31" s="189"/>
      <c r="B31" s="199"/>
      <c r="C31" s="199"/>
      <c r="D31" s="189"/>
      <c r="E31" s="189"/>
      <c r="F31" s="199"/>
      <c r="G31" s="199"/>
      <c r="H31" s="189"/>
      <c r="I31" s="189"/>
      <c r="J31" s="199"/>
      <c r="K31" s="199"/>
      <c r="L31" s="189"/>
      <c r="M31" s="189"/>
      <c r="N31" s="189"/>
      <c r="O31" s="189"/>
      <c r="P31" s="189"/>
    </row>
    <row r="32" spans="1:27" ht="15" customHeight="1" x14ac:dyDescent="0.2">
      <c r="A32" s="200" t="s">
        <v>80</v>
      </c>
      <c r="B32" s="199"/>
      <c r="C32" s="199"/>
      <c r="D32" s="189"/>
      <c r="E32" s="189"/>
      <c r="F32" s="199"/>
      <c r="G32" s="199"/>
      <c r="H32" s="189"/>
      <c r="I32" s="189"/>
      <c r="J32" s="199"/>
      <c r="K32" s="199"/>
      <c r="L32" s="189"/>
      <c r="M32" s="189"/>
      <c r="N32" s="201"/>
      <c r="O32" s="189"/>
      <c r="P32" s="201"/>
    </row>
    <row r="33" spans="1:25" ht="15" customHeight="1" x14ac:dyDescent="0.2">
      <c r="A33" s="202" t="s">
        <v>103</v>
      </c>
      <c r="B33" s="195">
        <v>466</v>
      </c>
      <c r="C33" s="195">
        <v>146</v>
      </c>
      <c r="D33" s="203">
        <v>31.3</v>
      </c>
      <c r="E33" s="189"/>
      <c r="F33" s="195">
        <v>398</v>
      </c>
      <c r="G33" s="195">
        <v>121</v>
      </c>
      <c r="H33" s="205">
        <v>30.4</v>
      </c>
      <c r="I33" s="189"/>
      <c r="J33" s="195">
        <v>68</v>
      </c>
      <c r="K33" s="195">
        <v>25</v>
      </c>
      <c r="L33" s="205">
        <v>36.799999999999997</v>
      </c>
      <c r="M33" s="189"/>
      <c r="N33" s="206">
        <v>0.29599999999999999</v>
      </c>
      <c r="O33" s="189"/>
      <c r="P33" s="206">
        <v>0.69899999999999995</v>
      </c>
      <c r="Q33" s="207"/>
      <c r="R33" s="214"/>
      <c r="T33" s="207"/>
      <c r="U33" s="207"/>
    </row>
    <row r="34" spans="1:25" ht="15" customHeight="1" x14ac:dyDescent="0.2">
      <c r="A34" s="202" t="s">
        <v>104</v>
      </c>
      <c r="B34" s="195">
        <v>466</v>
      </c>
      <c r="C34" s="195">
        <v>51</v>
      </c>
      <c r="D34" s="203">
        <v>10.9</v>
      </c>
      <c r="E34" s="189"/>
      <c r="F34" s="195">
        <v>398</v>
      </c>
      <c r="G34" s="195">
        <v>39</v>
      </c>
      <c r="H34" s="205">
        <v>9.8000000000000007</v>
      </c>
      <c r="I34" s="189"/>
      <c r="J34" s="195">
        <v>68</v>
      </c>
      <c r="K34" s="195">
        <v>12</v>
      </c>
      <c r="L34" s="205">
        <v>17.600000000000001</v>
      </c>
      <c r="M34" s="189"/>
      <c r="N34" s="206">
        <v>5.5E-2</v>
      </c>
      <c r="O34" s="189"/>
      <c r="P34" s="206">
        <v>0.48099999999999998</v>
      </c>
      <c r="Q34" s="207"/>
      <c r="R34" s="207"/>
      <c r="T34" s="207"/>
      <c r="U34" s="207"/>
    </row>
    <row r="35" spans="1:25" ht="15" customHeight="1" x14ac:dyDescent="0.2">
      <c r="A35" s="202" t="s">
        <v>105</v>
      </c>
      <c r="B35" s="195">
        <v>462</v>
      </c>
      <c r="C35" s="195">
        <v>30</v>
      </c>
      <c r="D35" s="203">
        <f>C35/B35*100</f>
        <v>6.4935064935064926</v>
      </c>
      <c r="E35" s="209"/>
      <c r="F35" s="195">
        <v>394</v>
      </c>
      <c r="G35" s="195">
        <v>26</v>
      </c>
      <c r="H35" s="203">
        <f>G35/F35*100</f>
        <v>6.5989847715736047</v>
      </c>
      <c r="I35" s="209"/>
      <c r="J35" s="195">
        <v>68</v>
      </c>
      <c r="K35" s="195">
        <v>4</v>
      </c>
      <c r="L35" s="205">
        <v>5.9</v>
      </c>
      <c r="M35" s="210"/>
      <c r="N35" s="206">
        <v>0.82499999999999996</v>
      </c>
      <c r="O35" s="210"/>
      <c r="P35" s="215">
        <v>0.93700000000000006</v>
      </c>
      <c r="Q35" s="207"/>
      <c r="R35" s="207"/>
      <c r="T35" s="207"/>
      <c r="U35" s="207"/>
    </row>
    <row r="36" spans="1:25" ht="15" customHeight="1" x14ac:dyDescent="0.2">
      <c r="A36" s="202" t="s">
        <v>106</v>
      </c>
      <c r="B36" s="195">
        <v>466</v>
      </c>
      <c r="C36" s="195">
        <v>8</v>
      </c>
      <c r="D36" s="203">
        <f>C36/B36*100</f>
        <v>1.7167381974248928</v>
      </c>
      <c r="E36" s="209"/>
      <c r="F36" s="195">
        <v>398</v>
      </c>
      <c r="G36" s="195">
        <v>7</v>
      </c>
      <c r="H36" s="203">
        <f>G36/F36*100</f>
        <v>1.7587939698492463</v>
      </c>
      <c r="I36" s="209"/>
      <c r="J36" s="195">
        <v>68</v>
      </c>
      <c r="K36" s="195">
        <v>1</v>
      </c>
      <c r="L36" s="205">
        <v>1.5</v>
      </c>
      <c r="M36" s="210"/>
      <c r="N36" s="206">
        <v>0.86599999999999999</v>
      </c>
      <c r="O36" s="210"/>
      <c r="P36" s="215">
        <v>0.92800000000000005</v>
      </c>
      <c r="Q36" s="207"/>
      <c r="R36" s="207"/>
      <c r="T36" s="207"/>
      <c r="U36" s="207"/>
    </row>
    <row r="37" spans="1:25" ht="15" customHeight="1" x14ac:dyDescent="0.2">
      <c r="A37" s="200" t="s">
        <v>47</v>
      </c>
      <c r="B37" s="195"/>
      <c r="C37" s="195"/>
      <c r="D37" s="203"/>
      <c r="E37" s="196"/>
      <c r="F37" s="195"/>
      <c r="G37" s="195"/>
      <c r="H37" s="205"/>
      <c r="I37" s="196"/>
      <c r="J37" s="195"/>
      <c r="K37" s="195"/>
      <c r="L37" s="211"/>
      <c r="M37" s="196"/>
      <c r="N37" s="201"/>
      <c r="O37" s="196"/>
      <c r="P37" s="201"/>
      <c r="Q37" s="207"/>
    </row>
    <row r="38" spans="1:25" ht="15" customHeight="1" x14ac:dyDescent="0.2">
      <c r="A38" s="202" t="s">
        <v>88</v>
      </c>
      <c r="B38" s="195">
        <v>466</v>
      </c>
      <c r="C38" s="195">
        <v>89</v>
      </c>
      <c r="D38" s="203">
        <v>19.100000000000001</v>
      </c>
      <c r="E38" s="189"/>
      <c r="F38" s="195">
        <v>398</v>
      </c>
      <c r="G38" s="195">
        <v>79</v>
      </c>
      <c r="H38" s="205">
        <v>19.8</v>
      </c>
      <c r="I38" s="189"/>
      <c r="J38" s="195">
        <v>68</v>
      </c>
      <c r="K38" s="195">
        <v>10</v>
      </c>
      <c r="L38" s="205">
        <v>14.7</v>
      </c>
      <c r="M38" s="189"/>
      <c r="N38" s="206">
        <v>0.31900000000000001</v>
      </c>
      <c r="O38" s="189"/>
      <c r="P38" s="206">
        <v>0.70399999999999996</v>
      </c>
      <c r="Q38" s="207"/>
      <c r="R38" s="207"/>
      <c r="T38" s="207"/>
      <c r="U38" s="207"/>
    </row>
    <row r="39" spans="1:25" ht="15" customHeight="1" x14ac:dyDescent="0.2">
      <c r="A39" s="202" t="s">
        <v>102</v>
      </c>
      <c r="B39" s="195">
        <v>459</v>
      </c>
      <c r="C39" s="195">
        <v>184</v>
      </c>
      <c r="D39" s="203">
        <v>40.1</v>
      </c>
      <c r="E39" s="189"/>
      <c r="F39" s="195">
        <v>393</v>
      </c>
      <c r="G39" s="195">
        <v>152</v>
      </c>
      <c r="H39" s="205">
        <v>38.700000000000003</v>
      </c>
      <c r="I39" s="189"/>
      <c r="J39" s="195">
        <v>66</v>
      </c>
      <c r="K39" s="195">
        <v>32</v>
      </c>
      <c r="L39" s="205">
        <v>48.5</v>
      </c>
      <c r="M39" s="189"/>
      <c r="N39" s="206">
        <v>0.13200000000000001</v>
      </c>
      <c r="O39" s="189"/>
      <c r="P39" s="206">
        <v>0.56499999999999995</v>
      </c>
      <c r="Q39" s="207"/>
      <c r="R39" s="207"/>
      <c r="S39" s="212"/>
      <c r="T39" s="207"/>
      <c r="U39" s="207"/>
      <c r="V39" s="212"/>
      <c r="W39" s="212"/>
      <c r="X39" s="212"/>
      <c r="Y39" s="212"/>
    </row>
    <row r="40" spans="1:25" ht="38.25" hidden="1" customHeight="1" x14ac:dyDescent="0.2">
      <c r="A40" s="217" t="s">
        <v>81</v>
      </c>
      <c r="B40" s="193">
        <v>151</v>
      </c>
      <c r="C40" s="189">
        <v>45</v>
      </c>
      <c r="D40" s="193">
        <v>29.8</v>
      </c>
      <c r="E40" s="193"/>
      <c r="F40" s="193">
        <v>816</v>
      </c>
      <c r="G40" s="193">
        <v>115</v>
      </c>
      <c r="H40" s="193">
        <v>14.1</v>
      </c>
      <c r="I40" s="193"/>
      <c r="J40" s="193">
        <v>816</v>
      </c>
      <c r="K40" s="193">
        <v>115</v>
      </c>
      <c r="L40" s="193">
        <v>14.1</v>
      </c>
      <c r="M40" s="193"/>
      <c r="N40" s="213">
        <v>0</v>
      </c>
      <c r="O40" s="193"/>
      <c r="P40" s="213">
        <v>0</v>
      </c>
      <c r="Q40" s="197"/>
      <c r="S40" s="212"/>
      <c r="T40" s="212"/>
      <c r="U40" s="207" t="e">
        <f>#REF!/#REF!*100</f>
        <v>#REF!</v>
      </c>
      <c r="V40" s="212"/>
      <c r="W40" s="212"/>
      <c r="X40" s="212"/>
      <c r="Y40" s="212"/>
    </row>
    <row r="41" spans="1:25" ht="3" customHeight="1" x14ac:dyDescent="0.2">
      <c r="A41" s="190"/>
      <c r="B41" s="190"/>
      <c r="C41" s="190"/>
      <c r="D41" s="190"/>
      <c r="E41" s="190"/>
      <c r="F41" s="190"/>
      <c r="G41" s="190"/>
      <c r="H41" s="190"/>
      <c r="I41" s="190"/>
      <c r="J41" s="190"/>
      <c r="K41" s="190"/>
      <c r="L41" s="190"/>
      <c r="M41" s="190"/>
      <c r="N41" s="190"/>
      <c r="O41" s="190"/>
      <c r="P41" s="190"/>
      <c r="U41" s="207"/>
    </row>
    <row r="42" spans="1:25" ht="5" customHeight="1" x14ac:dyDescent="0.2">
      <c r="A42" s="189"/>
      <c r="B42" s="189"/>
      <c r="C42" s="189"/>
      <c r="D42" s="189"/>
      <c r="E42" s="189"/>
      <c r="F42" s="189"/>
      <c r="G42" s="189"/>
      <c r="H42" s="189"/>
      <c r="I42" s="189"/>
      <c r="J42" s="189"/>
      <c r="K42" s="189"/>
      <c r="L42" s="189"/>
      <c r="M42" s="189"/>
      <c r="N42" s="189"/>
      <c r="O42" s="189"/>
      <c r="P42" s="189"/>
      <c r="U42" s="207"/>
    </row>
    <row r="43" spans="1:25" ht="15" customHeight="1" x14ac:dyDescent="0.2">
      <c r="A43" s="216" t="s">
        <v>198</v>
      </c>
      <c r="B43" s="193"/>
      <c r="C43" s="193"/>
      <c r="D43" s="193"/>
      <c r="E43" s="193"/>
      <c r="F43" s="193"/>
      <c r="G43" s="193"/>
      <c r="H43" s="193"/>
      <c r="I43" s="193"/>
      <c r="J43" s="193"/>
      <c r="K43" s="193"/>
      <c r="L43" s="193"/>
      <c r="M43" s="193"/>
      <c r="N43" s="193"/>
      <c r="O43" s="193"/>
      <c r="P43" s="193"/>
    </row>
    <row r="44" spans="1:25" ht="15" customHeight="1" x14ac:dyDescent="0.2">
      <c r="A44" s="216" t="s">
        <v>199</v>
      </c>
      <c r="B44" s="193"/>
      <c r="C44" s="193"/>
      <c r="D44" s="193"/>
      <c r="E44" s="193"/>
      <c r="F44" s="193"/>
      <c r="G44" s="193"/>
      <c r="H44" s="193"/>
      <c r="I44" s="193"/>
      <c r="J44" s="193"/>
      <c r="K44" s="193"/>
      <c r="L44" s="193"/>
      <c r="M44" s="193"/>
      <c r="N44" s="193"/>
      <c r="O44" s="193"/>
      <c r="P44" s="193"/>
    </row>
    <row r="45" spans="1:25" ht="15" customHeight="1" x14ac:dyDescent="0.2">
      <c r="A45" s="216" t="s">
        <v>200</v>
      </c>
      <c r="B45" s="193"/>
      <c r="C45" s="193"/>
      <c r="D45" s="193"/>
      <c r="E45" s="193"/>
      <c r="F45" s="193"/>
      <c r="G45" s="193"/>
      <c r="H45" s="193"/>
      <c r="I45" s="193"/>
      <c r="J45" s="193"/>
      <c r="K45" s="193"/>
      <c r="L45" s="193"/>
      <c r="M45" s="193"/>
      <c r="N45" s="193"/>
      <c r="O45" s="193"/>
      <c r="P45" s="193"/>
    </row>
    <row r="46" spans="1:25" ht="15" customHeight="1" x14ac:dyDescent="0.2">
      <c r="A46" s="216" t="s">
        <v>201</v>
      </c>
      <c r="B46" s="193"/>
      <c r="C46" s="193"/>
      <c r="D46" s="193"/>
      <c r="E46" s="193"/>
      <c r="F46" s="193"/>
      <c r="G46" s="193"/>
      <c r="H46" s="193"/>
      <c r="I46" s="193"/>
      <c r="J46" s="193"/>
      <c r="K46" s="193"/>
      <c r="L46" s="193"/>
      <c r="M46" s="193"/>
      <c r="N46" s="193"/>
      <c r="O46" s="193"/>
      <c r="P46" s="193"/>
    </row>
    <row r="47" spans="1:25" ht="15" customHeight="1" x14ac:dyDescent="0.2">
      <c r="A47" s="216" t="s">
        <v>202</v>
      </c>
      <c r="B47" s="193"/>
      <c r="C47" s="193"/>
      <c r="D47" s="193"/>
      <c r="E47" s="193"/>
      <c r="F47" s="193"/>
      <c r="G47" s="193"/>
      <c r="H47" s="193"/>
      <c r="I47" s="193"/>
      <c r="J47" s="193"/>
      <c r="K47" s="193"/>
      <c r="L47" s="193"/>
      <c r="M47" s="193"/>
      <c r="N47" s="193"/>
      <c r="O47" s="193"/>
      <c r="P47" s="193"/>
    </row>
    <row r="48" spans="1:25" ht="15" customHeight="1" x14ac:dyDescent="0.2">
      <c r="A48" s="258" t="s">
        <v>203</v>
      </c>
      <c r="B48" s="258"/>
      <c r="C48" s="258"/>
      <c r="D48" s="258"/>
      <c r="E48" s="258"/>
      <c r="F48" s="258"/>
      <c r="G48" s="258"/>
      <c r="H48" s="258"/>
      <c r="I48" s="258"/>
      <c r="J48" s="258"/>
      <c r="K48" s="258"/>
      <c r="L48" s="258"/>
      <c r="M48" s="258"/>
      <c r="N48" s="258"/>
      <c r="O48" s="258"/>
      <c r="P48" s="258"/>
    </row>
    <row r="49" spans="1:16" ht="19.5" customHeight="1" x14ac:dyDescent="0.2">
      <c r="A49" s="258"/>
      <c r="B49" s="258"/>
      <c r="C49" s="258"/>
      <c r="D49" s="258"/>
      <c r="E49" s="258"/>
      <c r="F49" s="258"/>
      <c r="G49" s="258"/>
      <c r="H49" s="258"/>
      <c r="I49" s="258"/>
      <c r="J49" s="258"/>
      <c r="K49" s="258"/>
      <c r="L49" s="258"/>
      <c r="M49" s="258"/>
      <c r="N49" s="258"/>
      <c r="O49" s="258"/>
      <c r="P49" s="258"/>
    </row>
    <row r="50" spans="1:16" ht="12.75" customHeight="1" x14ac:dyDescent="0.2"/>
  </sheetData>
  <mergeCells count="13">
    <mergeCell ref="A48:P49"/>
    <mergeCell ref="R29:AA29"/>
    <mergeCell ref="R9:AA9"/>
    <mergeCell ref="A1:P1"/>
    <mergeCell ref="B6:D6"/>
    <mergeCell ref="F6:H6"/>
    <mergeCell ref="R12:AN12"/>
    <mergeCell ref="J6:L6"/>
    <mergeCell ref="B4:P4"/>
    <mergeCell ref="B24:P24"/>
    <mergeCell ref="B26:D26"/>
    <mergeCell ref="J26:L26"/>
    <mergeCell ref="F26:H26"/>
  </mergeCells>
  <pageMargins left="0.70866141732283472" right="0.70866141732283472" top="0.74803149606299213" bottom="0.74803149606299213" header="0.31496062992125984" footer="0.31496062992125984"/>
  <pageSetup paperSize="9"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1"/>
  <sheetViews>
    <sheetView showGridLines="0" zoomScale="110" zoomScaleNormal="110" workbookViewId="0">
      <pane xSplit="1" topLeftCell="B1" activePane="topRight" state="frozen"/>
      <selection activeCell="A6" sqref="A6"/>
      <selection pane="topRight" activeCell="K14" sqref="K14"/>
    </sheetView>
  </sheetViews>
  <sheetFormatPr baseColWidth="10" defaultColWidth="9" defaultRowHeight="13" x14ac:dyDescent="0.15"/>
  <cols>
    <col min="1" max="1" width="32.33203125" style="72" customWidth="1"/>
    <col min="2" max="2" width="1.83203125" style="72" customWidth="1"/>
    <col min="3" max="3" width="4.5" style="76" bestFit="1" customWidth="1"/>
    <col min="4" max="4" width="4.6640625" style="76" bestFit="1" customWidth="1"/>
    <col min="5" max="5" width="4.6640625" style="76" customWidth="1"/>
    <col min="6" max="6" width="3.6640625" style="76" customWidth="1"/>
    <col min="7" max="7" width="4.6640625" style="76" bestFit="1" customWidth="1"/>
    <col min="8" max="8" width="4.6640625" style="76" customWidth="1"/>
    <col min="9" max="9" width="3.6640625" style="72" customWidth="1"/>
    <col min="10" max="10" width="4.6640625" style="72" bestFit="1" customWidth="1"/>
    <col min="11" max="11" width="4.6640625" style="72" customWidth="1"/>
    <col min="12" max="12" width="3.6640625" style="72" customWidth="1"/>
    <col min="13" max="13" width="4.6640625" style="72" bestFit="1" customWidth="1"/>
    <col min="14" max="14" width="4.6640625" style="72" customWidth="1"/>
    <col min="15" max="15" width="1.83203125" style="72" customWidth="1"/>
    <col min="16" max="16" width="3.6640625" style="81" customWidth="1"/>
    <col min="17" max="18" width="4.6640625" style="82" customWidth="1"/>
    <col min="19" max="19" width="4.6640625" style="140" customWidth="1"/>
    <col min="20" max="21" width="4.6640625" style="82" customWidth="1"/>
    <col min="22" max="16384" width="9" style="72"/>
  </cols>
  <sheetData>
    <row r="1" spans="1:23" ht="45" customHeight="1" x14ac:dyDescent="0.15">
      <c r="A1" s="267" t="s">
        <v>131</v>
      </c>
      <c r="B1" s="267"/>
      <c r="C1" s="267"/>
      <c r="D1" s="267"/>
      <c r="E1" s="267"/>
      <c r="F1" s="267"/>
      <c r="G1" s="267"/>
      <c r="H1" s="267"/>
      <c r="I1" s="267"/>
      <c r="J1" s="267"/>
      <c r="K1" s="267"/>
      <c r="L1" s="267"/>
      <c r="M1" s="267"/>
      <c r="N1" s="267"/>
      <c r="O1" s="267"/>
      <c r="P1" s="267"/>
      <c r="Q1" s="267"/>
      <c r="R1" s="267"/>
      <c r="S1" s="267"/>
      <c r="T1" s="267"/>
      <c r="U1" s="267"/>
      <c r="W1" s="110"/>
    </row>
    <row r="2" spans="1:23" ht="20.25" customHeight="1" x14ac:dyDescent="0.15">
      <c r="A2" s="139"/>
      <c r="B2" s="139"/>
      <c r="C2" s="270" t="s">
        <v>117</v>
      </c>
      <c r="D2" s="270"/>
      <c r="E2" s="270"/>
      <c r="F2" s="270"/>
      <c r="G2" s="270"/>
      <c r="H2" s="270"/>
      <c r="I2" s="270"/>
      <c r="J2" s="270"/>
      <c r="K2" s="270"/>
      <c r="L2" s="270"/>
      <c r="M2" s="270"/>
      <c r="N2" s="270"/>
      <c r="O2" s="139"/>
      <c r="P2" s="269" t="s">
        <v>6</v>
      </c>
      <c r="Q2" s="269"/>
      <c r="R2" s="269"/>
      <c r="S2" s="269"/>
      <c r="T2" s="269"/>
      <c r="U2" s="269"/>
      <c r="W2" s="110"/>
    </row>
    <row r="3" spans="1:23" ht="30" customHeight="1" x14ac:dyDescent="0.15">
      <c r="A3" s="83"/>
      <c r="B3" s="71"/>
      <c r="C3" s="268" t="s">
        <v>91</v>
      </c>
      <c r="D3" s="268"/>
      <c r="E3" s="268"/>
      <c r="F3" s="268" t="s">
        <v>92</v>
      </c>
      <c r="G3" s="268"/>
      <c r="H3" s="268"/>
      <c r="I3" s="268" t="s">
        <v>39</v>
      </c>
      <c r="J3" s="268"/>
      <c r="K3" s="268"/>
      <c r="L3" s="269" t="s">
        <v>93</v>
      </c>
      <c r="M3" s="269"/>
      <c r="N3" s="269"/>
      <c r="O3" s="71"/>
      <c r="P3" s="271"/>
      <c r="Q3" s="271"/>
      <c r="R3" s="271"/>
      <c r="S3" s="271"/>
      <c r="T3" s="271"/>
      <c r="U3" s="271"/>
      <c r="V3" s="73"/>
      <c r="W3" s="111"/>
    </row>
    <row r="4" spans="1:23" ht="20.25" customHeight="1" x14ac:dyDescent="0.15">
      <c r="A4" s="98"/>
      <c r="B4" s="84"/>
      <c r="C4" s="94" t="s">
        <v>87</v>
      </c>
      <c r="D4" s="265" t="s">
        <v>94</v>
      </c>
      <c r="E4" s="265"/>
      <c r="F4" s="94" t="s">
        <v>87</v>
      </c>
      <c r="G4" s="265" t="s">
        <v>94</v>
      </c>
      <c r="H4" s="265"/>
      <c r="I4" s="94" t="s">
        <v>87</v>
      </c>
      <c r="J4" s="265" t="s">
        <v>94</v>
      </c>
      <c r="K4" s="265"/>
      <c r="L4" s="94" t="s">
        <v>87</v>
      </c>
      <c r="M4" s="265" t="s">
        <v>94</v>
      </c>
      <c r="N4" s="265"/>
      <c r="O4" s="84"/>
      <c r="P4" s="95" t="s">
        <v>87</v>
      </c>
      <c r="Q4" s="266" t="s">
        <v>94</v>
      </c>
      <c r="R4" s="266"/>
      <c r="S4" s="109" t="s">
        <v>14</v>
      </c>
      <c r="T4" s="266" t="s">
        <v>94</v>
      </c>
      <c r="U4" s="266"/>
      <c r="W4" s="111"/>
    </row>
    <row r="5" spans="1:23" ht="3" customHeight="1" x14ac:dyDescent="0.15">
      <c r="A5" s="84"/>
      <c r="B5" s="84"/>
      <c r="C5" s="99"/>
      <c r="D5" s="100"/>
      <c r="E5" s="100"/>
      <c r="F5" s="99"/>
      <c r="G5" s="100"/>
      <c r="H5" s="100"/>
      <c r="I5" s="99"/>
      <c r="J5" s="100"/>
      <c r="K5" s="100"/>
      <c r="L5" s="99"/>
      <c r="M5" s="100"/>
      <c r="N5" s="100"/>
      <c r="O5" s="84"/>
      <c r="P5" s="101"/>
      <c r="Q5" s="102"/>
      <c r="R5" s="102"/>
      <c r="S5" s="102"/>
      <c r="T5" s="102"/>
      <c r="U5" s="102"/>
      <c r="W5" s="111"/>
    </row>
    <row r="6" spans="1:23" x14ac:dyDescent="0.15">
      <c r="A6" s="96" t="s">
        <v>95</v>
      </c>
      <c r="B6" s="141"/>
      <c r="C6" s="85"/>
      <c r="D6" s="86"/>
      <c r="E6" s="87"/>
      <c r="F6" s="85"/>
      <c r="G6" s="86"/>
      <c r="H6" s="87"/>
      <c r="I6" s="88"/>
      <c r="J6" s="89"/>
      <c r="K6" s="90"/>
      <c r="L6" s="88"/>
      <c r="M6" s="89"/>
      <c r="N6" s="90"/>
      <c r="O6" s="96"/>
      <c r="P6" s="85"/>
      <c r="Q6" s="86"/>
      <c r="R6" s="87"/>
      <c r="S6" s="85"/>
      <c r="T6" s="86"/>
      <c r="U6" s="87"/>
      <c r="W6" s="112"/>
    </row>
    <row r="7" spans="1:23" x14ac:dyDescent="0.15">
      <c r="A7" s="91" t="s">
        <v>96</v>
      </c>
      <c r="B7" s="141"/>
      <c r="C7" s="85">
        <v>1.5</v>
      </c>
      <c r="D7" s="86">
        <v>1</v>
      </c>
      <c r="E7" s="87">
        <v>2.2999999999999998</v>
      </c>
      <c r="F7" s="85">
        <v>1.1000000000000001</v>
      </c>
      <c r="G7" s="86">
        <v>0.7</v>
      </c>
      <c r="H7" s="87">
        <v>1.8</v>
      </c>
      <c r="I7" s="88">
        <v>2.1</v>
      </c>
      <c r="J7" s="89">
        <v>1.2</v>
      </c>
      <c r="K7" s="90">
        <v>3.9</v>
      </c>
      <c r="L7" s="88">
        <v>1</v>
      </c>
      <c r="M7" s="89">
        <v>0.5</v>
      </c>
      <c r="N7" s="90">
        <v>1.8</v>
      </c>
      <c r="O7" s="91" t="s">
        <v>128</v>
      </c>
      <c r="P7" s="85">
        <v>0.9</v>
      </c>
      <c r="Q7" s="86">
        <v>0.6</v>
      </c>
      <c r="R7" s="87">
        <v>1.3</v>
      </c>
      <c r="S7" s="142">
        <v>-1.9385900000000001E-2</v>
      </c>
      <c r="T7" s="143">
        <v>-0.13541120000000001</v>
      </c>
      <c r="U7" s="144">
        <v>9.6639299999999997E-2</v>
      </c>
      <c r="V7" s="107"/>
      <c r="W7" s="112"/>
    </row>
    <row r="8" spans="1:23" x14ac:dyDescent="0.15">
      <c r="A8" s="91" t="s">
        <v>97</v>
      </c>
      <c r="B8" s="141"/>
      <c r="C8" s="85">
        <v>1.1000000000000001</v>
      </c>
      <c r="D8" s="86">
        <v>0.8</v>
      </c>
      <c r="E8" s="87">
        <v>1.5</v>
      </c>
      <c r="F8" s="85">
        <v>0.7</v>
      </c>
      <c r="G8" s="86">
        <v>0.5</v>
      </c>
      <c r="H8" s="87">
        <v>1.1000000000000001</v>
      </c>
      <c r="I8" s="88">
        <v>1.2</v>
      </c>
      <c r="J8" s="89">
        <v>0.7</v>
      </c>
      <c r="K8" s="90">
        <v>1.9</v>
      </c>
      <c r="L8" s="88">
        <v>0.5</v>
      </c>
      <c r="M8" s="89">
        <v>0.3</v>
      </c>
      <c r="N8" s="90">
        <v>1</v>
      </c>
      <c r="O8" s="91" t="s">
        <v>128</v>
      </c>
      <c r="P8" s="85">
        <v>0.9</v>
      </c>
      <c r="Q8" s="86">
        <v>0.7</v>
      </c>
      <c r="R8" s="87">
        <v>1.3</v>
      </c>
      <c r="S8" s="142">
        <v>-1.07221E-2</v>
      </c>
      <c r="T8" s="143">
        <v>-0.10301349999999999</v>
      </c>
      <c r="U8" s="144">
        <v>8.1569299999999997E-2</v>
      </c>
      <c r="V8" s="107"/>
      <c r="W8" s="112"/>
    </row>
    <row r="9" spans="1:23" x14ac:dyDescent="0.15">
      <c r="A9" s="97" t="s">
        <v>122</v>
      </c>
      <c r="C9" s="72"/>
      <c r="D9" s="72"/>
      <c r="E9" s="72"/>
      <c r="F9" s="72"/>
      <c r="G9" s="72"/>
      <c r="H9" s="72"/>
      <c r="P9" s="72"/>
      <c r="Q9" s="72"/>
      <c r="R9" s="72"/>
      <c r="S9" s="142"/>
      <c r="T9" s="143"/>
      <c r="U9" s="144"/>
      <c r="V9" s="107"/>
      <c r="W9" s="74"/>
    </row>
    <row r="10" spans="1:23" x14ac:dyDescent="0.15">
      <c r="A10" s="91" t="s">
        <v>123</v>
      </c>
      <c r="B10" s="141"/>
      <c r="C10" s="85"/>
      <c r="D10" s="86"/>
      <c r="E10" s="87"/>
      <c r="F10" s="85">
        <v>1.6</v>
      </c>
      <c r="G10" s="86">
        <v>1</v>
      </c>
      <c r="H10" s="87">
        <v>2.6</v>
      </c>
      <c r="I10" s="88">
        <v>1.1000000000000001</v>
      </c>
      <c r="J10" s="89">
        <v>0.6</v>
      </c>
      <c r="K10" s="90">
        <v>2.1</v>
      </c>
      <c r="L10" s="88">
        <v>1.4</v>
      </c>
      <c r="M10" s="89">
        <v>0.7</v>
      </c>
      <c r="N10" s="90">
        <v>2.8</v>
      </c>
      <c r="P10" s="85">
        <v>0.5</v>
      </c>
      <c r="Q10" s="86">
        <v>0.3</v>
      </c>
      <c r="R10" s="87">
        <v>0.8</v>
      </c>
      <c r="S10" s="142">
        <v>-0.1219215</v>
      </c>
      <c r="T10" s="143">
        <v>-0.1785872</v>
      </c>
      <c r="U10" s="144">
        <v>-6.5255900000000006E-2</v>
      </c>
      <c r="V10" s="107"/>
      <c r="W10" s="74"/>
    </row>
    <row r="11" spans="1:23" x14ac:dyDescent="0.15">
      <c r="A11" s="91" t="s">
        <v>124</v>
      </c>
      <c r="B11" s="141"/>
      <c r="C11" s="85"/>
      <c r="D11" s="86"/>
      <c r="E11" s="87"/>
      <c r="F11" s="85">
        <v>1.4</v>
      </c>
      <c r="G11" s="86">
        <v>0.6</v>
      </c>
      <c r="H11" s="87">
        <v>3.2</v>
      </c>
      <c r="I11" s="88">
        <v>1.9</v>
      </c>
      <c r="J11" s="89">
        <v>0.8</v>
      </c>
      <c r="K11" s="90">
        <v>4.5</v>
      </c>
      <c r="L11" s="88">
        <v>1.3</v>
      </c>
      <c r="M11" s="89">
        <v>0.5</v>
      </c>
      <c r="N11" s="90">
        <v>3.4</v>
      </c>
      <c r="O11" s="92"/>
      <c r="P11" s="85">
        <v>1</v>
      </c>
      <c r="Q11" s="86">
        <v>0.5</v>
      </c>
      <c r="R11" s="87">
        <v>1.9</v>
      </c>
      <c r="S11" s="142">
        <v>-8.0949599999999997E-2</v>
      </c>
      <c r="T11" s="143">
        <v>-0.20314119999999999</v>
      </c>
      <c r="U11" s="144">
        <v>4.1242000000000001E-2</v>
      </c>
      <c r="V11" s="107"/>
      <c r="W11" s="74"/>
    </row>
    <row r="12" spans="1:23" x14ac:dyDescent="0.15">
      <c r="A12" s="92" t="s">
        <v>127</v>
      </c>
      <c r="B12" s="141"/>
      <c r="C12" s="85"/>
      <c r="D12" s="86"/>
      <c r="E12" s="87"/>
      <c r="F12" s="85">
        <v>1.2</v>
      </c>
      <c r="G12" s="86">
        <v>0.7</v>
      </c>
      <c r="H12" s="87">
        <v>1.9</v>
      </c>
      <c r="I12" s="88">
        <v>0.6</v>
      </c>
      <c r="J12" s="89">
        <v>0.3</v>
      </c>
      <c r="K12" s="90">
        <v>1.4</v>
      </c>
      <c r="L12" s="88">
        <v>0.9</v>
      </c>
      <c r="M12" s="89">
        <v>0.4</v>
      </c>
      <c r="N12" s="90">
        <v>1.8</v>
      </c>
      <c r="O12" s="92"/>
      <c r="P12" s="85">
        <v>0.9</v>
      </c>
      <c r="Q12" s="86">
        <v>0.6</v>
      </c>
      <c r="R12" s="87">
        <v>1.5</v>
      </c>
      <c r="S12" s="142">
        <v>3.83866E-2</v>
      </c>
      <c r="T12" s="143">
        <v>7.6706999999999999E-3</v>
      </c>
      <c r="U12" s="144">
        <v>6.9102499999999997E-2</v>
      </c>
      <c r="V12" s="107"/>
      <c r="W12" s="74"/>
    </row>
    <row r="13" spans="1:23" x14ac:dyDescent="0.15">
      <c r="A13" s="97" t="s">
        <v>98</v>
      </c>
      <c r="C13" s="72"/>
      <c r="D13" s="72"/>
      <c r="E13" s="72"/>
      <c r="F13" s="72"/>
      <c r="G13" s="72"/>
      <c r="H13" s="72"/>
      <c r="P13" s="72"/>
      <c r="Q13" s="72"/>
      <c r="R13" s="72"/>
      <c r="S13" s="142"/>
      <c r="T13" s="143"/>
      <c r="U13" s="144"/>
      <c r="V13" s="107"/>
      <c r="W13" s="74"/>
    </row>
    <row r="14" spans="1:23" x14ac:dyDescent="0.15">
      <c r="A14" s="92" t="s">
        <v>99</v>
      </c>
      <c r="B14" s="141"/>
      <c r="C14" s="85"/>
      <c r="D14" s="86"/>
      <c r="E14" s="87"/>
      <c r="F14" s="85"/>
      <c r="G14" s="86"/>
      <c r="H14" s="87"/>
      <c r="I14" s="88">
        <v>1.5</v>
      </c>
      <c r="J14" s="89">
        <v>1</v>
      </c>
      <c r="K14" s="90">
        <v>2.2000000000000002</v>
      </c>
      <c r="L14" s="88">
        <v>0.8</v>
      </c>
      <c r="M14" s="89">
        <v>0.5</v>
      </c>
      <c r="N14" s="90">
        <v>1.3</v>
      </c>
      <c r="O14" s="97"/>
      <c r="P14" s="85">
        <v>0.8</v>
      </c>
      <c r="Q14" s="86">
        <v>0.6</v>
      </c>
      <c r="R14" s="87">
        <v>1</v>
      </c>
      <c r="S14" s="142">
        <v>-4.9887599999999997E-2</v>
      </c>
      <c r="T14" s="143">
        <v>-6.50839E-2</v>
      </c>
      <c r="U14" s="144">
        <v>-3.4691399999999997E-2</v>
      </c>
      <c r="V14" s="107"/>
      <c r="W14" s="74"/>
    </row>
    <row r="15" spans="1:23" x14ac:dyDescent="0.15">
      <c r="A15" s="92" t="s">
        <v>125</v>
      </c>
      <c r="B15" s="141"/>
      <c r="C15" s="85"/>
      <c r="D15" s="86"/>
      <c r="E15" s="87"/>
      <c r="F15" s="85"/>
      <c r="G15" s="86"/>
      <c r="H15" s="87"/>
      <c r="I15" s="88">
        <v>2</v>
      </c>
      <c r="J15" s="89">
        <v>0.6</v>
      </c>
      <c r="K15" s="90">
        <v>6.4</v>
      </c>
      <c r="L15" s="88">
        <v>3.9</v>
      </c>
      <c r="M15" s="89">
        <v>1.6</v>
      </c>
      <c r="N15" s="90">
        <v>9.6</v>
      </c>
      <c r="P15" s="85">
        <v>0.9</v>
      </c>
      <c r="Q15" s="86">
        <v>0.4</v>
      </c>
      <c r="R15" s="87">
        <v>1.8</v>
      </c>
      <c r="S15" s="142">
        <v>-5.9927000000000001E-3</v>
      </c>
      <c r="T15" s="143">
        <v>-3.9848000000000001E-2</v>
      </c>
      <c r="U15" s="144">
        <v>2.7862600000000001E-2</v>
      </c>
      <c r="V15" s="107"/>
      <c r="W15" s="74"/>
    </row>
    <row r="16" spans="1:23" x14ac:dyDescent="0.15">
      <c r="A16" s="92" t="s">
        <v>126</v>
      </c>
      <c r="B16" s="141"/>
      <c r="C16" s="85"/>
      <c r="D16" s="86"/>
      <c r="E16" s="87"/>
      <c r="F16" s="85"/>
      <c r="G16" s="86"/>
      <c r="H16" s="87"/>
      <c r="I16" s="88">
        <v>1.2</v>
      </c>
      <c r="J16" s="89">
        <v>0.6</v>
      </c>
      <c r="K16" s="90">
        <v>2.7</v>
      </c>
      <c r="L16" s="88">
        <v>1.1000000000000001</v>
      </c>
      <c r="M16" s="89">
        <v>0.4</v>
      </c>
      <c r="N16" s="90">
        <v>3</v>
      </c>
      <c r="O16" s="93"/>
      <c r="P16" s="85">
        <v>1.2</v>
      </c>
      <c r="Q16" s="86">
        <v>0.7</v>
      </c>
      <c r="R16" s="87">
        <v>2.1</v>
      </c>
      <c r="S16" s="142">
        <v>7.3814400000000002E-2</v>
      </c>
      <c r="T16" s="143">
        <v>4.63036E-2</v>
      </c>
      <c r="U16" s="144">
        <v>0.1013251</v>
      </c>
      <c r="V16" s="107"/>
      <c r="W16" s="74"/>
    </row>
    <row r="17" spans="1:23" x14ac:dyDescent="0.15">
      <c r="A17" s="92" t="s">
        <v>100</v>
      </c>
      <c r="B17" s="141"/>
      <c r="C17" s="85"/>
      <c r="D17" s="86"/>
      <c r="E17" s="87"/>
      <c r="F17" s="85"/>
      <c r="G17" s="86"/>
      <c r="H17" s="87"/>
      <c r="I17" s="88"/>
      <c r="J17" s="89"/>
      <c r="K17" s="90"/>
      <c r="L17" s="88">
        <v>0.4</v>
      </c>
      <c r="M17" s="89">
        <v>0.1</v>
      </c>
      <c r="N17" s="90">
        <v>1.7</v>
      </c>
      <c r="O17" s="93" t="s">
        <v>128</v>
      </c>
      <c r="P17" s="85">
        <v>1</v>
      </c>
      <c r="Q17" s="86">
        <v>0.5</v>
      </c>
      <c r="R17" s="87">
        <v>2.1</v>
      </c>
      <c r="S17" s="142">
        <v>2.9343000000000001E-2</v>
      </c>
      <c r="T17" s="143">
        <v>-1.2226600000000001E-2</v>
      </c>
      <c r="U17" s="144">
        <v>7.0912699999999995E-2</v>
      </c>
      <c r="V17" s="108"/>
    </row>
    <row r="18" spans="1:23" x14ac:dyDescent="0.15">
      <c r="A18" s="92" t="s">
        <v>101</v>
      </c>
      <c r="B18" s="141"/>
      <c r="C18" s="85"/>
      <c r="D18" s="86"/>
      <c r="E18" s="87"/>
      <c r="F18" s="85"/>
      <c r="G18" s="86"/>
      <c r="H18" s="87"/>
      <c r="I18" s="88"/>
      <c r="J18" s="89"/>
      <c r="K18" s="90"/>
      <c r="L18" s="88">
        <v>1.8</v>
      </c>
      <c r="M18" s="89">
        <v>0.4</v>
      </c>
      <c r="N18" s="90">
        <v>7.4</v>
      </c>
      <c r="O18" s="91" t="s">
        <v>128</v>
      </c>
      <c r="P18" s="85">
        <v>0.9</v>
      </c>
      <c r="Q18" s="86">
        <v>0.4</v>
      </c>
      <c r="R18" s="87">
        <v>1.8</v>
      </c>
      <c r="S18" s="142">
        <v>-0.1461208</v>
      </c>
      <c r="T18" s="143">
        <v>-0.1902105</v>
      </c>
      <c r="U18" s="144">
        <v>-0.1020311</v>
      </c>
      <c r="V18" s="108"/>
    </row>
    <row r="19" spans="1:23" s="106" customFormat="1" ht="4" customHeight="1" x14ac:dyDescent="0.15">
      <c r="A19" s="98"/>
      <c r="B19" s="98"/>
      <c r="C19" s="103"/>
      <c r="D19" s="70"/>
      <c r="E19" s="70"/>
      <c r="F19" s="103"/>
      <c r="G19" s="70"/>
      <c r="H19" s="70"/>
      <c r="I19" s="103"/>
      <c r="J19" s="70"/>
      <c r="K19" s="70"/>
      <c r="L19" s="103"/>
      <c r="M19" s="70"/>
      <c r="N19" s="70"/>
      <c r="O19" s="98"/>
      <c r="P19" s="104"/>
      <c r="Q19" s="105"/>
      <c r="R19" s="105"/>
      <c r="S19" s="105"/>
      <c r="T19" s="105"/>
      <c r="U19" s="105"/>
      <c r="W19" s="113"/>
    </row>
    <row r="20" spans="1:23" ht="19.5" customHeight="1" x14ac:dyDescent="0.15">
      <c r="A20" s="264" t="s">
        <v>114</v>
      </c>
      <c r="B20" s="264"/>
      <c r="C20" s="264"/>
      <c r="D20" s="264"/>
      <c r="E20" s="264"/>
      <c r="F20" s="264"/>
      <c r="G20" s="264"/>
      <c r="H20" s="264"/>
      <c r="I20" s="264"/>
      <c r="J20" s="264"/>
      <c r="K20" s="264"/>
      <c r="L20" s="264"/>
      <c r="M20" s="264"/>
      <c r="N20" s="264"/>
      <c r="O20" s="264"/>
      <c r="P20" s="264"/>
      <c r="Q20" s="264"/>
      <c r="R20" s="264"/>
      <c r="S20" s="264"/>
      <c r="T20" s="264"/>
      <c r="U20" s="264"/>
    </row>
    <row r="21" spans="1:23" x14ac:dyDescent="0.15">
      <c r="A21" s="264"/>
      <c r="B21" s="264"/>
      <c r="C21" s="264"/>
      <c r="D21" s="264"/>
      <c r="E21" s="264"/>
      <c r="F21" s="264"/>
      <c r="G21" s="264"/>
      <c r="H21" s="264"/>
      <c r="I21" s="264"/>
      <c r="J21" s="264"/>
      <c r="K21" s="264"/>
      <c r="L21" s="264"/>
      <c r="M21" s="264"/>
      <c r="N21" s="264"/>
      <c r="O21" s="264"/>
      <c r="P21" s="264"/>
      <c r="Q21" s="264"/>
      <c r="R21" s="264"/>
      <c r="S21" s="264"/>
      <c r="T21" s="264"/>
      <c r="U21" s="264"/>
    </row>
    <row r="22" spans="1:23" x14ac:dyDescent="0.15">
      <c r="A22" s="264"/>
      <c r="B22" s="264"/>
      <c r="C22" s="264"/>
      <c r="D22" s="264"/>
      <c r="E22" s="264"/>
      <c r="F22" s="264"/>
      <c r="G22" s="264"/>
      <c r="H22" s="264"/>
      <c r="I22" s="264"/>
      <c r="J22" s="264"/>
      <c r="K22" s="264"/>
      <c r="L22" s="264"/>
      <c r="M22" s="264"/>
      <c r="N22" s="264"/>
      <c r="O22" s="264"/>
      <c r="P22" s="264"/>
      <c r="Q22" s="264"/>
      <c r="R22" s="264"/>
      <c r="S22" s="264"/>
      <c r="T22" s="264"/>
      <c r="U22" s="264"/>
    </row>
    <row r="23" spans="1:23" x14ac:dyDescent="0.15">
      <c r="A23" s="75"/>
      <c r="B23" s="75"/>
      <c r="I23" s="77"/>
      <c r="J23" s="78"/>
      <c r="K23" s="79"/>
      <c r="L23" s="77"/>
      <c r="M23" s="80"/>
      <c r="N23" s="79"/>
      <c r="O23" s="75"/>
    </row>
    <row r="26" spans="1:23" x14ac:dyDescent="0.15">
      <c r="C26" s="74"/>
      <c r="D26" s="74"/>
      <c r="E26" s="74"/>
      <c r="I26" s="76"/>
    </row>
    <row r="27" spans="1:23" x14ac:dyDescent="0.15">
      <c r="C27" s="74"/>
      <c r="D27" s="74"/>
      <c r="E27" s="74"/>
      <c r="I27" s="76"/>
    </row>
    <row r="28" spans="1:23" x14ac:dyDescent="0.15">
      <c r="C28" s="74"/>
      <c r="D28" s="74"/>
      <c r="E28" s="74"/>
      <c r="I28" s="76"/>
    </row>
    <row r="29" spans="1:23" x14ac:dyDescent="0.15">
      <c r="C29" s="74"/>
      <c r="D29" s="74"/>
      <c r="E29" s="74"/>
      <c r="I29" s="76"/>
    </row>
    <row r="30" spans="1:23" x14ac:dyDescent="0.15">
      <c r="C30" s="74"/>
      <c r="D30" s="74"/>
      <c r="E30" s="74"/>
      <c r="I30" s="76"/>
    </row>
    <row r="31" spans="1:23" x14ac:dyDescent="0.15">
      <c r="C31" s="74"/>
      <c r="D31" s="74"/>
      <c r="E31" s="74"/>
      <c r="I31" s="76"/>
    </row>
    <row r="32" spans="1:23" x14ac:dyDescent="0.15">
      <c r="C32" s="74"/>
      <c r="D32" s="74"/>
      <c r="E32" s="74"/>
      <c r="I32" s="76"/>
    </row>
    <row r="33" spans="3:9" x14ac:dyDescent="0.15">
      <c r="C33" s="74"/>
      <c r="D33" s="74"/>
      <c r="E33" s="74"/>
      <c r="I33" s="76"/>
    </row>
    <row r="34" spans="3:9" x14ac:dyDescent="0.15">
      <c r="C34" s="74"/>
      <c r="D34" s="74"/>
      <c r="E34" s="74"/>
      <c r="I34" s="76"/>
    </row>
    <row r="35" spans="3:9" x14ac:dyDescent="0.15">
      <c r="C35" s="74"/>
      <c r="D35" s="74"/>
      <c r="E35" s="74"/>
      <c r="I35" s="76"/>
    </row>
    <row r="36" spans="3:9" x14ac:dyDescent="0.15">
      <c r="C36" s="74"/>
      <c r="D36" s="74"/>
      <c r="E36" s="74"/>
      <c r="I36" s="76"/>
    </row>
    <row r="37" spans="3:9" x14ac:dyDescent="0.15">
      <c r="C37" s="74"/>
      <c r="D37" s="74"/>
      <c r="E37" s="74"/>
      <c r="I37" s="76"/>
    </row>
    <row r="38" spans="3:9" x14ac:dyDescent="0.15">
      <c r="C38" s="74"/>
      <c r="D38" s="74"/>
      <c r="E38" s="74"/>
      <c r="I38" s="76"/>
    </row>
    <row r="39" spans="3:9" x14ac:dyDescent="0.15">
      <c r="C39" s="74"/>
      <c r="D39" s="74"/>
      <c r="E39" s="74"/>
      <c r="I39" s="76"/>
    </row>
    <row r="40" spans="3:9" x14ac:dyDescent="0.15">
      <c r="C40" s="74"/>
      <c r="D40" s="74"/>
      <c r="E40" s="74"/>
      <c r="I40" s="76"/>
    </row>
    <row r="41" spans="3:9" x14ac:dyDescent="0.15">
      <c r="C41" s="74"/>
      <c r="D41" s="74"/>
      <c r="E41" s="74"/>
      <c r="I41" s="76"/>
    </row>
  </sheetData>
  <mergeCells count="14">
    <mergeCell ref="A1:U1"/>
    <mergeCell ref="C3:E3"/>
    <mergeCell ref="F3:H3"/>
    <mergeCell ref="I3:K3"/>
    <mergeCell ref="L3:N3"/>
    <mergeCell ref="C2:N2"/>
    <mergeCell ref="P2:U3"/>
    <mergeCell ref="A20:U22"/>
    <mergeCell ref="D4:E4"/>
    <mergeCell ref="G4:H4"/>
    <mergeCell ref="J4:K4"/>
    <mergeCell ref="M4:N4"/>
    <mergeCell ref="T4:U4"/>
    <mergeCell ref="Q4:R4"/>
  </mergeCells>
  <pageMargins left="0.70866141732283472" right="0.70866141732283472" top="0.74803149606299213" bottom="0.74803149606299213" header="0.31496062992125984" footer="0.31496062992125984"/>
  <pageSetup paperSize="9" orientation="landscape" r:id="rId1"/>
  <headerFooter>
    <oddFooter>&amp;R&amp;"Times New Roman,Regular"&amp;10Page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6"/>
  <sheetViews>
    <sheetView zoomScale="110" zoomScaleNormal="110" zoomScalePageLayoutView="125" workbookViewId="0">
      <selection activeCell="U26" sqref="U26"/>
    </sheetView>
  </sheetViews>
  <sheetFormatPr baseColWidth="10" defaultColWidth="7.6640625" defaultRowHeight="15" x14ac:dyDescent="0.2"/>
  <cols>
    <col min="1" max="1" width="31.1640625" style="187" customWidth="1"/>
    <col min="2" max="2" width="7.6640625" style="187" customWidth="1"/>
    <col min="3" max="3" width="4.6640625" style="187" customWidth="1"/>
    <col min="4" max="4" width="1.5" style="187" customWidth="1"/>
    <col min="5" max="5" width="7.6640625" style="187" customWidth="1"/>
    <col min="6" max="6" width="4.6640625" style="187" customWidth="1"/>
    <col min="7" max="7" width="1.5" style="187" customWidth="1"/>
    <col min="8" max="8" width="7.6640625" style="187" customWidth="1"/>
    <col min="9" max="9" width="4.6640625" style="187" customWidth="1"/>
    <col min="10" max="10" width="1.5" style="187" customWidth="1"/>
    <col min="11" max="11" width="10.1640625" style="187" customWidth="1"/>
    <col min="12" max="12" width="1.5" style="187" customWidth="1"/>
    <col min="13" max="13" width="13.1640625" style="187" customWidth="1"/>
    <col min="14" max="14" width="9.33203125" style="187" customWidth="1"/>
    <col min="15" max="15" width="7.6640625" style="187"/>
    <col min="16" max="17" width="4.5" style="187" bestFit="1" customWidth="1"/>
    <col min="18" max="18" width="5.83203125" style="187" bestFit="1" customWidth="1"/>
    <col min="19" max="19" width="1.5" style="187" bestFit="1" customWidth="1"/>
    <col min="20" max="20" width="4.5" style="187" bestFit="1" customWidth="1"/>
    <col min="21" max="21" width="3.6640625" style="187" bestFit="1" customWidth="1"/>
    <col min="22" max="22" width="4.5" style="187" bestFit="1" customWidth="1"/>
    <col min="23" max="23" width="1.5" style="187" bestFit="1" customWidth="1"/>
    <col min="24" max="25" width="3.6640625" style="187" bestFit="1" customWidth="1"/>
    <col min="26" max="26" width="4.5" style="187" bestFit="1" customWidth="1"/>
    <col min="27" max="27" width="1.5" style="187" bestFit="1" customWidth="1"/>
    <col min="28" max="28" width="5.33203125" style="187" bestFit="1" customWidth="1"/>
    <col min="29" max="16384" width="7.6640625" style="187"/>
  </cols>
  <sheetData>
    <row r="1" spans="1:24" s="186" customFormat="1" ht="31.5" customHeight="1" x14ac:dyDescent="0.2">
      <c r="A1" s="260" t="s">
        <v>219</v>
      </c>
      <c r="B1" s="260"/>
      <c r="C1" s="260"/>
      <c r="D1" s="260"/>
      <c r="E1" s="260"/>
      <c r="F1" s="260"/>
      <c r="G1" s="260"/>
      <c r="H1" s="260"/>
      <c r="I1" s="260"/>
      <c r="J1" s="260"/>
      <c r="K1" s="260"/>
      <c r="L1" s="260"/>
      <c r="M1" s="260"/>
      <c r="P1" s="187"/>
    </row>
    <row r="2" spans="1:24" ht="5" customHeight="1" x14ac:dyDescent="0.2">
      <c r="A2" s="193"/>
      <c r="B2" s="193"/>
      <c r="C2" s="193"/>
      <c r="D2" s="193"/>
      <c r="E2" s="193"/>
      <c r="F2" s="193"/>
      <c r="G2" s="193"/>
      <c r="H2" s="193"/>
      <c r="I2" s="193"/>
      <c r="J2" s="193"/>
      <c r="K2" s="193"/>
      <c r="L2" s="193"/>
      <c r="M2" s="193"/>
    </row>
    <row r="3" spans="1:24" ht="3" customHeight="1" x14ac:dyDescent="0.2">
      <c r="A3" s="188"/>
      <c r="B3" s="188"/>
      <c r="C3" s="188"/>
      <c r="D3" s="188"/>
      <c r="E3" s="188"/>
      <c r="F3" s="188"/>
      <c r="G3" s="188"/>
      <c r="H3" s="188"/>
      <c r="I3" s="188"/>
      <c r="J3" s="188"/>
      <c r="K3" s="188"/>
      <c r="L3" s="188"/>
      <c r="M3" s="188"/>
    </row>
    <row r="4" spans="1:24" x14ac:dyDescent="0.2">
      <c r="A4" s="189"/>
      <c r="B4" s="261" t="s">
        <v>173</v>
      </c>
      <c r="C4" s="261"/>
      <c r="D4" s="261"/>
      <c r="E4" s="261"/>
      <c r="F4" s="261"/>
      <c r="G4" s="261"/>
      <c r="H4" s="261"/>
      <c r="I4" s="261"/>
      <c r="J4" s="261"/>
      <c r="K4" s="261"/>
      <c r="L4" s="261"/>
      <c r="M4" s="261"/>
    </row>
    <row r="5" spans="1:24" ht="3" customHeight="1" x14ac:dyDescent="0.2">
      <c r="A5" s="189"/>
      <c r="B5" s="190"/>
      <c r="C5" s="190"/>
      <c r="D5" s="190"/>
      <c r="E5" s="190"/>
      <c r="F5" s="190"/>
      <c r="G5" s="190"/>
      <c r="H5" s="190"/>
      <c r="I5" s="190"/>
      <c r="J5" s="190"/>
      <c r="K5" s="190"/>
      <c r="L5" s="190"/>
      <c r="M5" s="190"/>
    </row>
    <row r="6" spans="1:24" ht="47.25" customHeight="1" x14ac:dyDescent="0.2">
      <c r="A6" s="189"/>
      <c r="B6" s="272" t="s">
        <v>204</v>
      </c>
      <c r="C6" s="273"/>
      <c r="D6" s="191"/>
      <c r="E6" s="273" t="s">
        <v>191</v>
      </c>
      <c r="F6" s="273"/>
      <c r="G6" s="191"/>
      <c r="H6" s="272" t="s">
        <v>205</v>
      </c>
      <c r="I6" s="273"/>
      <c r="J6" s="191"/>
      <c r="K6" s="272" t="s">
        <v>107</v>
      </c>
      <c r="L6" s="191"/>
      <c r="M6" s="272" t="s">
        <v>172</v>
      </c>
    </row>
    <row r="7" spans="1:24" x14ac:dyDescent="0.2">
      <c r="A7" s="189"/>
      <c r="B7" s="261" t="s">
        <v>165</v>
      </c>
      <c r="C7" s="262"/>
      <c r="D7" s="191"/>
      <c r="E7" s="262" t="s">
        <v>166</v>
      </c>
      <c r="F7" s="262"/>
      <c r="G7" s="191"/>
      <c r="H7" s="261" t="s">
        <v>167</v>
      </c>
      <c r="I7" s="262"/>
      <c r="J7" s="191"/>
      <c r="K7" s="261"/>
      <c r="L7" s="191"/>
      <c r="M7" s="261"/>
    </row>
    <row r="8" spans="1:24" ht="3" customHeight="1" x14ac:dyDescent="0.2">
      <c r="A8" s="189"/>
      <c r="B8" s="190"/>
      <c r="C8" s="190"/>
      <c r="D8" s="189"/>
      <c r="E8" s="190"/>
      <c r="F8" s="190"/>
      <c r="G8" s="189"/>
      <c r="H8" s="190"/>
      <c r="I8" s="190"/>
      <c r="J8" s="189"/>
      <c r="K8" s="190"/>
      <c r="L8" s="189"/>
      <c r="M8" s="190"/>
    </row>
    <row r="9" spans="1:24" ht="3" customHeight="1" x14ac:dyDescent="0.2">
      <c r="A9" s="189"/>
      <c r="B9" s="189"/>
      <c r="C9" s="189"/>
      <c r="D9" s="189"/>
      <c r="E9" s="189"/>
      <c r="F9" s="189"/>
      <c r="G9" s="189"/>
      <c r="H9" s="189"/>
      <c r="I9" s="189"/>
      <c r="J9" s="189"/>
      <c r="K9" s="189"/>
      <c r="L9" s="189"/>
      <c r="M9" s="189"/>
    </row>
    <row r="10" spans="1:24" ht="12" customHeight="1" x14ac:dyDescent="0.2">
      <c r="A10" s="193"/>
      <c r="B10" s="195" t="s">
        <v>193</v>
      </c>
      <c r="C10" s="195" t="s">
        <v>44</v>
      </c>
      <c r="D10" s="196"/>
      <c r="E10" s="195" t="s">
        <v>193</v>
      </c>
      <c r="F10" s="195" t="s">
        <v>44</v>
      </c>
      <c r="G10" s="196"/>
      <c r="H10" s="195" t="s">
        <v>193</v>
      </c>
      <c r="I10" s="195" t="s">
        <v>44</v>
      </c>
      <c r="J10" s="196"/>
      <c r="K10" s="196" t="s">
        <v>194</v>
      </c>
      <c r="L10" s="196"/>
      <c r="M10" s="196" t="s">
        <v>194</v>
      </c>
      <c r="N10" s="197"/>
      <c r="O10" s="259"/>
      <c r="P10" s="259"/>
      <c r="Q10" s="259"/>
      <c r="R10" s="259"/>
      <c r="S10" s="259"/>
      <c r="T10" s="259"/>
      <c r="U10" s="259"/>
      <c r="V10" s="259"/>
      <c r="W10" s="259"/>
      <c r="X10" s="259"/>
    </row>
    <row r="11" spans="1:24" ht="3" customHeight="1" x14ac:dyDescent="0.2">
      <c r="A11" s="190"/>
      <c r="B11" s="198"/>
      <c r="C11" s="190"/>
      <c r="D11" s="190"/>
      <c r="E11" s="198"/>
      <c r="F11" s="190"/>
      <c r="G11" s="190"/>
      <c r="H11" s="198"/>
      <c r="I11" s="190"/>
      <c r="J11" s="190"/>
      <c r="K11" s="190"/>
      <c r="L11" s="190"/>
      <c r="M11" s="190"/>
    </row>
    <row r="12" spans="1:24" ht="3" customHeight="1" x14ac:dyDescent="0.2">
      <c r="A12" s="189"/>
      <c r="B12" s="199"/>
      <c r="C12" s="189"/>
      <c r="D12" s="189"/>
      <c r="E12" s="199"/>
      <c r="F12" s="189"/>
      <c r="G12" s="189"/>
      <c r="H12" s="199"/>
      <c r="I12" s="189"/>
      <c r="J12" s="189"/>
      <c r="K12" s="189"/>
      <c r="L12" s="189"/>
      <c r="M12" s="189"/>
    </row>
    <row r="13" spans="1:24" ht="15" customHeight="1" x14ac:dyDescent="0.2">
      <c r="A13" s="200" t="s">
        <v>47</v>
      </c>
      <c r="B13" s="195"/>
      <c r="C13" s="203"/>
      <c r="D13" s="196"/>
      <c r="E13" s="195"/>
      <c r="F13" s="204"/>
      <c r="G13" s="196"/>
      <c r="H13" s="195"/>
      <c r="I13" s="211"/>
      <c r="J13" s="196"/>
      <c r="K13" s="201"/>
      <c r="L13" s="196"/>
      <c r="M13" s="201"/>
      <c r="N13" s="207"/>
      <c r="O13" s="207"/>
      <c r="P13" s="212"/>
      <c r="Q13" s="207"/>
      <c r="R13" s="207"/>
      <c r="S13" s="212"/>
      <c r="T13" s="212"/>
      <c r="U13" s="212"/>
      <c r="V13" s="212"/>
    </row>
    <row r="14" spans="1:24" ht="15" customHeight="1" x14ac:dyDescent="0.2">
      <c r="A14" s="202" t="s">
        <v>161</v>
      </c>
      <c r="B14" s="208">
        <f>E14+H14</f>
        <v>831</v>
      </c>
      <c r="C14" s="203">
        <f>B14/1171*100</f>
        <v>70.964987190435522</v>
      </c>
      <c r="D14" s="189"/>
      <c r="E14" s="195">
        <f>271+43+279</f>
        <v>593</v>
      </c>
      <c r="F14" s="204">
        <f>E14/851*100</f>
        <v>69.682726204465339</v>
      </c>
      <c r="G14" s="189"/>
      <c r="H14" s="195">
        <v>238</v>
      </c>
      <c r="I14" s="205">
        <f>H14/320*100</f>
        <v>74.375</v>
      </c>
      <c r="J14" s="189"/>
      <c r="K14" s="206">
        <v>1.9E-2</v>
      </c>
      <c r="L14" s="189"/>
      <c r="M14" s="206">
        <v>0.224</v>
      </c>
      <c r="N14" s="207"/>
      <c r="O14" s="207"/>
      <c r="Q14" s="207"/>
      <c r="R14" s="207"/>
    </row>
    <row r="15" spans="1:24" ht="15" customHeight="1" x14ac:dyDescent="0.2">
      <c r="A15" s="202" t="s">
        <v>162</v>
      </c>
      <c r="B15" s="208">
        <f t="shared" ref="B15:B17" si="0">E15+H15</f>
        <v>599</v>
      </c>
      <c r="C15" s="203">
        <f t="shared" ref="C15:C17" si="1">B15/1171*100</f>
        <v>51.152860802732704</v>
      </c>
      <c r="D15" s="189"/>
      <c r="E15" s="195">
        <f>179+28+215</f>
        <v>422</v>
      </c>
      <c r="F15" s="204">
        <f t="shared" ref="F15:F17" si="2">E15/851*100</f>
        <v>49.588719153936545</v>
      </c>
      <c r="G15" s="189"/>
      <c r="H15" s="195">
        <v>177</v>
      </c>
      <c r="I15" s="205">
        <f t="shared" ref="I15:I17" si="3">H15/320*100</f>
        <v>55.3125</v>
      </c>
      <c r="J15" s="189"/>
      <c r="K15" s="206">
        <v>4.0000000000000001E-3</v>
      </c>
      <c r="L15" s="189"/>
      <c r="M15" s="206">
        <v>0.14299999999999999</v>
      </c>
      <c r="N15" s="207"/>
      <c r="O15" s="207"/>
      <c r="Q15" s="207"/>
      <c r="R15" s="207"/>
    </row>
    <row r="16" spans="1:24" ht="15" customHeight="1" x14ac:dyDescent="0.2">
      <c r="A16" s="202" t="s">
        <v>163</v>
      </c>
      <c r="B16" s="208">
        <f t="shared" si="0"/>
        <v>236</v>
      </c>
      <c r="C16" s="203">
        <f t="shared" si="1"/>
        <v>20.153714773697693</v>
      </c>
      <c r="D16" s="189"/>
      <c r="E16" s="195">
        <f>58+7+80</f>
        <v>145</v>
      </c>
      <c r="F16" s="204">
        <f t="shared" si="2"/>
        <v>17.038777908343125</v>
      </c>
      <c r="G16" s="189"/>
      <c r="H16" s="195">
        <v>91</v>
      </c>
      <c r="I16" s="205">
        <f t="shared" si="3"/>
        <v>28.4375</v>
      </c>
      <c r="J16" s="189"/>
      <c r="K16" s="206" t="s">
        <v>64</v>
      </c>
      <c r="L16" s="189"/>
      <c r="M16" s="206">
        <v>2.3E-2</v>
      </c>
      <c r="N16" s="207"/>
      <c r="O16" s="207"/>
      <c r="Q16" s="207"/>
      <c r="R16" s="207"/>
    </row>
    <row r="17" spans="1:24" ht="15" customHeight="1" x14ac:dyDescent="0.2">
      <c r="A17" s="202" t="s">
        <v>164</v>
      </c>
      <c r="B17" s="208">
        <f t="shared" si="0"/>
        <v>297</v>
      </c>
      <c r="C17" s="203">
        <f t="shared" si="1"/>
        <v>25.362937660119556</v>
      </c>
      <c r="D17" s="189"/>
      <c r="E17" s="195">
        <f>81+11+95</f>
        <v>187</v>
      </c>
      <c r="F17" s="204">
        <f t="shared" si="2"/>
        <v>21.974148061104586</v>
      </c>
      <c r="G17" s="189"/>
      <c r="H17" s="195">
        <v>110</v>
      </c>
      <c r="I17" s="205">
        <f t="shared" si="3"/>
        <v>34.375</v>
      </c>
      <c r="J17" s="189"/>
      <c r="K17" s="206" t="s">
        <v>64</v>
      </c>
      <c r="L17" s="189"/>
      <c r="M17" s="206">
        <v>1.7999999999999999E-2</v>
      </c>
      <c r="N17" s="207"/>
      <c r="O17" s="207"/>
      <c r="Q17" s="207"/>
      <c r="R17" s="207"/>
    </row>
    <row r="18" spans="1:24" ht="3" customHeight="1" x14ac:dyDescent="0.2">
      <c r="A18" s="190"/>
      <c r="B18" s="190"/>
      <c r="C18" s="190"/>
      <c r="D18" s="190"/>
      <c r="E18" s="190"/>
      <c r="F18" s="190"/>
      <c r="G18" s="190"/>
      <c r="H18" s="190"/>
      <c r="I18" s="190"/>
      <c r="J18" s="190"/>
      <c r="K18" s="190"/>
      <c r="L18" s="190"/>
      <c r="M18" s="190"/>
      <c r="R18" s="207"/>
    </row>
    <row r="19" spans="1:24" ht="8" customHeight="1" x14ac:dyDescent="0.2">
      <c r="A19" s="193"/>
      <c r="B19" s="193"/>
      <c r="C19" s="193"/>
      <c r="D19" s="193"/>
      <c r="E19" s="193"/>
      <c r="F19" s="193"/>
      <c r="G19" s="193"/>
      <c r="H19" s="193"/>
      <c r="I19" s="193"/>
      <c r="J19" s="193"/>
      <c r="K19" s="193"/>
      <c r="L19" s="193"/>
      <c r="M19" s="193"/>
    </row>
    <row r="20" spans="1:24" ht="3" customHeight="1" x14ac:dyDescent="0.2">
      <c r="A20" s="188"/>
      <c r="B20" s="188"/>
      <c r="C20" s="188"/>
      <c r="D20" s="188"/>
      <c r="E20" s="188"/>
      <c r="F20" s="188"/>
      <c r="G20" s="188"/>
      <c r="H20" s="188"/>
      <c r="I20" s="188"/>
      <c r="J20" s="188"/>
      <c r="K20" s="188"/>
      <c r="L20" s="188"/>
      <c r="M20" s="188"/>
    </row>
    <row r="21" spans="1:24" ht="12.75" customHeight="1" x14ac:dyDescent="0.2">
      <c r="A21" s="189"/>
      <c r="B21" s="261" t="s">
        <v>218</v>
      </c>
      <c r="C21" s="261"/>
      <c r="D21" s="261"/>
      <c r="E21" s="261"/>
      <c r="F21" s="261"/>
      <c r="G21" s="261"/>
      <c r="H21" s="261"/>
      <c r="I21" s="261"/>
      <c r="J21" s="261"/>
      <c r="K21" s="261"/>
      <c r="L21" s="261"/>
      <c r="M21" s="261"/>
      <c r="N21" s="187" t="s">
        <v>113</v>
      </c>
    </row>
    <row r="22" spans="1:24" ht="3" customHeight="1" x14ac:dyDescent="0.2">
      <c r="A22" s="189"/>
      <c r="B22" s="190"/>
      <c r="C22" s="190"/>
      <c r="D22" s="190"/>
      <c r="E22" s="190"/>
      <c r="F22" s="190"/>
      <c r="G22" s="190"/>
      <c r="H22" s="190"/>
      <c r="I22" s="190"/>
      <c r="J22" s="190"/>
      <c r="K22" s="190"/>
      <c r="L22" s="190"/>
      <c r="M22" s="190"/>
    </row>
    <row r="23" spans="1:24" ht="48" customHeight="1" x14ac:dyDescent="0.2">
      <c r="A23" s="189"/>
      <c r="B23" s="272" t="s">
        <v>206</v>
      </c>
      <c r="C23" s="273"/>
      <c r="D23" s="191"/>
      <c r="E23" s="273" t="s">
        <v>196</v>
      </c>
      <c r="F23" s="273"/>
      <c r="G23" s="191"/>
      <c r="H23" s="272" t="s">
        <v>207</v>
      </c>
      <c r="I23" s="273"/>
      <c r="J23" s="191"/>
      <c r="K23" s="272" t="s">
        <v>108</v>
      </c>
      <c r="L23" s="191"/>
      <c r="M23" s="272" t="s">
        <v>171</v>
      </c>
    </row>
    <row r="24" spans="1:24" x14ac:dyDescent="0.2">
      <c r="A24" s="189"/>
      <c r="B24" s="261" t="s">
        <v>168</v>
      </c>
      <c r="C24" s="262"/>
      <c r="D24" s="191"/>
      <c r="E24" s="262" t="s">
        <v>169</v>
      </c>
      <c r="F24" s="262"/>
      <c r="G24" s="191"/>
      <c r="H24" s="261" t="s">
        <v>170</v>
      </c>
      <c r="I24" s="262"/>
      <c r="J24" s="191"/>
      <c r="K24" s="261"/>
      <c r="L24" s="191"/>
      <c r="M24" s="261"/>
    </row>
    <row r="25" spans="1:24" ht="3" customHeight="1" x14ac:dyDescent="0.2">
      <c r="A25" s="189"/>
      <c r="B25" s="190"/>
      <c r="C25" s="190"/>
      <c r="D25" s="189"/>
      <c r="E25" s="190"/>
      <c r="F25" s="190"/>
      <c r="G25" s="189"/>
      <c r="H25" s="190"/>
      <c r="I25" s="190"/>
      <c r="J25" s="189"/>
      <c r="K25" s="190"/>
      <c r="L25" s="189"/>
      <c r="M25" s="190"/>
    </row>
    <row r="26" spans="1:24" ht="3" customHeight="1" x14ac:dyDescent="0.2">
      <c r="A26" s="189"/>
      <c r="B26" s="189"/>
      <c r="C26" s="189"/>
      <c r="D26" s="189"/>
      <c r="E26" s="189"/>
      <c r="F26" s="189"/>
      <c r="G26" s="189"/>
      <c r="H26" s="189"/>
      <c r="I26" s="189"/>
      <c r="J26" s="189"/>
      <c r="K26" s="189"/>
      <c r="L26" s="189"/>
      <c r="M26" s="189"/>
    </row>
    <row r="27" spans="1:24" ht="12" customHeight="1" x14ac:dyDescent="0.2">
      <c r="A27" s="193"/>
      <c r="B27" s="195" t="s">
        <v>193</v>
      </c>
      <c r="C27" s="195" t="s">
        <v>44</v>
      </c>
      <c r="D27" s="196"/>
      <c r="E27" s="195" t="s">
        <v>193</v>
      </c>
      <c r="F27" s="195" t="s">
        <v>44</v>
      </c>
      <c r="G27" s="196"/>
      <c r="H27" s="195" t="s">
        <v>193</v>
      </c>
      <c r="I27" s="195" t="s">
        <v>44</v>
      </c>
      <c r="J27" s="196"/>
      <c r="K27" s="196" t="s">
        <v>194</v>
      </c>
      <c r="L27" s="196"/>
      <c r="M27" s="196" t="s">
        <v>194</v>
      </c>
      <c r="N27" s="197"/>
      <c r="O27" s="259"/>
      <c r="P27" s="259"/>
      <c r="Q27" s="259"/>
      <c r="R27" s="259"/>
      <c r="S27" s="259"/>
      <c r="T27" s="259"/>
      <c r="U27" s="259"/>
      <c r="V27" s="259"/>
      <c r="W27" s="259"/>
      <c r="X27" s="259"/>
    </row>
    <row r="28" spans="1:24" ht="3" customHeight="1" x14ac:dyDescent="0.2">
      <c r="A28" s="190"/>
      <c r="B28" s="198"/>
      <c r="C28" s="190"/>
      <c r="D28" s="190"/>
      <c r="E28" s="198"/>
      <c r="F28" s="190"/>
      <c r="G28" s="190"/>
      <c r="H28" s="198"/>
      <c r="I28" s="190"/>
      <c r="J28" s="190"/>
      <c r="K28" s="190"/>
      <c r="L28" s="190"/>
      <c r="M28" s="190"/>
    </row>
    <row r="29" spans="1:24" ht="3" customHeight="1" x14ac:dyDescent="0.2">
      <c r="A29" s="189"/>
      <c r="B29" s="199"/>
      <c r="C29" s="189"/>
      <c r="D29" s="189"/>
      <c r="E29" s="199"/>
      <c r="F29" s="189"/>
      <c r="G29" s="189"/>
      <c r="H29" s="199"/>
      <c r="I29" s="189"/>
      <c r="J29" s="189"/>
      <c r="K29" s="189"/>
      <c r="L29" s="189"/>
      <c r="M29" s="189"/>
    </row>
    <row r="30" spans="1:24" ht="12.75" customHeight="1" x14ac:dyDescent="0.2">
      <c r="A30" s="200" t="s">
        <v>47</v>
      </c>
      <c r="B30" s="195"/>
      <c r="C30" s="203"/>
      <c r="D30" s="196"/>
      <c r="E30" s="195"/>
      <c r="F30" s="204"/>
      <c r="G30" s="196"/>
      <c r="H30" s="195"/>
      <c r="I30" s="211"/>
      <c r="J30" s="196"/>
      <c r="K30" s="201"/>
      <c r="L30" s="196"/>
      <c r="M30" s="201"/>
      <c r="N30" s="207"/>
      <c r="O30" s="207"/>
      <c r="P30" s="212"/>
      <c r="Q30" s="207"/>
      <c r="R30" s="207"/>
      <c r="S30" s="212"/>
      <c r="T30" s="212"/>
      <c r="U30" s="212"/>
      <c r="V30" s="212"/>
    </row>
    <row r="31" spans="1:24" ht="15" customHeight="1" x14ac:dyDescent="0.2">
      <c r="A31" s="202" t="s">
        <v>161</v>
      </c>
      <c r="B31" s="208">
        <f>E31+H31</f>
        <v>314</v>
      </c>
      <c r="C31" s="203">
        <f>B31/447*100</f>
        <v>70.24608501118567</v>
      </c>
      <c r="D31" s="189"/>
      <c r="E31" s="195">
        <v>271</v>
      </c>
      <c r="F31" s="204">
        <f>E31/395*100</f>
        <v>68.607594936708864</v>
      </c>
      <c r="G31" s="189"/>
      <c r="H31" s="195">
        <v>43</v>
      </c>
      <c r="I31" s="205">
        <f>H31/52*100</f>
        <v>82.692307692307693</v>
      </c>
      <c r="J31" s="189"/>
      <c r="K31" s="206">
        <v>2.7E-2</v>
      </c>
      <c r="L31" s="189"/>
      <c r="M31" s="206">
        <v>0.372</v>
      </c>
      <c r="N31" s="207"/>
      <c r="O31" s="207"/>
      <c r="Q31" s="207"/>
      <c r="R31" s="207"/>
    </row>
    <row r="32" spans="1:24" ht="15" customHeight="1" x14ac:dyDescent="0.2">
      <c r="A32" s="202" t="s">
        <v>162</v>
      </c>
      <c r="B32" s="208">
        <f t="shared" ref="B32:B34" si="4">E32+H32</f>
        <v>207</v>
      </c>
      <c r="C32" s="203">
        <f t="shared" ref="C32:C34" si="5">B32/447*100</f>
        <v>46.308724832214764</v>
      </c>
      <c r="D32" s="189"/>
      <c r="E32" s="195">
        <v>179</v>
      </c>
      <c r="F32" s="204">
        <f t="shared" ref="F32:F34" si="6">E32/395*100</f>
        <v>45.316455696202532</v>
      </c>
      <c r="G32" s="189"/>
      <c r="H32" s="195">
        <v>28</v>
      </c>
      <c r="I32" s="205">
        <f t="shared" ref="I32:I34" si="7">H32/52*100</f>
        <v>53.846153846153847</v>
      </c>
      <c r="J32" s="189"/>
      <c r="K32" s="206">
        <v>0.17</v>
      </c>
      <c r="L32" s="189"/>
      <c r="M32" s="206">
        <v>0.59599999999999997</v>
      </c>
      <c r="N32" s="207"/>
      <c r="O32" s="207"/>
      <c r="Q32" s="207"/>
      <c r="R32" s="207"/>
    </row>
    <row r="33" spans="1:18" ht="15" customHeight="1" x14ac:dyDescent="0.2">
      <c r="A33" s="202" t="s">
        <v>163</v>
      </c>
      <c r="B33" s="208">
        <f t="shared" si="4"/>
        <v>65</v>
      </c>
      <c r="C33" s="203">
        <f t="shared" si="5"/>
        <v>14.541387024608502</v>
      </c>
      <c r="D33" s="189"/>
      <c r="E33" s="195">
        <v>58</v>
      </c>
      <c r="F33" s="204">
        <f t="shared" si="6"/>
        <v>14.683544303797468</v>
      </c>
      <c r="G33" s="189"/>
      <c r="H33" s="195">
        <v>7</v>
      </c>
      <c r="I33" s="205">
        <f t="shared" si="7"/>
        <v>13.461538461538462</v>
      </c>
      <c r="J33" s="189"/>
      <c r="K33" s="206">
        <v>0.85</v>
      </c>
      <c r="L33" s="189"/>
      <c r="M33" s="206">
        <v>0.877</v>
      </c>
      <c r="N33" s="207"/>
      <c r="O33" s="207"/>
      <c r="Q33" s="207"/>
      <c r="R33" s="207"/>
    </row>
    <row r="34" spans="1:18" ht="15" customHeight="1" x14ac:dyDescent="0.2">
      <c r="A34" s="202" t="s">
        <v>164</v>
      </c>
      <c r="B34" s="208">
        <f t="shared" si="4"/>
        <v>92</v>
      </c>
      <c r="C34" s="203">
        <f t="shared" si="5"/>
        <v>20.581655480984338</v>
      </c>
      <c r="D34" s="189"/>
      <c r="E34" s="195">
        <v>81</v>
      </c>
      <c r="F34" s="204">
        <f t="shared" si="6"/>
        <v>20.506329113924053</v>
      </c>
      <c r="G34" s="189"/>
      <c r="H34" s="195">
        <v>11</v>
      </c>
      <c r="I34" s="205">
        <f t="shared" si="7"/>
        <v>21.153846153846153</v>
      </c>
      <c r="J34" s="189"/>
      <c r="K34" s="206">
        <v>0.86699999999999999</v>
      </c>
      <c r="L34" s="189"/>
      <c r="M34" s="206">
        <v>0.83</v>
      </c>
      <c r="N34" s="207"/>
      <c r="O34" s="207"/>
      <c r="Q34" s="207"/>
      <c r="R34" s="207"/>
    </row>
    <row r="35" spans="1:18" ht="3" customHeight="1" x14ac:dyDescent="0.2">
      <c r="A35" s="190"/>
      <c r="B35" s="190"/>
      <c r="C35" s="190"/>
      <c r="D35" s="190"/>
      <c r="E35" s="190"/>
      <c r="F35" s="190"/>
      <c r="G35" s="190"/>
      <c r="H35" s="190"/>
      <c r="I35" s="190"/>
      <c r="J35" s="190"/>
      <c r="K35" s="190"/>
      <c r="L35" s="190"/>
      <c r="M35" s="190"/>
      <c r="R35" s="207"/>
    </row>
    <row r="36" spans="1:18" ht="5" customHeight="1" x14ac:dyDescent="0.2">
      <c r="A36" s="189"/>
      <c r="B36" s="189"/>
      <c r="C36" s="189"/>
      <c r="D36" s="189"/>
      <c r="E36" s="189"/>
      <c r="F36" s="189"/>
      <c r="G36" s="189"/>
      <c r="H36" s="189"/>
      <c r="I36" s="189"/>
      <c r="J36" s="189"/>
      <c r="K36" s="189"/>
      <c r="L36" s="189"/>
      <c r="M36" s="189"/>
      <c r="R36" s="207"/>
    </row>
    <row r="37" spans="1:18" ht="15" customHeight="1" x14ac:dyDescent="0.2">
      <c r="A37" s="216" t="s">
        <v>208</v>
      </c>
      <c r="B37" s="193"/>
      <c r="C37" s="193"/>
      <c r="D37" s="193"/>
      <c r="E37" s="193"/>
      <c r="F37" s="193"/>
      <c r="G37" s="193"/>
      <c r="H37" s="193"/>
      <c r="I37" s="193"/>
      <c r="J37" s="193"/>
      <c r="K37" s="193"/>
      <c r="L37" s="193"/>
      <c r="M37" s="193"/>
    </row>
    <row r="38" spans="1:18" ht="14" customHeight="1" x14ac:dyDescent="0.2">
      <c r="A38" s="216" t="s">
        <v>209</v>
      </c>
      <c r="B38" s="193"/>
      <c r="C38" s="193"/>
      <c r="D38" s="193"/>
      <c r="E38" s="193"/>
      <c r="F38" s="193"/>
      <c r="G38" s="193"/>
      <c r="H38" s="193"/>
      <c r="I38" s="193"/>
      <c r="J38" s="193"/>
      <c r="K38" s="193"/>
      <c r="L38" s="193"/>
      <c r="M38" s="193"/>
    </row>
    <row r="39" spans="1:18" ht="14" customHeight="1" x14ac:dyDescent="0.2">
      <c r="A39" s="216" t="s">
        <v>210</v>
      </c>
      <c r="B39" s="193"/>
      <c r="C39" s="193"/>
      <c r="D39" s="193"/>
      <c r="E39" s="193"/>
      <c r="F39" s="193"/>
      <c r="G39" s="193"/>
      <c r="H39" s="193"/>
      <c r="I39" s="193"/>
      <c r="J39" s="193"/>
      <c r="K39" s="193"/>
      <c r="L39" s="193"/>
      <c r="M39" s="193"/>
    </row>
    <row r="40" spans="1:18" ht="14" customHeight="1" x14ac:dyDescent="0.2">
      <c r="A40" s="216" t="s">
        <v>211</v>
      </c>
      <c r="B40" s="193"/>
      <c r="C40" s="193"/>
      <c r="D40" s="193"/>
      <c r="E40" s="193"/>
      <c r="F40" s="193"/>
      <c r="G40" s="193"/>
      <c r="H40" s="193"/>
      <c r="I40" s="193"/>
      <c r="J40" s="193"/>
      <c r="K40" s="193"/>
      <c r="L40" s="193"/>
      <c r="M40" s="193"/>
    </row>
    <row r="41" spans="1:18" ht="15" customHeight="1" x14ac:dyDescent="0.2">
      <c r="A41" s="216" t="s">
        <v>212</v>
      </c>
      <c r="B41" s="193"/>
      <c r="C41" s="193"/>
      <c r="D41" s="193"/>
      <c r="E41" s="193"/>
      <c r="F41" s="193"/>
      <c r="G41" s="193"/>
      <c r="H41" s="193"/>
      <c r="I41" s="193"/>
      <c r="J41" s="193"/>
      <c r="K41" s="193"/>
      <c r="L41" s="193"/>
      <c r="M41" s="193"/>
    </row>
    <row r="42" spans="1:18" ht="15" customHeight="1" x14ac:dyDescent="0.2">
      <c r="A42" s="258" t="s">
        <v>213</v>
      </c>
      <c r="B42" s="258"/>
      <c r="C42" s="258"/>
      <c r="D42" s="258"/>
      <c r="E42" s="258"/>
      <c r="F42" s="258"/>
      <c r="G42" s="258"/>
      <c r="H42" s="258"/>
      <c r="I42" s="258"/>
      <c r="J42" s="258"/>
      <c r="K42" s="258"/>
      <c r="L42" s="258"/>
      <c r="M42" s="258"/>
    </row>
    <row r="43" spans="1:18" ht="15" customHeight="1" x14ac:dyDescent="0.2">
      <c r="A43" s="258"/>
      <c r="B43" s="258"/>
      <c r="C43" s="258"/>
      <c r="D43" s="258"/>
      <c r="E43" s="258"/>
      <c r="F43" s="258"/>
      <c r="G43" s="258"/>
      <c r="H43" s="258"/>
      <c r="I43" s="258"/>
      <c r="J43" s="258"/>
      <c r="K43" s="258"/>
      <c r="L43" s="258"/>
      <c r="M43" s="258"/>
    </row>
    <row r="44" spans="1:18" ht="15" customHeight="1" x14ac:dyDescent="0.2"/>
    <row r="45" spans="1:18" ht="15" customHeight="1" x14ac:dyDescent="0.2"/>
    <row r="46" spans="1:18" ht="15" customHeight="1" x14ac:dyDescent="0.2"/>
  </sheetData>
  <mergeCells count="22">
    <mergeCell ref="A42:M43"/>
    <mergeCell ref="E24:F24"/>
    <mergeCell ref="H24:I24"/>
    <mergeCell ref="K23:K24"/>
    <mergeCell ref="M23:M24"/>
    <mergeCell ref="B21:M21"/>
    <mergeCell ref="O27:X27"/>
    <mergeCell ref="B23:C23"/>
    <mergeCell ref="E23:F23"/>
    <mergeCell ref="H23:I23"/>
    <mergeCell ref="B24:C24"/>
    <mergeCell ref="A1:M1"/>
    <mergeCell ref="B4:M4"/>
    <mergeCell ref="O10:X10"/>
    <mergeCell ref="B6:C6"/>
    <mergeCell ref="E6:F6"/>
    <mergeCell ref="H6:I6"/>
    <mergeCell ref="B7:C7"/>
    <mergeCell ref="E7:F7"/>
    <mergeCell ref="H7:I7"/>
    <mergeCell ref="K6:K7"/>
    <mergeCell ref="M6:M7"/>
  </mergeCell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37"/>
  <sheetViews>
    <sheetView zoomScaleNormal="100" workbookViewId="0">
      <selection activeCell="R27" sqref="R27"/>
    </sheetView>
  </sheetViews>
  <sheetFormatPr baseColWidth="10" defaultColWidth="10.83203125" defaultRowHeight="17" customHeight="1" x14ac:dyDescent="0.2"/>
  <cols>
    <col min="1" max="1" width="44.83203125" style="115" customWidth="1"/>
    <col min="2" max="2" width="2.6640625" style="115" customWidth="1"/>
    <col min="3" max="4" width="5.83203125" style="132" customWidth="1"/>
    <col min="5" max="5" width="2.6640625" style="115" customWidth="1"/>
    <col min="6" max="8" width="5.83203125" style="132" customWidth="1"/>
    <col min="9" max="9" width="4.6640625" style="115" bestFit="1" customWidth="1"/>
    <col min="10" max="10" width="4.6640625" style="133" customWidth="1"/>
    <col min="11" max="11" width="5.6640625" style="132" customWidth="1"/>
    <col min="12" max="12" width="2.6640625" style="115" customWidth="1"/>
    <col min="13" max="13" width="6.1640625" style="132" customWidth="1"/>
    <col min="14" max="14" width="5.83203125" style="115" customWidth="1"/>
    <col min="15" max="15" width="5.5" style="133" customWidth="1"/>
    <col min="16" max="16" width="5.6640625" style="132" customWidth="1"/>
    <col min="17" max="17" width="2.6640625" style="115" customWidth="1"/>
    <col min="18" max="18" width="50.5" style="115" bestFit="1" customWidth="1"/>
    <col min="19" max="19" width="2.6640625" style="115" hidden="1" customWidth="1"/>
    <col min="20" max="20" width="4.1640625" style="132" hidden="1" customWidth="1"/>
    <col min="21" max="21" width="6.5" style="132" hidden="1" customWidth="1"/>
    <col min="22" max="22" width="6.6640625" style="115" hidden="1" customWidth="1"/>
    <col min="23" max="23" width="7.6640625" style="115" hidden="1" customWidth="1"/>
    <col min="24" max="24" width="6.6640625" style="133" hidden="1" customWidth="1"/>
    <col min="25" max="25" width="2.6640625" style="115" customWidth="1"/>
    <col min="26" max="26" width="10.5" style="132" customWidth="1"/>
    <col min="27" max="27" width="2.6640625" style="115" customWidth="1"/>
    <col min="28" max="28" width="9" style="132" customWidth="1"/>
    <col min="29" max="29" width="5.6640625" style="115" bestFit="1" customWidth="1"/>
    <col min="30" max="30" width="5.6640625" style="133" bestFit="1" customWidth="1"/>
    <col min="31" max="31" width="5.6640625" style="132" bestFit="1" customWidth="1"/>
    <col min="32" max="32" width="2.6640625" style="115" customWidth="1"/>
    <col min="33" max="33" width="9.83203125" style="132" customWidth="1"/>
    <col min="34" max="34" width="5.6640625" style="115" bestFit="1" customWidth="1"/>
    <col min="35" max="35" width="5.6640625" style="133" bestFit="1" customWidth="1"/>
    <col min="36" max="36" width="5.6640625" style="132" customWidth="1"/>
    <col min="37" max="16384" width="10.83203125" style="115"/>
  </cols>
  <sheetData>
    <row r="1" spans="1:36" ht="31.5" customHeight="1" x14ac:dyDescent="0.2">
      <c r="A1" s="274" t="s">
        <v>215</v>
      </c>
      <c r="B1" s="274"/>
      <c r="C1" s="274"/>
      <c r="D1" s="274"/>
      <c r="E1" s="274"/>
      <c r="F1" s="274"/>
      <c r="G1" s="274"/>
      <c r="H1" s="274"/>
      <c r="I1" s="274"/>
      <c r="J1" s="274"/>
      <c r="K1" s="274"/>
      <c r="L1" s="274"/>
      <c r="M1" s="274"/>
      <c r="N1" s="274"/>
      <c r="O1" s="274"/>
      <c r="P1" s="274"/>
      <c r="R1" s="116"/>
      <c r="S1" s="116"/>
      <c r="T1" s="116"/>
      <c r="U1" s="116"/>
      <c r="V1" s="116"/>
      <c r="W1" s="116"/>
      <c r="X1" s="116"/>
      <c r="Y1" s="116"/>
      <c r="Z1" s="116"/>
      <c r="AA1" s="116"/>
      <c r="AB1" s="116"/>
      <c r="AC1" s="116"/>
      <c r="AD1" s="116"/>
      <c r="AE1" s="116"/>
      <c r="AF1" s="116"/>
      <c r="AG1" s="116"/>
      <c r="AH1" s="116"/>
      <c r="AI1" s="116"/>
      <c r="AJ1" s="116"/>
    </row>
    <row r="2" spans="1:36" ht="8.25" customHeight="1" x14ac:dyDescent="0.2">
      <c r="A2" s="147"/>
      <c r="B2" s="147"/>
      <c r="C2" s="148"/>
      <c r="D2" s="148"/>
      <c r="E2" s="147"/>
      <c r="F2" s="148"/>
      <c r="G2" s="148"/>
      <c r="H2" s="148"/>
      <c r="I2" s="147"/>
      <c r="J2" s="149"/>
      <c r="K2" s="148"/>
      <c r="L2" s="147"/>
      <c r="M2" s="148"/>
      <c r="N2" s="147"/>
      <c r="O2" s="149"/>
      <c r="P2" s="148"/>
      <c r="R2" s="116"/>
      <c r="S2" s="116"/>
      <c r="T2" s="117"/>
      <c r="U2" s="117"/>
      <c r="V2" s="116"/>
      <c r="W2" s="116"/>
      <c r="X2" s="118"/>
      <c r="Y2" s="116"/>
      <c r="Z2" s="117"/>
      <c r="AA2" s="116"/>
      <c r="AB2" s="117"/>
      <c r="AC2" s="116"/>
      <c r="AD2" s="118"/>
      <c r="AE2" s="117"/>
      <c r="AF2" s="116"/>
      <c r="AG2" s="117"/>
      <c r="AH2" s="116"/>
      <c r="AI2" s="118"/>
      <c r="AJ2" s="117"/>
    </row>
    <row r="3" spans="1:36" ht="27" customHeight="1" x14ac:dyDescent="0.2">
      <c r="A3" s="17"/>
      <c r="B3" s="28"/>
      <c r="C3" s="17"/>
      <c r="D3" s="17"/>
      <c r="E3" s="28"/>
      <c r="F3" s="275" t="s">
        <v>118</v>
      </c>
      <c r="G3" s="275"/>
      <c r="H3" s="275"/>
      <c r="I3" s="275"/>
      <c r="J3" s="275"/>
      <c r="K3" s="275"/>
      <c r="L3" s="275"/>
      <c r="M3" s="275"/>
      <c r="N3" s="275"/>
      <c r="O3" s="275"/>
      <c r="P3" s="275"/>
      <c r="R3" s="119"/>
      <c r="S3" s="116"/>
      <c r="T3" s="116"/>
      <c r="U3" s="116"/>
      <c r="V3" s="116"/>
      <c r="W3" s="116"/>
      <c r="X3" s="116"/>
      <c r="Y3" s="116"/>
      <c r="Z3" s="116"/>
      <c r="AA3" s="116"/>
      <c r="AB3" s="116"/>
      <c r="AC3" s="116"/>
      <c r="AD3" s="116"/>
      <c r="AE3" s="116"/>
      <c r="AF3" s="116"/>
      <c r="AG3" s="116"/>
      <c r="AH3" s="116"/>
      <c r="AI3" s="116"/>
      <c r="AJ3" s="116"/>
    </row>
    <row r="4" spans="1:36" ht="27" customHeight="1" x14ac:dyDescent="0.2">
      <c r="A4" s="16"/>
      <c r="B4" s="120"/>
      <c r="C4" s="16"/>
      <c r="D4" s="16"/>
      <c r="E4" s="120"/>
      <c r="F4" s="275" t="s">
        <v>119</v>
      </c>
      <c r="G4" s="275"/>
      <c r="H4" s="275"/>
      <c r="I4" s="275"/>
      <c r="J4" s="275"/>
      <c r="K4" s="275"/>
      <c r="L4" s="28"/>
      <c r="M4" s="275" t="s">
        <v>120</v>
      </c>
      <c r="N4" s="275"/>
      <c r="O4" s="275"/>
      <c r="P4" s="275"/>
      <c r="R4" s="119"/>
      <c r="S4" s="116"/>
      <c r="T4" s="116"/>
      <c r="U4" s="116"/>
      <c r="V4" s="116"/>
      <c r="W4" s="116"/>
      <c r="X4" s="116"/>
      <c r="Y4" s="116"/>
      <c r="Z4" s="116"/>
      <c r="AA4" s="116"/>
      <c r="AB4" s="116"/>
      <c r="AC4" s="116"/>
      <c r="AD4" s="116"/>
      <c r="AE4" s="116"/>
      <c r="AF4" s="116"/>
      <c r="AG4" s="116"/>
      <c r="AH4" s="116"/>
      <c r="AI4" s="116"/>
      <c r="AJ4" s="116"/>
    </row>
    <row r="5" spans="1:36" ht="27" customHeight="1" x14ac:dyDescent="0.2">
      <c r="A5" s="15" t="s">
        <v>117</v>
      </c>
      <c r="B5" s="16"/>
      <c r="C5" s="114" t="s">
        <v>115</v>
      </c>
      <c r="D5" s="114" t="s">
        <v>121</v>
      </c>
      <c r="E5" s="16"/>
      <c r="F5" s="25" t="s">
        <v>132</v>
      </c>
      <c r="G5" s="25" t="s">
        <v>3</v>
      </c>
      <c r="H5" s="25" t="s">
        <v>87</v>
      </c>
      <c r="I5" s="23" t="s">
        <v>2</v>
      </c>
      <c r="J5" s="24" t="s">
        <v>1</v>
      </c>
      <c r="K5" s="26" t="s">
        <v>0</v>
      </c>
      <c r="L5" s="16"/>
      <c r="M5" s="25" t="s">
        <v>14</v>
      </c>
      <c r="N5" s="23" t="s">
        <v>2</v>
      </c>
      <c r="O5" s="24" t="s">
        <v>1</v>
      </c>
      <c r="P5" s="26" t="s">
        <v>0</v>
      </c>
      <c r="R5" s="121"/>
      <c r="S5" s="116"/>
      <c r="T5" s="116"/>
      <c r="U5" s="116"/>
      <c r="V5" s="116"/>
      <c r="W5" s="116"/>
      <c r="X5" s="116"/>
      <c r="Y5" s="116"/>
      <c r="Z5" s="116"/>
      <c r="AA5" s="116"/>
      <c r="AB5" s="116"/>
      <c r="AD5" s="115"/>
      <c r="AE5" s="115"/>
      <c r="AG5" s="115"/>
      <c r="AI5" s="115"/>
      <c r="AJ5" s="115"/>
    </row>
    <row r="6" spans="1:36" ht="7" customHeight="1" x14ac:dyDescent="0.2">
      <c r="A6" s="147"/>
      <c r="B6" s="147"/>
      <c r="C6" s="148"/>
      <c r="D6" s="148"/>
      <c r="E6" s="147"/>
      <c r="F6" s="148"/>
      <c r="G6" s="148"/>
      <c r="H6" s="148"/>
      <c r="I6" s="147"/>
      <c r="J6" s="149"/>
      <c r="K6" s="148"/>
      <c r="L6" s="147"/>
      <c r="M6" s="148"/>
      <c r="N6" s="147"/>
      <c r="O6" s="149"/>
      <c r="P6" s="148"/>
      <c r="R6" s="119"/>
      <c r="S6" s="116"/>
      <c r="T6" s="116"/>
      <c r="U6" s="116"/>
      <c r="V6" s="116"/>
      <c r="W6" s="116"/>
      <c r="X6" s="116"/>
      <c r="Y6" s="116"/>
      <c r="Z6" s="116"/>
      <c r="AA6" s="116"/>
      <c r="AB6" s="116"/>
      <c r="AD6" s="115"/>
      <c r="AE6" s="115"/>
      <c r="AG6" s="115"/>
      <c r="AI6" s="115"/>
      <c r="AJ6" s="115"/>
    </row>
    <row r="7" spans="1:36" s="127" customFormat="1" ht="17" hidden="1" customHeight="1" x14ac:dyDescent="0.2">
      <c r="A7" s="11" t="s">
        <v>116</v>
      </c>
      <c r="B7" s="150"/>
      <c r="C7" s="4">
        <v>606</v>
      </c>
      <c r="D7" s="4">
        <v>606</v>
      </c>
      <c r="E7" s="150"/>
      <c r="F7" s="4">
        <v>193</v>
      </c>
      <c r="G7" s="4">
        <v>32</v>
      </c>
      <c r="H7" s="122">
        <v>1.59</v>
      </c>
      <c r="I7" s="123">
        <v>1.1399999999999999</v>
      </c>
      <c r="J7" s="124">
        <v>2.21</v>
      </c>
      <c r="K7" s="5">
        <v>6.0000000000000001E-3</v>
      </c>
      <c r="L7" s="150"/>
      <c r="M7" s="7">
        <v>0.21</v>
      </c>
      <c r="N7" s="125">
        <v>7.0000000000000007E-2</v>
      </c>
      <c r="O7" s="126">
        <v>0.36</v>
      </c>
      <c r="P7" s="5">
        <v>5.0000000000000001E-3</v>
      </c>
      <c r="R7" s="128"/>
      <c r="S7" s="129"/>
      <c r="T7" s="129"/>
      <c r="U7" s="129"/>
      <c r="V7" s="129"/>
      <c r="W7" s="129"/>
      <c r="X7" s="129"/>
      <c r="Y7" s="129"/>
      <c r="Z7" s="129"/>
      <c r="AA7" s="129"/>
      <c r="AB7" s="129"/>
    </row>
    <row r="8" spans="1:36" s="127" customFormat="1" ht="7" hidden="1" customHeight="1" x14ac:dyDescent="0.15">
      <c r="A8" s="151"/>
      <c r="B8" s="150"/>
      <c r="C8" s="4"/>
      <c r="D8" s="4"/>
      <c r="E8" s="150"/>
      <c r="F8" s="4"/>
      <c r="G8" s="4"/>
      <c r="H8" s="122"/>
      <c r="I8" s="123"/>
      <c r="J8" s="124"/>
      <c r="K8" s="5"/>
      <c r="L8" s="150"/>
      <c r="M8" s="7"/>
      <c r="N8" s="125"/>
      <c r="O8" s="126"/>
      <c r="P8" s="5"/>
      <c r="R8" s="152"/>
      <c r="S8" s="129"/>
      <c r="T8" s="129"/>
      <c r="U8" s="129"/>
      <c r="V8" s="129"/>
      <c r="W8" s="129"/>
      <c r="X8" s="129"/>
      <c r="Y8" s="129"/>
      <c r="Z8" s="129"/>
      <c r="AA8" s="129"/>
      <c r="AB8" s="129"/>
    </row>
    <row r="9" spans="1:36" s="127" customFormat="1" ht="17" hidden="1" customHeight="1" x14ac:dyDescent="0.2">
      <c r="A9" s="11" t="s">
        <v>92</v>
      </c>
      <c r="B9" s="150"/>
      <c r="C9" s="4">
        <v>452</v>
      </c>
      <c r="D9" s="4">
        <v>452</v>
      </c>
      <c r="E9" s="150"/>
      <c r="F9" s="4">
        <v>150</v>
      </c>
      <c r="G9" s="4">
        <v>33</v>
      </c>
      <c r="H9" s="122">
        <v>1.69</v>
      </c>
      <c r="I9" s="123">
        <v>1.21</v>
      </c>
      <c r="J9" s="124">
        <v>2.34</v>
      </c>
      <c r="K9" s="5">
        <v>2E-3</v>
      </c>
      <c r="L9" s="150"/>
      <c r="M9" s="7">
        <v>0.28000000000000003</v>
      </c>
      <c r="N9" s="125">
        <v>0.13</v>
      </c>
      <c r="O9" s="126">
        <v>0.44</v>
      </c>
      <c r="P9" s="5">
        <v>0</v>
      </c>
      <c r="R9" s="128"/>
      <c r="S9" s="129"/>
      <c r="T9" s="129"/>
      <c r="U9" s="129"/>
      <c r="V9" s="129"/>
      <c r="W9" s="129"/>
      <c r="X9" s="129"/>
      <c r="Y9" s="129"/>
      <c r="Z9" s="129"/>
      <c r="AA9" s="129"/>
      <c r="AB9" s="129"/>
    </row>
    <row r="10" spans="1:36" s="127" customFormat="1" ht="7" hidden="1" customHeight="1" x14ac:dyDescent="0.15">
      <c r="A10" s="151"/>
      <c r="B10" s="150"/>
      <c r="C10" s="4"/>
      <c r="D10" s="4"/>
      <c r="E10" s="150"/>
      <c r="F10" s="4"/>
      <c r="G10" s="4"/>
      <c r="H10" s="122"/>
      <c r="I10" s="123"/>
      <c r="J10" s="124"/>
      <c r="K10" s="5"/>
      <c r="L10" s="150"/>
      <c r="M10" s="7"/>
      <c r="N10" s="125"/>
      <c r="O10" s="126"/>
      <c r="P10" s="5"/>
      <c r="R10" s="152"/>
      <c r="S10" s="129"/>
      <c r="T10" s="129"/>
      <c r="U10" s="129"/>
      <c r="V10" s="129"/>
      <c r="W10" s="129"/>
      <c r="X10" s="129"/>
      <c r="Y10" s="129"/>
      <c r="Z10" s="129"/>
      <c r="AA10" s="129"/>
      <c r="AB10" s="129"/>
    </row>
    <row r="11" spans="1:36" s="127" customFormat="1" ht="17" customHeight="1" x14ac:dyDescent="0.2">
      <c r="A11" s="146" t="s">
        <v>154</v>
      </c>
      <c r="B11" s="150"/>
      <c r="C11" s="145"/>
      <c r="D11" s="145"/>
      <c r="E11" s="145"/>
      <c r="F11" s="145"/>
      <c r="G11" s="145"/>
      <c r="H11" s="145"/>
      <c r="I11" s="145"/>
      <c r="J11" s="145"/>
      <c r="K11" s="145"/>
      <c r="L11" s="145"/>
      <c r="M11" s="145"/>
      <c r="N11" s="145"/>
      <c r="O11" s="145"/>
      <c r="P11" s="145"/>
      <c r="R11" s="128"/>
      <c r="S11" s="129"/>
      <c r="T11" s="129"/>
      <c r="U11" s="129"/>
      <c r="V11" s="129"/>
      <c r="W11" s="129"/>
      <c r="X11" s="129"/>
      <c r="Y11" s="129"/>
      <c r="Z11" s="129"/>
      <c r="AA11" s="129"/>
      <c r="AB11" s="129"/>
    </row>
    <row r="12" spans="1:36" s="127" customFormat="1" ht="7" customHeight="1" x14ac:dyDescent="0.15">
      <c r="A12" s="151"/>
      <c r="B12" s="150"/>
      <c r="C12" s="4"/>
      <c r="D12" s="4"/>
      <c r="E12" s="150"/>
      <c r="F12" s="4"/>
      <c r="G12" s="4"/>
      <c r="H12" s="122"/>
      <c r="I12" s="123"/>
      <c r="J12" s="124"/>
      <c r="K12" s="5"/>
      <c r="L12" s="150"/>
      <c r="M12" s="7"/>
      <c r="N12" s="125"/>
      <c r="O12" s="126"/>
      <c r="P12" s="5"/>
      <c r="R12" s="152"/>
      <c r="S12" s="129"/>
      <c r="T12" s="129"/>
      <c r="U12" s="129"/>
      <c r="V12" s="129"/>
      <c r="W12" s="129"/>
      <c r="X12" s="129"/>
      <c r="Y12" s="129"/>
      <c r="Z12" s="129"/>
      <c r="AA12" s="129"/>
      <c r="AB12" s="129"/>
    </row>
    <row r="13" spans="1:36" s="127" customFormat="1" ht="17" customHeight="1" x14ac:dyDescent="0.2">
      <c r="A13" s="153" t="s">
        <v>151</v>
      </c>
      <c r="B13" s="150"/>
      <c r="C13" s="145"/>
      <c r="D13" s="145"/>
      <c r="E13" s="145"/>
      <c r="F13" s="145"/>
      <c r="G13" s="145"/>
      <c r="H13" s="145"/>
      <c r="I13" s="145"/>
      <c r="J13" s="145"/>
      <c r="K13" s="145"/>
      <c r="L13" s="145"/>
      <c r="M13" s="145"/>
      <c r="N13" s="145"/>
      <c r="O13" s="145"/>
      <c r="P13" s="145"/>
      <c r="S13" s="129"/>
      <c r="T13" s="129"/>
      <c r="U13" s="129"/>
      <c r="V13" s="129"/>
      <c r="W13" s="129"/>
      <c r="X13" s="129"/>
      <c r="Y13" s="129"/>
      <c r="Z13" s="129"/>
      <c r="AA13" s="129"/>
      <c r="AB13" s="129"/>
    </row>
    <row r="14" spans="1:36" s="127" customFormat="1" ht="17" customHeight="1" x14ac:dyDescent="0.15">
      <c r="A14" s="154" t="s">
        <v>38</v>
      </c>
      <c r="B14" s="150"/>
      <c r="C14" s="10"/>
      <c r="D14" s="10"/>
      <c r="E14" s="150"/>
      <c r="F14" s="10"/>
      <c r="G14" s="10"/>
      <c r="H14" s="145"/>
      <c r="I14" s="145"/>
      <c r="J14" s="145"/>
      <c r="K14" s="145"/>
      <c r="L14" s="145"/>
      <c r="M14" s="145"/>
      <c r="N14" s="145"/>
      <c r="O14" s="145"/>
      <c r="P14" s="145"/>
      <c r="R14" s="155"/>
      <c r="S14" s="129"/>
      <c r="T14" s="129"/>
      <c r="U14" s="129"/>
      <c r="V14" s="129"/>
      <c r="W14" s="129"/>
      <c r="X14" s="129"/>
      <c r="Y14" s="129"/>
      <c r="Z14" s="129"/>
      <c r="AA14" s="129"/>
      <c r="AB14" s="129"/>
    </row>
    <row r="15" spans="1:36" s="127" customFormat="1" ht="17" customHeight="1" x14ac:dyDescent="0.2">
      <c r="A15" s="154" t="s">
        <v>9</v>
      </c>
      <c r="B15" s="150"/>
      <c r="C15" s="10">
        <v>1090</v>
      </c>
      <c r="D15" s="10">
        <v>266</v>
      </c>
      <c r="E15" s="150"/>
      <c r="F15" s="10">
        <v>65</v>
      </c>
      <c r="G15" s="10">
        <v>24</v>
      </c>
      <c r="H15" s="122">
        <v>1.1399999999999999</v>
      </c>
      <c r="I15" s="123">
        <v>0.77</v>
      </c>
      <c r="J15" s="124">
        <v>1.69</v>
      </c>
      <c r="K15" s="156">
        <v>0.50800000000000001</v>
      </c>
      <c r="L15" s="150"/>
      <c r="M15" s="7">
        <v>0.05</v>
      </c>
      <c r="N15" s="125" t="s">
        <v>175</v>
      </c>
      <c r="O15" s="126">
        <v>0.22</v>
      </c>
      <c r="P15" s="156">
        <v>0.55600000000000005</v>
      </c>
      <c r="R15" s="128"/>
      <c r="S15" s="130"/>
      <c r="T15" s="131"/>
      <c r="U15" s="130"/>
      <c r="V15" s="129"/>
      <c r="W15" s="129"/>
      <c r="X15" s="129"/>
      <c r="Y15" s="129"/>
      <c r="Z15" s="129"/>
      <c r="AA15" s="129"/>
      <c r="AB15" s="129"/>
    </row>
    <row r="16" spans="1:36" s="127" customFormat="1" ht="17" customHeight="1" x14ac:dyDescent="0.15">
      <c r="A16" s="154" t="s">
        <v>8</v>
      </c>
      <c r="B16" s="150"/>
      <c r="C16" s="10">
        <v>1090</v>
      </c>
      <c r="D16" s="10">
        <v>123</v>
      </c>
      <c r="E16" s="150"/>
      <c r="F16" s="10">
        <v>33</v>
      </c>
      <c r="G16" s="10">
        <v>27</v>
      </c>
      <c r="H16" s="122">
        <v>1.35</v>
      </c>
      <c r="I16" s="123">
        <v>0.82</v>
      </c>
      <c r="J16" s="124">
        <v>2.2200000000000002</v>
      </c>
      <c r="K16" s="156">
        <v>0.23200000000000001</v>
      </c>
      <c r="L16" s="150"/>
      <c r="M16" s="7">
        <v>0.18</v>
      </c>
      <c r="N16" s="125" t="s">
        <v>174</v>
      </c>
      <c r="O16" s="126">
        <v>0.4</v>
      </c>
      <c r="P16" s="156">
        <v>0.10199999999999999</v>
      </c>
      <c r="R16" s="155"/>
      <c r="S16" s="130"/>
      <c r="T16" s="131"/>
      <c r="U16" s="130"/>
      <c r="V16" s="129"/>
      <c r="W16" s="129"/>
      <c r="X16" s="129"/>
      <c r="Y16" s="129"/>
      <c r="Z16" s="129"/>
      <c r="AA16" s="129"/>
      <c r="AB16" s="129"/>
    </row>
    <row r="17" spans="1:36" s="127" customFormat="1" ht="17" customHeight="1" x14ac:dyDescent="0.15">
      <c r="A17" s="154" t="s">
        <v>7</v>
      </c>
      <c r="B17" s="150"/>
      <c r="C17" s="10">
        <v>1090</v>
      </c>
      <c r="D17" s="10">
        <v>251</v>
      </c>
      <c r="E17" s="150"/>
      <c r="F17" s="10">
        <v>94</v>
      </c>
      <c r="G17" s="10">
        <v>37</v>
      </c>
      <c r="H17" s="122">
        <v>2.09</v>
      </c>
      <c r="I17" s="123">
        <v>1.45</v>
      </c>
      <c r="J17" s="124">
        <v>3.03</v>
      </c>
      <c r="K17" s="156">
        <v>0</v>
      </c>
      <c r="L17" s="150"/>
      <c r="M17" s="7">
        <v>0.34</v>
      </c>
      <c r="N17" s="125" t="s">
        <v>176</v>
      </c>
      <c r="O17" s="126">
        <v>0.51</v>
      </c>
      <c r="P17" s="156">
        <v>0</v>
      </c>
      <c r="R17" s="155"/>
      <c r="S17" s="130"/>
      <c r="T17" s="131"/>
      <c r="U17" s="130"/>
      <c r="V17" s="129"/>
      <c r="W17" s="129"/>
      <c r="X17" s="129"/>
      <c r="Y17" s="129"/>
      <c r="Z17" s="129"/>
      <c r="AA17" s="129"/>
      <c r="AB17" s="129"/>
    </row>
    <row r="18" spans="1:36" s="127" customFormat="1" ht="7" customHeight="1" x14ac:dyDescent="0.15">
      <c r="A18" s="151"/>
      <c r="B18" s="150"/>
      <c r="C18" s="4"/>
      <c r="D18" s="4"/>
      <c r="E18" s="150"/>
      <c r="F18" s="4"/>
      <c r="G18" s="4"/>
      <c r="H18" s="122"/>
      <c r="I18" s="123"/>
      <c r="J18" s="124"/>
      <c r="K18" s="156"/>
      <c r="L18" s="150"/>
      <c r="M18" s="7"/>
      <c r="N18" s="125"/>
      <c r="O18" s="126"/>
      <c r="P18" s="156"/>
      <c r="R18" s="152"/>
      <c r="S18" s="129"/>
      <c r="T18" s="129"/>
      <c r="U18" s="129"/>
      <c r="V18" s="129"/>
      <c r="W18" s="129"/>
      <c r="X18" s="129"/>
      <c r="Y18" s="129"/>
      <c r="Z18" s="129"/>
      <c r="AA18" s="129"/>
      <c r="AB18" s="129"/>
    </row>
    <row r="19" spans="1:36" s="127" customFormat="1" ht="17" customHeight="1" x14ac:dyDescent="0.2">
      <c r="A19" s="146" t="s">
        <v>155</v>
      </c>
      <c r="B19" s="150"/>
      <c r="C19" s="145"/>
      <c r="D19" s="145"/>
      <c r="E19" s="145"/>
      <c r="F19" s="145"/>
      <c r="G19" s="145"/>
      <c r="H19" s="145"/>
      <c r="I19" s="145"/>
      <c r="J19" s="145"/>
      <c r="K19" s="145"/>
      <c r="L19" s="145"/>
      <c r="M19" s="145"/>
      <c r="N19" s="145"/>
      <c r="O19" s="145"/>
      <c r="P19" s="145"/>
      <c r="R19" s="128"/>
      <c r="S19" s="129"/>
      <c r="T19" s="129"/>
      <c r="U19" s="129"/>
      <c r="V19" s="129"/>
      <c r="W19" s="129"/>
      <c r="X19" s="129"/>
      <c r="Y19" s="129"/>
      <c r="Z19" s="129"/>
      <c r="AA19" s="129"/>
      <c r="AB19" s="129"/>
    </row>
    <row r="20" spans="1:36" s="127" customFormat="1" ht="7" customHeight="1" x14ac:dyDescent="0.15">
      <c r="A20" s="151"/>
      <c r="B20" s="150"/>
      <c r="C20" s="4"/>
      <c r="D20" s="4"/>
      <c r="E20" s="150"/>
      <c r="F20" s="4"/>
      <c r="G20" s="4"/>
      <c r="H20" s="122"/>
      <c r="I20" s="123"/>
      <c r="J20" s="124"/>
      <c r="K20" s="5"/>
      <c r="L20" s="150"/>
      <c r="M20" s="7"/>
      <c r="N20" s="125"/>
      <c r="O20" s="126"/>
      <c r="P20" s="5"/>
      <c r="R20" s="152"/>
      <c r="S20" s="129"/>
      <c r="T20" s="129"/>
      <c r="U20" s="129"/>
      <c r="V20" s="129"/>
      <c r="W20" s="129"/>
      <c r="X20" s="129"/>
      <c r="Y20" s="129"/>
      <c r="Z20" s="129"/>
      <c r="AA20" s="129"/>
      <c r="AB20" s="129"/>
    </row>
    <row r="21" spans="1:36" s="127" customFormat="1" ht="15" x14ac:dyDescent="0.2">
      <c r="A21" s="153" t="s">
        <v>151</v>
      </c>
      <c r="B21" s="150"/>
      <c r="C21" s="4">
        <v>680</v>
      </c>
      <c r="D21" s="4">
        <v>85</v>
      </c>
      <c r="E21" s="150"/>
      <c r="F21" s="4">
        <v>36</v>
      </c>
      <c r="G21" s="10">
        <v>42</v>
      </c>
      <c r="H21" s="122">
        <v>2.21</v>
      </c>
      <c r="I21" s="123">
        <v>1.38</v>
      </c>
      <c r="J21" s="124">
        <v>3.53</v>
      </c>
      <c r="K21" s="156">
        <v>1E-3</v>
      </c>
      <c r="L21" s="150"/>
      <c r="M21" s="7">
        <v>0.37</v>
      </c>
      <c r="N21" s="125" t="s">
        <v>177</v>
      </c>
      <c r="O21" s="126">
        <v>0.6</v>
      </c>
      <c r="P21" s="156">
        <v>1E-3</v>
      </c>
      <c r="R21" s="152"/>
      <c r="S21" s="130"/>
      <c r="T21" s="131"/>
      <c r="U21" s="130"/>
      <c r="V21" s="129"/>
      <c r="W21" s="129"/>
      <c r="X21" s="129"/>
      <c r="Y21" s="129"/>
      <c r="Z21" s="129"/>
      <c r="AA21" s="129"/>
      <c r="AB21" s="129"/>
    </row>
    <row r="22" spans="1:36" s="127" customFormat="1" ht="7" customHeight="1" x14ac:dyDescent="0.15">
      <c r="A22" s="151"/>
      <c r="B22" s="150"/>
      <c r="C22" s="4"/>
      <c r="D22" s="4"/>
      <c r="E22" s="150"/>
      <c r="F22" s="4"/>
      <c r="G22" s="10"/>
      <c r="H22" s="122"/>
      <c r="I22" s="123"/>
      <c r="J22" s="124"/>
      <c r="K22" s="156"/>
      <c r="L22" s="150"/>
      <c r="M22" s="7"/>
      <c r="N22" s="125"/>
      <c r="O22" s="126"/>
      <c r="P22" s="156"/>
      <c r="R22" s="152"/>
      <c r="S22" s="129"/>
      <c r="T22" s="129"/>
      <c r="U22" s="129"/>
      <c r="V22" s="129"/>
      <c r="W22" s="129"/>
      <c r="X22" s="129"/>
      <c r="Y22" s="129"/>
      <c r="Z22" s="129"/>
      <c r="AA22" s="129"/>
      <c r="AB22" s="129"/>
    </row>
    <row r="23" spans="1:36" s="127" customFormat="1" ht="15" x14ac:dyDescent="0.2">
      <c r="A23" s="153" t="s">
        <v>152</v>
      </c>
      <c r="B23" s="150"/>
      <c r="C23" s="4">
        <v>680</v>
      </c>
      <c r="D23" s="4">
        <v>85</v>
      </c>
      <c r="E23" s="150"/>
      <c r="F23" s="4">
        <v>36</v>
      </c>
      <c r="G23" s="10">
        <v>42</v>
      </c>
      <c r="H23" s="122">
        <v>1.83</v>
      </c>
      <c r="I23" s="123">
        <v>1.1100000000000001</v>
      </c>
      <c r="J23" s="124">
        <v>2.99</v>
      </c>
      <c r="K23" s="156">
        <v>1.7000000000000001E-2</v>
      </c>
      <c r="L23" s="150"/>
      <c r="M23" s="7">
        <v>0.27</v>
      </c>
      <c r="N23" s="125" t="s">
        <v>143</v>
      </c>
      <c r="O23" s="126">
        <v>0.51</v>
      </c>
      <c r="P23" s="156">
        <v>2.3E-2</v>
      </c>
      <c r="R23" s="157"/>
      <c r="S23" s="130"/>
      <c r="T23" s="131"/>
      <c r="U23" s="130"/>
      <c r="V23" s="116"/>
      <c r="W23" s="116"/>
      <c r="X23" s="116"/>
      <c r="Y23" s="116"/>
      <c r="Z23" s="129"/>
      <c r="AA23" s="129"/>
      <c r="AB23" s="129"/>
    </row>
    <row r="24" spans="1:36" s="127" customFormat="1" ht="7" customHeight="1" x14ac:dyDescent="0.15">
      <c r="A24" s="151"/>
      <c r="B24" s="150"/>
      <c r="C24" s="4"/>
      <c r="D24" s="4"/>
      <c r="E24" s="150"/>
      <c r="F24" s="4"/>
      <c r="G24" s="10"/>
      <c r="H24" s="122"/>
      <c r="I24" s="123"/>
      <c r="J24" s="124"/>
      <c r="K24" s="156"/>
      <c r="L24" s="150"/>
      <c r="M24" s="7"/>
      <c r="N24" s="125"/>
      <c r="O24" s="126"/>
      <c r="P24" s="156"/>
      <c r="R24" s="152"/>
      <c r="S24" s="129"/>
      <c r="T24" s="129"/>
      <c r="U24" s="129"/>
      <c r="V24" s="129"/>
      <c r="W24" s="129"/>
      <c r="X24" s="129"/>
      <c r="Y24" s="129"/>
      <c r="Z24" s="129"/>
      <c r="AA24" s="129"/>
      <c r="AB24" s="129"/>
    </row>
    <row r="25" spans="1:36" s="127" customFormat="1" ht="17" customHeight="1" x14ac:dyDescent="0.2">
      <c r="A25" s="146" t="s">
        <v>156</v>
      </c>
      <c r="B25" s="150"/>
      <c r="C25" s="145"/>
      <c r="D25" s="145"/>
      <c r="E25" s="145"/>
      <c r="F25" s="145"/>
      <c r="G25" s="145"/>
      <c r="H25" s="145"/>
      <c r="I25" s="145"/>
      <c r="J25" s="145"/>
      <c r="K25" s="145"/>
      <c r="L25" s="145"/>
      <c r="M25" s="145"/>
      <c r="N25" s="145"/>
      <c r="O25" s="145"/>
      <c r="P25" s="145"/>
      <c r="R25" s="128"/>
      <c r="S25" s="129"/>
      <c r="T25" s="129"/>
      <c r="U25" s="129"/>
      <c r="V25" s="129"/>
      <c r="W25" s="129"/>
      <c r="X25" s="129"/>
      <c r="Y25" s="129"/>
      <c r="Z25" s="129"/>
      <c r="AA25" s="129"/>
      <c r="AB25" s="129"/>
    </row>
    <row r="26" spans="1:36" s="127" customFormat="1" ht="7" customHeight="1" x14ac:dyDescent="0.15">
      <c r="A26" s="151"/>
      <c r="B26" s="150"/>
      <c r="C26" s="4"/>
      <c r="D26" s="4"/>
      <c r="E26" s="150"/>
      <c r="F26" s="4"/>
      <c r="G26" s="4"/>
      <c r="H26" s="122"/>
      <c r="I26" s="123"/>
      <c r="J26" s="124"/>
      <c r="K26" s="5"/>
      <c r="L26" s="150"/>
      <c r="M26" s="7"/>
      <c r="N26" s="125"/>
      <c r="O26" s="126"/>
      <c r="P26" s="5"/>
      <c r="R26" s="152"/>
      <c r="S26" s="129"/>
      <c r="T26" s="129"/>
      <c r="U26" s="129"/>
      <c r="V26" s="129"/>
      <c r="W26" s="129"/>
      <c r="X26" s="129"/>
      <c r="Y26" s="129"/>
      <c r="Z26" s="129"/>
      <c r="AA26" s="129"/>
      <c r="AB26" s="129"/>
    </row>
    <row r="27" spans="1:36" s="127" customFormat="1" ht="15" x14ac:dyDescent="0.2">
      <c r="A27" s="153" t="s">
        <v>151</v>
      </c>
      <c r="B27" s="150"/>
      <c r="C27" s="4">
        <v>1029</v>
      </c>
      <c r="D27" s="4">
        <v>90</v>
      </c>
      <c r="E27" s="150"/>
      <c r="F27" s="4">
        <v>40</v>
      </c>
      <c r="G27" s="10">
        <v>44</v>
      </c>
      <c r="H27" s="122">
        <v>2.13</v>
      </c>
      <c r="I27" s="123">
        <v>1.36</v>
      </c>
      <c r="J27" s="124">
        <v>3.34</v>
      </c>
      <c r="K27" s="156">
        <v>1E-3</v>
      </c>
      <c r="L27" s="150"/>
      <c r="M27" s="7">
        <v>0.28999999999999998</v>
      </c>
      <c r="N27" s="125" t="s">
        <v>178</v>
      </c>
      <c r="O27" s="126">
        <v>0.5</v>
      </c>
      <c r="P27" s="156">
        <v>8.9999999999999993E-3</v>
      </c>
      <c r="R27" s="152"/>
      <c r="S27" s="130"/>
      <c r="T27" s="131"/>
      <c r="U27" s="130"/>
      <c r="V27" s="129"/>
      <c r="W27" s="129"/>
      <c r="X27" s="129"/>
      <c r="Y27" s="129"/>
      <c r="Z27" s="129"/>
      <c r="AA27" s="129"/>
      <c r="AB27" s="129"/>
    </row>
    <row r="28" spans="1:36" s="127" customFormat="1" ht="7" customHeight="1" x14ac:dyDescent="0.15">
      <c r="A28" s="151"/>
      <c r="B28" s="150"/>
      <c r="C28" s="4"/>
      <c r="D28" s="4"/>
      <c r="E28" s="150"/>
      <c r="F28" s="4"/>
      <c r="G28" s="10"/>
      <c r="H28" s="122"/>
      <c r="I28" s="123"/>
      <c r="J28" s="124"/>
      <c r="K28" s="156"/>
      <c r="L28" s="150"/>
      <c r="M28" s="7"/>
      <c r="N28" s="125"/>
      <c r="O28" s="126"/>
      <c r="P28" s="156"/>
      <c r="R28" s="152"/>
      <c r="S28" s="129"/>
      <c r="T28" s="129"/>
      <c r="U28" s="129"/>
      <c r="V28" s="129"/>
      <c r="W28" s="129"/>
      <c r="X28" s="129"/>
      <c r="Y28" s="129"/>
      <c r="Z28" s="129"/>
      <c r="AA28" s="129"/>
      <c r="AB28" s="129"/>
    </row>
    <row r="29" spans="1:36" s="127" customFormat="1" ht="15" x14ac:dyDescent="0.2">
      <c r="A29" s="153" t="s">
        <v>152</v>
      </c>
      <c r="B29" s="150"/>
      <c r="C29" s="4">
        <v>1029</v>
      </c>
      <c r="D29" s="4">
        <v>90</v>
      </c>
      <c r="E29" s="150"/>
      <c r="F29" s="4">
        <v>40</v>
      </c>
      <c r="G29" s="10">
        <v>44</v>
      </c>
      <c r="H29" s="122">
        <v>1.8</v>
      </c>
      <c r="I29" s="123">
        <v>1.1299999999999999</v>
      </c>
      <c r="J29" s="124">
        <v>2.86</v>
      </c>
      <c r="K29" s="156">
        <v>1.2999999999999999E-2</v>
      </c>
      <c r="L29" s="150"/>
      <c r="M29" s="7">
        <v>0.21</v>
      </c>
      <c r="N29" s="125" t="s">
        <v>179</v>
      </c>
      <c r="O29" s="126">
        <v>0.42</v>
      </c>
      <c r="P29" s="156">
        <v>6.6000000000000003E-2</v>
      </c>
      <c r="R29" s="157"/>
      <c r="S29" s="130"/>
      <c r="T29" s="131"/>
      <c r="U29" s="130"/>
      <c r="V29" s="116"/>
      <c r="W29" s="116"/>
      <c r="X29" s="116"/>
      <c r="Y29" s="116"/>
      <c r="Z29" s="129"/>
      <c r="AA29" s="129"/>
      <c r="AB29" s="129"/>
    </row>
    <row r="30" spans="1:36" ht="7" customHeight="1" x14ac:dyDescent="0.2">
      <c r="A30" s="158"/>
      <c r="B30" s="158"/>
      <c r="C30" s="4"/>
      <c r="D30" s="4"/>
      <c r="E30" s="150"/>
      <c r="F30" s="4"/>
      <c r="G30" s="10"/>
      <c r="H30" s="122"/>
      <c r="I30" s="123"/>
      <c r="J30" s="124"/>
      <c r="K30" s="156"/>
      <c r="L30" s="150"/>
      <c r="M30" s="7"/>
      <c r="N30" s="125"/>
      <c r="O30" s="126"/>
      <c r="P30" s="156"/>
      <c r="R30" s="119"/>
      <c r="S30" s="116"/>
      <c r="T30" s="116"/>
      <c r="U30" s="116"/>
      <c r="V30" s="116"/>
      <c r="W30" s="116"/>
      <c r="X30" s="116"/>
      <c r="Y30" s="116"/>
      <c r="Z30" s="116"/>
      <c r="AA30" s="116"/>
      <c r="AB30" s="116"/>
      <c r="AD30" s="115"/>
      <c r="AE30" s="115"/>
      <c r="AG30" s="115"/>
      <c r="AI30" s="115"/>
      <c r="AJ30" s="115"/>
    </row>
    <row r="31" spans="1:36" ht="17" customHeight="1" x14ac:dyDescent="0.2">
      <c r="A31" s="153" t="s">
        <v>153</v>
      </c>
      <c r="B31" s="153"/>
      <c r="C31" s="4">
        <v>1029</v>
      </c>
      <c r="D31" s="4">
        <v>90</v>
      </c>
      <c r="E31" s="150"/>
      <c r="F31" s="4">
        <v>40</v>
      </c>
      <c r="G31" s="10">
        <v>44</v>
      </c>
      <c r="H31" s="122">
        <v>1.71</v>
      </c>
      <c r="I31" s="123">
        <v>1.07</v>
      </c>
      <c r="J31" s="124">
        <v>2.74</v>
      </c>
      <c r="K31" s="156">
        <v>2.4E-2</v>
      </c>
      <c r="L31" s="150"/>
      <c r="M31" s="7">
        <v>0.18</v>
      </c>
      <c r="N31" s="125" t="s">
        <v>174</v>
      </c>
      <c r="O31" s="126">
        <v>0.4</v>
      </c>
      <c r="P31" s="156">
        <v>0.108</v>
      </c>
      <c r="R31" s="119"/>
      <c r="S31" s="116"/>
      <c r="T31" s="116"/>
      <c r="U31" s="116"/>
      <c r="V31" s="116"/>
      <c r="W31" s="116"/>
      <c r="X31" s="116"/>
      <c r="Y31" s="116"/>
      <c r="Z31" s="116"/>
      <c r="AA31" s="116"/>
      <c r="AB31" s="116"/>
      <c r="AD31" s="115"/>
      <c r="AE31" s="115"/>
      <c r="AG31" s="115"/>
      <c r="AI31" s="115"/>
      <c r="AJ31" s="115"/>
    </row>
    <row r="32" spans="1:36" ht="7" customHeight="1" x14ac:dyDescent="0.2">
      <c r="A32" s="159"/>
      <c r="B32" s="159"/>
      <c r="C32" s="160"/>
      <c r="D32" s="160"/>
      <c r="E32" s="159"/>
      <c r="F32" s="160"/>
      <c r="G32" s="160"/>
      <c r="H32" s="160"/>
      <c r="I32" s="159"/>
      <c r="J32" s="161"/>
      <c r="K32" s="160"/>
      <c r="L32" s="159"/>
      <c r="M32" s="160"/>
      <c r="N32" s="159"/>
      <c r="O32" s="161"/>
      <c r="P32" s="160"/>
      <c r="R32" s="116"/>
      <c r="S32" s="116"/>
      <c r="T32" s="116"/>
      <c r="U32" s="116"/>
      <c r="V32" s="116"/>
      <c r="W32" s="116"/>
      <c r="X32" s="116"/>
      <c r="Y32" s="116"/>
      <c r="Z32" s="116"/>
      <c r="AA32" s="116"/>
      <c r="AB32" s="116"/>
      <c r="AD32" s="115"/>
      <c r="AE32" s="115"/>
      <c r="AG32" s="115"/>
      <c r="AI32" s="115"/>
      <c r="AJ32" s="115"/>
    </row>
    <row r="33" spans="1:36" ht="175.5" customHeight="1" x14ac:dyDescent="0.2">
      <c r="A33" s="276" t="s">
        <v>159</v>
      </c>
      <c r="B33" s="276"/>
      <c r="C33" s="276"/>
      <c r="D33" s="276"/>
      <c r="E33" s="276"/>
      <c r="F33" s="276"/>
      <c r="G33" s="276"/>
      <c r="H33" s="276"/>
      <c r="I33" s="276"/>
      <c r="J33" s="276"/>
      <c r="K33" s="276"/>
      <c r="L33" s="276"/>
      <c r="M33" s="276"/>
      <c r="N33" s="276"/>
      <c r="O33" s="276"/>
      <c r="P33" s="276"/>
      <c r="R33" s="116"/>
      <c r="S33" s="116"/>
      <c r="T33" s="116"/>
      <c r="U33" s="116"/>
      <c r="V33" s="116"/>
      <c r="W33" s="116"/>
      <c r="X33" s="116"/>
      <c r="Y33" s="116"/>
      <c r="Z33" s="116"/>
      <c r="AA33" s="116"/>
      <c r="AB33" s="116"/>
      <c r="AD33" s="115"/>
      <c r="AE33" s="115"/>
      <c r="AG33" s="115"/>
      <c r="AI33" s="115"/>
      <c r="AJ33" s="115"/>
    </row>
    <row r="34" spans="1:36" ht="19" customHeight="1" x14ac:dyDescent="0.2">
      <c r="A34" s="119"/>
      <c r="R34" s="119"/>
      <c r="S34" s="116"/>
      <c r="T34" s="134"/>
      <c r="U34" s="134"/>
      <c r="V34" s="128"/>
      <c r="W34" s="116"/>
      <c r="X34" s="118"/>
      <c r="Y34" s="116"/>
      <c r="Z34" s="117"/>
      <c r="AA34" s="135"/>
      <c r="AB34" s="117"/>
    </row>
    <row r="35" spans="1:36" ht="17" customHeight="1" x14ac:dyDescent="0.2">
      <c r="H35" s="132">
        <v>1.8</v>
      </c>
      <c r="M35" s="132">
        <v>0.21</v>
      </c>
      <c r="R35" s="119"/>
      <c r="T35" s="136"/>
      <c r="U35" s="136"/>
      <c r="V35" s="136"/>
      <c r="AA35" s="137"/>
    </row>
    <row r="36" spans="1:36" ht="17" customHeight="1" x14ac:dyDescent="0.2">
      <c r="A36" s="119"/>
      <c r="R36" s="119"/>
      <c r="T36" s="138"/>
      <c r="U36" s="138"/>
      <c r="V36" s="119"/>
      <c r="AA36" s="137"/>
    </row>
    <row r="37" spans="1:36" ht="17" customHeight="1" x14ac:dyDescent="0.2">
      <c r="A37" s="119"/>
      <c r="R37" s="119"/>
      <c r="T37" s="119"/>
      <c r="U37" s="119"/>
      <c r="V37" s="119"/>
    </row>
  </sheetData>
  <mergeCells count="5">
    <mergeCell ref="A1:P1"/>
    <mergeCell ref="F4:K4"/>
    <mergeCell ref="M4:P4"/>
    <mergeCell ref="A33:P33"/>
    <mergeCell ref="F3:P3"/>
  </mergeCells>
  <pageMargins left="0.74803149606299213" right="0.74803149606299213" top="0.78740157480314965" bottom="0.78740157480314965" header="0.51181102362204722" footer="0.51181102362204722"/>
  <pageSetup paperSize="9" scale="83"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37"/>
  <sheetViews>
    <sheetView zoomScaleNormal="100" workbookViewId="0">
      <selection activeCell="E3" sqref="E3:O3"/>
    </sheetView>
  </sheetViews>
  <sheetFormatPr baseColWidth="10" defaultColWidth="10.83203125" defaultRowHeight="17" customHeight="1" x14ac:dyDescent="0.2"/>
  <cols>
    <col min="1" max="1" width="44.83203125" style="115" customWidth="1"/>
    <col min="2" max="2" width="2.6640625" style="115" customWidth="1"/>
    <col min="3" max="3" width="5.83203125" style="132" customWidth="1"/>
    <col min="4" max="4" width="2.6640625" style="115" customWidth="1"/>
    <col min="5" max="7" width="5.83203125" style="132" customWidth="1"/>
    <col min="8" max="8" width="4.6640625" style="115" bestFit="1" customWidth="1"/>
    <col min="9" max="9" width="4.6640625" style="133" customWidth="1"/>
    <col min="10" max="10" width="5.6640625" style="132" customWidth="1"/>
    <col min="11" max="11" width="2.6640625" style="115" customWidth="1"/>
    <col min="12" max="12" width="6.1640625" style="132" customWidth="1"/>
    <col min="13" max="13" width="5.83203125" style="115" customWidth="1"/>
    <col min="14" max="14" width="5.5" style="133" customWidth="1"/>
    <col min="15" max="15" width="5.6640625" style="132" customWidth="1"/>
    <col min="16" max="16" width="2.6640625" style="115" customWidth="1"/>
    <col min="17" max="17" width="50.5" style="115" bestFit="1" customWidth="1"/>
    <col min="18" max="18" width="2.6640625" style="115" hidden="1" customWidth="1"/>
    <col min="19" max="19" width="4.1640625" style="132" hidden="1" customWidth="1"/>
    <col min="20" max="20" width="6.5" style="132" hidden="1" customWidth="1"/>
    <col min="21" max="21" width="6.6640625" style="115" hidden="1" customWidth="1"/>
    <col min="22" max="22" width="7.6640625" style="115" hidden="1" customWidth="1"/>
    <col min="23" max="23" width="6.6640625" style="133" hidden="1" customWidth="1"/>
    <col min="24" max="24" width="2.6640625" style="115" customWidth="1"/>
    <col min="25" max="25" width="10.5" style="132" customWidth="1"/>
    <col min="26" max="26" width="2.6640625" style="115" customWidth="1"/>
    <col min="27" max="27" width="9" style="132" customWidth="1"/>
    <col min="28" max="28" width="5.6640625" style="115" bestFit="1" customWidth="1"/>
    <col min="29" max="29" width="5.6640625" style="133" bestFit="1" customWidth="1"/>
    <col min="30" max="30" width="5.6640625" style="132" bestFit="1" customWidth="1"/>
    <col min="31" max="31" width="2.6640625" style="115" customWidth="1"/>
    <col min="32" max="32" width="9.83203125" style="132" customWidth="1"/>
    <col min="33" max="33" width="5.6640625" style="115" bestFit="1" customWidth="1"/>
    <col min="34" max="34" width="5.6640625" style="133" bestFit="1" customWidth="1"/>
    <col min="35" max="35" width="5.6640625" style="132" customWidth="1"/>
    <col min="36" max="16384" width="10.83203125" style="115"/>
  </cols>
  <sheetData>
    <row r="1" spans="1:35" ht="31.5" customHeight="1" x14ac:dyDescent="0.2">
      <c r="A1" s="274" t="s">
        <v>216</v>
      </c>
      <c r="B1" s="274"/>
      <c r="C1" s="274"/>
      <c r="D1" s="274"/>
      <c r="E1" s="274"/>
      <c r="F1" s="274"/>
      <c r="G1" s="274"/>
      <c r="H1" s="274"/>
      <c r="I1" s="274"/>
      <c r="J1" s="274"/>
      <c r="K1" s="274"/>
      <c r="L1" s="274"/>
      <c r="M1" s="274"/>
      <c r="N1" s="274"/>
      <c r="O1" s="274"/>
      <c r="Q1" s="116"/>
      <c r="R1" s="116"/>
      <c r="S1" s="116"/>
      <c r="T1" s="116"/>
      <c r="U1" s="116"/>
      <c r="V1" s="116"/>
      <c r="W1" s="116"/>
      <c r="X1" s="116"/>
      <c r="Y1" s="116"/>
      <c r="Z1" s="116"/>
      <c r="AA1" s="116"/>
      <c r="AB1" s="116"/>
      <c r="AC1" s="116"/>
      <c r="AD1" s="116"/>
      <c r="AE1" s="116"/>
      <c r="AF1" s="116"/>
      <c r="AG1" s="116"/>
      <c r="AH1" s="116"/>
      <c r="AI1" s="116"/>
    </row>
    <row r="2" spans="1:35" ht="8.25" customHeight="1" x14ac:dyDescent="0.2">
      <c r="A2" s="147"/>
      <c r="B2" s="147"/>
      <c r="C2" s="148"/>
      <c r="D2" s="147"/>
      <c r="E2" s="148"/>
      <c r="F2" s="148"/>
      <c r="G2" s="148"/>
      <c r="H2" s="147"/>
      <c r="I2" s="149"/>
      <c r="J2" s="148"/>
      <c r="K2" s="147"/>
      <c r="L2" s="148"/>
      <c r="M2" s="147"/>
      <c r="N2" s="149"/>
      <c r="O2" s="148"/>
      <c r="Q2" s="116"/>
      <c r="R2" s="116"/>
      <c r="S2" s="117"/>
      <c r="T2" s="117"/>
      <c r="U2" s="116"/>
      <c r="V2" s="116"/>
      <c r="W2" s="118"/>
      <c r="X2" s="116"/>
      <c r="Y2" s="117"/>
      <c r="Z2" s="116"/>
      <c r="AA2" s="117"/>
      <c r="AB2" s="116"/>
      <c r="AC2" s="118"/>
      <c r="AD2" s="117"/>
      <c r="AE2" s="116"/>
      <c r="AF2" s="117"/>
      <c r="AG2" s="116"/>
      <c r="AH2" s="118"/>
      <c r="AI2" s="117"/>
    </row>
    <row r="3" spans="1:35" ht="27" customHeight="1" x14ac:dyDescent="0.2">
      <c r="A3" s="17"/>
      <c r="B3" s="28"/>
      <c r="C3" s="17"/>
      <c r="D3" s="28"/>
      <c r="E3" s="275" t="s">
        <v>118</v>
      </c>
      <c r="F3" s="275"/>
      <c r="G3" s="275"/>
      <c r="H3" s="275"/>
      <c r="I3" s="275"/>
      <c r="J3" s="275"/>
      <c r="K3" s="275"/>
      <c r="L3" s="275"/>
      <c r="M3" s="275"/>
      <c r="N3" s="275"/>
      <c r="O3" s="275"/>
      <c r="Q3" s="119"/>
      <c r="R3" s="116"/>
      <c r="S3" s="116"/>
      <c r="T3" s="116"/>
      <c r="U3" s="116"/>
      <c r="V3" s="116"/>
      <c r="W3" s="116"/>
      <c r="X3" s="116"/>
      <c r="Y3" s="116"/>
      <c r="Z3" s="116"/>
      <c r="AA3" s="116"/>
      <c r="AB3" s="116"/>
      <c r="AC3" s="116"/>
      <c r="AD3" s="116"/>
      <c r="AE3" s="116"/>
      <c r="AF3" s="116"/>
      <c r="AG3" s="116"/>
      <c r="AH3" s="116"/>
      <c r="AI3" s="116"/>
    </row>
    <row r="4" spans="1:35" ht="27" customHeight="1" x14ac:dyDescent="0.2">
      <c r="A4" s="16"/>
      <c r="B4" s="120"/>
      <c r="C4" s="16"/>
      <c r="D4" s="120"/>
      <c r="E4" s="275" t="s">
        <v>119</v>
      </c>
      <c r="F4" s="275"/>
      <c r="G4" s="275"/>
      <c r="H4" s="275"/>
      <c r="I4" s="275"/>
      <c r="J4" s="275"/>
      <c r="K4" s="28"/>
      <c r="L4" s="275" t="s">
        <v>120</v>
      </c>
      <c r="M4" s="275"/>
      <c r="N4" s="275"/>
      <c r="O4" s="275"/>
      <c r="Q4" s="119"/>
      <c r="R4" s="116"/>
      <c r="S4" s="116"/>
      <c r="T4" s="116"/>
      <c r="U4" s="116"/>
      <c r="V4" s="116"/>
      <c r="W4" s="116"/>
      <c r="X4" s="116"/>
      <c r="Y4" s="116"/>
      <c r="Z4" s="116"/>
      <c r="AA4" s="116"/>
      <c r="AB4" s="116"/>
      <c r="AC4" s="116"/>
      <c r="AD4" s="116"/>
      <c r="AE4" s="116"/>
      <c r="AF4" s="116"/>
      <c r="AG4" s="116"/>
      <c r="AH4" s="116"/>
      <c r="AI4" s="116"/>
    </row>
    <row r="5" spans="1:35" ht="27" customHeight="1" x14ac:dyDescent="0.2">
      <c r="A5" s="15" t="s">
        <v>117</v>
      </c>
      <c r="B5" s="16"/>
      <c r="C5" s="114" t="s">
        <v>133</v>
      </c>
      <c r="D5" s="16"/>
      <c r="E5" s="25" t="s">
        <v>121</v>
      </c>
      <c r="F5" s="25" t="s">
        <v>3</v>
      </c>
      <c r="G5" s="25" t="s">
        <v>87</v>
      </c>
      <c r="H5" s="23" t="s">
        <v>2</v>
      </c>
      <c r="I5" s="24" t="s">
        <v>1</v>
      </c>
      <c r="J5" s="26" t="s">
        <v>0</v>
      </c>
      <c r="K5" s="16"/>
      <c r="L5" s="25" t="s">
        <v>14</v>
      </c>
      <c r="M5" s="23" t="s">
        <v>2</v>
      </c>
      <c r="N5" s="24" t="s">
        <v>1</v>
      </c>
      <c r="O5" s="26" t="s">
        <v>0</v>
      </c>
      <c r="Q5" s="121"/>
      <c r="R5" s="116"/>
      <c r="S5" s="116"/>
      <c r="T5" s="116"/>
      <c r="U5" s="116"/>
      <c r="V5" s="116"/>
      <c r="W5" s="116"/>
      <c r="X5" s="116"/>
      <c r="Y5" s="116"/>
      <c r="Z5" s="116"/>
      <c r="AA5" s="116"/>
      <c r="AC5" s="115"/>
      <c r="AD5" s="115"/>
      <c r="AF5" s="115"/>
      <c r="AH5" s="115"/>
      <c r="AI5" s="115"/>
    </row>
    <row r="6" spans="1:35" ht="7" customHeight="1" x14ac:dyDescent="0.2">
      <c r="A6" s="147"/>
      <c r="B6" s="147"/>
      <c r="C6" s="148"/>
      <c r="D6" s="147"/>
      <c r="E6" s="148"/>
      <c r="F6" s="148"/>
      <c r="G6" s="148"/>
      <c r="H6" s="147"/>
      <c r="I6" s="149"/>
      <c r="J6" s="148"/>
      <c r="K6" s="147"/>
      <c r="L6" s="148"/>
      <c r="M6" s="147"/>
      <c r="N6" s="149"/>
      <c r="O6" s="148"/>
      <c r="Q6" s="119"/>
      <c r="R6" s="116"/>
      <c r="S6" s="116"/>
      <c r="T6" s="116"/>
      <c r="U6" s="116"/>
      <c r="V6" s="116"/>
      <c r="W6" s="116"/>
      <c r="X6" s="116"/>
      <c r="Y6" s="116"/>
      <c r="Z6" s="116"/>
      <c r="AA6" s="116"/>
      <c r="AC6" s="115"/>
      <c r="AD6" s="115"/>
      <c r="AF6" s="115"/>
      <c r="AH6" s="115"/>
      <c r="AI6" s="115"/>
    </row>
    <row r="7" spans="1:35" s="127" customFormat="1" ht="17" hidden="1" customHeight="1" x14ac:dyDescent="0.2">
      <c r="A7" s="11" t="s">
        <v>116</v>
      </c>
      <c r="B7" s="150"/>
      <c r="C7" s="4">
        <v>606</v>
      </c>
      <c r="D7" s="150"/>
      <c r="E7" s="4">
        <v>193</v>
      </c>
      <c r="F7" s="4">
        <v>32</v>
      </c>
      <c r="G7" s="122">
        <v>1.59</v>
      </c>
      <c r="H7" s="123">
        <v>1.1399999999999999</v>
      </c>
      <c r="I7" s="124">
        <v>2.21</v>
      </c>
      <c r="J7" s="5">
        <v>6.0000000000000001E-3</v>
      </c>
      <c r="K7" s="150"/>
      <c r="L7" s="7">
        <v>0.21</v>
      </c>
      <c r="M7" s="125">
        <v>7.0000000000000007E-2</v>
      </c>
      <c r="N7" s="126">
        <v>0.36</v>
      </c>
      <c r="O7" s="5">
        <v>5.0000000000000001E-3</v>
      </c>
      <c r="Q7" s="128"/>
      <c r="R7" s="129"/>
      <c r="S7" s="129"/>
      <c r="T7" s="129"/>
      <c r="U7" s="129"/>
      <c r="V7" s="129"/>
      <c r="W7" s="129"/>
      <c r="X7" s="129"/>
      <c r="Y7" s="129"/>
      <c r="Z7" s="129"/>
      <c r="AA7" s="129"/>
    </row>
    <row r="8" spans="1:35" s="127" customFormat="1" ht="7" hidden="1" customHeight="1" x14ac:dyDescent="0.15">
      <c r="A8" s="151"/>
      <c r="B8" s="150"/>
      <c r="C8" s="4"/>
      <c r="D8" s="150"/>
      <c r="E8" s="4"/>
      <c r="F8" s="4"/>
      <c r="G8" s="122"/>
      <c r="H8" s="123"/>
      <c r="I8" s="124"/>
      <c r="J8" s="5"/>
      <c r="K8" s="150"/>
      <c r="L8" s="7"/>
      <c r="M8" s="125"/>
      <c r="N8" s="126"/>
      <c r="O8" s="5"/>
      <c r="Q8" s="152"/>
      <c r="R8" s="129"/>
      <c r="S8" s="129"/>
      <c r="T8" s="129"/>
      <c r="U8" s="129"/>
      <c r="V8" s="129"/>
      <c r="W8" s="129"/>
      <c r="X8" s="129"/>
      <c r="Y8" s="129"/>
      <c r="Z8" s="129"/>
      <c r="AA8" s="129"/>
    </row>
    <row r="9" spans="1:35" s="127" customFormat="1" ht="17" hidden="1" customHeight="1" x14ac:dyDescent="0.2">
      <c r="A9" s="11" t="s">
        <v>92</v>
      </c>
      <c r="B9" s="150"/>
      <c r="C9" s="4">
        <v>452</v>
      </c>
      <c r="D9" s="150"/>
      <c r="E9" s="4">
        <v>150</v>
      </c>
      <c r="F9" s="4">
        <v>33</v>
      </c>
      <c r="G9" s="122">
        <v>1.69</v>
      </c>
      <c r="H9" s="123">
        <v>1.21</v>
      </c>
      <c r="I9" s="124">
        <v>2.34</v>
      </c>
      <c r="J9" s="5">
        <v>2E-3</v>
      </c>
      <c r="K9" s="150"/>
      <c r="L9" s="7">
        <v>0.28000000000000003</v>
      </c>
      <c r="M9" s="125">
        <v>0.13</v>
      </c>
      <c r="N9" s="126">
        <v>0.44</v>
      </c>
      <c r="O9" s="5">
        <v>0</v>
      </c>
      <c r="Q9" s="128"/>
      <c r="R9" s="129"/>
      <c r="S9" s="129"/>
      <c r="T9" s="129"/>
      <c r="U9" s="129"/>
      <c r="V9" s="129"/>
      <c r="W9" s="129"/>
      <c r="X9" s="129"/>
      <c r="Y9" s="129"/>
      <c r="Z9" s="129"/>
      <c r="AA9" s="129"/>
    </row>
    <row r="10" spans="1:35" s="127" customFormat="1" ht="7" hidden="1" customHeight="1" x14ac:dyDescent="0.15">
      <c r="A10" s="151"/>
      <c r="B10" s="150"/>
      <c r="C10" s="4"/>
      <c r="D10" s="150"/>
      <c r="E10" s="4"/>
      <c r="F10" s="4"/>
      <c r="G10" s="122"/>
      <c r="H10" s="123"/>
      <c r="I10" s="124"/>
      <c r="J10" s="5"/>
      <c r="K10" s="150"/>
      <c r="L10" s="7"/>
      <c r="M10" s="125"/>
      <c r="N10" s="126"/>
      <c r="O10" s="5"/>
      <c r="Q10" s="152"/>
      <c r="R10" s="129"/>
      <c r="S10" s="129"/>
      <c r="T10" s="129"/>
      <c r="U10" s="129"/>
      <c r="V10" s="129"/>
      <c r="W10" s="129"/>
      <c r="X10" s="129"/>
      <c r="Y10" s="129"/>
      <c r="Z10" s="129"/>
      <c r="AA10" s="129"/>
    </row>
    <row r="11" spans="1:35" s="127" customFormat="1" ht="17" customHeight="1" x14ac:dyDescent="0.2">
      <c r="A11" s="146" t="s">
        <v>154</v>
      </c>
      <c r="B11" s="150"/>
      <c r="C11" s="145"/>
      <c r="D11" s="145"/>
      <c r="E11" s="145"/>
      <c r="F11" s="145"/>
      <c r="G11" s="145"/>
      <c r="H11" s="145"/>
      <c r="I11" s="145"/>
      <c r="J11" s="145"/>
      <c r="K11" s="145"/>
      <c r="L11" s="145"/>
      <c r="M11" s="145"/>
      <c r="N11" s="145"/>
      <c r="O11" s="145"/>
      <c r="Q11" s="128"/>
      <c r="R11" s="129"/>
      <c r="S11" s="129"/>
      <c r="T11" s="129"/>
      <c r="U11" s="129"/>
      <c r="V11" s="129"/>
      <c r="W11" s="129"/>
      <c r="X11" s="129"/>
      <c r="Y11" s="129"/>
      <c r="Z11" s="129"/>
      <c r="AA11" s="129"/>
    </row>
    <row r="12" spans="1:35" s="127" customFormat="1" ht="7" customHeight="1" x14ac:dyDescent="0.15">
      <c r="A12" s="151"/>
      <c r="B12" s="150"/>
      <c r="C12" s="4"/>
      <c r="D12" s="150"/>
      <c r="E12" s="4"/>
      <c r="F12" s="4"/>
      <c r="G12" s="122"/>
      <c r="H12" s="123"/>
      <c r="I12" s="124"/>
      <c r="J12" s="5"/>
      <c r="K12" s="150"/>
      <c r="L12" s="7"/>
      <c r="M12" s="125"/>
      <c r="N12" s="126"/>
      <c r="O12" s="5"/>
      <c r="Q12" s="152"/>
      <c r="R12" s="129"/>
      <c r="S12" s="129"/>
      <c r="T12" s="129"/>
      <c r="U12" s="129"/>
      <c r="V12" s="129"/>
      <c r="W12" s="129"/>
      <c r="X12" s="129"/>
      <c r="Y12" s="129"/>
      <c r="Z12" s="129"/>
      <c r="AA12" s="129"/>
    </row>
    <row r="13" spans="1:35" s="127" customFormat="1" ht="17" customHeight="1" x14ac:dyDescent="0.2">
      <c r="A13" s="153" t="s">
        <v>151</v>
      </c>
      <c r="B13" s="150"/>
      <c r="C13" s="145"/>
      <c r="D13" s="145"/>
      <c r="E13" s="145"/>
      <c r="F13" s="145"/>
      <c r="G13" s="145"/>
      <c r="H13" s="145"/>
      <c r="I13" s="145"/>
      <c r="J13" s="145"/>
      <c r="K13" s="145"/>
      <c r="L13" s="145"/>
      <c r="M13" s="145"/>
      <c r="N13" s="145"/>
      <c r="O13" s="145"/>
      <c r="R13" s="129"/>
      <c r="S13" s="129"/>
      <c r="T13" s="129"/>
      <c r="U13" s="129"/>
      <c r="V13" s="129"/>
      <c r="W13" s="129"/>
      <c r="X13" s="129"/>
      <c r="Y13" s="129"/>
      <c r="Z13" s="129"/>
      <c r="AA13" s="129"/>
    </row>
    <row r="14" spans="1:35" s="127" customFormat="1" ht="17" customHeight="1" x14ac:dyDescent="0.15">
      <c r="A14" s="154" t="s">
        <v>38</v>
      </c>
      <c r="B14" s="150"/>
      <c r="C14" s="10"/>
      <c r="D14" s="150"/>
      <c r="E14" s="10"/>
      <c r="F14" s="10"/>
      <c r="G14" s="145"/>
      <c r="H14" s="145"/>
      <c r="I14" s="145"/>
      <c r="J14" s="145"/>
      <c r="K14" s="145"/>
      <c r="L14" s="145"/>
      <c r="M14" s="145"/>
      <c r="N14" s="145"/>
      <c r="O14" s="145"/>
      <c r="Q14" s="155"/>
      <c r="R14" s="129"/>
      <c r="S14" s="129"/>
      <c r="T14" s="129"/>
      <c r="U14" s="129"/>
      <c r="V14" s="129"/>
      <c r="W14" s="129"/>
      <c r="X14" s="129"/>
      <c r="Y14" s="129"/>
      <c r="Z14" s="129"/>
      <c r="AA14" s="129"/>
    </row>
    <row r="15" spans="1:35" s="127" customFormat="1" ht="17" customHeight="1" x14ac:dyDescent="0.2">
      <c r="A15" s="154" t="s">
        <v>9</v>
      </c>
      <c r="B15" s="150"/>
      <c r="C15" s="10">
        <v>144</v>
      </c>
      <c r="D15" s="150"/>
      <c r="E15" s="10">
        <v>30</v>
      </c>
      <c r="F15" s="10">
        <v>21</v>
      </c>
      <c r="G15" s="122">
        <v>1.19</v>
      </c>
      <c r="H15" s="123">
        <v>0.63</v>
      </c>
      <c r="I15" s="124">
        <v>2.25</v>
      </c>
      <c r="J15" s="156">
        <v>0.59</v>
      </c>
      <c r="K15" s="150"/>
      <c r="L15" s="7">
        <v>0.12</v>
      </c>
      <c r="M15" s="125" t="s">
        <v>140</v>
      </c>
      <c r="N15" s="126">
        <v>0.38</v>
      </c>
      <c r="O15" s="156">
        <v>0.35099999999999998</v>
      </c>
      <c r="Q15" s="128"/>
      <c r="R15" s="130"/>
      <c r="S15" s="131"/>
      <c r="T15" s="130"/>
      <c r="U15" s="129"/>
      <c r="V15" s="129"/>
      <c r="W15" s="129"/>
      <c r="X15" s="129"/>
      <c r="Y15" s="129"/>
      <c r="Z15" s="129"/>
      <c r="AA15" s="129"/>
    </row>
    <row r="16" spans="1:35" s="127" customFormat="1" ht="17" customHeight="1" x14ac:dyDescent="0.15">
      <c r="A16" s="154" t="s">
        <v>8</v>
      </c>
      <c r="B16" s="150"/>
      <c r="C16" s="10">
        <v>67</v>
      </c>
      <c r="D16" s="150"/>
      <c r="E16" s="10">
        <v>19</v>
      </c>
      <c r="F16" s="10">
        <v>28</v>
      </c>
      <c r="G16" s="122">
        <v>1.78</v>
      </c>
      <c r="H16" s="123">
        <v>0.81</v>
      </c>
      <c r="I16" s="124">
        <v>3.92</v>
      </c>
      <c r="J16" s="156">
        <v>0.15</v>
      </c>
      <c r="K16" s="150"/>
      <c r="L16" s="7">
        <v>0.24</v>
      </c>
      <c r="M16" s="125" t="s">
        <v>141</v>
      </c>
      <c r="N16" s="126">
        <v>0.56999999999999995</v>
      </c>
      <c r="O16" s="156">
        <v>0.151</v>
      </c>
      <c r="Q16" s="155"/>
      <c r="R16" s="130"/>
      <c r="S16" s="131"/>
      <c r="T16" s="130"/>
      <c r="U16" s="129"/>
      <c r="V16" s="129"/>
      <c r="W16" s="129"/>
      <c r="X16" s="129"/>
      <c r="Y16" s="129"/>
      <c r="Z16" s="129"/>
      <c r="AA16" s="129"/>
    </row>
    <row r="17" spans="1:35" s="127" customFormat="1" ht="17" customHeight="1" x14ac:dyDescent="0.15">
      <c r="A17" s="154" t="s">
        <v>7</v>
      </c>
      <c r="B17" s="150"/>
      <c r="C17" s="4">
        <v>157</v>
      </c>
      <c r="D17" s="150"/>
      <c r="E17" s="4">
        <v>53</v>
      </c>
      <c r="F17" s="10">
        <v>34</v>
      </c>
      <c r="G17" s="122">
        <v>2.38</v>
      </c>
      <c r="H17" s="123">
        <v>1.34</v>
      </c>
      <c r="I17" s="124">
        <v>4.22</v>
      </c>
      <c r="J17" s="156">
        <v>3.0000000000000001E-3</v>
      </c>
      <c r="K17" s="150"/>
      <c r="L17" s="7">
        <v>0.4</v>
      </c>
      <c r="M17" s="125" t="s">
        <v>142</v>
      </c>
      <c r="N17" s="126">
        <v>0.64</v>
      </c>
      <c r="O17" s="156">
        <v>2E-3</v>
      </c>
      <c r="Q17" s="155"/>
      <c r="R17" s="130"/>
      <c r="S17" s="131"/>
      <c r="T17" s="130"/>
      <c r="U17" s="129"/>
      <c r="V17" s="129"/>
      <c r="W17" s="129"/>
      <c r="X17" s="129"/>
      <c r="Y17" s="129"/>
      <c r="Z17" s="129"/>
      <c r="AA17" s="129"/>
    </row>
    <row r="18" spans="1:35" s="127" customFormat="1" ht="7" customHeight="1" x14ac:dyDescent="0.15">
      <c r="A18" s="151"/>
      <c r="B18" s="150"/>
      <c r="C18" s="4"/>
      <c r="D18" s="150"/>
      <c r="E18" s="4"/>
      <c r="F18" s="4"/>
      <c r="G18" s="122"/>
      <c r="H18" s="123"/>
      <c r="I18" s="124"/>
      <c r="J18" s="156"/>
      <c r="K18" s="150"/>
      <c r="L18" s="7"/>
      <c r="M18" s="125"/>
      <c r="N18" s="126"/>
      <c r="O18" s="156"/>
      <c r="Q18" s="152"/>
      <c r="R18" s="129"/>
      <c r="S18" s="129"/>
      <c r="T18" s="129"/>
      <c r="U18" s="129"/>
      <c r="V18" s="129"/>
      <c r="W18" s="129"/>
      <c r="X18" s="129"/>
      <c r="Y18" s="129"/>
      <c r="Z18" s="129"/>
      <c r="AA18" s="129"/>
    </row>
    <row r="19" spans="1:35" s="127" customFormat="1" ht="17" customHeight="1" x14ac:dyDescent="0.2">
      <c r="A19" s="146" t="s">
        <v>155</v>
      </c>
      <c r="B19" s="150"/>
      <c r="C19" s="145"/>
      <c r="D19" s="145"/>
      <c r="E19" s="145"/>
      <c r="F19" s="145"/>
      <c r="G19" s="145"/>
      <c r="H19" s="145"/>
      <c r="I19" s="145"/>
      <c r="J19" s="145"/>
      <c r="K19" s="145"/>
      <c r="L19" s="145"/>
      <c r="M19" s="145"/>
      <c r="N19" s="145"/>
      <c r="O19" s="145"/>
      <c r="Q19" s="128"/>
      <c r="R19" s="129"/>
      <c r="S19" s="129"/>
      <c r="T19" s="129"/>
      <c r="U19" s="129"/>
      <c r="V19" s="129"/>
      <c r="W19" s="129"/>
      <c r="X19" s="129"/>
      <c r="Y19" s="129"/>
      <c r="Z19" s="129"/>
      <c r="AA19" s="129"/>
    </row>
    <row r="20" spans="1:35" s="127" customFormat="1" ht="7" customHeight="1" x14ac:dyDescent="0.15">
      <c r="A20" s="151"/>
      <c r="B20" s="150"/>
      <c r="C20" s="4"/>
      <c r="D20" s="150"/>
      <c r="E20" s="4"/>
      <c r="F20" s="4"/>
      <c r="G20" s="122"/>
      <c r="H20" s="123"/>
      <c r="I20" s="124"/>
      <c r="J20" s="5"/>
      <c r="K20" s="150"/>
      <c r="L20" s="7"/>
      <c r="M20" s="125"/>
      <c r="N20" s="126"/>
      <c r="O20" s="5"/>
      <c r="Q20" s="152"/>
      <c r="R20" s="129"/>
      <c r="S20" s="129"/>
      <c r="T20" s="129"/>
      <c r="U20" s="129"/>
      <c r="V20" s="129"/>
      <c r="W20" s="129"/>
      <c r="X20" s="129"/>
      <c r="Y20" s="129"/>
      <c r="Z20" s="129"/>
      <c r="AA20" s="129"/>
    </row>
    <row r="21" spans="1:35" s="127" customFormat="1" ht="15" x14ac:dyDescent="0.2">
      <c r="A21" s="153" t="s">
        <v>151</v>
      </c>
      <c r="B21" s="150"/>
      <c r="C21" s="4">
        <v>76</v>
      </c>
      <c r="D21" s="150"/>
      <c r="E21" s="4">
        <v>28</v>
      </c>
      <c r="F21" s="10">
        <v>37</v>
      </c>
      <c r="G21" s="122">
        <v>2.14</v>
      </c>
      <c r="H21" s="123">
        <v>1.1000000000000001</v>
      </c>
      <c r="I21" s="124">
        <v>4.1500000000000004</v>
      </c>
      <c r="J21" s="156">
        <v>2.4E-2</v>
      </c>
      <c r="K21" s="150"/>
      <c r="L21" s="7">
        <v>0.33</v>
      </c>
      <c r="M21" s="125" t="s">
        <v>143</v>
      </c>
      <c r="N21" s="126">
        <v>0.62</v>
      </c>
      <c r="O21" s="156">
        <v>2.5999999999999999E-2</v>
      </c>
      <c r="Q21" s="152"/>
      <c r="R21" s="130"/>
      <c r="S21" s="131"/>
      <c r="T21" s="130"/>
      <c r="U21" s="129"/>
      <c r="V21" s="129"/>
      <c r="W21" s="129"/>
      <c r="X21" s="129"/>
      <c r="Y21" s="129"/>
      <c r="Z21" s="129"/>
      <c r="AA21" s="129"/>
    </row>
    <row r="22" spans="1:35" s="127" customFormat="1" ht="7" customHeight="1" x14ac:dyDescent="0.15">
      <c r="A22" s="151"/>
      <c r="B22" s="150"/>
      <c r="C22" s="4"/>
      <c r="D22" s="150"/>
      <c r="E22" s="4"/>
      <c r="F22" s="10"/>
      <c r="G22" s="122"/>
      <c r="H22" s="123"/>
      <c r="I22" s="124"/>
      <c r="J22" s="156"/>
      <c r="K22" s="150"/>
      <c r="L22" s="7"/>
      <c r="M22" s="125"/>
      <c r="N22" s="126"/>
      <c r="O22" s="156"/>
      <c r="Q22" s="152"/>
      <c r="R22" s="129"/>
      <c r="S22" s="129"/>
      <c r="T22" s="129"/>
      <c r="U22" s="129"/>
      <c r="V22" s="129"/>
      <c r="W22" s="129"/>
      <c r="X22" s="129"/>
      <c r="Y22" s="129"/>
      <c r="Z22" s="129"/>
      <c r="AA22" s="129"/>
    </row>
    <row r="23" spans="1:35" s="127" customFormat="1" ht="15" x14ac:dyDescent="0.2">
      <c r="A23" s="153" t="s">
        <v>152</v>
      </c>
      <c r="B23" s="150"/>
      <c r="C23" s="4">
        <v>76</v>
      </c>
      <c r="D23" s="150"/>
      <c r="E23" s="4">
        <v>28</v>
      </c>
      <c r="F23" s="10">
        <v>37</v>
      </c>
      <c r="G23" s="122">
        <v>1.71</v>
      </c>
      <c r="H23" s="123">
        <v>0.86</v>
      </c>
      <c r="I23" s="124">
        <v>3.43</v>
      </c>
      <c r="J23" s="156">
        <v>0.129</v>
      </c>
      <c r="K23" s="150"/>
      <c r="L23" s="7">
        <v>0.24</v>
      </c>
      <c r="M23" s="125" t="s">
        <v>144</v>
      </c>
      <c r="N23" s="126">
        <v>0.54</v>
      </c>
      <c r="O23" s="156">
        <v>0.126</v>
      </c>
      <c r="Q23" s="157"/>
      <c r="R23" s="130"/>
      <c r="S23" s="131"/>
      <c r="T23" s="130"/>
      <c r="U23" s="116"/>
      <c r="V23" s="116"/>
      <c r="W23" s="116"/>
      <c r="X23" s="116"/>
      <c r="Y23" s="129"/>
      <c r="Z23" s="129"/>
      <c r="AA23" s="129"/>
    </row>
    <row r="24" spans="1:35" s="127" customFormat="1" ht="7" customHeight="1" x14ac:dyDescent="0.15">
      <c r="A24" s="151"/>
      <c r="B24" s="150"/>
      <c r="C24" s="4"/>
      <c r="D24" s="150"/>
      <c r="E24" s="4"/>
      <c r="F24" s="10"/>
      <c r="G24" s="122"/>
      <c r="H24" s="123"/>
      <c r="I24" s="124"/>
      <c r="J24" s="156"/>
      <c r="K24" s="150"/>
      <c r="L24" s="7"/>
      <c r="M24" s="125"/>
      <c r="N24" s="126"/>
      <c r="O24" s="156"/>
      <c r="Q24" s="152"/>
      <c r="R24" s="129"/>
      <c r="S24" s="129"/>
      <c r="T24" s="129"/>
      <c r="U24" s="129"/>
      <c r="V24" s="129"/>
      <c r="W24" s="129"/>
      <c r="X24" s="129"/>
      <c r="Y24" s="129"/>
      <c r="Z24" s="129"/>
      <c r="AA24" s="129"/>
    </row>
    <row r="25" spans="1:35" s="127" customFormat="1" ht="17" customHeight="1" x14ac:dyDescent="0.2">
      <c r="A25" s="146" t="s">
        <v>156</v>
      </c>
      <c r="B25" s="150"/>
      <c r="C25" s="145"/>
      <c r="D25" s="145"/>
      <c r="E25" s="145"/>
      <c r="F25" s="145"/>
      <c r="G25" s="145"/>
      <c r="H25" s="145"/>
      <c r="I25" s="145"/>
      <c r="J25" s="145"/>
      <c r="K25" s="145"/>
      <c r="L25" s="145"/>
      <c r="M25" s="145"/>
      <c r="N25" s="145"/>
      <c r="O25" s="145"/>
      <c r="Q25" s="128"/>
      <c r="R25" s="129"/>
      <c r="S25" s="129"/>
      <c r="T25" s="129"/>
      <c r="U25" s="129"/>
      <c r="V25" s="129"/>
      <c r="W25" s="129"/>
      <c r="X25" s="129"/>
      <c r="Y25" s="129"/>
      <c r="Z25" s="129"/>
      <c r="AA25" s="129"/>
    </row>
    <row r="26" spans="1:35" s="127" customFormat="1" ht="7" customHeight="1" x14ac:dyDescent="0.15">
      <c r="A26" s="151"/>
      <c r="B26" s="150"/>
      <c r="C26" s="4"/>
      <c r="D26" s="150"/>
      <c r="E26" s="4"/>
      <c r="F26" s="4"/>
      <c r="G26" s="122"/>
      <c r="H26" s="123"/>
      <c r="I26" s="124"/>
      <c r="J26" s="5"/>
      <c r="K26" s="150"/>
      <c r="L26" s="7"/>
      <c r="M26" s="125"/>
      <c r="N26" s="126"/>
      <c r="O26" s="5"/>
      <c r="Q26" s="152"/>
      <c r="R26" s="129"/>
      <c r="S26" s="129"/>
      <c r="T26" s="129"/>
      <c r="U26" s="129"/>
      <c r="V26" s="129"/>
      <c r="W26" s="129"/>
      <c r="X26" s="129"/>
      <c r="Y26" s="129"/>
      <c r="Z26" s="129"/>
      <c r="AA26" s="129"/>
    </row>
    <row r="27" spans="1:35" s="127" customFormat="1" ht="15" x14ac:dyDescent="0.2">
      <c r="A27" s="153" t="s">
        <v>151</v>
      </c>
      <c r="B27" s="150"/>
      <c r="C27" s="4">
        <v>49</v>
      </c>
      <c r="D27" s="150"/>
      <c r="E27" s="4">
        <v>21</v>
      </c>
      <c r="F27" s="10">
        <v>42</v>
      </c>
      <c r="G27" s="122">
        <v>2.46</v>
      </c>
      <c r="H27" s="123">
        <v>1.26</v>
      </c>
      <c r="I27" s="124">
        <v>4.78</v>
      </c>
      <c r="J27" s="156">
        <v>8.0000000000000002E-3</v>
      </c>
      <c r="K27" s="150"/>
      <c r="L27" s="7">
        <v>0.23</v>
      </c>
      <c r="M27" s="125" t="s">
        <v>141</v>
      </c>
      <c r="N27" s="126">
        <v>0.55000000000000004</v>
      </c>
      <c r="O27" s="156">
        <v>0.157</v>
      </c>
      <c r="Q27" s="152"/>
      <c r="R27" s="130"/>
      <c r="S27" s="131"/>
      <c r="T27" s="130"/>
      <c r="U27" s="129"/>
      <c r="V27" s="129"/>
      <c r="W27" s="129"/>
      <c r="X27" s="129"/>
      <c r="Y27" s="129"/>
      <c r="Z27" s="129"/>
      <c r="AA27" s="129"/>
    </row>
    <row r="28" spans="1:35" s="127" customFormat="1" ht="7" customHeight="1" x14ac:dyDescent="0.15">
      <c r="A28" s="151"/>
      <c r="B28" s="150"/>
      <c r="C28" s="4"/>
      <c r="D28" s="150"/>
      <c r="E28" s="4"/>
      <c r="F28" s="10"/>
      <c r="G28" s="122"/>
      <c r="H28" s="123"/>
      <c r="I28" s="124"/>
      <c r="J28" s="156"/>
      <c r="K28" s="150"/>
      <c r="L28" s="7"/>
      <c r="M28" s="125"/>
      <c r="N28" s="126"/>
      <c r="O28" s="156"/>
      <c r="Q28" s="152"/>
      <c r="R28" s="129"/>
      <c r="S28" s="129"/>
      <c r="T28" s="129"/>
      <c r="U28" s="129"/>
      <c r="V28" s="129"/>
      <c r="W28" s="129"/>
      <c r="X28" s="129"/>
      <c r="Y28" s="129"/>
      <c r="Z28" s="129"/>
      <c r="AA28" s="129"/>
    </row>
    <row r="29" spans="1:35" s="127" customFormat="1" ht="15" x14ac:dyDescent="0.2">
      <c r="A29" s="153" t="s">
        <v>152</v>
      </c>
      <c r="B29" s="150"/>
      <c r="C29" s="4">
        <v>49</v>
      </c>
      <c r="D29" s="150"/>
      <c r="E29" s="4">
        <v>21</v>
      </c>
      <c r="F29" s="10">
        <v>42</v>
      </c>
      <c r="G29" s="122">
        <v>1.95</v>
      </c>
      <c r="H29" s="123">
        <v>0.99</v>
      </c>
      <c r="I29" s="124">
        <v>3.86</v>
      </c>
      <c r="J29" s="156">
        <v>5.3999999999999999E-2</v>
      </c>
      <c r="K29" s="150"/>
      <c r="L29" s="7">
        <v>0.12</v>
      </c>
      <c r="M29" s="125" t="s">
        <v>145</v>
      </c>
      <c r="N29" s="126">
        <v>0.45</v>
      </c>
      <c r="O29" s="156">
        <v>0.46400000000000002</v>
      </c>
      <c r="Q29" s="157"/>
      <c r="R29" s="130"/>
      <c r="S29" s="131"/>
      <c r="T29" s="130"/>
      <c r="U29" s="116"/>
      <c r="V29" s="116"/>
      <c r="W29" s="116"/>
      <c r="X29" s="116"/>
      <c r="Y29" s="129"/>
      <c r="Z29" s="129"/>
      <c r="AA29" s="129"/>
    </row>
    <row r="30" spans="1:35" ht="7" customHeight="1" x14ac:dyDescent="0.2">
      <c r="A30" s="158"/>
      <c r="B30" s="158"/>
      <c r="C30" s="4"/>
      <c r="D30" s="150"/>
      <c r="E30" s="4"/>
      <c r="F30" s="10"/>
      <c r="G30" s="122"/>
      <c r="H30" s="123"/>
      <c r="I30" s="124"/>
      <c r="J30" s="156"/>
      <c r="K30" s="150"/>
      <c r="L30" s="7"/>
      <c r="M30" s="125"/>
      <c r="N30" s="126"/>
      <c r="O30" s="156"/>
      <c r="Q30" s="119"/>
      <c r="R30" s="116"/>
      <c r="S30" s="116"/>
      <c r="T30" s="116"/>
      <c r="U30" s="116"/>
      <c r="V30" s="116"/>
      <c r="W30" s="116"/>
      <c r="X30" s="116"/>
      <c r="Y30" s="116"/>
      <c r="Z30" s="116"/>
      <c r="AA30" s="116"/>
      <c r="AC30" s="115"/>
      <c r="AD30" s="115"/>
      <c r="AF30" s="115"/>
      <c r="AH30" s="115"/>
      <c r="AI30" s="115"/>
    </row>
    <row r="31" spans="1:35" ht="17" customHeight="1" x14ac:dyDescent="0.2">
      <c r="A31" s="153" t="s">
        <v>153</v>
      </c>
      <c r="B31" s="153"/>
      <c r="C31" s="4">
        <v>49</v>
      </c>
      <c r="D31" s="150"/>
      <c r="E31" s="4">
        <v>21</v>
      </c>
      <c r="F31" s="10">
        <v>42</v>
      </c>
      <c r="G31" s="122">
        <v>1.76</v>
      </c>
      <c r="H31" s="123">
        <v>0.87</v>
      </c>
      <c r="I31" s="124">
        <v>3.57</v>
      </c>
      <c r="J31" s="156">
        <v>0.11899999999999999</v>
      </c>
      <c r="K31" s="150"/>
      <c r="L31" s="7">
        <v>7.0000000000000007E-2</v>
      </c>
      <c r="M31" s="125" t="s">
        <v>146</v>
      </c>
      <c r="N31" s="126">
        <v>0.41</v>
      </c>
      <c r="O31" s="156">
        <v>0.68899999999999995</v>
      </c>
      <c r="Q31" s="119"/>
      <c r="R31" s="116"/>
      <c r="S31" s="116"/>
      <c r="T31" s="116"/>
      <c r="U31" s="116"/>
      <c r="V31" s="116"/>
      <c r="W31" s="116"/>
      <c r="X31" s="116"/>
      <c r="Y31" s="116"/>
      <c r="Z31" s="116"/>
      <c r="AA31" s="116"/>
      <c r="AC31" s="115"/>
      <c r="AD31" s="115"/>
      <c r="AF31" s="115"/>
      <c r="AH31" s="115"/>
      <c r="AI31" s="115"/>
    </row>
    <row r="32" spans="1:35" ht="7" customHeight="1" x14ac:dyDescent="0.2">
      <c r="A32" s="159"/>
      <c r="B32" s="159"/>
      <c r="C32" s="160"/>
      <c r="D32" s="159"/>
      <c r="E32" s="160"/>
      <c r="F32" s="160"/>
      <c r="G32" s="160"/>
      <c r="H32" s="159"/>
      <c r="I32" s="161"/>
      <c r="J32" s="160"/>
      <c r="K32" s="159"/>
      <c r="L32" s="160"/>
      <c r="M32" s="159"/>
      <c r="N32" s="161"/>
      <c r="O32" s="160"/>
      <c r="Q32" s="116"/>
      <c r="R32" s="116"/>
      <c r="S32" s="116"/>
      <c r="T32" s="116"/>
      <c r="U32" s="116"/>
      <c r="V32" s="116"/>
      <c r="W32" s="116"/>
      <c r="X32" s="116"/>
      <c r="Y32" s="116"/>
      <c r="Z32" s="116"/>
      <c r="AA32" s="116"/>
      <c r="AC32" s="115"/>
      <c r="AD32" s="115"/>
      <c r="AF32" s="115"/>
      <c r="AH32" s="115"/>
      <c r="AI32" s="115"/>
    </row>
    <row r="33" spans="1:35" ht="168" customHeight="1" x14ac:dyDescent="0.2">
      <c r="A33" s="276" t="s">
        <v>157</v>
      </c>
      <c r="B33" s="276"/>
      <c r="C33" s="276"/>
      <c r="D33" s="276"/>
      <c r="E33" s="276"/>
      <c r="F33" s="276"/>
      <c r="G33" s="276"/>
      <c r="H33" s="276"/>
      <c r="I33" s="276"/>
      <c r="J33" s="276"/>
      <c r="K33" s="276"/>
      <c r="L33" s="276"/>
      <c r="M33" s="276"/>
      <c r="N33" s="276"/>
      <c r="O33" s="276"/>
      <c r="Q33" s="116"/>
      <c r="R33" s="116"/>
      <c r="S33" s="116"/>
      <c r="T33" s="116"/>
      <c r="U33" s="116"/>
      <c r="V33" s="116"/>
      <c r="W33" s="116"/>
      <c r="X33" s="116"/>
      <c r="Y33" s="116"/>
      <c r="Z33" s="116"/>
      <c r="AA33" s="116"/>
      <c r="AC33" s="115"/>
      <c r="AD33" s="115"/>
      <c r="AF33" s="115"/>
      <c r="AH33" s="115"/>
      <c r="AI33" s="115"/>
    </row>
    <row r="34" spans="1:35" ht="19" customHeight="1" x14ac:dyDescent="0.2">
      <c r="A34" s="119"/>
      <c r="Q34" s="119"/>
      <c r="R34" s="116"/>
      <c r="S34" s="134"/>
      <c r="T34" s="134"/>
      <c r="U34" s="128"/>
      <c r="V34" s="116"/>
      <c r="W34" s="118"/>
      <c r="X34" s="116"/>
      <c r="Y34" s="117"/>
      <c r="Z34" s="135"/>
      <c r="AA34" s="117"/>
    </row>
    <row r="35" spans="1:35" ht="17" customHeight="1" x14ac:dyDescent="0.2">
      <c r="G35" s="132">
        <v>1.8</v>
      </c>
      <c r="L35" s="132">
        <v>0.21</v>
      </c>
      <c r="Q35" s="119"/>
      <c r="S35" s="136"/>
      <c r="T35" s="136"/>
      <c r="U35" s="136"/>
      <c r="Z35" s="137"/>
    </row>
    <row r="36" spans="1:35" ht="17" customHeight="1" x14ac:dyDescent="0.2">
      <c r="A36" s="119"/>
      <c r="Q36" s="119"/>
      <c r="S36" s="138"/>
      <c r="T36" s="138"/>
      <c r="U36" s="119"/>
      <c r="Z36" s="137"/>
    </row>
    <row r="37" spans="1:35" ht="17" customHeight="1" x14ac:dyDescent="0.2">
      <c r="A37" s="119"/>
      <c r="Q37" s="119"/>
      <c r="S37" s="119"/>
      <c r="T37" s="119"/>
      <c r="U37" s="119"/>
    </row>
  </sheetData>
  <mergeCells count="5">
    <mergeCell ref="A1:O1"/>
    <mergeCell ref="E4:J4"/>
    <mergeCell ref="L4:O4"/>
    <mergeCell ref="A33:O33"/>
    <mergeCell ref="E3:O3"/>
  </mergeCells>
  <pageMargins left="0.74803149606299213" right="0.74803149606299213" top="0.78740157480314965" bottom="0.78740157480314965" header="0.51181102362204722" footer="0.51181102362204722"/>
  <pageSetup paperSize="9" scale="84"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I37"/>
  <sheetViews>
    <sheetView zoomScaleNormal="100" workbookViewId="0">
      <selection activeCell="A33" sqref="A33:O33"/>
    </sheetView>
  </sheetViews>
  <sheetFormatPr baseColWidth="10" defaultColWidth="10.83203125" defaultRowHeight="17" customHeight="1" x14ac:dyDescent="0.2"/>
  <cols>
    <col min="1" max="1" width="44.83203125" style="115" customWidth="1"/>
    <col min="2" max="2" width="2.6640625" style="115" customWidth="1"/>
    <col min="3" max="3" width="5.83203125" style="132" customWidth="1"/>
    <col min="4" max="4" width="2.6640625" style="115" customWidth="1"/>
    <col min="5" max="7" width="5.83203125" style="132" customWidth="1"/>
    <col min="8" max="8" width="4.6640625" style="115" bestFit="1" customWidth="1"/>
    <col min="9" max="9" width="4.6640625" style="133" customWidth="1"/>
    <col min="10" max="10" width="5.6640625" style="132" customWidth="1"/>
    <col min="11" max="11" width="2.6640625" style="115" customWidth="1"/>
    <col min="12" max="12" width="6.1640625" style="132" customWidth="1"/>
    <col min="13" max="13" width="5.83203125" style="115" customWidth="1"/>
    <col min="14" max="14" width="5.5" style="133" customWidth="1"/>
    <col min="15" max="15" width="5.6640625" style="132" customWidth="1"/>
    <col min="16" max="16" width="2.6640625" style="115" customWidth="1"/>
    <col min="17" max="17" width="50.5" style="115" bestFit="1" customWidth="1"/>
    <col min="18" max="18" width="2.6640625" style="115" hidden="1" customWidth="1"/>
    <col min="19" max="19" width="4.1640625" style="132" hidden="1" customWidth="1"/>
    <col min="20" max="20" width="6.5" style="132" hidden="1" customWidth="1"/>
    <col min="21" max="21" width="6.6640625" style="115" hidden="1" customWidth="1"/>
    <col min="22" max="22" width="7.6640625" style="115" hidden="1" customWidth="1"/>
    <col min="23" max="23" width="6.6640625" style="133" hidden="1" customWidth="1"/>
    <col min="24" max="24" width="2.6640625" style="115" customWidth="1"/>
    <col min="25" max="25" width="10.5" style="132" customWidth="1"/>
    <col min="26" max="26" width="2.6640625" style="115" customWidth="1"/>
    <col min="27" max="27" width="9" style="132" customWidth="1"/>
    <col min="28" max="28" width="5.6640625" style="115" bestFit="1" customWidth="1"/>
    <col min="29" max="29" width="5.6640625" style="133" bestFit="1" customWidth="1"/>
    <col min="30" max="30" width="5.6640625" style="132" bestFit="1" customWidth="1"/>
    <col min="31" max="31" width="2.6640625" style="115" customWidth="1"/>
    <col min="32" max="32" width="9.83203125" style="132" customWidth="1"/>
    <col min="33" max="33" width="5.6640625" style="115" bestFit="1" customWidth="1"/>
    <col min="34" max="34" width="5.6640625" style="133" bestFit="1" customWidth="1"/>
    <col min="35" max="35" width="5.6640625" style="132" customWidth="1"/>
    <col min="36" max="16384" width="10.83203125" style="115"/>
  </cols>
  <sheetData>
    <row r="1" spans="1:35" ht="31.5" customHeight="1" x14ac:dyDescent="0.2">
      <c r="A1" s="274" t="s">
        <v>217</v>
      </c>
      <c r="B1" s="274"/>
      <c r="C1" s="274"/>
      <c r="D1" s="274"/>
      <c r="E1" s="274"/>
      <c r="F1" s="274"/>
      <c r="G1" s="274"/>
      <c r="H1" s="274"/>
      <c r="I1" s="274"/>
      <c r="J1" s="274"/>
      <c r="K1" s="274"/>
      <c r="L1" s="274"/>
      <c r="M1" s="274"/>
      <c r="N1" s="274"/>
      <c r="O1" s="274"/>
      <c r="Q1" s="116"/>
      <c r="R1" s="116"/>
      <c r="S1" s="116"/>
      <c r="T1" s="116"/>
      <c r="U1" s="116"/>
      <c r="V1" s="116"/>
      <c r="W1" s="116"/>
      <c r="X1" s="116"/>
      <c r="Y1" s="116"/>
      <c r="Z1" s="116"/>
      <c r="AA1" s="116"/>
      <c r="AB1" s="116"/>
      <c r="AC1" s="116"/>
      <c r="AD1" s="116"/>
      <c r="AE1" s="116"/>
      <c r="AF1" s="116"/>
      <c r="AG1" s="116"/>
      <c r="AH1" s="116"/>
      <c r="AI1" s="116"/>
    </row>
    <row r="2" spans="1:35" ht="8.25" customHeight="1" x14ac:dyDescent="0.2">
      <c r="A2" s="147"/>
      <c r="B2" s="147"/>
      <c r="C2" s="148"/>
      <c r="D2" s="147"/>
      <c r="E2" s="148"/>
      <c r="F2" s="148"/>
      <c r="G2" s="148"/>
      <c r="H2" s="147"/>
      <c r="I2" s="149"/>
      <c r="J2" s="148"/>
      <c r="K2" s="147"/>
      <c r="L2" s="148"/>
      <c r="M2" s="147"/>
      <c r="N2" s="149"/>
      <c r="O2" s="148"/>
      <c r="Q2" s="116"/>
      <c r="R2" s="116"/>
      <c r="S2" s="117"/>
      <c r="T2" s="117"/>
      <c r="U2" s="116"/>
      <c r="V2" s="116"/>
      <c r="W2" s="118"/>
      <c r="X2" s="116"/>
      <c r="Y2" s="117"/>
      <c r="Z2" s="116"/>
      <c r="AA2" s="117"/>
      <c r="AB2" s="116"/>
      <c r="AC2" s="118"/>
      <c r="AD2" s="117"/>
      <c r="AE2" s="116"/>
      <c r="AF2" s="117"/>
      <c r="AG2" s="116"/>
      <c r="AH2" s="118"/>
      <c r="AI2" s="117"/>
    </row>
    <row r="3" spans="1:35" ht="27" customHeight="1" x14ac:dyDescent="0.2">
      <c r="A3" s="17"/>
      <c r="B3" s="28"/>
      <c r="C3" s="17"/>
      <c r="D3" s="28"/>
      <c r="E3" s="275" t="s">
        <v>118</v>
      </c>
      <c r="F3" s="275"/>
      <c r="G3" s="275"/>
      <c r="H3" s="275"/>
      <c r="I3" s="275"/>
      <c r="J3" s="275"/>
      <c r="K3" s="275"/>
      <c r="L3" s="275"/>
      <c r="M3" s="275"/>
      <c r="N3" s="275"/>
      <c r="O3" s="275"/>
      <c r="Q3" s="119"/>
      <c r="R3" s="116"/>
      <c r="S3" s="116"/>
      <c r="T3" s="116"/>
      <c r="U3" s="116"/>
      <c r="V3" s="116"/>
      <c r="W3" s="116"/>
      <c r="X3" s="116"/>
      <c r="Y3" s="116"/>
      <c r="Z3" s="116"/>
      <c r="AA3" s="116"/>
      <c r="AB3" s="116"/>
      <c r="AC3" s="116"/>
      <c r="AD3" s="116"/>
      <c r="AE3" s="116"/>
      <c r="AF3" s="116"/>
      <c r="AG3" s="116"/>
      <c r="AH3" s="116"/>
      <c r="AI3" s="116"/>
    </row>
    <row r="4" spans="1:35" ht="27" customHeight="1" x14ac:dyDescent="0.2">
      <c r="A4" s="16"/>
      <c r="B4" s="120"/>
      <c r="C4" s="16"/>
      <c r="D4" s="120"/>
      <c r="E4" s="275" t="s">
        <v>119</v>
      </c>
      <c r="F4" s="275"/>
      <c r="G4" s="275"/>
      <c r="H4" s="275"/>
      <c r="I4" s="275"/>
      <c r="J4" s="275"/>
      <c r="K4" s="28"/>
      <c r="L4" s="275" t="s">
        <v>120</v>
      </c>
      <c r="M4" s="275"/>
      <c r="N4" s="275"/>
      <c r="O4" s="275"/>
      <c r="Q4" s="119"/>
      <c r="R4" s="116"/>
      <c r="S4" s="116"/>
      <c r="T4" s="116"/>
      <c r="U4" s="116"/>
      <c r="V4" s="116"/>
      <c r="W4" s="116"/>
      <c r="X4" s="116"/>
      <c r="Y4" s="116"/>
      <c r="Z4" s="116"/>
      <c r="AA4" s="116"/>
      <c r="AB4" s="116"/>
      <c r="AC4" s="116"/>
      <c r="AD4" s="116"/>
      <c r="AE4" s="116"/>
      <c r="AF4" s="116"/>
      <c r="AG4" s="116"/>
      <c r="AH4" s="116"/>
      <c r="AI4" s="116"/>
    </row>
    <row r="5" spans="1:35" ht="27" customHeight="1" x14ac:dyDescent="0.2">
      <c r="A5" s="15" t="s">
        <v>117</v>
      </c>
      <c r="B5" s="16"/>
      <c r="C5" s="114" t="s">
        <v>133</v>
      </c>
      <c r="D5" s="16"/>
      <c r="E5" s="25" t="s">
        <v>121</v>
      </c>
      <c r="F5" s="25" t="s">
        <v>3</v>
      </c>
      <c r="G5" s="25" t="s">
        <v>87</v>
      </c>
      <c r="H5" s="23" t="s">
        <v>2</v>
      </c>
      <c r="I5" s="24" t="s">
        <v>1</v>
      </c>
      <c r="J5" s="26" t="s">
        <v>0</v>
      </c>
      <c r="K5" s="16"/>
      <c r="L5" s="25" t="s">
        <v>14</v>
      </c>
      <c r="M5" s="23" t="s">
        <v>2</v>
      </c>
      <c r="N5" s="24" t="s">
        <v>1</v>
      </c>
      <c r="O5" s="26" t="s">
        <v>0</v>
      </c>
      <c r="Q5" s="121"/>
      <c r="R5" s="116"/>
      <c r="S5" s="116"/>
      <c r="T5" s="116"/>
      <c r="U5" s="116"/>
      <c r="V5" s="116"/>
      <c r="W5" s="116"/>
      <c r="X5" s="116"/>
      <c r="Y5" s="116"/>
      <c r="Z5" s="116"/>
      <c r="AA5" s="116"/>
      <c r="AC5" s="115"/>
      <c r="AD5" s="115"/>
      <c r="AF5" s="115"/>
      <c r="AH5" s="115"/>
      <c r="AI5" s="115"/>
    </row>
    <row r="6" spans="1:35" ht="7" customHeight="1" x14ac:dyDescent="0.2">
      <c r="A6" s="147"/>
      <c r="B6" s="147"/>
      <c r="C6" s="148"/>
      <c r="D6" s="147"/>
      <c r="E6" s="148"/>
      <c r="F6" s="148"/>
      <c r="G6" s="148"/>
      <c r="H6" s="147"/>
      <c r="I6" s="149"/>
      <c r="J6" s="148"/>
      <c r="K6" s="147"/>
      <c r="L6" s="148"/>
      <c r="M6" s="147"/>
      <c r="N6" s="149"/>
      <c r="O6" s="148"/>
      <c r="Q6" s="119"/>
      <c r="R6" s="116"/>
      <c r="S6" s="116"/>
      <c r="T6" s="116"/>
      <c r="U6" s="116"/>
      <c r="V6" s="116"/>
      <c r="W6" s="116"/>
      <c r="X6" s="116"/>
      <c r="Y6" s="116"/>
      <c r="Z6" s="116"/>
      <c r="AA6" s="116"/>
      <c r="AC6" s="115"/>
      <c r="AD6" s="115"/>
      <c r="AF6" s="115"/>
      <c r="AH6" s="115"/>
      <c r="AI6" s="115"/>
    </row>
    <row r="7" spans="1:35" s="127" customFormat="1" ht="17" hidden="1" customHeight="1" x14ac:dyDescent="0.2">
      <c r="A7" s="11" t="s">
        <v>116</v>
      </c>
      <c r="B7" s="150"/>
      <c r="C7" s="4">
        <v>606</v>
      </c>
      <c r="D7" s="150"/>
      <c r="E7" s="4">
        <v>193</v>
      </c>
      <c r="F7" s="4">
        <v>32</v>
      </c>
      <c r="G7" s="122">
        <v>1.59</v>
      </c>
      <c r="H7" s="123">
        <v>1.1399999999999999</v>
      </c>
      <c r="I7" s="124">
        <v>2.21</v>
      </c>
      <c r="J7" s="5">
        <v>6.0000000000000001E-3</v>
      </c>
      <c r="K7" s="150"/>
      <c r="L7" s="7">
        <v>0.21</v>
      </c>
      <c r="M7" s="125">
        <v>7.0000000000000007E-2</v>
      </c>
      <c r="N7" s="126">
        <v>0.36</v>
      </c>
      <c r="O7" s="5">
        <v>5.0000000000000001E-3</v>
      </c>
      <c r="Q7" s="128"/>
      <c r="R7" s="129"/>
      <c r="S7" s="129"/>
      <c r="T7" s="129"/>
      <c r="U7" s="129"/>
      <c r="V7" s="129"/>
      <c r="W7" s="129"/>
      <c r="X7" s="129"/>
      <c r="Y7" s="129"/>
      <c r="Z7" s="129"/>
      <c r="AA7" s="129"/>
    </row>
    <row r="8" spans="1:35" s="127" customFormat="1" ht="7" hidden="1" customHeight="1" x14ac:dyDescent="0.15">
      <c r="A8" s="151"/>
      <c r="B8" s="150"/>
      <c r="C8" s="4"/>
      <c r="D8" s="150"/>
      <c r="E8" s="4"/>
      <c r="F8" s="4"/>
      <c r="G8" s="122"/>
      <c r="H8" s="123"/>
      <c r="I8" s="124"/>
      <c r="J8" s="5"/>
      <c r="K8" s="150"/>
      <c r="L8" s="7"/>
      <c r="M8" s="125"/>
      <c r="N8" s="126"/>
      <c r="O8" s="5"/>
      <c r="Q8" s="152"/>
      <c r="R8" s="129"/>
      <c r="S8" s="129"/>
      <c r="T8" s="129"/>
      <c r="U8" s="129"/>
      <c r="V8" s="129"/>
      <c r="W8" s="129"/>
      <c r="X8" s="129"/>
      <c r="Y8" s="129"/>
      <c r="Z8" s="129"/>
      <c r="AA8" s="129"/>
    </row>
    <row r="9" spans="1:35" s="127" customFormat="1" ht="17" hidden="1" customHeight="1" x14ac:dyDescent="0.2">
      <c r="A9" s="11" t="s">
        <v>92</v>
      </c>
      <c r="B9" s="150"/>
      <c r="C9" s="4">
        <v>452</v>
      </c>
      <c r="D9" s="150"/>
      <c r="E9" s="4">
        <v>150</v>
      </c>
      <c r="F9" s="4">
        <v>33</v>
      </c>
      <c r="G9" s="122">
        <v>1.69</v>
      </c>
      <c r="H9" s="123">
        <v>1.21</v>
      </c>
      <c r="I9" s="124">
        <v>2.34</v>
      </c>
      <c r="J9" s="5">
        <v>2E-3</v>
      </c>
      <c r="K9" s="150"/>
      <c r="L9" s="7">
        <v>0.28000000000000003</v>
      </c>
      <c r="M9" s="125">
        <v>0.13</v>
      </c>
      <c r="N9" s="126">
        <v>0.44</v>
      </c>
      <c r="O9" s="5">
        <v>0</v>
      </c>
      <c r="Q9" s="128"/>
      <c r="R9" s="129"/>
      <c r="S9" s="129"/>
      <c r="T9" s="129"/>
      <c r="U9" s="129"/>
      <c r="V9" s="129"/>
      <c r="W9" s="129"/>
      <c r="X9" s="129"/>
      <c r="Y9" s="129"/>
      <c r="Z9" s="129"/>
      <c r="AA9" s="129"/>
    </row>
    <row r="10" spans="1:35" s="127" customFormat="1" ht="7" hidden="1" customHeight="1" x14ac:dyDescent="0.15">
      <c r="A10" s="151"/>
      <c r="B10" s="150"/>
      <c r="C10" s="4"/>
      <c r="D10" s="150"/>
      <c r="E10" s="4"/>
      <c r="F10" s="4"/>
      <c r="G10" s="122"/>
      <c r="H10" s="123"/>
      <c r="I10" s="124"/>
      <c r="J10" s="5"/>
      <c r="K10" s="150"/>
      <c r="L10" s="7"/>
      <c r="M10" s="125"/>
      <c r="N10" s="126"/>
      <c r="O10" s="5"/>
      <c r="Q10" s="152"/>
      <c r="R10" s="129"/>
      <c r="S10" s="129"/>
      <c r="T10" s="129"/>
      <c r="U10" s="129"/>
      <c r="V10" s="129"/>
      <c r="W10" s="129"/>
      <c r="X10" s="129"/>
      <c r="Y10" s="129"/>
      <c r="Z10" s="129"/>
      <c r="AA10" s="129"/>
    </row>
    <row r="11" spans="1:35" s="127" customFormat="1" ht="17" customHeight="1" x14ac:dyDescent="0.2">
      <c r="A11" s="146" t="s">
        <v>154</v>
      </c>
      <c r="B11" s="150"/>
      <c r="C11" s="145"/>
      <c r="D11" s="145"/>
      <c r="E11" s="145"/>
      <c r="F11" s="145"/>
      <c r="G11" s="145"/>
      <c r="H11" s="145"/>
      <c r="I11" s="145"/>
      <c r="J11" s="145"/>
      <c r="K11" s="145"/>
      <c r="L11" s="145"/>
      <c r="M11" s="145"/>
      <c r="N11" s="145"/>
      <c r="O11" s="145"/>
      <c r="Q11" s="128"/>
      <c r="R11" s="129"/>
      <c r="S11" s="129"/>
      <c r="T11" s="129"/>
      <c r="U11" s="129"/>
      <c r="V11" s="129"/>
      <c r="W11" s="129"/>
      <c r="X11" s="129"/>
      <c r="Y11" s="129"/>
      <c r="Z11" s="129"/>
      <c r="AA11" s="129"/>
    </row>
    <row r="12" spans="1:35" s="127" customFormat="1" ht="7" customHeight="1" x14ac:dyDescent="0.15">
      <c r="A12" s="151"/>
      <c r="B12" s="150"/>
      <c r="C12" s="4"/>
      <c r="D12" s="150"/>
      <c r="E12" s="4"/>
      <c r="F12" s="4"/>
      <c r="G12" s="122"/>
      <c r="H12" s="123"/>
      <c r="I12" s="124"/>
      <c r="J12" s="5"/>
      <c r="K12" s="150"/>
      <c r="L12" s="7"/>
      <c r="M12" s="125"/>
      <c r="N12" s="126"/>
      <c r="O12" s="5"/>
      <c r="Q12" s="152"/>
      <c r="R12" s="129"/>
      <c r="S12" s="129"/>
      <c r="T12" s="129"/>
      <c r="U12" s="129"/>
      <c r="V12" s="129"/>
      <c r="W12" s="129"/>
      <c r="X12" s="129"/>
      <c r="Y12" s="129"/>
      <c r="Z12" s="129"/>
      <c r="AA12" s="129"/>
    </row>
    <row r="13" spans="1:35" s="127" customFormat="1" ht="17" customHeight="1" x14ac:dyDescent="0.2">
      <c r="A13" s="153" t="s">
        <v>151</v>
      </c>
      <c r="B13" s="150"/>
      <c r="C13" s="145"/>
      <c r="D13" s="145"/>
      <c r="E13" s="145"/>
      <c r="F13" s="145"/>
      <c r="G13" s="145"/>
      <c r="H13" s="145"/>
      <c r="I13" s="145"/>
      <c r="J13" s="145"/>
      <c r="K13" s="145"/>
      <c r="L13" s="145"/>
      <c r="M13" s="145"/>
      <c r="N13" s="145"/>
      <c r="O13" s="145"/>
      <c r="R13" s="129"/>
      <c r="S13" s="129"/>
      <c r="T13" s="129"/>
      <c r="U13" s="129"/>
      <c r="V13" s="129"/>
      <c r="W13" s="129"/>
      <c r="X13" s="129"/>
      <c r="Y13" s="129"/>
      <c r="Z13" s="129"/>
      <c r="AA13" s="129"/>
    </row>
    <row r="14" spans="1:35" s="127" customFormat="1" ht="17" customHeight="1" x14ac:dyDescent="0.15">
      <c r="A14" s="154" t="s">
        <v>38</v>
      </c>
      <c r="B14" s="150"/>
      <c r="C14" s="10"/>
      <c r="D14" s="150"/>
      <c r="E14" s="10"/>
      <c r="F14" s="10"/>
      <c r="G14" s="145"/>
      <c r="H14" s="145"/>
      <c r="I14" s="145"/>
      <c r="J14" s="145"/>
      <c r="K14" s="145"/>
      <c r="L14" s="145"/>
      <c r="M14" s="145"/>
      <c r="N14" s="145"/>
      <c r="O14" s="145"/>
      <c r="Q14" s="155"/>
      <c r="R14" s="129"/>
      <c r="S14" s="129"/>
      <c r="T14" s="129"/>
      <c r="U14" s="129"/>
      <c r="V14" s="129"/>
      <c r="W14" s="129"/>
      <c r="X14" s="129"/>
      <c r="Y14" s="129"/>
      <c r="Z14" s="129"/>
      <c r="AA14" s="129"/>
    </row>
    <row r="15" spans="1:35" s="127" customFormat="1" ht="17" customHeight="1" x14ac:dyDescent="0.2">
      <c r="A15" s="154" t="s">
        <v>9</v>
      </c>
      <c r="B15" s="150"/>
      <c r="C15" s="10">
        <v>150</v>
      </c>
      <c r="D15" s="150"/>
      <c r="E15" s="10">
        <v>48</v>
      </c>
      <c r="F15" s="10">
        <v>32</v>
      </c>
      <c r="G15" s="122">
        <v>1.47</v>
      </c>
      <c r="H15" s="123">
        <v>0.81</v>
      </c>
      <c r="I15" s="124">
        <v>2.66</v>
      </c>
      <c r="J15" s="156">
        <v>0.20499999999999999</v>
      </c>
      <c r="K15" s="150"/>
      <c r="L15" s="7">
        <v>0.11</v>
      </c>
      <c r="M15" s="125" t="s">
        <v>134</v>
      </c>
      <c r="N15" s="126">
        <v>0.39</v>
      </c>
      <c r="O15" s="156">
        <v>0.41699999999999998</v>
      </c>
      <c r="Q15" s="128"/>
      <c r="R15" s="130"/>
      <c r="S15" s="131"/>
      <c r="T15" s="130"/>
      <c r="U15" s="129"/>
      <c r="V15" s="129"/>
      <c r="W15" s="129"/>
      <c r="X15" s="129"/>
      <c r="Y15" s="129"/>
      <c r="Z15" s="129"/>
      <c r="AA15" s="129"/>
    </row>
    <row r="16" spans="1:35" s="127" customFormat="1" ht="17" customHeight="1" x14ac:dyDescent="0.15">
      <c r="A16" s="154" t="s">
        <v>8</v>
      </c>
      <c r="B16" s="150"/>
      <c r="C16" s="10">
        <v>73</v>
      </c>
      <c r="D16" s="150"/>
      <c r="E16" s="10">
        <v>17</v>
      </c>
      <c r="F16" s="10">
        <v>23</v>
      </c>
      <c r="G16" s="122">
        <v>0.92</v>
      </c>
      <c r="H16" s="123">
        <v>0.43</v>
      </c>
      <c r="I16" s="124">
        <v>1.96</v>
      </c>
      <c r="J16" s="156">
        <v>0.82499999999999996</v>
      </c>
      <c r="K16" s="150"/>
      <c r="L16" s="7">
        <v>0.08</v>
      </c>
      <c r="M16" s="125" t="s">
        <v>135</v>
      </c>
      <c r="N16" s="126">
        <v>0.41</v>
      </c>
      <c r="O16" s="156">
        <v>0.64200000000000002</v>
      </c>
      <c r="Q16" s="155"/>
      <c r="R16" s="130"/>
      <c r="S16" s="131"/>
      <c r="T16" s="130"/>
      <c r="U16" s="129"/>
      <c r="V16" s="129"/>
      <c r="W16" s="129"/>
      <c r="X16" s="129"/>
      <c r="Y16" s="129"/>
      <c r="Z16" s="129"/>
      <c r="AA16" s="129"/>
    </row>
    <row r="17" spans="1:35" s="127" customFormat="1" ht="17" customHeight="1" x14ac:dyDescent="0.15">
      <c r="A17" s="154" t="s">
        <v>7</v>
      </c>
      <c r="B17" s="150"/>
      <c r="C17" s="4">
        <v>156</v>
      </c>
      <c r="D17" s="150"/>
      <c r="E17" s="4">
        <v>62</v>
      </c>
      <c r="F17" s="10">
        <v>40</v>
      </c>
      <c r="G17" s="122">
        <v>1.94</v>
      </c>
      <c r="H17" s="123">
        <v>1.1000000000000001</v>
      </c>
      <c r="I17" s="124">
        <v>3.44</v>
      </c>
      <c r="J17" s="156">
        <v>2.1999999999999999E-2</v>
      </c>
      <c r="K17" s="150"/>
      <c r="L17" s="7">
        <v>0.39</v>
      </c>
      <c r="M17" s="125" t="s">
        <v>136</v>
      </c>
      <c r="N17" s="126">
        <v>0.66</v>
      </c>
      <c r="O17" s="156">
        <v>6.0000000000000001E-3</v>
      </c>
      <c r="Q17" s="155"/>
      <c r="R17" s="130"/>
      <c r="S17" s="131"/>
      <c r="T17" s="130"/>
      <c r="U17" s="129"/>
      <c r="V17" s="129"/>
      <c r="W17" s="129"/>
      <c r="X17" s="129"/>
      <c r="Y17" s="129"/>
      <c r="Z17" s="129"/>
      <c r="AA17" s="129"/>
    </row>
    <row r="18" spans="1:35" s="127" customFormat="1" ht="7" customHeight="1" x14ac:dyDescent="0.15">
      <c r="A18" s="151"/>
      <c r="B18" s="150"/>
      <c r="C18" s="4"/>
      <c r="D18" s="150"/>
      <c r="E18" s="4"/>
      <c r="F18" s="4"/>
      <c r="G18" s="122"/>
      <c r="H18" s="123"/>
      <c r="I18" s="124"/>
      <c r="J18" s="156"/>
      <c r="K18" s="150"/>
      <c r="L18" s="7"/>
      <c r="M18" s="125"/>
      <c r="N18" s="126"/>
      <c r="O18" s="156"/>
      <c r="Q18" s="152"/>
      <c r="R18" s="129"/>
      <c r="S18" s="129"/>
      <c r="T18" s="129"/>
      <c r="U18" s="129"/>
      <c r="V18" s="129"/>
      <c r="W18" s="129"/>
      <c r="X18" s="129"/>
      <c r="Y18" s="129"/>
      <c r="Z18" s="129"/>
      <c r="AA18" s="129"/>
    </row>
    <row r="19" spans="1:35" s="127" customFormat="1" ht="17" customHeight="1" x14ac:dyDescent="0.2">
      <c r="A19" s="146" t="s">
        <v>155</v>
      </c>
      <c r="B19" s="150"/>
      <c r="C19" s="145"/>
      <c r="D19" s="145"/>
      <c r="E19" s="145"/>
      <c r="F19" s="145"/>
      <c r="G19" s="145"/>
      <c r="H19" s="145"/>
      <c r="I19" s="145"/>
      <c r="J19" s="145"/>
      <c r="K19" s="145"/>
      <c r="L19" s="145"/>
      <c r="M19" s="145"/>
      <c r="N19" s="145"/>
      <c r="O19" s="145"/>
      <c r="Q19" s="128"/>
      <c r="R19" s="129"/>
      <c r="S19" s="129"/>
      <c r="T19" s="129"/>
      <c r="U19" s="129"/>
      <c r="V19" s="129"/>
      <c r="W19" s="129"/>
      <c r="X19" s="129"/>
      <c r="Y19" s="129"/>
      <c r="Z19" s="129"/>
      <c r="AA19" s="129"/>
    </row>
    <row r="20" spans="1:35" s="127" customFormat="1" ht="7" customHeight="1" x14ac:dyDescent="0.15">
      <c r="A20" s="151"/>
      <c r="B20" s="150"/>
      <c r="C20" s="4"/>
      <c r="D20" s="150"/>
      <c r="E20" s="4"/>
      <c r="F20" s="4"/>
      <c r="G20" s="122"/>
      <c r="H20" s="123"/>
      <c r="I20" s="124"/>
      <c r="J20" s="5"/>
      <c r="K20" s="150"/>
      <c r="L20" s="7"/>
      <c r="M20" s="125"/>
      <c r="N20" s="126"/>
      <c r="O20" s="5"/>
      <c r="Q20" s="152"/>
      <c r="R20" s="129"/>
      <c r="S20" s="129"/>
      <c r="T20" s="129"/>
      <c r="U20" s="129"/>
      <c r="V20" s="129"/>
      <c r="W20" s="129"/>
      <c r="X20" s="129"/>
      <c r="Y20" s="129"/>
      <c r="Z20" s="129"/>
      <c r="AA20" s="129"/>
    </row>
    <row r="21" spans="1:35" s="127" customFormat="1" ht="15" x14ac:dyDescent="0.2">
      <c r="A21" s="153" t="s">
        <v>151</v>
      </c>
      <c r="B21" s="150"/>
      <c r="C21" s="4">
        <v>100</v>
      </c>
      <c r="D21" s="150"/>
      <c r="E21" s="4">
        <v>46</v>
      </c>
      <c r="F21" s="10">
        <v>46</v>
      </c>
      <c r="G21" s="122">
        <v>2.38</v>
      </c>
      <c r="H21" s="123">
        <v>1.17</v>
      </c>
      <c r="I21" s="124">
        <v>4.87</v>
      </c>
      <c r="J21" s="156">
        <v>1.7000000000000001E-2</v>
      </c>
      <c r="K21" s="150"/>
      <c r="L21" s="7">
        <v>0.4</v>
      </c>
      <c r="M21" s="125" t="s">
        <v>137</v>
      </c>
      <c r="N21" s="126">
        <v>0.68</v>
      </c>
      <c r="O21" s="156">
        <v>4.0000000000000001E-3</v>
      </c>
      <c r="Q21" s="152"/>
      <c r="R21" s="130"/>
      <c r="S21" s="131"/>
      <c r="T21" s="130"/>
      <c r="U21" s="129"/>
      <c r="V21" s="129"/>
      <c r="W21" s="129"/>
      <c r="X21" s="129"/>
      <c r="Y21" s="129"/>
      <c r="Z21" s="129"/>
      <c r="AA21" s="129"/>
    </row>
    <row r="22" spans="1:35" s="127" customFormat="1" ht="7" customHeight="1" x14ac:dyDescent="0.15">
      <c r="A22" s="151"/>
      <c r="B22" s="150"/>
      <c r="C22" s="4"/>
      <c r="D22" s="150"/>
      <c r="E22" s="4"/>
      <c r="F22" s="10"/>
      <c r="G22" s="122"/>
      <c r="H22" s="123"/>
      <c r="I22" s="124"/>
      <c r="J22" s="156"/>
      <c r="K22" s="150"/>
      <c r="L22" s="7"/>
      <c r="M22" s="125"/>
      <c r="N22" s="126"/>
      <c r="O22" s="156"/>
      <c r="Q22" s="152"/>
      <c r="R22" s="129"/>
      <c r="S22" s="129"/>
      <c r="T22" s="129"/>
      <c r="U22" s="129"/>
      <c r="V22" s="129"/>
      <c r="W22" s="129"/>
      <c r="X22" s="129"/>
      <c r="Y22" s="129"/>
      <c r="Z22" s="129"/>
      <c r="AA22" s="129"/>
    </row>
    <row r="23" spans="1:35" s="127" customFormat="1" ht="15" x14ac:dyDescent="0.2">
      <c r="A23" s="153" t="s">
        <v>152</v>
      </c>
      <c r="B23" s="150"/>
      <c r="C23" s="4">
        <v>100</v>
      </c>
      <c r="D23" s="150"/>
      <c r="E23" s="4">
        <v>46</v>
      </c>
      <c r="F23" s="10">
        <v>46</v>
      </c>
      <c r="G23" s="122">
        <v>2.13</v>
      </c>
      <c r="H23" s="123">
        <v>1</v>
      </c>
      <c r="I23" s="124">
        <v>4.54</v>
      </c>
      <c r="J23" s="156">
        <v>5.0999999999999997E-2</v>
      </c>
      <c r="K23" s="150"/>
      <c r="L23" s="7">
        <v>0.3</v>
      </c>
      <c r="M23" s="125" t="s">
        <v>139</v>
      </c>
      <c r="N23" s="126">
        <v>0.6</v>
      </c>
      <c r="O23" s="156">
        <v>4.1000000000000002E-2</v>
      </c>
      <c r="Q23" s="157"/>
      <c r="R23" s="130"/>
      <c r="S23" s="131"/>
      <c r="T23" s="130"/>
      <c r="U23" s="116"/>
      <c r="V23" s="116"/>
      <c r="W23" s="116"/>
      <c r="X23" s="116"/>
      <c r="Y23" s="129"/>
      <c r="Z23" s="129"/>
      <c r="AA23" s="129"/>
    </row>
    <row r="24" spans="1:35" s="127" customFormat="1" ht="7" customHeight="1" x14ac:dyDescent="0.15">
      <c r="A24" s="151"/>
      <c r="B24" s="150"/>
      <c r="C24" s="4"/>
      <c r="D24" s="150"/>
      <c r="E24" s="4"/>
      <c r="F24" s="10"/>
      <c r="G24" s="122"/>
      <c r="H24" s="123"/>
      <c r="I24" s="124"/>
      <c r="J24" s="156"/>
      <c r="K24" s="150"/>
      <c r="L24" s="7"/>
      <c r="M24" s="125"/>
      <c r="N24" s="126"/>
      <c r="O24" s="156"/>
      <c r="Q24" s="152"/>
      <c r="R24" s="129"/>
      <c r="S24" s="129"/>
      <c r="T24" s="129"/>
      <c r="U24" s="129"/>
      <c r="V24" s="129"/>
      <c r="W24" s="129"/>
      <c r="X24" s="129"/>
      <c r="Y24" s="129"/>
      <c r="Z24" s="129"/>
      <c r="AA24" s="129"/>
    </row>
    <row r="25" spans="1:35" s="127" customFormat="1" ht="17" customHeight="1" x14ac:dyDescent="0.2">
      <c r="A25" s="146" t="s">
        <v>156</v>
      </c>
      <c r="B25" s="150"/>
      <c r="C25" s="145"/>
      <c r="D25" s="145"/>
      <c r="E25" s="145"/>
      <c r="F25" s="145"/>
      <c r="G25" s="145"/>
      <c r="H25" s="145"/>
      <c r="I25" s="145"/>
      <c r="J25" s="145"/>
      <c r="K25" s="145"/>
      <c r="L25" s="145"/>
      <c r="M25" s="145"/>
      <c r="N25" s="145"/>
      <c r="O25" s="145"/>
      <c r="Q25" s="128"/>
      <c r="R25" s="129"/>
      <c r="S25" s="129"/>
      <c r="T25" s="129"/>
      <c r="U25" s="129"/>
      <c r="V25" s="129"/>
      <c r="W25" s="129"/>
      <c r="X25" s="129"/>
      <c r="Y25" s="129"/>
      <c r="Z25" s="129"/>
      <c r="AA25" s="129"/>
    </row>
    <row r="26" spans="1:35" s="127" customFormat="1" ht="7" customHeight="1" x14ac:dyDescent="0.15">
      <c r="A26" s="151"/>
      <c r="B26" s="150"/>
      <c r="C26" s="4"/>
      <c r="D26" s="150"/>
      <c r="E26" s="4"/>
      <c r="F26" s="4"/>
      <c r="G26" s="122"/>
      <c r="H26" s="123"/>
      <c r="I26" s="124"/>
      <c r="J26" s="5"/>
      <c r="K26" s="150"/>
      <c r="L26" s="7"/>
      <c r="M26" s="125"/>
      <c r="N26" s="126"/>
      <c r="O26" s="5"/>
      <c r="Q26" s="152"/>
      <c r="R26" s="129"/>
      <c r="S26" s="129"/>
      <c r="T26" s="129"/>
      <c r="U26" s="129"/>
      <c r="V26" s="129"/>
      <c r="W26" s="129"/>
      <c r="X26" s="129"/>
      <c r="Y26" s="129"/>
      <c r="Z26" s="129"/>
      <c r="AA26" s="129"/>
    </row>
    <row r="27" spans="1:35" s="127" customFormat="1" ht="15" x14ac:dyDescent="0.2">
      <c r="A27" s="153" t="s">
        <v>151</v>
      </c>
      <c r="B27" s="150"/>
      <c r="C27" s="4">
        <v>70</v>
      </c>
      <c r="D27" s="150"/>
      <c r="E27" s="4">
        <v>31</v>
      </c>
      <c r="F27" s="10">
        <v>45</v>
      </c>
      <c r="G27" s="122">
        <v>2.1</v>
      </c>
      <c r="H27" s="123">
        <v>1.06</v>
      </c>
      <c r="I27" s="124">
        <v>4.1500000000000004</v>
      </c>
      <c r="J27" s="156">
        <v>3.2000000000000001E-2</v>
      </c>
      <c r="K27" s="150"/>
      <c r="L27" s="7">
        <v>0.4</v>
      </c>
      <c r="M27" s="125" t="s">
        <v>138</v>
      </c>
      <c r="N27" s="126">
        <v>0.7</v>
      </c>
      <c r="O27" s="156">
        <v>1.0999999999999999E-2</v>
      </c>
      <c r="Q27" s="152"/>
      <c r="R27" s="130"/>
      <c r="S27" s="131"/>
      <c r="T27" s="130"/>
      <c r="U27" s="129"/>
      <c r="V27" s="129"/>
      <c r="W27" s="129"/>
      <c r="X27" s="129"/>
      <c r="Y27" s="129"/>
      <c r="Z27" s="129"/>
      <c r="AA27" s="129"/>
    </row>
    <row r="28" spans="1:35" s="127" customFormat="1" ht="7" customHeight="1" x14ac:dyDescent="0.15">
      <c r="A28" s="151"/>
      <c r="B28" s="150"/>
      <c r="C28" s="4"/>
      <c r="D28" s="150"/>
      <c r="E28" s="4"/>
      <c r="F28" s="10"/>
      <c r="G28" s="122"/>
      <c r="H28" s="123"/>
      <c r="I28" s="124"/>
      <c r="J28" s="156"/>
      <c r="K28" s="150"/>
      <c r="L28" s="7"/>
      <c r="M28" s="125"/>
      <c r="N28" s="126"/>
      <c r="O28" s="156"/>
      <c r="Q28" s="152"/>
      <c r="R28" s="129"/>
      <c r="S28" s="129"/>
      <c r="T28" s="129"/>
      <c r="U28" s="129"/>
      <c r="V28" s="129"/>
      <c r="W28" s="129"/>
      <c r="X28" s="129"/>
      <c r="Y28" s="129"/>
      <c r="Z28" s="129"/>
      <c r="AA28" s="129"/>
    </row>
    <row r="29" spans="1:35" s="127" customFormat="1" ht="15" x14ac:dyDescent="0.2">
      <c r="A29" s="153" t="s">
        <v>152</v>
      </c>
      <c r="B29" s="150"/>
      <c r="C29" s="4">
        <v>70</v>
      </c>
      <c r="D29" s="150"/>
      <c r="E29" s="4">
        <v>31</v>
      </c>
      <c r="F29" s="10">
        <v>45</v>
      </c>
      <c r="G29" s="122">
        <v>1.9</v>
      </c>
      <c r="H29" s="123">
        <v>0.95</v>
      </c>
      <c r="I29" s="124">
        <v>3.82</v>
      </c>
      <c r="J29" s="156">
        <v>6.9000000000000006E-2</v>
      </c>
      <c r="K29" s="150"/>
      <c r="L29" s="7">
        <v>0.32</v>
      </c>
      <c r="M29" s="125" t="s">
        <v>139</v>
      </c>
      <c r="N29" s="126">
        <v>0.63</v>
      </c>
      <c r="O29" s="156">
        <v>0.04</v>
      </c>
      <c r="Q29" s="157"/>
      <c r="R29" s="130"/>
      <c r="S29" s="131"/>
      <c r="T29" s="130"/>
      <c r="U29" s="116"/>
      <c r="V29" s="116"/>
      <c r="W29" s="116"/>
      <c r="X29" s="116"/>
      <c r="Y29" s="129"/>
      <c r="Z29" s="129"/>
      <c r="AA29" s="129"/>
    </row>
    <row r="30" spans="1:35" ht="7" customHeight="1" x14ac:dyDescent="0.2">
      <c r="A30" s="158"/>
      <c r="B30" s="158"/>
      <c r="C30" s="4"/>
      <c r="D30" s="150"/>
      <c r="E30" s="4"/>
      <c r="F30" s="10"/>
      <c r="G30" s="122"/>
      <c r="H30" s="123"/>
      <c r="I30" s="124"/>
      <c r="J30" s="156"/>
      <c r="K30" s="150"/>
      <c r="L30" s="7"/>
      <c r="M30" s="125"/>
      <c r="N30" s="126"/>
      <c r="O30" s="156"/>
      <c r="Q30" s="119"/>
      <c r="R30" s="116"/>
      <c r="S30" s="116"/>
      <c r="T30" s="116"/>
      <c r="U30" s="116"/>
      <c r="V30" s="116"/>
      <c r="W30" s="116"/>
      <c r="X30" s="116"/>
      <c r="Y30" s="116"/>
      <c r="Z30" s="116"/>
      <c r="AA30" s="116"/>
      <c r="AC30" s="115"/>
      <c r="AD30" s="115"/>
      <c r="AF30" s="115"/>
      <c r="AH30" s="115"/>
      <c r="AI30" s="115"/>
    </row>
    <row r="31" spans="1:35" ht="17" customHeight="1" x14ac:dyDescent="0.2">
      <c r="A31" s="153" t="s">
        <v>153</v>
      </c>
      <c r="B31" s="153"/>
      <c r="C31" s="4">
        <v>70</v>
      </c>
      <c r="D31" s="150"/>
      <c r="E31" s="4">
        <v>31</v>
      </c>
      <c r="F31" s="10">
        <v>45</v>
      </c>
      <c r="G31" s="122">
        <v>1.73</v>
      </c>
      <c r="H31" s="123">
        <v>0.85</v>
      </c>
      <c r="I31" s="124">
        <v>3.54</v>
      </c>
      <c r="J31" s="156">
        <v>0.13200000000000001</v>
      </c>
      <c r="K31" s="150"/>
      <c r="L31" s="7">
        <v>0.27</v>
      </c>
      <c r="M31" s="125" t="s">
        <v>174</v>
      </c>
      <c r="N31" s="126">
        <v>0.59</v>
      </c>
      <c r="O31" s="156">
        <v>8.3000000000000004E-2</v>
      </c>
      <c r="Q31" s="119"/>
      <c r="R31" s="116"/>
      <c r="S31" s="116"/>
      <c r="T31" s="116"/>
      <c r="U31" s="116"/>
      <c r="V31" s="116"/>
      <c r="W31" s="116"/>
      <c r="X31" s="116"/>
      <c r="Y31" s="116"/>
      <c r="Z31" s="116"/>
      <c r="AA31" s="116"/>
      <c r="AC31" s="115"/>
      <c r="AD31" s="115"/>
      <c r="AF31" s="115"/>
      <c r="AH31" s="115"/>
      <c r="AI31" s="115"/>
    </row>
    <row r="32" spans="1:35" ht="7" customHeight="1" x14ac:dyDescent="0.2">
      <c r="A32" s="159"/>
      <c r="B32" s="159"/>
      <c r="C32" s="160"/>
      <c r="D32" s="159"/>
      <c r="E32" s="160"/>
      <c r="F32" s="160"/>
      <c r="G32" s="160"/>
      <c r="H32" s="159"/>
      <c r="I32" s="161"/>
      <c r="J32" s="160"/>
      <c r="K32" s="159"/>
      <c r="L32" s="160"/>
      <c r="M32" s="159"/>
      <c r="N32" s="161"/>
      <c r="O32" s="160"/>
      <c r="Q32" s="116"/>
      <c r="R32" s="116"/>
      <c r="S32" s="116"/>
      <c r="T32" s="116"/>
      <c r="U32" s="116"/>
      <c r="V32" s="116"/>
      <c r="W32" s="116"/>
      <c r="X32" s="116"/>
      <c r="Y32" s="116"/>
      <c r="Z32" s="116"/>
      <c r="AA32" s="116"/>
      <c r="AC32" s="115"/>
      <c r="AD32" s="115"/>
      <c r="AF32" s="115"/>
      <c r="AH32" s="115"/>
      <c r="AI32" s="115"/>
    </row>
    <row r="33" spans="1:35" ht="168" customHeight="1" x14ac:dyDescent="0.2">
      <c r="A33" s="276" t="s">
        <v>158</v>
      </c>
      <c r="B33" s="276"/>
      <c r="C33" s="276"/>
      <c r="D33" s="276"/>
      <c r="E33" s="276"/>
      <c r="F33" s="276"/>
      <c r="G33" s="276"/>
      <c r="H33" s="276"/>
      <c r="I33" s="276"/>
      <c r="J33" s="276"/>
      <c r="K33" s="276"/>
      <c r="L33" s="276"/>
      <c r="M33" s="276"/>
      <c r="N33" s="276"/>
      <c r="O33" s="276"/>
      <c r="Q33" s="116"/>
      <c r="R33" s="116"/>
      <c r="S33" s="116"/>
      <c r="T33" s="116"/>
      <c r="U33" s="116"/>
      <c r="V33" s="116"/>
      <c r="W33" s="116"/>
      <c r="X33" s="116"/>
      <c r="Y33" s="116"/>
      <c r="Z33" s="116"/>
      <c r="AA33" s="116"/>
      <c r="AC33" s="115"/>
      <c r="AD33" s="115"/>
      <c r="AF33" s="115"/>
      <c r="AH33" s="115"/>
      <c r="AI33" s="115"/>
    </row>
    <row r="34" spans="1:35" ht="19" customHeight="1" x14ac:dyDescent="0.2">
      <c r="A34" s="119"/>
      <c r="Q34" s="119"/>
      <c r="R34" s="116"/>
      <c r="S34" s="134"/>
      <c r="T34" s="134"/>
      <c r="U34" s="128"/>
      <c r="V34" s="116"/>
      <c r="W34" s="118"/>
      <c r="X34" s="116"/>
      <c r="Y34" s="117"/>
      <c r="Z34" s="135"/>
      <c r="AA34" s="117"/>
    </row>
    <row r="35" spans="1:35" ht="17" customHeight="1" x14ac:dyDescent="0.2">
      <c r="G35" s="132">
        <v>1.8</v>
      </c>
      <c r="L35" s="132">
        <v>0.21</v>
      </c>
      <c r="Q35" s="119"/>
      <c r="S35" s="136"/>
      <c r="T35" s="136"/>
      <c r="U35" s="136"/>
      <c r="Z35" s="137"/>
    </row>
    <row r="36" spans="1:35" ht="17" customHeight="1" x14ac:dyDescent="0.2">
      <c r="A36" s="119"/>
      <c r="Q36" s="119"/>
      <c r="S36" s="138"/>
      <c r="T36" s="138"/>
      <c r="U36" s="119"/>
      <c r="Z36" s="137"/>
    </row>
    <row r="37" spans="1:35" ht="17" customHeight="1" x14ac:dyDescent="0.2">
      <c r="A37" s="119"/>
      <c r="Q37" s="119"/>
      <c r="S37" s="119"/>
      <c r="T37" s="119"/>
      <c r="U37" s="119"/>
    </row>
  </sheetData>
  <mergeCells count="5">
    <mergeCell ref="A1:O1"/>
    <mergeCell ref="E4:J4"/>
    <mergeCell ref="L4:O4"/>
    <mergeCell ref="A33:O33"/>
    <mergeCell ref="E3:O3"/>
  </mergeCells>
  <pageMargins left="0.74803149606299213" right="0.74803149606299213" top="0.78740157480314965" bottom="0.78740157480314965" header="0.51181102362204722" footer="0.51181102362204722"/>
  <pageSetup paperSize="9" scale="84"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Waves and ages</vt:lpstr>
      <vt:lpstr>Study diagrams</vt:lpstr>
      <vt:lpstr>A2_Parent characteristics</vt:lpstr>
      <vt:lpstr>Sample_VIHCS</vt:lpstr>
      <vt:lpstr>CEMO</vt:lpstr>
      <vt:lpstr>Sample_ATPG3</vt:lpstr>
      <vt:lpstr>EO_Available</vt:lpstr>
      <vt:lpstr>EO_VIHCS</vt:lpstr>
      <vt:lpstr>EO_ATPG3</vt:lpstr>
      <vt:lpstr>A5_ExO_Sibsample</vt:lpstr>
      <vt:lpstr>Missing</vt:lpstr>
      <vt:lpstr>'A2_Parent characteristics'!Print_Area</vt:lpstr>
      <vt:lpstr>A5_ExO_Sibsample!Print_Area</vt:lpstr>
      <vt:lpstr>CEMO!Print_Area</vt:lpstr>
      <vt:lpstr>EO_ATPG3!Print_Area</vt:lpstr>
      <vt:lpstr>EO_Available!Print_Area</vt:lpstr>
      <vt:lpstr>EO_VIHCS!Print_Area</vt:lpstr>
      <vt:lpstr>Sample_ATPG3!Print_Area</vt:lpstr>
      <vt:lpstr>Sample_VIHCS!Print_Area</vt:lpstr>
      <vt:lpstr>'Study diagrams'!Print_Area</vt:lpstr>
      <vt:lpstr>'Waves and ages'!Print_Area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Spry</dc:creator>
  <cp:lastModifiedBy>Microsoft Office User</cp:lastModifiedBy>
  <cp:lastPrinted>2018-11-12T10:15:10Z</cp:lastPrinted>
  <dcterms:created xsi:type="dcterms:W3CDTF">2017-06-13T01:10:34Z</dcterms:created>
  <dcterms:modified xsi:type="dcterms:W3CDTF">2019-02-26T11:09:13Z</dcterms:modified>
</cp:coreProperties>
</file>