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8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9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0.xml" ContentType="application/vnd.openxmlformats-officedocument.drawingml.chartshape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ml.chartshapes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ml.chartshapes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filterPrivacy="1" defaultThemeVersion="124226"/>
  <bookViews>
    <workbookView xWindow="0" yWindow="0" windowWidth="20460" windowHeight="7680"/>
  </bookViews>
  <sheets>
    <sheet name="Pearson's correlation" sheetId="3" r:id="rId1"/>
    <sheet name="kFD% vs. AMS parameters correl." sheetId="5" r:id="rId2"/>
  </sheets>
  <calcPr calcId="162913"/>
</workbook>
</file>

<file path=xl/calcChain.xml><?xml version="1.0" encoding="utf-8"?>
<calcChain xmlns="http://schemas.openxmlformats.org/spreadsheetml/2006/main">
  <c r="U3" i="5" l="1"/>
  <c r="T3" i="5"/>
  <c r="S3" i="5"/>
  <c r="R3" i="5"/>
  <c r="Q3" i="5"/>
  <c r="J3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J2" i="5"/>
  <c r="I2" i="5"/>
  <c r="K3" i="5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2" i="5"/>
  <c r="N39" i="5"/>
  <c r="M39" i="5"/>
  <c r="N38" i="5"/>
  <c r="M38" i="5"/>
  <c r="N37" i="5"/>
  <c r="M37" i="5"/>
  <c r="N36" i="5"/>
  <c r="M36" i="5"/>
  <c r="N35" i="5"/>
  <c r="M35" i="5"/>
  <c r="N34" i="5"/>
  <c r="M34" i="5"/>
  <c r="N33" i="5"/>
  <c r="M33" i="5"/>
  <c r="N32" i="5"/>
  <c r="M32" i="5"/>
  <c r="N31" i="5"/>
  <c r="M31" i="5"/>
  <c r="N30" i="5"/>
  <c r="M30" i="5"/>
  <c r="N29" i="5"/>
  <c r="M29" i="5"/>
  <c r="N28" i="5"/>
  <c r="M28" i="5"/>
  <c r="N27" i="5"/>
  <c r="M27" i="5"/>
  <c r="N26" i="5"/>
  <c r="M26" i="5"/>
  <c r="N25" i="5"/>
  <c r="M25" i="5"/>
  <c r="N24" i="5"/>
  <c r="M24" i="5"/>
  <c r="N17" i="5"/>
  <c r="M17" i="5"/>
  <c r="N16" i="5"/>
  <c r="M16" i="5"/>
  <c r="N15" i="5"/>
  <c r="M15" i="5"/>
  <c r="N14" i="5"/>
  <c r="M14" i="5"/>
  <c r="N13" i="5"/>
  <c r="M13" i="5"/>
  <c r="N12" i="5"/>
  <c r="M12" i="5"/>
  <c r="N11" i="5"/>
  <c r="M11" i="5"/>
  <c r="N10" i="5"/>
  <c r="M10" i="5"/>
  <c r="N9" i="5"/>
  <c r="M9" i="5"/>
  <c r="N8" i="5"/>
  <c r="M8" i="5"/>
  <c r="N23" i="5"/>
  <c r="M23" i="5"/>
  <c r="N22" i="5"/>
  <c r="M22" i="5"/>
  <c r="N21" i="5"/>
  <c r="M21" i="5"/>
  <c r="N20" i="5"/>
  <c r="M20" i="5"/>
  <c r="N19" i="5"/>
  <c r="M19" i="5"/>
  <c r="N18" i="5"/>
  <c r="M18" i="5"/>
  <c r="N7" i="5"/>
  <c r="M7" i="5"/>
  <c r="N6" i="5"/>
  <c r="M6" i="5"/>
  <c r="N5" i="5"/>
  <c r="M5" i="5"/>
  <c r="N4" i="5"/>
  <c r="M4" i="5"/>
  <c r="N3" i="5"/>
  <c r="M3" i="5"/>
  <c r="N2" i="5"/>
  <c r="M2" i="5"/>
  <c r="Q193" i="3"/>
  <c r="P193" i="3"/>
  <c r="O193" i="3"/>
  <c r="N193" i="3"/>
  <c r="M193" i="3"/>
  <c r="Q192" i="3" l="1"/>
  <c r="P192" i="3"/>
  <c r="O192" i="3"/>
  <c r="N192" i="3"/>
  <c r="M192" i="3"/>
  <c r="H199" i="3"/>
  <c r="F199" i="3"/>
  <c r="E199" i="3"/>
  <c r="Q188" i="3"/>
  <c r="Q189" i="3"/>
  <c r="Q190" i="3"/>
  <c r="Q191" i="3"/>
  <c r="P188" i="3"/>
  <c r="P189" i="3"/>
  <c r="P190" i="3"/>
  <c r="P191" i="3"/>
  <c r="O188" i="3"/>
  <c r="O189" i="3"/>
  <c r="O190" i="3"/>
  <c r="O191" i="3"/>
  <c r="N188" i="3"/>
  <c r="N189" i="3"/>
  <c r="N190" i="3"/>
  <c r="N191" i="3"/>
  <c r="M188" i="3"/>
  <c r="M189" i="3"/>
  <c r="M190" i="3"/>
  <c r="M191" i="3"/>
  <c r="H197" i="3"/>
  <c r="F197" i="3"/>
  <c r="F196" i="3" s="1"/>
  <c r="E197" i="3"/>
  <c r="E196" i="3" s="1"/>
  <c r="H195" i="3"/>
  <c r="F195" i="3"/>
  <c r="E195" i="3"/>
  <c r="D196" i="3"/>
  <c r="G196" i="3"/>
  <c r="H196" i="3"/>
  <c r="I196" i="3"/>
  <c r="C196" i="3"/>
  <c r="Q183" i="3"/>
  <c r="P183" i="3"/>
  <c r="O183" i="3"/>
  <c r="N183" i="3"/>
  <c r="M183" i="3"/>
  <c r="O185" i="3"/>
  <c r="O186" i="3"/>
  <c r="O187" i="3"/>
  <c r="N185" i="3"/>
  <c r="N186" i="3"/>
  <c r="N187" i="3"/>
  <c r="M185" i="3"/>
  <c r="M186" i="3"/>
  <c r="M187" i="3"/>
  <c r="O184" i="3"/>
  <c r="N184" i="3"/>
  <c r="M184" i="3"/>
  <c r="P185" i="3"/>
  <c r="P186" i="3"/>
  <c r="P187" i="3"/>
  <c r="P184" i="3"/>
  <c r="Q185" i="3"/>
  <c r="Q186" i="3"/>
  <c r="Q187" i="3"/>
  <c r="Q184" i="3"/>
  <c r="M182" i="3" l="1"/>
  <c r="Q182" i="3"/>
  <c r="P182" i="3"/>
  <c r="O182" i="3"/>
  <c r="N182" i="3"/>
  <c r="S61" i="3" l="1"/>
  <c r="T61" i="3" s="1"/>
  <c r="U61" i="3" s="1"/>
  <c r="S60" i="3"/>
  <c r="T60" i="3" s="1"/>
  <c r="U60" i="3" s="1"/>
  <c r="S59" i="3"/>
  <c r="T59" i="3" s="1"/>
  <c r="U59" i="3" s="1"/>
  <c r="S58" i="3"/>
  <c r="T58" i="3" s="1"/>
  <c r="U58" i="3" s="1"/>
  <c r="S57" i="3"/>
  <c r="T57" i="3" s="1"/>
  <c r="U57" i="3" s="1"/>
  <c r="S56" i="3"/>
  <c r="T56" i="3" s="1"/>
  <c r="U56" i="3" s="1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</calcChain>
</file>

<file path=xl/sharedStrings.xml><?xml version="1.0" encoding="utf-8"?>
<sst xmlns="http://schemas.openxmlformats.org/spreadsheetml/2006/main" count="127" uniqueCount="72">
  <si>
    <t>L3 (HCV/A6)</t>
  </si>
  <si>
    <t>L3red (HCV/A7)</t>
  </si>
  <si>
    <t>L4red (HCV/B1)</t>
  </si>
  <si>
    <t>P4vertical (HCV/B3)</t>
  </si>
  <si>
    <t>L5 (HCV/C1)</t>
  </si>
  <si>
    <t>L5red (HCV/C2)</t>
  </si>
  <si>
    <t>kmax</t>
  </si>
  <si>
    <t>kint</t>
  </si>
  <si>
    <t>kmin</t>
  </si>
  <si>
    <t>Lineation</t>
  </si>
  <si>
    <t>Foliation</t>
  </si>
  <si>
    <t>Degree of anisotropy</t>
  </si>
  <si>
    <t>q</t>
  </si>
  <si>
    <t>MISODI index</t>
  </si>
  <si>
    <t>clay</t>
  </si>
  <si>
    <t>fine aleurit</t>
  </si>
  <si>
    <t>coarse aleurit</t>
  </si>
  <si>
    <t>finomszemcsés 0.06-0.1 mm</t>
  </si>
  <si>
    <t>aproszemcses 0.1-0.2</t>
  </si>
  <si>
    <t>kozepszemcses 0.2-0.5</t>
  </si>
  <si>
    <t>P3 (HCV/A8)</t>
  </si>
  <si>
    <t>Basic AMS parameters</t>
  </si>
  <si>
    <t>β</t>
  </si>
  <si>
    <t>Photostatistical grain size, classes in µm2 (%)</t>
  </si>
  <si>
    <t>fine sand (0.1-0.2 mm)</t>
  </si>
  <si>
    <t>medium sand (0.2-0.5 mm)</t>
  </si>
  <si>
    <t>very fine sand (0.06-0.1 mm)</t>
  </si>
  <si>
    <t>clay (&lt;0.005 mm)</t>
  </si>
  <si>
    <t>r</t>
  </si>
  <si>
    <t>diameter</t>
  </si>
  <si>
    <t>r2</t>
  </si>
  <si>
    <t>foliation+P</t>
  </si>
  <si>
    <t>Grain size (%), (based on Bradák et al. 2011)</t>
  </si>
  <si>
    <t>fine silt (0.005-0.01 mm)</t>
  </si>
  <si>
    <t>coarse silt (0.01-0.06 mm)</t>
  </si>
  <si>
    <t>Phylosilicate ratio (%)</t>
  </si>
  <si>
    <t>Soil development (MISODI) index</t>
  </si>
  <si>
    <t>Phylosilicate ratio (%) (without L3)</t>
  </si>
  <si>
    <t>Sample</t>
  </si>
  <si>
    <t>&gt;2.0 / SUM (%)</t>
  </si>
  <si>
    <t>N(e&gt;5.0) (%)</t>
  </si>
  <si>
    <t>Elongation of grains (all population)</t>
  </si>
  <si>
    <t>Elongation of grains (450-500 µm2)</t>
  </si>
  <si>
    <t>Mineral content based on Bradák et al. (2011)</t>
  </si>
  <si>
    <t>magnetite+ilmenite</t>
  </si>
  <si>
    <t>muscovite+biotite</t>
  </si>
  <si>
    <t>muscovite</t>
  </si>
  <si>
    <t>biotite</t>
  </si>
  <si>
    <t>chlorite</t>
  </si>
  <si>
    <r>
      <t>κ</t>
    </r>
    <r>
      <rPr>
        <vertAlign val="subscript"/>
        <sz val="12"/>
        <color theme="1"/>
        <rFont val="Times New Roman"/>
        <family val="1"/>
      </rPr>
      <t>avg</t>
    </r>
  </si>
  <si>
    <t>L3</t>
  </si>
  <si>
    <t>L4</t>
  </si>
  <si>
    <t>P4</t>
  </si>
  <si>
    <t>kappaHf</t>
  </si>
  <si>
    <t>kappaLf</t>
  </si>
  <si>
    <t>kappaDm (lf-hf)</t>
  </si>
  <si>
    <t>kappaFD (%)</t>
  </si>
  <si>
    <t>q (Graham, 1958</t>
  </si>
  <si>
    <t>L3red</t>
  </si>
  <si>
    <t>P3</t>
  </si>
  <si>
    <t>L4red</t>
  </si>
  <si>
    <t>P3trans</t>
  </si>
  <si>
    <t>P (Nagata, 1961)</t>
  </si>
  <si>
    <t>F (Stacey et al. 1960)</t>
  </si>
  <si>
    <t>L (Balsley-Buddington 1960)</t>
  </si>
  <si>
    <t>kFD% vs. F</t>
  </si>
  <si>
    <t>kFD% vs. L</t>
  </si>
  <si>
    <t>kFD% vs.P</t>
  </si>
  <si>
    <t>kFD% vs.q</t>
  </si>
  <si>
    <t>kFD% vs.β</t>
  </si>
  <si>
    <t>κmin incl.</t>
  </si>
  <si>
    <t>Imbrication angle, β (°)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</si>
</sst>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Times New Roman"/>
      <family val="1"/>
    </font>
    <font>
      <sz val="10"/>
      <color rgb="FF000000"/>
      <name val="Arial"/>
      <family val="2"/>
    </font>
    <font>
      <sz val="10"/>
      <name val="Arial CE"/>
      <charset val="238"/>
    </font>
    <font>
      <sz val="10"/>
      <name val="Arial"/>
      <family val="2"/>
    </font>
    <font>
      <sz val="12"/>
      <color theme="1"/>
      <name val="Times New Roman"/>
      <family val="1"/>
    </font>
    <font>
      <vertAlign val="subscript"/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11"/>
      <color rgb="FF000000"/>
      <name val="ＭＳ Ｐゴシック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  <xf numFmtId="0" fontId="21" fillId="0" borderId="0"/>
  </cellStyleXfs>
  <cellXfs count="39">
    <xf numFmtId="0" fontId="0" fillId="0" borderId="0" xfId="0"/>
    <xf numFmtId="2" fontId="18" fillId="0" borderId="0" xfId="0" applyNumberFormat="1" applyFont="1" applyFill="1" applyBorder="1"/>
    <xf numFmtId="0" fontId="18" fillId="0" borderId="0" xfId="0" applyFont="1" applyFill="1" applyBorder="1"/>
    <xf numFmtId="2" fontId="18" fillId="0" borderId="10" xfId="0" applyNumberFormat="1" applyFont="1" applyFill="1" applyBorder="1"/>
    <xf numFmtId="2" fontId="18" fillId="33" borderId="10" xfId="0" applyNumberFormat="1" applyFont="1" applyFill="1" applyBorder="1"/>
    <xf numFmtId="2" fontId="18" fillId="34" borderId="10" xfId="0" applyNumberFormat="1" applyFont="1" applyFill="1" applyBorder="1"/>
    <xf numFmtId="0" fontId="18" fillId="0" borderId="10" xfId="0" applyFont="1" applyFill="1" applyBorder="1" applyAlignment="1">
      <alignment horizontal="center" vertical="center" wrapText="1"/>
    </xf>
    <xf numFmtId="0" fontId="22" fillId="0" borderId="0" xfId="0" applyFont="1"/>
    <xf numFmtId="0" fontId="18" fillId="0" borderId="0" xfId="0" applyFont="1" applyFill="1"/>
    <xf numFmtId="0" fontId="18" fillId="0" borderId="0" xfId="0" applyFont="1" applyFill="1" applyBorder="1" applyAlignment="1">
      <alignment horizontal="center" vertical="center" wrapText="1"/>
    </xf>
    <xf numFmtId="0" fontId="18" fillId="0" borderId="10" xfId="0" applyFont="1" applyFill="1" applyBorder="1"/>
    <xf numFmtId="0" fontId="24" fillId="0" borderId="0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wrapText="1"/>
    </xf>
    <xf numFmtId="0" fontId="18" fillId="0" borderId="10" xfId="0" applyFont="1" applyFill="1" applyBorder="1" applyAlignment="1">
      <alignment horizontal="center" vertical="center"/>
    </xf>
    <xf numFmtId="164" fontId="18" fillId="0" borderId="0" xfId="0" applyNumberFormat="1" applyFont="1" applyFill="1" applyBorder="1"/>
    <xf numFmtId="164" fontId="18" fillId="34" borderId="0" xfId="0" applyNumberFormat="1" applyFont="1" applyFill="1" applyBorder="1"/>
    <xf numFmtId="164" fontId="18" fillId="33" borderId="0" xfId="0" applyNumberFormat="1" applyFont="1" applyFill="1" applyBorder="1"/>
    <xf numFmtId="0" fontId="18" fillId="0" borderId="10" xfId="0" applyFont="1" applyFill="1" applyBorder="1" applyAlignment="1">
      <alignment horizontal="center" vertical="center"/>
    </xf>
    <xf numFmtId="164" fontId="18" fillId="0" borderId="10" xfId="0" applyNumberFormat="1" applyFont="1" applyFill="1" applyBorder="1"/>
    <xf numFmtId="0" fontId="26" fillId="0" borderId="10" xfId="0" applyFont="1" applyFill="1" applyBorder="1" applyAlignment="1">
      <alignment horizontal="center" vertical="center"/>
    </xf>
    <xf numFmtId="2" fontId="18" fillId="0" borderId="10" xfId="0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 vertical="center"/>
    </xf>
    <xf numFmtId="164" fontId="18" fillId="0" borderId="0" xfId="0" applyNumberFormat="1" applyFont="1"/>
    <xf numFmtId="0" fontId="18" fillId="33" borderId="0" xfId="0" applyFont="1" applyFill="1"/>
    <xf numFmtId="0" fontId="27" fillId="0" borderId="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/>
    </xf>
    <xf numFmtId="0" fontId="24" fillId="0" borderId="10" xfId="0" applyFont="1" applyFill="1" applyBorder="1" applyAlignment="1">
      <alignment horizontal="center" vertical="center" textRotation="90" wrapText="1"/>
    </xf>
    <xf numFmtId="164" fontId="18" fillId="0" borderId="10" xfId="0" applyNumberFormat="1" applyFont="1" applyFill="1" applyBorder="1" applyAlignment="1">
      <alignment horizontal="center" vertical="center" textRotation="90"/>
    </xf>
    <xf numFmtId="0" fontId="18" fillId="0" borderId="10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164" fontId="26" fillId="0" borderId="10" xfId="0" applyNumberFormat="1" applyFont="1" applyFill="1" applyBorder="1" applyAlignment="1">
      <alignment horizontal="center" wrapText="1"/>
    </xf>
    <xf numFmtId="164" fontId="25" fillId="0" borderId="0" xfId="0" applyNumberFormat="1" applyFont="1" applyFill="1" applyBorder="1" applyAlignment="1">
      <alignment horizontal="center" textRotation="90" wrapText="1"/>
    </xf>
    <xf numFmtId="0" fontId="26" fillId="0" borderId="0" xfId="0" applyFont="1" applyFill="1" applyBorder="1" applyAlignment="1">
      <alignment horizontal="center" textRotation="90" wrapText="1"/>
    </xf>
    <xf numFmtId="0" fontId="26" fillId="0" borderId="10" xfId="0" applyFont="1" applyFill="1" applyBorder="1" applyAlignment="1">
      <alignment horizontal="center" wrapText="1"/>
    </xf>
    <xf numFmtId="0" fontId="22" fillId="0" borderId="10" xfId="0" applyFont="1" applyBorder="1" applyAlignment="1">
      <alignment horizontal="center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入力" xfId="9" builtinId="20" customBuiltin="1"/>
    <cellStyle name="出力" xfId="10" builtinId="21" customBuiltin="1"/>
    <cellStyle name="悪い" xfId="7" builtinId="27" customBuiltin="1"/>
    <cellStyle name="標準" xfId="0" builtinId="0"/>
    <cellStyle name="標準 2" xfId="42"/>
    <cellStyle name="標準 3" xfId="43"/>
    <cellStyle name="標準 4" xfId="44"/>
    <cellStyle name="良い" xfId="6" builtinId="26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計算" xfId="11" builtinId="22" customBuiltin="1"/>
    <cellStyle name="説明文" xfId="16" builtinId="53" customBuiltin="1"/>
    <cellStyle name="警告文" xfId="14" builtinId="11" customBuiltin="1"/>
    <cellStyle name="集計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F vs. MISODI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025371828521434E-2"/>
          <c:y val="0.17171296296296298"/>
          <c:w val="0.87437751531058616"/>
          <c:h val="0.72088764946048411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6.0850393700787403E-2"/>
                  <c:y val="-0.7399617235345581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'Pearson''s correlation'!$C$12:$I$12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12</c:v>
                </c:pt>
                <c:pt idx="3">
                  <c:v>8</c:v>
                </c:pt>
                <c:pt idx="4">
                  <c:v>12.666666666666666</c:v>
                </c:pt>
                <c:pt idx="5">
                  <c:v>9</c:v>
                </c:pt>
                <c:pt idx="6">
                  <c:v>7</c:v>
                </c:pt>
              </c:numCache>
            </c:numRef>
          </c:xVal>
          <c:yVal>
            <c:numRef>
              <c:f>'Pearson''s correlation'!$C$8:$I$8</c:f>
              <c:numCache>
                <c:formatCode>General</c:formatCode>
                <c:ptCount val="7"/>
                <c:pt idx="0">
                  <c:v>1.0224828508312986</c:v>
                </c:pt>
                <c:pt idx="1">
                  <c:v>1.0046057502855066</c:v>
                </c:pt>
                <c:pt idx="2">
                  <c:v>1.0020641696226376</c:v>
                </c:pt>
                <c:pt idx="3">
                  <c:v>1.0066973713320326</c:v>
                </c:pt>
                <c:pt idx="4">
                  <c:v>1.0012631072438198</c:v>
                </c:pt>
                <c:pt idx="5">
                  <c:v>1.0131897945047332</c:v>
                </c:pt>
                <c:pt idx="6">
                  <c:v>1.0159266287160025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6C0-4A1A-9338-7900321C2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397744"/>
        <c:axId val="628403648"/>
      </c:scatterChart>
      <c:valAx>
        <c:axId val="628397744"/>
        <c:scaling>
          <c:orientation val="minMax"/>
          <c:max val="13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403648"/>
        <c:crosses val="autoZero"/>
        <c:crossBetween val="midCat"/>
        <c:majorUnit val="1"/>
        <c:minorUnit val="0.5"/>
      </c:valAx>
      <c:valAx>
        <c:axId val="628403648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3977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phylosilicate ratio vs. L (without L3)</a:t>
            </a:r>
          </a:p>
        </c:rich>
      </c:tx>
      <c:layout>
        <c:manualLayout>
          <c:xMode val="edge"/>
          <c:yMode val="edge"/>
          <c:x val="0.15733958419671226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61237524174609748"/>
                  <c:y val="-0.6603382910469525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'Pearson''s correlation'!$D$190:$I$190</c:f>
              <c:numCache>
                <c:formatCode>0.0</c:formatCode>
                <c:ptCount val="6"/>
                <c:pt idx="0">
                  <c:v>10.830039525691699</c:v>
                </c:pt>
                <c:pt idx="1">
                  <c:v>10.363036303630363</c:v>
                </c:pt>
                <c:pt idx="2">
                  <c:v>4.2566317088217147</c:v>
                </c:pt>
                <c:pt idx="3">
                  <c:v>6.8416195793714571</c:v>
                </c:pt>
                <c:pt idx="4">
                  <c:v>4.7013628464282444</c:v>
                </c:pt>
                <c:pt idx="5">
                  <c:v>6.3137254901960791</c:v>
                </c:pt>
              </c:numCache>
            </c:numRef>
          </c:xVal>
          <c:yVal>
            <c:numRef>
              <c:f>'Pearson''s correlation'!$D$7:$I$7</c:f>
              <c:numCache>
                <c:formatCode>General</c:formatCode>
                <c:ptCount val="6"/>
                <c:pt idx="0">
                  <c:v>1.0026983135540286</c:v>
                </c:pt>
                <c:pt idx="1">
                  <c:v>1.001919923203072</c:v>
                </c:pt>
                <c:pt idx="2">
                  <c:v>1.0033963319614814</c:v>
                </c:pt>
                <c:pt idx="3">
                  <c:v>1.0048858630356428</c:v>
                </c:pt>
                <c:pt idx="4">
                  <c:v>1.0040592508189716</c:v>
                </c:pt>
                <c:pt idx="5">
                  <c:v>1.0041340323002403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83-4F2E-BA26-C91CF696A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397744"/>
        <c:axId val="628403648"/>
      </c:scatterChart>
      <c:valAx>
        <c:axId val="628397744"/>
        <c:scaling>
          <c:orientation val="minMax"/>
          <c:max val="3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403648"/>
        <c:crosses val="autoZero"/>
        <c:crossBetween val="midCat"/>
      </c:valAx>
      <c:valAx>
        <c:axId val="628403648"/>
        <c:scaling>
          <c:orientation val="minMax"/>
          <c:max val="1.006999999999999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397744"/>
        <c:crosses val="autoZero"/>
        <c:crossBetween val="midCat"/>
        <c:majorUnit val="5.0000000000000012E-4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200" baseline="0"/>
              <a:t>muscovite ratio (musc+biot) ((magnetite+ilmen)) vs. F</a:t>
            </a:r>
            <a:endParaRPr lang="ja-JP" altLang="en-US" sz="1200"/>
          </a:p>
        </c:rich>
      </c:tx>
      <c:layout>
        <c:manualLayout>
          <c:xMode val="edge"/>
          <c:yMode val="edge"/>
          <c:x val="0.18055778595109823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692745026937423E-2"/>
          <c:y val="0.17634259259259263"/>
          <c:w val="0.86041904095869592"/>
          <c:h val="0.72088764946048411"/>
        </c:manualLayout>
      </c:layout>
      <c:scatterChart>
        <c:scatterStyle val="lineMarker"/>
        <c:varyColors val="0"/>
        <c:ser>
          <c:idx val="0"/>
          <c:order val="0"/>
          <c:tx>
            <c:v>muscovite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8590318068794032"/>
                  <c:y val="-6.128171478565179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'Pearson''s correlation'!$C$197:$I$197</c:f>
              <c:numCache>
                <c:formatCode>0.0</c:formatCode>
                <c:ptCount val="7"/>
                <c:pt idx="0">
                  <c:v>15.5</c:v>
                </c:pt>
                <c:pt idx="1">
                  <c:v>12.2</c:v>
                </c:pt>
                <c:pt idx="2">
                  <c:v>5.1999999999999993</c:v>
                </c:pt>
                <c:pt idx="3">
                  <c:v>9.9499999999999993</c:v>
                </c:pt>
                <c:pt idx="4">
                  <c:v>9.5</c:v>
                </c:pt>
                <c:pt idx="5">
                  <c:v>10.899999999999999</c:v>
                </c:pt>
                <c:pt idx="6">
                  <c:v>18.8</c:v>
                </c:pt>
              </c:numCache>
            </c:numRef>
          </c:xVal>
          <c:yVal>
            <c:numRef>
              <c:f>'Pearson''s correlation'!$C$8:$I$8</c:f>
              <c:numCache>
                <c:formatCode>General</c:formatCode>
                <c:ptCount val="7"/>
                <c:pt idx="0">
                  <c:v>1.0224828508312986</c:v>
                </c:pt>
                <c:pt idx="1">
                  <c:v>1.0046057502855066</c:v>
                </c:pt>
                <c:pt idx="2">
                  <c:v>1.0020641696226376</c:v>
                </c:pt>
                <c:pt idx="3">
                  <c:v>1.0066973713320326</c:v>
                </c:pt>
                <c:pt idx="4">
                  <c:v>1.0012631072438198</c:v>
                </c:pt>
                <c:pt idx="5">
                  <c:v>1.0131897945047332</c:v>
                </c:pt>
                <c:pt idx="6">
                  <c:v>1.0159266287160025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9A6-4A12-B9C9-5A1DC2EE3D54}"/>
            </c:ext>
          </c:extLst>
        </c:ser>
        <c:ser>
          <c:idx val="1"/>
          <c:order val="1"/>
          <c:tx>
            <c:v>muscovite+biotite vs foliation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4576167288299488"/>
                  <c:y val="0.1972809128025663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(y = 0.0013x + 0.9891</a:t>
                    </a:r>
                    <a:br>
                      <a:rPr lang="en-US" baseline="0"/>
                    </a:br>
                    <a:r>
                      <a:rPr lang="en-US" baseline="0"/>
                      <a:t>R² = 0.4212)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'Pearson''s correlation'!$C$196:$I$196</c:f>
              <c:numCache>
                <c:formatCode>0.0</c:formatCode>
                <c:ptCount val="7"/>
                <c:pt idx="0">
                  <c:v>19.3</c:v>
                </c:pt>
                <c:pt idx="1">
                  <c:v>13.6</c:v>
                </c:pt>
                <c:pt idx="2">
                  <c:v>11.899999999999999</c:v>
                </c:pt>
                <c:pt idx="3">
                  <c:v>10.45</c:v>
                </c:pt>
                <c:pt idx="4">
                  <c:v>17.3</c:v>
                </c:pt>
                <c:pt idx="5">
                  <c:v>15.499999999999998</c:v>
                </c:pt>
                <c:pt idx="6">
                  <c:v>21.400000000000002</c:v>
                </c:pt>
              </c:numCache>
            </c:numRef>
          </c:xVal>
          <c:yVal>
            <c:numRef>
              <c:f>'Pearson''s correlation'!$C$8:$I$8</c:f>
              <c:numCache>
                <c:formatCode>General</c:formatCode>
                <c:ptCount val="7"/>
                <c:pt idx="0">
                  <c:v>1.0224828508312986</c:v>
                </c:pt>
                <c:pt idx="1">
                  <c:v>1.0046057502855066</c:v>
                </c:pt>
                <c:pt idx="2">
                  <c:v>1.0020641696226376</c:v>
                </c:pt>
                <c:pt idx="3">
                  <c:v>1.0066973713320326</c:v>
                </c:pt>
                <c:pt idx="4">
                  <c:v>1.0012631072438198</c:v>
                </c:pt>
                <c:pt idx="5">
                  <c:v>1.0131897945047332</c:v>
                </c:pt>
                <c:pt idx="6">
                  <c:v>1.0159266287160025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9A6-4A12-B9C9-5A1DC2EE3D54}"/>
            </c:ext>
          </c:extLst>
        </c:ser>
        <c:ser>
          <c:idx val="2"/>
          <c:order val="2"/>
          <c:tx>
            <c:v>magnetite+ilmenite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((y = 0.0023x + 0.9907</a:t>
                    </a:r>
                    <a:br>
                      <a:rPr lang="en-US" baseline="0"/>
                    </a:br>
                    <a:r>
                      <a:rPr lang="en-US" baseline="0"/>
                      <a:t>R² = 0.399))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'Pearson''s correlation'!$C$195:$I$195</c:f>
              <c:numCache>
                <c:formatCode>0.0</c:formatCode>
                <c:ptCount val="7"/>
                <c:pt idx="0">
                  <c:v>9.3000000000000007</c:v>
                </c:pt>
                <c:pt idx="1">
                  <c:v>4.5</c:v>
                </c:pt>
                <c:pt idx="2">
                  <c:v>6.75</c:v>
                </c:pt>
                <c:pt idx="3">
                  <c:v>10</c:v>
                </c:pt>
                <c:pt idx="4">
                  <c:v>6.5</c:v>
                </c:pt>
                <c:pt idx="5">
                  <c:v>10.25</c:v>
                </c:pt>
                <c:pt idx="6">
                  <c:v>9</c:v>
                </c:pt>
              </c:numCache>
            </c:numRef>
          </c:xVal>
          <c:yVal>
            <c:numRef>
              <c:f>'Pearson''s correlation'!$C$8:$I$8</c:f>
              <c:numCache>
                <c:formatCode>General</c:formatCode>
                <c:ptCount val="7"/>
                <c:pt idx="0">
                  <c:v>1.0224828508312986</c:v>
                </c:pt>
                <c:pt idx="1">
                  <c:v>1.0046057502855066</c:v>
                </c:pt>
                <c:pt idx="2">
                  <c:v>1.0020641696226376</c:v>
                </c:pt>
                <c:pt idx="3">
                  <c:v>1.0066973713320326</c:v>
                </c:pt>
                <c:pt idx="4">
                  <c:v>1.0012631072438198</c:v>
                </c:pt>
                <c:pt idx="5">
                  <c:v>1.0131897945047332</c:v>
                </c:pt>
                <c:pt idx="6">
                  <c:v>1.0159266287160025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9A6-4A12-B9C9-5A1DC2EE3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397744"/>
        <c:axId val="628403648"/>
      </c:scatterChart>
      <c:valAx>
        <c:axId val="628397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403648"/>
        <c:crosses val="autoZero"/>
        <c:crossBetween val="midCat"/>
      </c:valAx>
      <c:valAx>
        <c:axId val="62840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3977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200" baseline="0"/>
              <a:t>muscovite + biotite ratio vs. L</a:t>
            </a:r>
            <a:endParaRPr lang="ja-JP" altLang="en-US" sz="1200"/>
          </a:p>
        </c:rich>
      </c:tx>
      <c:layout>
        <c:manualLayout>
          <c:xMode val="edge"/>
          <c:yMode val="edge"/>
          <c:x val="0.2490884877054842"/>
          <c:y val="6.0185185185185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692745026937423E-2"/>
          <c:y val="0.17634259259259263"/>
          <c:w val="0.86041904095869592"/>
          <c:h val="0.72088764946048411"/>
        </c:manualLayout>
      </c:layout>
      <c:scatterChart>
        <c:scatterStyle val="lineMarker"/>
        <c:varyColors val="0"/>
        <c:ser>
          <c:idx val="1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7243360616107198"/>
                  <c:y val="-0.3003674540682414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(y = 0.0013x + 0.9891</a:t>
                    </a:r>
                    <a:br>
                      <a:rPr lang="en-US" baseline="0"/>
                    </a:br>
                    <a:r>
                      <a:rPr lang="en-US" baseline="0"/>
                      <a:t>R² = 0.4212)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'Pearson''s correlation'!$C$196:$I$196</c:f>
              <c:numCache>
                <c:formatCode>0.0</c:formatCode>
                <c:ptCount val="7"/>
                <c:pt idx="0">
                  <c:v>19.3</c:v>
                </c:pt>
                <c:pt idx="1">
                  <c:v>13.6</c:v>
                </c:pt>
                <c:pt idx="2">
                  <c:v>11.899999999999999</c:v>
                </c:pt>
                <c:pt idx="3">
                  <c:v>10.45</c:v>
                </c:pt>
                <c:pt idx="4">
                  <c:v>17.3</c:v>
                </c:pt>
                <c:pt idx="5">
                  <c:v>15.499999999999998</c:v>
                </c:pt>
                <c:pt idx="6">
                  <c:v>21.400000000000002</c:v>
                </c:pt>
              </c:numCache>
            </c:numRef>
          </c:xVal>
          <c:yVal>
            <c:numRef>
              <c:f>'Pearson''s correlation'!$C$7:$I$7</c:f>
              <c:numCache>
                <c:formatCode>General</c:formatCode>
                <c:ptCount val="7"/>
                <c:pt idx="0">
                  <c:v>1.0063250657380429</c:v>
                </c:pt>
                <c:pt idx="1">
                  <c:v>1.0026983135540286</c:v>
                </c:pt>
                <c:pt idx="2">
                  <c:v>1.001919923203072</c:v>
                </c:pt>
                <c:pt idx="3">
                  <c:v>1.0033963319614814</c:v>
                </c:pt>
                <c:pt idx="4">
                  <c:v>1.0048858630356428</c:v>
                </c:pt>
                <c:pt idx="5">
                  <c:v>1.0040592508189716</c:v>
                </c:pt>
                <c:pt idx="6">
                  <c:v>1.0041340323002403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0D-4276-A2BD-0B224A5DF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397744"/>
        <c:axId val="628403648"/>
      </c:scatterChart>
      <c:valAx>
        <c:axId val="628397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403648"/>
        <c:crosses val="autoZero"/>
        <c:crossBetween val="midCat"/>
      </c:valAx>
      <c:valAx>
        <c:axId val="62840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3977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200" baseline="0"/>
              <a:t>kappa  vs. F</a:t>
            </a:r>
            <a:endParaRPr lang="ja-JP" altLang="en-US" sz="1200"/>
          </a:p>
        </c:rich>
      </c:tx>
      <c:layout>
        <c:manualLayout>
          <c:xMode val="edge"/>
          <c:yMode val="edge"/>
          <c:x val="0.2490884877054842"/>
          <c:y val="6.0185185185185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692745026937423E-2"/>
          <c:y val="0.17634259259259263"/>
          <c:w val="0.86041904095869592"/>
          <c:h val="0.72088764946048411"/>
        </c:manualLayout>
      </c:layout>
      <c:scatterChart>
        <c:scatterStyle val="lineMarker"/>
        <c:varyColors val="0"/>
        <c:ser>
          <c:idx val="1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1124917979002624"/>
                  <c:y val="-0.5828142315543890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(y = 0.0013x + 0.9891</a:t>
                    </a:r>
                    <a:br>
                      <a:rPr lang="en-US" baseline="0"/>
                    </a:br>
                    <a:r>
                      <a:rPr lang="en-US" baseline="0"/>
                      <a:t>R² = 0.4212)</a:t>
                    </a:r>
                    <a:endParaRPr lang="en-US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'Pearson''s correlation'!$C$200:$I$200</c:f>
              <c:numCache>
                <c:formatCode>0.0</c:formatCode>
                <c:ptCount val="7"/>
                <c:pt idx="0">
                  <c:v>297.30524285714284</c:v>
                </c:pt>
                <c:pt idx="1">
                  <c:v>382.04337499999997</c:v>
                </c:pt>
                <c:pt idx="2">
                  <c:v>1559.8397999999997</c:v>
                </c:pt>
                <c:pt idx="3">
                  <c:v>494.67006000000003</c:v>
                </c:pt>
                <c:pt idx="4">
                  <c:v>1324.7235999999998</c:v>
                </c:pt>
                <c:pt idx="5">
                  <c:v>181.46048571428568</c:v>
                </c:pt>
                <c:pt idx="6">
                  <c:v>176.20001250000001</c:v>
                </c:pt>
              </c:numCache>
            </c:numRef>
          </c:xVal>
          <c:yVal>
            <c:numRef>
              <c:f>'Pearson''s correlation'!$C$7:$I$7</c:f>
              <c:numCache>
                <c:formatCode>General</c:formatCode>
                <c:ptCount val="7"/>
                <c:pt idx="0">
                  <c:v>1.0063250657380429</c:v>
                </c:pt>
                <c:pt idx="1">
                  <c:v>1.0026983135540286</c:v>
                </c:pt>
                <c:pt idx="2">
                  <c:v>1.001919923203072</c:v>
                </c:pt>
                <c:pt idx="3">
                  <c:v>1.0033963319614814</c:v>
                </c:pt>
                <c:pt idx="4">
                  <c:v>1.0048858630356428</c:v>
                </c:pt>
                <c:pt idx="5">
                  <c:v>1.0040592508189716</c:v>
                </c:pt>
                <c:pt idx="6">
                  <c:v>1.0041340323002403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96-4AA5-9204-76FCDB476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397744"/>
        <c:axId val="628403648"/>
      </c:scatterChart>
      <c:valAx>
        <c:axId val="628397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403648"/>
        <c:crosses val="autoZero"/>
        <c:crossBetween val="midCat"/>
      </c:valAx>
      <c:valAx>
        <c:axId val="62840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3977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kappa vs. </a:t>
            </a:r>
            <a:r>
              <a:rPr lang="el-GR" sz="1400" b="0" i="0" u="none" strike="noStrike" baseline="0">
                <a:effectLst/>
              </a:rPr>
              <a:t>β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0558617672790901"/>
                  <c:y val="-0.23130504520268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'Pearson''s correlation'!$C$200:$I$200</c:f>
              <c:numCache>
                <c:formatCode>0.0</c:formatCode>
                <c:ptCount val="7"/>
                <c:pt idx="0">
                  <c:v>297.30524285714284</c:v>
                </c:pt>
                <c:pt idx="1">
                  <c:v>382.04337499999997</c:v>
                </c:pt>
                <c:pt idx="2">
                  <c:v>1559.8397999999997</c:v>
                </c:pt>
                <c:pt idx="3">
                  <c:v>494.67006000000003</c:v>
                </c:pt>
                <c:pt idx="4">
                  <c:v>1324.7235999999998</c:v>
                </c:pt>
                <c:pt idx="5">
                  <c:v>181.46048571428568</c:v>
                </c:pt>
                <c:pt idx="6">
                  <c:v>176.20001250000001</c:v>
                </c:pt>
              </c:numCache>
            </c:numRef>
          </c:xVal>
          <c:yVal>
            <c:numRef>
              <c:f>'Pearson''s correlation'!$C$11:$I$11</c:f>
              <c:numCache>
                <c:formatCode>General</c:formatCode>
                <c:ptCount val="7"/>
                <c:pt idx="0">
                  <c:v>26.585714285714289</c:v>
                </c:pt>
                <c:pt idx="1">
                  <c:v>40.725000000000001</c:v>
                </c:pt>
                <c:pt idx="2">
                  <c:v>67.680000000000007</c:v>
                </c:pt>
                <c:pt idx="3">
                  <c:v>38.9</c:v>
                </c:pt>
                <c:pt idx="4">
                  <c:v>79.98</c:v>
                </c:pt>
                <c:pt idx="5">
                  <c:v>12.874999999999998</c:v>
                </c:pt>
                <c:pt idx="6">
                  <c:v>12.874999999999998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08-4222-B9B1-2D1D33471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397744"/>
        <c:axId val="628403648"/>
      </c:scatterChart>
      <c:valAx>
        <c:axId val="628397744"/>
        <c:scaling>
          <c:orientation val="minMax"/>
          <c:max val="16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403648"/>
        <c:crosses val="autoZero"/>
        <c:crossBetween val="midCat"/>
        <c:majorUnit val="100"/>
        <c:minorUnit val="20"/>
      </c:valAx>
      <c:valAx>
        <c:axId val="62840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3977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kFD% vs. </a:t>
            </a:r>
            <a:r>
              <a:rPr lang="el-GR" sz="1400" b="0" i="0" u="none" strike="noStrike" baseline="0">
                <a:effectLst/>
              </a:rPr>
              <a:t>β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0558617672790901"/>
                  <c:y val="-0.23130504520268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'kFD% vs. AMS parameters correl.'!$E$2:$E$39</c:f>
              <c:numCache>
                <c:formatCode>General</c:formatCode>
                <c:ptCount val="38"/>
                <c:pt idx="0">
                  <c:v>8.7755102040816269</c:v>
                </c:pt>
                <c:pt idx="1">
                  <c:v>2.6250000000000107</c:v>
                </c:pt>
                <c:pt idx="2">
                  <c:v>3.2410423452768651</c:v>
                </c:pt>
                <c:pt idx="3">
                  <c:v>5.5263157894736779</c:v>
                </c:pt>
                <c:pt idx="4">
                  <c:v>3.3834586466165497</c:v>
                </c:pt>
                <c:pt idx="5">
                  <c:v>3.4234234234234306</c:v>
                </c:pt>
                <c:pt idx="6">
                  <c:v>11.768231768231756</c:v>
                </c:pt>
                <c:pt idx="7">
                  <c:v>10.289855072463766</c:v>
                </c:pt>
                <c:pt idx="8">
                  <c:v>10.771878072763039</c:v>
                </c:pt>
                <c:pt idx="9">
                  <c:v>5.4071499503475877</c:v>
                </c:pt>
                <c:pt idx="10">
                  <c:v>9.86068111455109</c:v>
                </c:pt>
                <c:pt idx="11">
                  <c:v>12.498281786941574</c:v>
                </c:pt>
                <c:pt idx="12">
                  <c:v>12.097304404996716</c:v>
                </c:pt>
                <c:pt idx="13">
                  <c:v>17.510445682451252</c:v>
                </c:pt>
                <c:pt idx="14">
                  <c:v>12.037947997189043</c:v>
                </c:pt>
                <c:pt idx="15">
                  <c:v>12.141909814323627</c:v>
                </c:pt>
                <c:pt idx="16">
                  <c:v>11.187989556135761</c:v>
                </c:pt>
                <c:pt idx="17">
                  <c:v>8.3083832335329504</c:v>
                </c:pt>
                <c:pt idx="18">
                  <c:v>8.9074550128534611</c:v>
                </c:pt>
                <c:pt idx="19">
                  <c:v>10.052816901408439</c:v>
                </c:pt>
                <c:pt idx="20">
                  <c:v>8.180379746835456</c:v>
                </c:pt>
                <c:pt idx="21">
                  <c:v>8.6482939632546163</c:v>
                </c:pt>
                <c:pt idx="22">
                  <c:v>6.5106382978723456</c:v>
                </c:pt>
                <c:pt idx="23">
                  <c:v>4.5217391304347787</c:v>
                </c:pt>
                <c:pt idx="24">
                  <c:v>6.0585585585585697</c:v>
                </c:pt>
                <c:pt idx="25">
                  <c:v>5.3303964757709137</c:v>
                </c:pt>
                <c:pt idx="26">
                  <c:v>5.7415254237288149</c:v>
                </c:pt>
                <c:pt idx="27">
                  <c:v>5.9957627118644021</c:v>
                </c:pt>
                <c:pt idx="28">
                  <c:v>7.0989304812834444</c:v>
                </c:pt>
                <c:pt idx="29">
                  <c:v>8.3547008547008481</c:v>
                </c:pt>
                <c:pt idx="30">
                  <c:v>6.8346774193548399</c:v>
                </c:pt>
                <c:pt idx="31">
                  <c:v>7.2933884297520537</c:v>
                </c:pt>
                <c:pt idx="32">
                  <c:v>7.9720279720279592</c:v>
                </c:pt>
                <c:pt idx="33">
                  <c:v>11.796036333608575</c:v>
                </c:pt>
                <c:pt idx="34">
                  <c:v>11.663934426229499</c:v>
                </c:pt>
                <c:pt idx="35">
                  <c:v>12.348993288590608</c:v>
                </c:pt>
                <c:pt idx="36">
                  <c:v>10.945255474452537</c:v>
                </c:pt>
                <c:pt idx="37">
                  <c:v>11.549957301451744</c:v>
                </c:pt>
              </c:numCache>
            </c:numRef>
          </c:xVal>
          <c:yVal>
            <c:numRef>
              <c:f>'kFD% vs. AMS parameters correl.'!$N$2:$N$39</c:f>
              <c:numCache>
                <c:formatCode>General</c:formatCode>
                <c:ptCount val="38"/>
                <c:pt idx="0">
                  <c:v>34.799999999999997</c:v>
                </c:pt>
                <c:pt idx="1">
                  <c:v>25.5</c:v>
                </c:pt>
                <c:pt idx="2">
                  <c:v>33.5</c:v>
                </c:pt>
                <c:pt idx="3">
                  <c:v>20.200000000000003</c:v>
                </c:pt>
                <c:pt idx="4">
                  <c:v>25.5</c:v>
                </c:pt>
                <c:pt idx="5">
                  <c:v>25.299999999999997</c:v>
                </c:pt>
                <c:pt idx="6">
                  <c:v>39.200000000000003</c:v>
                </c:pt>
                <c:pt idx="7">
                  <c:v>30.9</c:v>
                </c:pt>
                <c:pt idx="8">
                  <c:v>54.8</c:v>
                </c:pt>
                <c:pt idx="9">
                  <c:v>39.9</c:v>
                </c:pt>
                <c:pt idx="10">
                  <c:v>27.9</c:v>
                </c:pt>
                <c:pt idx="11">
                  <c:v>90</c:v>
                </c:pt>
                <c:pt idx="12">
                  <c:v>82.9</c:v>
                </c:pt>
                <c:pt idx="13">
                  <c:v>45.5</c:v>
                </c:pt>
                <c:pt idx="14">
                  <c:v>73.900000000000006</c:v>
                </c:pt>
                <c:pt idx="15">
                  <c:v>46.1</c:v>
                </c:pt>
                <c:pt idx="16">
                  <c:v>84.3</c:v>
                </c:pt>
                <c:pt idx="17">
                  <c:v>19.299999999999997</c:v>
                </c:pt>
                <c:pt idx="18">
                  <c:v>13.5</c:v>
                </c:pt>
                <c:pt idx="19">
                  <c:v>23.900000000000006</c:v>
                </c:pt>
                <c:pt idx="20">
                  <c:v>64.099999999999994</c:v>
                </c:pt>
                <c:pt idx="21">
                  <c:v>3</c:v>
                </c:pt>
                <c:pt idx="22">
                  <c:v>17.700000000000003</c:v>
                </c:pt>
                <c:pt idx="23">
                  <c:v>22</c:v>
                </c:pt>
                <c:pt idx="24">
                  <c:v>24.799999999999997</c:v>
                </c:pt>
                <c:pt idx="25">
                  <c:v>10.099999999999994</c:v>
                </c:pt>
                <c:pt idx="26">
                  <c:v>6.0999999999999943</c:v>
                </c:pt>
                <c:pt idx="27">
                  <c:v>10.400000000000006</c:v>
                </c:pt>
                <c:pt idx="28">
                  <c:v>29.4</c:v>
                </c:pt>
                <c:pt idx="29">
                  <c:v>41.9</c:v>
                </c:pt>
                <c:pt idx="30">
                  <c:v>58</c:v>
                </c:pt>
                <c:pt idx="31">
                  <c:v>21.700000000000003</c:v>
                </c:pt>
                <c:pt idx="32">
                  <c:v>43.5</c:v>
                </c:pt>
                <c:pt idx="33">
                  <c:v>70.2</c:v>
                </c:pt>
                <c:pt idx="34">
                  <c:v>87.2</c:v>
                </c:pt>
                <c:pt idx="35">
                  <c:v>74.5</c:v>
                </c:pt>
                <c:pt idx="36">
                  <c:v>79.7</c:v>
                </c:pt>
                <c:pt idx="37">
                  <c:v>88.3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78-45BA-AF19-186318BA5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397744"/>
        <c:axId val="628403648"/>
      </c:scatterChart>
      <c:valAx>
        <c:axId val="628397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403648"/>
        <c:crosses val="autoZero"/>
        <c:crossBetween val="midCat"/>
        <c:majorUnit val="1"/>
        <c:minorUnit val="0.5"/>
      </c:valAx>
      <c:valAx>
        <c:axId val="62840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3977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kFD% vs. </a:t>
            </a:r>
            <a:r>
              <a:rPr lang="en-US" altLang="ja-JP" sz="1400" b="0" i="0" u="none" strike="noStrike" baseline="0">
                <a:effectLst/>
              </a:rPr>
              <a:t>F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2.0934091986723566E-2"/>
                  <c:y val="-0.6894605698797454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'kFD% vs. AMS parameters correl.'!$E$2:$E$39</c:f>
              <c:numCache>
                <c:formatCode>General</c:formatCode>
                <c:ptCount val="38"/>
                <c:pt idx="0">
                  <c:v>8.7755102040816269</c:v>
                </c:pt>
                <c:pt idx="1">
                  <c:v>2.6250000000000107</c:v>
                </c:pt>
                <c:pt idx="2">
                  <c:v>3.2410423452768651</c:v>
                </c:pt>
                <c:pt idx="3">
                  <c:v>5.5263157894736779</c:v>
                </c:pt>
                <c:pt idx="4">
                  <c:v>3.3834586466165497</c:v>
                </c:pt>
                <c:pt idx="5">
                  <c:v>3.4234234234234306</c:v>
                </c:pt>
                <c:pt idx="6">
                  <c:v>11.768231768231756</c:v>
                </c:pt>
                <c:pt idx="7">
                  <c:v>10.289855072463766</c:v>
                </c:pt>
                <c:pt idx="8">
                  <c:v>10.771878072763039</c:v>
                </c:pt>
                <c:pt idx="9">
                  <c:v>5.4071499503475877</c:v>
                </c:pt>
                <c:pt idx="10">
                  <c:v>9.86068111455109</c:v>
                </c:pt>
                <c:pt idx="11">
                  <c:v>12.498281786941574</c:v>
                </c:pt>
                <c:pt idx="12">
                  <c:v>12.097304404996716</c:v>
                </c:pt>
                <c:pt idx="13">
                  <c:v>17.510445682451252</c:v>
                </c:pt>
                <c:pt idx="14">
                  <c:v>12.037947997189043</c:v>
                </c:pt>
                <c:pt idx="15">
                  <c:v>12.141909814323627</c:v>
                </c:pt>
                <c:pt idx="16">
                  <c:v>11.187989556135761</c:v>
                </c:pt>
                <c:pt idx="17">
                  <c:v>8.3083832335329504</c:v>
                </c:pt>
                <c:pt idx="18">
                  <c:v>8.9074550128534611</c:v>
                </c:pt>
                <c:pt idx="19">
                  <c:v>10.052816901408439</c:v>
                </c:pt>
                <c:pt idx="20">
                  <c:v>8.180379746835456</c:v>
                </c:pt>
                <c:pt idx="21">
                  <c:v>8.6482939632546163</c:v>
                </c:pt>
                <c:pt idx="22">
                  <c:v>6.5106382978723456</c:v>
                </c:pt>
                <c:pt idx="23">
                  <c:v>4.5217391304347787</c:v>
                </c:pt>
                <c:pt idx="24">
                  <c:v>6.0585585585585697</c:v>
                </c:pt>
                <c:pt idx="25">
                  <c:v>5.3303964757709137</c:v>
                </c:pt>
                <c:pt idx="26">
                  <c:v>5.7415254237288149</c:v>
                </c:pt>
                <c:pt idx="27">
                  <c:v>5.9957627118644021</c:v>
                </c:pt>
                <c:pt idx="28">
                  <c:v>7.0989304812834444</c:v>
                </c:pt>
                <c:pt idx="29">
                  <c:v>8.3547008547008481</c:v>
                </c:pt>
                <c:pt idx="30">
                  <c:v>6.8346774193548399</c:v>
                </c:pt>
                <c:pt idx="31">
                  <c:v>7.2933884297520537</c:v>
                </c:pt>
                <c:pt idx="32">
                  <c:v>7.9720279720279592</c:v>
                </c:pt>
                <c:pt idx="33">
                  <c:v>11.796036333608575</c:v>
                </c:pt>
                <c:pt idx="34">
                  <c:v>11.663934426229499</c:v>
                </c:pt>
                <c:pt idx="35">
                  <c:v>12.348993288590608</c:v>
                </c:pt>
                <c:pt idx="36">
                  <c:v>10.945255474452537</c:v>
                </c:pt>
                <c:pt idx="37">
                  <c:v>11.549957301451744</c:v>
                </c:pt>
              </c:numCache>
            </c:numRef>
          </c:xVal>
          <c:yVal>
            <c:numRef>
              <c:f>'kFD% vs. AMS parameters correl.'!$J$2:$J$39</c:f>
              <c:numCache>
                <c:formatCode>General</c:formatCode>
                <c:ptCount val="38"/>
                <c:pt idx="0">
                  <c:v>1.0194904070652726</c:v>
                </c:pt>
                <c:pt idx="1">
                  <c:v>1.0354617197909193</c:v>
                </c:pt>
                <c:pt idx="2">
                  <c:v>1.0209434729564864</c:v>
                </c:pt>
                <c:pt idx="3">
                  <c:v>1.0159100121605187</c:v>
                </c:pt>
                <c:pt idx="4">
                  <c:v>1.026858660130719</c:v>
                </c:pt>
                <c:pt idx="5">
                  <c:v>1.0229768198454656</c:v>
                </c:pt>
                <c:pt idx="6">
                  <c:v>1.0022035256410255</c:v>
                </c:pt>
                <c:pt idx="7">
                  <c:v>1.0016025641025641</c:v>
                </c:pt>
                <c:pt idx="8">
                  <c:v>1.0013022137633978</c:v>
                </c:pt>
                <c:pt idx="9">
                  <c:v>1.002707309736288</c:v>
                </c:pt>
                <c:pt idx="10">
                  <c:v>1.0029072681704259</c:v>
                </c:pt>
                <c:pt idx="11">
                  <c:v>1.0012019230769231</c:v>
                </c:pt>
                <c:pt idx="12">
                  <c:v>1.0009013520280419</c:v>
                </c:pt>
                <c:pt idx="13">
                  <c:v>1.0039129126116182</c:v>
                </c:pt>
                <c:pt idx="14">
                  <c:v>1.0022044088176352</c:v>
                </c:pt>
                <c:pt idx="15">
                  <c:v>1.0021035760793349</c:v>
                </c:pt>
                <c:pt idx="16">
                  <c:v>1.0016022431403966</c:v>
                </c:pt>
                <c:pt idx="17">
                  <c:v>1.0034088630439142</c:v>
                </c:pt>
                <c:pt idx="18">
                  <c:v>1.0112960161371658</c:v>
                </c:pt>
                <c:pt idx="19">
                  <c:v>1.0075498288705456</c:v>
                </c:pt>
                <c:pt idx="20">
                  <c:v>1.0035126455238861</c:v>
                </c:pt>
                <c:pt idx="21">
                  <c:v>1.0045171652278659</c:v>
                </c:pt>
                <c:pt idx="22">
                  <c:v>1.0157751036505207</c:v>
                </c:pt>
                <c:pt idx="23">
                  <c:v>1.0095775783849179</c:v>
                </c:pt>
                <c:pt idx="24">
                  <c:v>1.0062299035369775</c:v>
                </c:pt>
                <c:pt idx="25">
                  <c:v>1.0095746825236849</c:v>
                </c:pt>
                <c:pt idx="26">
                  <c:v>1.0085521682261795</c:v>
                </c:pt>
                <c:pt idx="27">
                  <c:v>1.0136322326567708</c:v>
                </c:pt>
                <c:pt idx="28">
                  <c:v>1.0092592592592591</c:v>
                </c:pt>
                <c:pt idx="29">
                  <c:v>1.0018037879547048</c:v>
                </c:pt>
                <c:pt idx="30">
                  <c:v>1.0059326294620412</c:v>
                </c:pt>
                <c:pt idx="31">
                  <c:v>1.0119059630713347</c:v>
                </c:pt>
                <c:pt idx="32">
                  <c:v>1.0046231155778895</c:v>
                </c:pt>
                <c:pt idx="33">
                  <c:v>1.0019057171514543</c:v>
                </c:pt>
                <c:pt idx="34">
                  <c:v>1.0023048401643451</c:v>
                </c:pt>
                <c:pt idx="35">
                  <c:v>1.000701051577366</c:v>
                </c:pt>
                <c:pt idx="36">
                  <c:v>1.0013031275060145</c:v>
                </c:pt>
                <c:pt idx="37">
                  <c:v>1.0001003310926055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026-420C-9CEA-18DA60D1E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397744"/>
        <c:axId val="628403648"/>
      </c:scatterChart>
      <c:valAx>
        <c:axId val="628397744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403648"/>
        <c:crosses val="autoZero"/>
        <c:crossBetween val="midCat"/>
        <c:majorUnit val="1"/>
        <c:minorUnit val="0.5"/>
      </c:valAx>
      <c:valAx>
        <c:axId val="62840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3977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coarse</a:t>
            </a:r>
            <a:r>
              <a:rPr lang="en-US" altLang="ja-JP" baseline="0"/>
              <a:t> silt ratio vs. F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9.7241032370953634E-2"/>
                  <c:y val="-0.2530551910177894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'Pearson''s correlation'!$C$15:$I$15</c:f>
              <c:numCache>
                <c:formatCode>General</c:formatCode>
                <c:ptCount val="7"/>
                <c:pt idx="0">
                  <c:v>39.200000000000003</c:v>
                </c:pt>
                <c:pt idx="1">
                  <c:v>26.4</c:v>
                </c:pt>
                <c:pt idx="2">
                  <c:v>25.8</c:v>
                </c:pt>
                <c:pt idx="3">
                  <c:v>30</c:v>
                </c:pt>
                <c:pt idx="4">
                  <c:v>24.4</c:v>
                </c:pt>
                <c:pt idx="5">
                  <c:v>24</c:v>
                </c:pt>
                <c:pt idx="6">
                  <c:v>42.2</c:v>
                </c:pt>
              </c:numCache>
            </c:numRef>
          </c:xVal>
          <c:yVal>
            <c:numRef>
              <c:f>'Pearson''s correlation'!$C$8:$I$8</c:f>
              <c:numCache>
                <c:formatCode>General</c:formatCode>
                <c:ptCount val="7"/>
                <c:pt idx="0">
                  <c:v>1.0224828508312986</c:v>
                </c:pt>
                <c:pt idx="1">
                  <c:v>1.0046057502855066</c:v>
                </c:pt>
                <c:pt idx="2">
                  <c:v>1.0020641696226376</c:v>
                </c:pt>
                <c:pt idx="3">
                  <c:v>1.0066973713320326</c:v>
                </c:pt>
                <c:pt idx="4">
                  <c:v>1.0012631072438198</c:v>
                </c:pt>
                <c:pt idx="5">
                  <c:v>1.0131897945047332</c:v>
                </c:pt>
                <c:pt idx="6">
                  <c:v>1.0159266287160025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53-4ABF-BA44-E24EDFEA7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397744"/>
        <c:axId val="628403648"/>
      </c:scatterChart>
      <c:valAx>
        <c:axId val="628397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403648"/>
        <c:crosses val="autoZero"/>
        <c:crossBetween val="midCat"/>
      </c:valAx>
      <c:valAx>
        <c:axId val="62840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3977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MISODI vs. </a:t>
            </a:r>
            <a:r>
              <a:rPr lang="el-GR" sz="1400" b="0" i="0" u="none" strike="noStrike" baseline="0">
                <a:effectLst/>
              </a:rPr>
              <a:t>β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0558617672790901"/>
                  <c:y val="-0.23130504520268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'Pearson''s correlation'!$C$12:$I$12</c:f>
              <c:numCache>
                <c:formatCode>General</c:formatCode>
                <c:ptCount val="7"/>
                <c:pt idx="0">
                  <c:v>6</c:v>
                </c:pt>
                <c:pt idx="1">
                  <c:v>9</c:v>
                </c:pt>
                <c:pt idx="2">
                  <c:v>12</c:v>
                </c:pt>
                <c:pt idx="3">
                  <c:v>8</c:v>
                </c:pt>
                <c:pt idx="4">
                  <c:v>12.666666666666666</c:v>
                </c:pt>
                <c:pt idx="5">
                  <c:v>9</c:v>
                </c:pt>
                <c:pt idx="6">
                  <c:v>7</c:v>
                </c:pt>
              </c:numCache>
            </c:numRef>
          </c:xVal>
          <c:yVal>
            <c:numRef>
              <c:f>'Pearson''s correlation'!$C$11:$I$11</c:f>
              <c:numCache>
                <c:formatCode>General</c:formatCode>
                <c:ptCount val="7"/>
                <c:pt idx="0">
                  <c:v>26.585714285714289</c:v>
                </c:pt>
                <c:pt idx="1">
                  <c:v>40.725000000000001</c:v>
                </c:pt>
                <c:pt idx="2">
                  <c:v>67.680000000000007</c:v>
                </c:pt>
                <c:pt idx="3">
                  <c:v>38.9</c:v>
                </c:pt>
                <c:pt idx="4">
                  <c:v>79.98</c:v>
                </c:pt>
                <c:pt idx="5">
                  <c:v>12.874999999999998</c:v>
                </c:pt>
                <c:pt idx="6">
                  <c:v>12.874999999999998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16-4263-A097-8028B02EA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397744"/>
        <c:axId val="628403648"/>
      </c:scatterChart>
      <c:valAx>
        <c:axId val="628397744"/>
        <c:scaling>
          <c:orientation val="minMax"/>
          <c:max val="13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403648"/>
        <c:crosses val="autoZero"/>
        <c:crossBetween val="midCat"/>
        <c:majorUnit val="1"/>
        <c:minorUnit val="0.5"/>
      </c:valAx>
      <c:valAx>
        <c:axId val="62840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3977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photostat 460 vs F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3402340332458443"/>
                  <c:y val="-0.2567177019539224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'Pearson''s correlation'!$C$64:$I$64</c:f>
              <c:numCache>
                <c:formatCode>0.0</c:formatCode>
                <c:ptCount val="7"/>
                <c:pt idx="0">
                  <c:v>1.0817772054088859</c:v>
                </c:pt>
                <c:pt idx="1">
                  <c:v>0.75366917889726293</c:v>
                </c:pt>
                <c:pt idx="2">
                  <c:v>0.63366336633663367</c:v>
                </c:pt>
                <c:pt idx="3">
                  <c:v>0.29458598726114654</c:v>
                </c:pt>
                <c:pt idx="4">
                  <c:v>0.36088474970896389</c:v>
                </c:pt>
                <c:pt idx="5">
                  <c:v>0.67465485803594683</c:v>
                </c:pt>
                <c:pt idx="6">
                  <c:v>0.76339869281045758</c:v>
                </c:pt>
              </c:numCache>
            </c:numRef>
          </c:xVal>
          <c:yVal>
            <c:numRef>
              <c:f>'Pearson''s correlation'!$C$8:$I$8</c:f>
              <c:numCache>
                <c:formatCode>General</c:formatCode>
                <c:ptCount val="7"/>
                <c:pt idx="0">
                  <c:v>1.0224828508312986</c:v>
                </c:pt>
                <c:pt idx="1">
                  <c:v>1.0046057502855066</c:v>
                </c:pt>
                <c:pt idx="2">
                  <c:v>1.0020641696226376</c:v>
                </c:pt>
                <c:pt idx="3">
                  <c:v>1.0066973713320326</c:v>
                </c:pt>
                <c:pt idx="4">
                  <c:v>1.0012631072438198</c:v>
                </c:pt>
                <c:pt idx="5">
                  <c:v>1.0131897945047332</c:v>
                </c:pt>
                <c:pt idx="6">
                  <c:v>1.0159266287160025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C9-4DED-9369-0D5AA146A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397744"/>
        <c:axId val="628403648"/>
      </c:scatterChart>
      <c:valAx>
        <c:axId val="628397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403648"/>
        <c:crosses val="autoZero"/>
        <c:crossBetween val="midCat"/>
        <c:majorUnit val="0.1"/>
        <c:minorUnit val="5.000000000000001E-2"/>
      </c:valAx>
      <c:valAx>
        <c:axId val="62840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3977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phylosilicate ratio vs. F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7154497340792926"/>
                  <c:y val="-0.2515266841644794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'Pearson''s correlation'!$C$190:$I$190</c:f>
              <c:numCache>
                <c:formatCode>0.0</c:formatCode>
                <c:ptCount val="7"/>
                <c:pt idx="0">
                  <c:v>29.72972972972973</c:v>
                </c:pt>
                <c:pt idx="1">
                  <c:v>10.830039525691699</c:v>
                </c:pt>
                <c:pt idx="2">
                  <c:v>10.363036303630363</c:v>
                </c:pt>
                <c:pt idx="3">
                  <c:v>4.2566317088217147</c:v>
                </c:pt>
                <c:pt idx="4">
                  <c:v>6.8416195793714571</c:v>
                </c:pt>
                <c:pt idx="5">
                  <c:v>4.7013628464282444</c:v>
                </c:pt>
                <c:pt idx="6">
                  <c:v>6.3137254901960791</c:v>
                </c:pt>
              </c:numCache>
            </c:numRef>
          </c:xVal>
          <c:yVal>
            <c:numRef>
              <c:f>'Pearson''s correlation'!$C$8:$I$8</c:f>
              <c:numCache>
                <c:formatCode>General</c:formatCode>
                <c:ptCount val="7"/>
                <c:pt idx="0">
                  <c:v>1.0224828508312986</c:v>
                </c:pt>
                <c:pt idx="1">
                  <c:v>1.0046057502855066</c:v>
                </c:pt>
                <c:pt idx="2">
                  <c:v>1.0020641696226376</c:v>
                </c:pt>
                <c:pt idx="3">
                  <c:v>1.0066973713320326</c:v>
                </c:pt>
                <c:pt idx="4">
                  <c:v>1.0012631072438198</c:v>
                </c:pt>
                <c:pt idx="5">
                  <c:v>1.0131897945047332</c:v>
                </c:pt>
                <c:pt idx="6">
                  <c:v>1.0159266287160025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115-4C18-8B16-DC033A819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397744"/>
        <c:axId val="628403648"/>
      </c:scatterChart>
      <c:valAx>
        <c:axId val="628397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403648"/>
        <c:crosses val="autoZero"/>
        <c:crossBetween val="midCat"/>
      </c:valAx>
      <c:valAx>
        <c:axId val="62840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3977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phylosilicate ratio vs. 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7154497340792926"/>
                  <c:y val="-0.2515266841644794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'Pearson''s correlation'!$C$190:$I$190</c:f>
              <c:numCache>
                <c:formatCode>0.0</c:formatCode>
                <c:ptCount val="7"/>
                <c:pt idx="0">
                  <c:v>29.72972972972973</c:v>
                </c:pt>
                <c:pt idx="1">
                  <c:v>10.830039525691699</c:v>
                </c:pt>
                <c:pt idx="2">
                  <c:v>10.363036303630363</c:v>
                </c:pt>
                <c:pt idx="3">
                  <c:v>4.2566317088217147</c:v>
                </c:pt>
                <c:pt idx="4">
                  <c:v>6.8416195793714571</c:v>
                </c:pt>
                <c:pt idx="5">
                  <c:v>4.7013628464282444</c:v>
                </c:pt>
                <c:pt idx="6">
                  <c:v>6.3137254901960791</c:v>
                </c:pt>
              </c:numCache>
            </c:numRef>
          </c:xVal>
          <c:yVal>
            <c:numRef>
              <c:f>'Pearson''s correlation'!$C$9:$I$9</c:f>
              <c:numCache>
                <c:formatCode>General</c:formatCode>
                <c:ptCount val="7"/>
                <c:pt idx="0">
                  <c:v>1.028950122078828</c:v>
                </c:pt>
                <c:pt idx="1">
                  <c:v>1.0073164915979571</c:v>
                </c:pt>
                <c:pt idx="2">
                  <c:v>1.0039880558728631</c:v>
                </c:pt>
                <c:pt idx="3">
                  <c:v>1.010116449789827</c:v>
                </c:pt>
                <c:pt idx="4">
                  <c:v>1.0061551416484553</c:v>
                </c:pt>
                <c:pt idx="5">
                  <c:v>1.0173025860078504</c:v>
                </c:pt>
                <c:pt idx="6">
                  <c:v>1.0201265022137886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4AE-4C63-8407-67A40D03B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397744"/>
        <c:axId val="628403648"/>
      </c:scatterChart>
      <c:valAx>
        <c:axId val="628397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403648"/>
        <c:crosses val="autoZero"/>
        <c:crossBetween val="midCat"/>
      </c:valAx>
      <c:valAx>
        <c:axId val="62840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3977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phylosilicate ratio vs. L </a:t>
            </a:r>
            <a:r>
              <a:rPr lang="en-US" sz="1400" b="0" i="0" u="none" strike="noStrike" baseline="0">
                <a:effectLst/>
              </a:rPr>
              <a:t>(without L3)</a:t>
            </a:r>
            <a:endParaRPr lang="en-US" altLang="ja-JP"/>
          </a:p>
        </c:rich>
      </c:tx>
      <c:layout>
        <c:manualLayout>
          <c:xMode val="edge"/>
          <c:yMode val="edge"/>
          <c:x val="0.17378695261776489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7154497340792926"/>
                  <c:y val="-0.2515266841644794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'Pearson''s correlation'!$C$190:$I$190</c:f>
              <c:numCache>
                <c:formatCode>0.0</c:formatCode>
                <c:ptCount val="7"/>
                <c:pt idx="0">
                  <c:v>29.72972972972973</c:v>
                </c:pt>
                <c:pt idx="1">
                  <c:v>10.830039525691699</c:v>
                </c:pt>
                <c:pt idx="2">
                  <c:v>10.363036303630363</c:v>
                </c:pt>
                <c:pt idx="3">
                  <c:v>4.2566317088217147</c:v>
                </c:pt>
                <c:pt idx="4">
                  <c:v>6.8416195793714571</c:v>
                </c:pt>
                <c:pt idx="5">
                  <c:v>4.7013628464282444</c:v>
                </c:pt>
                <c:pt idx="6">
                  <c:v>6.3137254901960791</c:v>
                </c:pt>
              </c:numCache>
            </c:numRef>
          </c:xVal>
          <c:yVal>
            <c:numRef>
              <c:f>'Pearson''s correlation'!$C$7:$I$7</c:f>
              <c:numCache>
                <c:formatCode>General</c:formatCode>
                <c:ptCount val="7"/>
                <c:pt idx="0">
                  <c:v>1.0063250657380429</c:v>
                </c:pt>
                <c:pt idx="1">
                  <c:v>1.0026983135540286</c:v>
                </c:pt>
                <c:pt idx="2">
                  <c:v>1.001919923203072</c:v>
                </c:pt>
                <c:pt idx="3">
                  <c:v>1.0033963319614814</c:v>
                </c:pt>
                <c:pt idx="4">
                  <c:v>1.0048858630356428</c:v>
                </c:pt>
                <c:pt idx="5">
                  <c:v>1.0040592508189716</c:v>
                </c:pt>
                <c:pt idx="6">
                  <c:v>1.0041340323002403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E5-4968-946F-FAE201284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397744"/>
        <c:axId val="628403648"/>
      </c:scatterChart>
      <c:valAx>
        <c:axId val="628397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403648"/>
        <c:crosses val="autoZero"/>
        <c:crossBetween val="midCat"/>
      </c:valAx>
      <c:valAx>
        <c:axId val="62840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3977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phylosilicate ratio vs. F (without L3)</a:t>
            </a:r>
          </a:p>
        </c:rich>
      </c:tx>
      <c:layout>
        <c:manualLayout>
          <c:xMode val="edge"/>
          <c:yMode val="edge"/>
          <c:x val="0.17645954206382097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3819717847769028"/>
                  <c:y val="-0.6857002770487022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'Pearson''s correlation'!$D$190:$I$190</c:f>
              <c:numCache>
                <c:formatCode>0.0</c:formatCode>
                <c:ptCount val="6"/>
                <c:pt idx="0">
                  <c:v>10.830039525691699</c:v>
                </c:pt>
                <c:pt idx="1">
                  <c:v>10.363036303630363</c:v>
                </c:pt>
                <c:pt idx="2">
                  <c:v>4.2566317088217147</c:v>
                </c:pt>
                <c:pt idx="3">
                  <c:v>6.8416195793714571</c:v>
                </c:pt>
                <c:pt idx="4">
                  <c:v>4.7013628464282444</c:v>
                </c:pt>
                <c:pt idx="5">
                  <c:v>6.3137254901960791</c:v>
                </c:pt>
              </c:numCache>
            </c:numRef>
          </c:xVal>
          <c:yVal>
            <c:numRef>
              <c:f>'Pearson''s correlation'!$D$8:$I$8</c:f>
              <c:numCache>
                <c:formatCode>General</c:formatCode>
                <c:ptCount val="6"/>
                <c:pt idx="0">
                  <c:v>1.0046057502855066</c:v>
                </c:pt>
                <c:pt idx="1">
                  <c:v>1.0020641696226376</c:v>
                </c:pt>
                <c:pt idx="2">
                  <c:v>1.0066973713320326</c:v>
                </c:pt>
                <c:pt idx="3">
                  <c:v>1.0012631072438198</c:v>
                </c:pt>
                <c:pt idx="4">
                  <c:v>1.0131897945047332</c:v>
                </c:pt>
                <c:pt idx="5">
                  <c:v>1.0159266287160025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12-496F-B410-BF86534C77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397744"/>
        <c:axId val="628403648"/>
      </c:scatterChart>
      <c:valAx>
        <c:axId val="628397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403648"/>
        <c:crosses val="autoZero"/>
        <c:crossBetween val="midCat"/>
      </c:valAx>
      <c:valAx>
        <c:axId val="62840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3977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phylosilicate ratio vs. P (without L3)</a:t>
            </a:r>
          </a:p>
        </c:rich>
      </c:tx>
      <c:layout>
        <c:manualLayout>
          <c:xMode val="edge"/>
          <c:yMode val="edge"/>
          <c:x val="0.17468465084956483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1747349426716397"/>
                  <c:y val="-0.6723231991834354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'Pearson''s correlation'!$D$190:$I$190</c:f>
              <c:numCache>
                <c:formatCode>0.0</c:formatCode>
                <c:ptCount val="6"/>
                <c:pt idx="0">
                  <c:v>10.830039525691699</c:v>
                </c:pt>
                <c:pt idx="1">
                  <c:v>10.363036303630363</c:v>
                </c:pt>
                <c:pt idx="2">
                  <c:v>4.2566317088217147</c:v>
                </c:pt>
                <c:pt idx="3">
                  <c:v>6.8416195793714571</c:v>
                </c:pt>
                <c:pt idx="4">
                  <c:v>4.7013628464282444</c:v>
                </c:pt>
                <c:pt idx="5">
                  <c:v>6.3137254901960791</c:v>
                </c:pt>
              </c:numCache>
            </c:numRef>
          </c:xVal>
          <c:yVal>
            <c:numRef>
              <c:f>'Pearson''s correlation'!$D$9:$I$9</c:f>
              <c:numCache>
                <c:formatCode>General</c:formatCode>
                <c:ptCount val="6"/>
                <c:pt idx="0">
                  <c:v>1.0073164915979571</c:v>
                </c:pt>
                <c:pt idx="1">
                  <c:v>1.0039880558728631</c:v>
                </c:pt>
                <c:pt idx="2">
                  <c:v>1.010116449789827</c:v>
                </c:pt>
                <c:pt idx="3">
                  <c:v>1.0061551416484553</c:v>
                </c:pt>
                <c:pt idx="4">
                  <c:v>1.0173025860078504</c:v>
                </c:pt>
                <c:pt idx="5">
                  <c:v>1.0201265022137886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8A-4203-8ED2-4E4982DAB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397744"/>
        <c:axId val="628403648"/>
      </c:scatterChart>
      <c:valAx>
        <c:axId val="628397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403648"/>
        <c:crosses val="autoZero"/>
        <c:crossBetween val="midCat"/>
      </c:valAx>
      <c:valAx>
        <c:axId val="62840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3977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396240</xdr:colOff>
      <xdr:row>1</xdr:row>
      <xdr:rowOff>95250</xdr:rowOff>
    </xdr:from>
    <xdr:to>
      <xdr:col>25</xdr:col>
      <xdr:colOff>91440</xdr:colOff>
      <xdr:row>7</xdr:row>
      <xdr:rowOff>377190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381000</xdr:colOff>
      <xdr:row>7</xdr:row>
      <xdr:rowOff>472440</xdr:rowOff>
    </xdr:from>
    <xdr:to>
      <xdr:col>25</xdr:col>
      <xdr:colOff>76200</xdr:colOff>
      <xdr:row>17</xdr:row>
      <xdr:rowOff>182880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18</xdr:col>
      <xdr:colOff>160020</xdr:colOff>
      <xdr:row>2</xdr:row>
      <xdr:rowOff>76200</xdr:rowOff>
    </xdr:from>
    <xdr:ext cx="661143" cy="264560"/>
    <xdr:sp macro="" textlink="">
      <xdr:nvSpPr>
        <xdr:cNvPr id="5" name="テキスト ボックス 4"/>
        <xdr:cNvSpPr txBox="1"/>
      </xdr:nvSpPr>
      <xdr:spPr>
        <a:xfrm>
          <a:off x="13411200" y="441960"/>
          <a:ext cx="66114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r = -0.86</a:t>
          </a:r>
        </a:p>
      </xdr:txBody>
    </xdr:sp>
    <xdr:clientData/>
  </xdr:oneCellAnchor>
  <xdr:twoCellAnchor>
    <xdr:from>
      <xdr:col>25</xdr:col>
      <xdr:colOff>152400</xdr:colOff>
      <xdr:row>1</xdr:row>
      <xdr:rowOff>121920</xdr:rowOff>
    </xdr:from>
    <xdr:to>
      <xdr:col>32</xdr:col>
      <xdr:colOff>327660</xdr:colOff>
      <xdr:row>7</xdr:row>
      <xdr:rowOff>403860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175260</xdr:colOff>
      <xdr:row>7</xdr:row>
      <xdr:rowOff>480060</xdr:rowOff>
    </xdr:from>
    <xdr:to>
      <xdr:col>32</xdr:col>
      <xdr:colOff>350520</xdr:colOff>
      <xdr:row>17</xdr:row>
      <xdr:rowOff>190500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137160</xdr:colOff>
      <xdr:row>18</xdr:row>
      <xdr:rowOff>129540</xdr:rowOff>
    </xdr:from>
    <xdr:to>
      <xdr:col>32</xdr:col>
      <xdr:colOff>373380</xdr:colOff>
      <xdr:row>33</xdr:row>
      <xdr:rowOff>129540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510540</xdr:colOff>
      <xdr:row>18</xdr:row>
      <xdr:rowOff>129540</xdr:rowOff>
    </xdr:from>
    <xdr:to>
      <xdr:col>40</xdr:col>
      <xdr:colOff>266700</xdr:colOff>
      <xdr:row>33</xdr:row>
      <xdr:rowOff>129540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365760</xdr:colOff>
      <xdr:row>18</xdr:row>
      <xdr:rowOff>167640</xdr:rowOff>
    </xdr:from>
    <xdr:to>
      <xdr:col>25</xdr:col>
      <xdr:colOff>60960</xdr:colOff>
      <xdr:row>33</xdr:row>
      <xdr:rowOff>167640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</xdr:col>
      <xdr:colOff>175260</xdr:colOff>
      <xdr:row>34</xdr:row>
      <xdr:rowOff>160020</xdr:rowOff>
    </xdr:from>
    <xdr:to>
      <xdr:col>32</xdr:col>
      <xdr:colOff>411480</xdr:colOff>
      <xdr:row>49</xdr:row>
      <xdr:rowOff>160020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32</xdr:col>
      <xdr:colOff>548640</xdr:colOff>
      <xdr:row>34</xdr:row>
      <xdr:rowOff>160020</xdr:rowOff>
    </xdr:from>
    <xdr:to>
      <xdr:col>40</xdr:col>
      <xdr:colOff>304800</xdr:colOff>
      <xdr:row>49</xdr:row>
      <xdr:rowOff>160020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17</xdr:col>
      <xdr:colOff>403860</xdr:colOff>
      <xdr:row>35</xdr:row>
      <xdr:rowOff>15240</xdr:rowOff>
    </xdr:from>
    <xdr:to>
      <xdr:col>25</xdr:col>
      <xdr:colOff>99060</xdr:colOff>
      <xdr:row>50</xdr:row>
      <xdr:rowOff>15240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18</xdr:col>
      <xdr:colOff>0</xdr:colOff>
      <xdr:row>63</xdr:row>
      <xdr:rowOff>0</xdr:rowOff>
    </xdr:from>
    <xdr:to>
      <xdr:col>25</xdr:col>
      <xdr:colOff>304800</xdr:colOff>
      <xdr:row>78</xdr:row>
      <xdr:rowOff>0</xdr:rowOff>
    </xdr:to>
    <xdr:graphicFrame macro="">
      <xdr:nvGraphicFramePr>
        <xdr:cNvPr id="1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0</xdr:colOff>
      <xdr:row>63</xdr:row>
      <xdr:rowOff>0</xdr:rowOff>
    </xdr:from>
    <xdr:to>
      <xdr:col>33</xdr:col>
      <xdr:colOff>236220</xdr:colOff>
      <xdr:row>78</xdr:row>
      <xdr:rowOff>0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18</xdr:col>
      <xdr:colOff>0</xdr:colOff>
      <xdr:row>81</xdr:row>
      <xdr:rowOff>0</xdr:rowOff>
    </xdr:from>
    <xdr:to>
      <xdr:col>25</xdr:col>
      <xdr:colOff>304800</xdr:colOff>
      <xdr:row>96</xdr:row>
      <xdr:rowOff>0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26</xdr:col>
      <xdr:colOff>0</xdr:colOff>
      <xdr:row>81</xdr:row>
      <xdr:rowOff>0</xdr:rowOff>
    </xdr:from>
    <xdr:to>
      <xdr:col>33</xdr:col>
      <xdr:colOff>175260</xdr:colOff>
      <xdr:row>96</xdr:row>
      <xdr:rowOff>0</xdr:rowOff>
    </xdr:to>
    <xdr:graphicFrame macro="">
      <xdr:nvGraphicFramePr>
        <xdr:cNvPr id="19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0.01111</cdr:x>
      <cdr:y>0.01852</cdr:y>
    </cdr:from>
    <cdr:to>
      <cdr:x>0.14694</cdr:x>
      <cdr:y>0.11496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51472" y="50804"/>
          <a:ext cx="629275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r =-0.67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0.01111</cdr:x>
      <cdr:y>0.01852</cdr:y>
    </cdr:from>
    <cdr:to>
      <cdr:x>0.14627</cdr:x>
      <cdr:y>0.11496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50800" y="50800"/>
          <a:ext cx="617926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r = 0.77</a:t>
          </a:r>
        </a:p>
      </cdr:txBody>
    </cdr:sp>
  </cdr:relSizeAnchor>
  <cdr:relSizeAnchor xmlns:cdr="http://schemas.openxmlformats.org/drawingml/2006/chartDrawing">
    <cdr:from>
      <cdr:x>0.00932</cdr:x>
      <cdr:y>0.07407</cdr:y>
    </cdr:from>
    <cdr:to>
      <cdr:x>0.16116</cdr:x>
      <cdr:y>0.17052</cdr:y>
    </cdr:to>
    <cdr:sp macro="" textlink="">
      <cdr:nvSpPr>
        <cdr:cNvPr id="3" name="テキスト ボックス 4"/>
        <cdr:cNvSpPr txBox="1"/>
      </cdr:nvSpPr>
      <cdr:spPr>
        <a:xfrm xmlns:a="http://schemas.openxmlformats.org/drawingml/2006/main">
          <a:off x="43180" y="203200"/>
          <a:ext cx="703462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(r = 0.65)</a:t>
          </a:r>
        </a:p>
      </cdr:txBody>
    </cdr:sp>
  </cdr:relSizeAnchor>
  <cdr:relSizeAnchor xmlns:cdr="http://schemas.openxmlformats.org/drawingml/2006/chartDrawing">
    <cdr:from>
      <cdr:x>0.01096</cdr:x>
      <cdr:y>0.19074</cdr:y>
    </cdr:from>
    <cdr:to>
      <cdr:x>0.18127</cdr:x>
      <cdr:y>0.28718</cdr:y>
    </cdr:to>
    <cdr:sp macro="" textlink="">
      <cdr:nvSpPr>
        <cdr:cNvPr id="4" name="テキスト ボックス 4"/>
        <cdr:cNvSpPr txBox="1"/>
      </cdr:nvSpPr>
      <cdr:spPr>
        <a:xfrm xmlns:a="http://schemas.openxmlformats.org/drawingml/2006/main">
          <a:off x="50800" y="523240"/>
          <a:ext cx="788999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((r = 0.63))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0.01111</cdr:x>
      <cdr:y>0.01852</cdr:y>
    </cdr:from>
    <cdr:to>
      <cdr:x>0.14449</cdr:x>
      <cdr:y>0.11496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51472" y="50804"/>
          <a:ext cx="617926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r = 0.71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0.01111</cdr:x>
      <cdr:y>0.01852</cdr:y>
    </cdr:from>
    <cdr:to>
      <cdr:x>0.14449</cdr:x>
      <cdr:y>0.11496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51472" y="50804"/>
          <a:ext cx="617926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r = 0.73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0.01111</cdr:x>
      <cdr:y>0.01852</cdr:y>
    </cdr:from>
    <cdr:to>
      <cdr:x>0.14626</cdr:x>
      <cdr:y>0.11496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50795" y="50804"/>
          <a:ext cx="617926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r = 0.93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297180</xdr:colOff>
      <xdr:row>23</xdr:row>
      <xdr:rowOff>0</xdr:rowOff>
    </xdr:from>
    <xdr:to>
      <xdr:col>30</xdr:col>
      <xdr:colOff>53340</xdr:colOff>
      <xdr:row>38</xdr:row>
      <xdr:rowOff>7620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23</xdr:row>
      <xdr:rowOff>0</xdr:rowOff>
    </xdr:from>
    <xdr:to>
      <xdr:col>22</xdr:col>
      <xdr:colOff>190500</xdr:colOff>
      <xdr:row>37</xdr:row>
      <xdr:rowOff>167640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0.01111</cdr:x>
      <cdr:y>0.01852</cdr:y>
    </cdr:from>
    <cdr:to>
      <cdr:x>0.14626</cdr:x>
      <cdr:y>0.13198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50795" y="43183"/>
          <a:ext cx="617926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r = 0.62</a:t>
          </a: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0.01111</cdr:x>
      <cdr:y>0.01852</cdr:y>
    </cdr:from>
    <cdr:to>
      <cdr:x>0.15572</cdr:x>
      <cdr:y>0.13198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50795" y="43183"/>
          <a:ext cx="661143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r = -0.74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0.01111</cdr:x>
      <cdr:y>0.01852</cdr:y>
    </cdr:from>
    <cdr:to>
      <cdr:x>0.14627</cdr:x>
      <cdr:y>0.11496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50800" y="50800"/>
          <a:ext cx="617926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r = 0.77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0.01111</cdr:x>
      <cdr:y>0.01852</cdr:y>
    </cdr:from>
    <cdr:to>
      <cdr:x>0.14627</cdr:x>
      <cdr:y>0.11496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50800" y="50800"/>
          <a:ext cx="617926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r = 0.85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0.01111</cdr:x>
      <cdr:y>0.01852</cdr:y>
    </cdr:from>
    <cdr:to>
      <cdr:x>0.14626</cdr:x>
      <cdr:y>0.11496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50795" y="50804"/>
          <a:ext cx="617926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r = 0.75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0.01111</cdr:x>
      <cdr:y>0.01852</cdr:y>
    </cdr:from>
    <cdr:to>
      <cdr:x>0.14449</cdr:x>
      <cdr:y>0.11496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51472" y="50804"/>
          <a:ext cx="617926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r = 0.59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0.01111</cdr:x>
      <cdr:y>0.01852</cdr:y>
    </cdr:from>
    <cdr:to>
      <cdr:x>0.14449</cdr:x>
      <cdr:y>0.11496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51472" y="50804"/>
          <a:ext cx="617926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r = 0.61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0.01111</cdr:x>
      <cdr:y>0.01852</cdr:y>
    </cdr:from>
    <cdr:to>
      <cdr:x>0.14449</cdr:x>
      <cdr:y>0.11496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51472" y="50804"/>
          <a:ext cx="617926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r = 0.57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0.01111</cdr:x>
      <cdr:y>0.01852</cdr:y>
    </cdr:from>
    <cdr:to>
      <cdr:x>0.14694</cdr:x>
      <cdr:y>0.11496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51472" y="50804"/>
          <a:ext cx="629275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r =-0.53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0.01111</cdr:x>
      <cdr:y>0.01852</cdr:y>
    </cdr:from>
    <cdr:to>
      <cdr:x>0.15381</cdr:x>
      <cdr:y>0.11496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51472" y="50804"/>
          <a:ext cx="661143" cy="264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r = -0.61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V318"/>
  <sheetViews>
    <sheetView tabSelected="1" topLeftCell="I1" workbookViewId="0">
      <selection activeCell="M193" sqref="M193"/>
    </sheetView>
  </sheetViews>
  <sheetFormatPr defaultRowHeight="13.8"/>
  <cols>
    <col min="1" max="1" width="8.88671875" style="2" customWidth="1"/>
    <col min="2" max="2" width="14.33203125" style="2" customWidth="1"/>
    <col min="3" max="4" width="11.5546875" style="2" customWidth="1"/>
    <col min="5" max="6" width="11.44140625" style="2" customWidth="1"/>
    <col min="7" max="7" width="10.6640625" style="2" customWidth="1"/>
    <col min="8" max="10" width="11.33203125" style="2" customWidth="1"/>
    <col min="11" max="11" width="14.5546875" style="2" customWidth="1"/>
    <col min="12" max="12" width="14.33203125" style="2" bestFit="1" customWidth="1"/>
    <col min="13" max="14" width="8.88671875" style="2"/>
    <col min="15" max="16" width="10.5546875" style="2" customWidth="1"/>
    <col min="17" max="18" width="8.88671875" style="2"/>
    <col min="19" max="19" width="9.5546875" style="2" bestFit="1" customWidth="1"/>
    <col min="20" max="21" width="9" style="2" bestFit="1" customWidth="1"/>
    <col min="22" max="27" width="8.88671875" style="2"/>
    <col min="28" max="28" width="10.77734375" style="2" customWidth="1"/>
    <col min="29" max="16384" width="8.88671875" style="2"/>
  </cols>
  <sheetData>
    <row r="2" spans="2:308">
      <c r="K2" s="10"/>
      <c r="L2" s="10"/>
      <c r="M2" s="28" t="s">
        <v>21</v>
      </c>
      <c r="N2" s="28"/>
      <c r="O2" s="28"/>
      <c r="P2" s="28"/>
      <c r="Q2" s="28"/>
    </row>
    <row r="3" spans="2:308" ht="27.6">
      <c r="C3" s="11" t="s">
        <v>0</v>
      </c>
      <c r="D3" s="11" t="s">
        <v>1</v>
      </c>
      <c r="E3" s="11" t="s">
        <v>20</v>
      </c>
      <c r="F3" s="11" t="s">
        <v>2</v>
      </c>
      <c r="G3" s="11" t="s">
        <v>3</v>
      </c>
      <c r="H3" s="11" t="s">
        <v>4</v>
      </c>
      <c r="I3" s="11" t="s">
        <v>5</v>
      </c>
      <c r="J3" s="11"/>
      <c r="K3" s="12"/>
      <c r="L3" s="12"/>
      <c r="M3" s="6" t="s">
        <v>9</v>
      </c>
      <c r="N3" s="6" t="s">
        <v>10</v>
      </c>
      <c r="O3" s="6" t="s">
        <v>11</v>
      </c>
      <c r="P3" s="6" t="s">
        <v>12</v>
      </c>
      <c r="Q3" s="6" t="s">
        <v>22</v>
      </c>
      <c r="R3" s="9"/>
      <c r="S3" s="9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  <c r="IR3" s="13"/>
      <c r="IS3" s="13"/>
      <c r="IT3" s="13"/>
      <c r="IU3" s="13"/>
      <c r="IV3" s="13"/>
      <c r="IW3" s="13"/>
      <c r="IX3" s="13"/>
      <c r="IY3" s="13"/>
      <c r="IZ3" s="13"/>
      <c r="JA3" s="13"/>
      <c r="JB3" s="13"/>
      <c r="JC3" s="13"/>
      <c r="JD3" s="13"/>
      <c r="JE3" s="13"/>
      <c r="JF3" s="13"/>
      <c r="JG3" s="13"/>
      <c r="JH3" s="13"/>
      <c r="JI3" s="13"/>
      <c r="JJ3" s="13"/>
      <c r="JK3" s="13"/>
      <c r="JL3" s="13"/>
      <c r="JM3" s="13"/>
      <c r="JN3" s="13"/>
      <c r="JO3" s="13"/>
      <c r="JP3" s="13"/>
      <c r="JQ3" s="13"/>
      <c r="JR3" s="13"/>
      <c r="JS3" s="13"/>
      <c r="JT3" s="13"/>
      <c r="JU3" s="13"/>
      <c r="JV3" s="13"/>
      <c r="JW3" s="13"/>
      <c r="JX3" s="13"/>
      <c r="JY3" s="13"/>
      <c r="JZ3" s="13"/>
      <c r="KA3" s="13"/>
      <c r="KB3" s="13"/>
      <c r="KC3" s="13"/>
      <c r="KD3" s="13"/>
      <c r="KE3" s="13"/>
      <c r="KF3" s="13"/>
      <c r="KG3" s="13"/>
      <c r="KH3" s="13"/>
      <c r="KI3" s="13"/>
      <c r="KJ3" s="13"/>
      <c r="KK3" s="13"/>
      <c r="KL3" s="13"/>
      <c r="KM3" s="13"/>
      <c r="KN3" s="13"/>
      <c r="KO3" s="13"/>
      <c r="KP3" s="13"/>
      <c r="KQ3" s="13"/>
      <c r="KR3" s="13"/>
      <c r="KS3" s="13"/>
      <c r="KT3" s="13"/>
      <c r="KU3" s="13"/>
      <c r="KV3" s="13"/>
    </row>
    <row r="4" spans="2:308" ht="41.4" customHeight="1">
      <c r="B4" s="9" t="s">
        <v>6</v>
      </c>
      <c r="C4" s="11">
        <v>1.0114285714285713</v>
      </c>
      <c r="D4" s="11">
        <v>1.003325</v>
      </c>
      <c r="E4" s="11">
        <v>1.00196</v>
      </c>
      <c r="F4" s="11">
        <v>1.0044799999999998</v>
      </c>
      <c r="G4" s="11">
        <v>1.0036799999999999</v>
      </c>
      <c r="H4" s="11">
        <v>1.0070714285714286</v>
      </c>
      <c r="I4" s="11">
        <v>1.0080125</v>
      </c>
      <c r="J4" s="11"/>
      <c r="K4" s="32" t="s">
        <v>36</v>
      </c>
      <c r="L4" s="33"/>
      <c r="M4" s="3">
        <f t="shared" ref="M4:M35" si="0">CORREL(C$7:I$7,C12:I12)</f>
        <v>-0.44817651589127222</v>
      </c>
      <c r="N4" s="5">
        <f t="shared" ref="N4:N35" si="1">CORREL(C$8:I$8,C12:I12)</f>
        <v>-0.86492092174470947</v>
      </c>
      <c r="O4" s="5">
        <f t="shared" ref="O4:O35" si="2">CORREL(C$9:I$9,C12:I12)</f>
        <v>-0.83514021556860407</v>
      </c>
      <c r="P4" s="5">
        <f t="shared" ref="P4:P35" si="3">CORREL(C$10:I$10,C12:I12)</f>
        <v>0.83819993945597771</v>
      </c>
      <c r="Q4" s="5">
        <f t="shared" ref="Q4:Q35" si="4">CORREL(C$11:I$11,C12:I12)</f>
        <v>0.85075411828798586</v>
      </c>
      <c r="T4" s="14"/>
      <c r="U4" s="14"/>
      <c r="V4" s="14"/>
      <c r="W4" s="14"/>
      <c r="X4" s="14"/>
      <c r="Y4" s="14"/>
      <c r="Z4" s="11"/>
      <c r="AA4" s="11"/>
      <c r="AB4" s="11"/>
    </row>
    <row r="5" spans="2:308" ht="27.6">
      <c r="B5" s="9" t="s">
        <v>7</v>
      </c>
      <c r="C5" s="11">
        <v>1.0050714285714284</v>
      </c>
      <c r="D5" s="11">
        <v>1.0006250000000001</v>
      </c>
      <c r="E5" s="11">
        <v>1.0000399999999998</v>
      </c>
      <c r="F5" s="11">
        <v>1.00108</v>
      </c>
      <c r="G5" s="11">
        <v>0.99879999999999991</v>
      </c>
      <c r="H5" s="11">
        <v>1.0030000000000001</v>
      </c>
      <c r="I5" s="11">
        <v>1.0038624999999999</v>
      </c>
      <c r="J5" s="26"/>
      <c r="K5" s="29" t="s">
        <v>32</v>
      </c>
      <c r="L5" s="12" t="s">
        <v>27</v>
      </c>
      <c r="M5" s="3">
        <f t="shared" si="0"/>
        <v>-0.45662483378432622</v>
      </c>
      <c r="N5" s="4">
        <f t="shared" si="1"/>
        <v>-0.73119966235678269</v>
      </c>
      <c r="O5" s="4">
        <f t="shared" si="2"/>
        <v>-0.718276223064786</v>
      </c>
      <c r="P5" s="4">
        <f t="shared" si="3"/>
        <v>0.57037970561410689</v>
      </c>
      <c r="Q5" s="4">
        <f t="shared" si="4"/>
        <v>0.7043289312373634</v>
      </c>
      <c r="T5" s="14"/>
      <c r="U5" s="14"/>
      <c r="V5" s="14"/>
      <c r="W5" s="14"/>
      <c r="X5" s="14"/>
      <c r="Y5" s="14"/>
      <c r="Z5" s="11"/>
      <c r="AA5" s="11"/>
      <c r="AB5" s="11"/>
    </row>
    <row r="6" spans="2:308" ht="27.6">
      <c r="B6" s="9" t="s">
        <v>8</v>
      </c>
      <c r="C6" s="11">
        <v>0.9829714285714285</v>
      </c>
      <c r="D6" s="11">
        <v>0.99603749999999991</v>
      </c>
      <c r="E6" s="11">
        <v>0.99798000000000009</v>
      </c>
      <c r="F6" s="11">
        <v>0.99442000000000008</v>
      </c>
      <c r="G6" s="11">
        <v>0.99753999999999987</v>
      </c>
      <c r="H6" s="11">
        <v>0.98994285714285724</v>
      </c>
      <c r="I6" s="11">
        <v>0.98812500000000003</v>
      </c>
      <c r="J6" s="11"/>
      <c r="K6" s="29"/>
      <c r="L6" s="12" t="s">
        <v>33</v>
      </c>
      <c r="M6" s="3">
        <f t="shared" si="0"/>
        <v>0.15433903309887992</v>
      </c>
      <c r="N6" s="3">
        <f t="shared" si="1"/>
        <v>8.4546624280139787E-2</v>
      </c>
      <c r="O6" s="3">
        <f t="shared" si="2"/>
        <v>9.847729820666333E-2</v>
      </c>
      <c r="P6" s="3">
        <f t="shared" si="3"/>
        <v>6.808561243235077E-2</v>
      </c>
      <c r="Q6" s="3">
        <f t="shared" si="4"/>
        <v>-0.2895344734224114</v>
      </c>
      <c r="T6" s="14"/>
      <c r="U6" s="14"/>
      <c r="V6" s="14"/>
      <c r="W6" s="14"/>
      <c r="X6" s="14"/>
      <c r="Y6" s="14"/>
      <c r="Z6" s="11"/>
      <c r="AA6" s="11"/>
    </row>
    <row r="7" spans="2:308" ht="27.6">
      <c r="B7" s="9" t="s">
        <v>9</v>
      </c>
      <c r="C7" s="11">
        <v>1.0063250657380429</v>
      </c>
      <c r="D7" s="11">
        <v>1.0026983135540286</v>
      </c>
      <c r="E7" s="11">
        <v>1.001919923203072</v>
      </c>
      <c r="F7" s="11">
        <v>1.0033963319614814</v>
      </c>
      <c r="G7" s="11">
        <v>1.0048858630356428</v>
      </c>
      <c r="H7" s="11">
        <v>1.0040592508189716</v>
      </c>
      <c r="I7" s="11">
        <v>1.0041340323002403</v>
      </c>
      <c r="J7" s="11"/>
      <c r="K7" s="29"/>
      <c r="L7" s="12" t="s">
        <v>34</v>
      </c>
      <c r="M7" s="3">
        <f t="shared" si="0"/>
        <v>0.48570862811012083</v>
      </c>
      <c r="N7" s="5">
        <f t="shared" si="1"/>
        <v>0.76520991157765839</v>
      </c>
      <c r="O7" s="5">
        <f t="shared" si="2"/>
        <v>0.75329577013692162</v>
      </c>
      <c r="P7" s="3">
        <f t="shared" si="3"/>
        <v>-0.48370634558908659</v>
      </c>
      <c r="Q7" s="4">
        <f t="shared" si="4"/>
        <v>-0.55008243859071781</v>
      </c>
      <c r="T7" s="14"/>
      <c r="U7" s="14"/>
      <c r="V7" s="14"/>
      <c r="W7" s="14"/>
      <c r="X7" s="14"/>
      <c r="Y7" s="14"/>
      <c r="Z7" s="11"/>
      <c r="AA7" s="11"/>
    </row>
    <row r="8" spans="2:308" ht="27.6">
      <c r="B8" s="9" t="s">
        <v>10</v>
      </c>
      <c r="C8" s="11">
        <v>1.0224828508312986</v>
      </c>
      <c r="D8" s="11">
        <v>1.0046057502855066</v>
      </c>
      <c r="E8" s="11">
        <v>1.0020641696226376</v>
      </c>
      <c r="F8" s="11">
        <v>1.0066973713320326</v>
      </c>
      <c r="G8" s="11">
        <v>1.0012631072438198</v>
      </c>
      <c r="H8" s="11">
        <v>1.0131897945047332</v>
      </c>
      <c r="I8" s="11">
        <v>1.0159266287160025</v>
      </c>
      <c r="J8" s="11"/>
      <c r="K8" s="29"/>
      <c r="L8" s="12" t="s">
        <v>26</v>
      </c>
      <c r="M8" s="3">
        <f t="shared" si="0"/>
        <v>-0.1939215949762125</v>
      </c>
      <c r="N8" s="3">
        <f t="shared" si="1"/>
        <v>-0.16623497630468836</v>
      </c>
      <c r="O8" s="3">
        <f t="shared" si="2"/>
        <v>-0.17722450872195195</v>
      </c>
      <c r="P8" s="3">
        <f t="shared" si="3"/>
        <v>-0.12209939970015009</v>
      </c>
      <c r="Q8" s="3">
        <f t="shared" si="4"/>
        <v>0.15716463283009846</v>
      </c>
      <c r="T8" s="14"/>
      <c r="U8" s="14"/>
      <c r="V8" s="14"/>
      <c r="W8" s="14"/>
      <c r="X8" s="14"/>
      <c r="Y8" s="14"/>
      <c r="Z8" s="11"/>
      <c r="AA8" s="11"/>
      <c r="AB8" s="11"/>
      <c r="AM8" s="11"/>
    </row>
    <row r="9" spans="2:308" ht="27.6">
      <c r="B9" s="9" t="s">
        <v>11</v>
      </c>
      <c r="C9" s="11">
        <v>1.028950122078828</v>
      </c>
      <c r="D9" s="11">
        <v>1.0073164915979571</v>
      </c>
      <c r="E9" s="11">
        <v>1.0039880558728631</v>
      </c>
      <c r="F9" s="11">
        <v>1.010116449789827</v>
      </c>
      <c r="G9" s="11">
        <v>1.0061551416484553</v>
      </c>
      <c r="H9" s="11">
        <v>1.0173025860078504</v>
      </c>
      <c r="I9" s="11">
        <v>1.0201265022137886</v>
      </c>
      <c r="J9" s="11"/>
      <c r="K9" s="29"/>
      <c r="L9" s="12" t="s">
        <v>24</v>
      </c>
      <c r="M9" s="3">
        <f t="shared" si="0"/>
        <v>-0.28109533764513489</v>
      </c>
      <c r="N9" s="3">
        <f t="shared" si="1"/>
        <v>-0.27140710702311277</v>
      </c>
      <c r="O9" s="3">
        <f t="shared" si="2"/>
        <v>-0.28438134803480769</v>
      </c>
      <c r="P9" s="3">
        <f t="shared" si="3"/>
        <v>-7.1889465497630492E-2</v>
      </c>
      <c r="Q9" s="3">
        <f t="shared" si="4"/>
        <v>0.15417557244225827</v>
      </c>
      <c r="T9" s="14"/>
      <c r="U9" s="14"/>
      <c r="V9" s="14"/>
      <c r="W9" s="14"/>
      <c r="X9" s="14"/>
      <c r="Y9" s="14"/>
      <c r="Z9" s="11"/>
      <c r="AA9" s="11"/>
      <c r="AB9" s="11"/>
      <c r="AM9" s="11"/>
    </row>
    <row r="10" spans="2:308" ht="27.6">
      <c r="B10" s="9" t="s">
        <v>12</v>
      </c>
      <c r="C10" s="11">
        <v>0.27299151944115974</v>
      </c>
      <c r="D10" s="11">
        <v>0.49418797126313146</v>
      </c>
      <c r="E10" s="11">
        <v>0.69888755502203326</v>
      </c>
      <c r="F10" s="11">
        <v>0.49985070137451182</v>
      </c>
      <c r="G10" s="11">
        <v>1.266556700718207</v>
      </c>
      <c r="H10" s="11">
        <v>0.27381053819734869</v>
      </c>
      <c r="I10" s="11">
        <v>0.37321157695654683</v>
      </c>
      <c r="J10" s="11"/>
      <c r="K10" s="29"/>
      <c r="L10" s="12" t="s">
        <v>25</v>
      </c>
      <c r="M10" s="3">
        <f t="shared" si="0"/>
        <v>-0.1981109181831579</v>
      </c>
      <c r="N10" s="3">
        <f t="shared" si="1"/>
        <v>-0.22924547359453162</v>
      </c>
      <c r="O10" s="3">
        <f t="shared" si="2"/>
        <v>-0.23403766109654431</v>
      </c>
      <c r="P10" s="3">
        <f t="shared" si="3"/>
        <v>-4.5283491020301617E-2</v>
      </c>
      <c r="Q10" s="3">
        <f t="shared" si="4"/>
        <v>9.7397421760112554E-2</v>
      </c>
      <c r="T10" s="14"/>
      <c r="U10" s="14"/>
      <c r="V10" s="14"/>
      <c r="W10" s="14"/>
      <c r="X10" s="14"/>
      <c r="Y10" s="14"/>
      <c r="Z10" s="11"/>
      <c r="AA10" s="11"/>
      <c r="AB10" s="11"/>
      <c r="AM10" s="11"/>
    </row>
    <row r="11" spans="2:308" ht="17.399999999999999" customHeight="1">
      <c r="B11" s="9" t="s">
        <v>22</v>
      </c>
      <c r="C11" s="11">
        <v>26.585714285714289</v>
      </c>
      <c r="D11" s="11">
        <v>40.725000000000001</v>
      </c>
      <c r="E11" s="11">
        <v>67.680000000000007</v>
      </c>
      <c r="F11" s="11">
        <v>38.9</v>
      </c>
      <c r="G11" s="11">
        <v>79.98</v>
      </c>
      <c r="H11" s="11">
        <v>12.874999999999998</v>
      </c>
      <c r="I11" s="11">
        <v>12.874999999999998</v>
      </c>
      <c r="J11" s="11"/>
      <c r="K11" s="30" t="s">
        <v>23</v>
      </c>
      <c r="L11" s="15">
        <v>10</v>
      </c>
      <c r="M11" s="3">
        <f t="shared" si="0"/>
        <v>-2.67620647773795E-2</v>
      </c>
      <c r="N11" s="3">
        <f t="shared" si="1"/>
        <v>-0.35780408627962607</v>
      </c>
      <c r="O11" s="3">
        <f t="shared" si="2"/>
        <v>-0.32043376990375644</v>
      </c>
      <c r="P11" s="3">
        <f t="shared" si="3"/>
        <v>0.31903287277749731</v>
      </c>
      <c r="Q11" s="3">
        <f t="shared" si="4"/>
        <v>0.19504002004060539</v>
      </c>
      <c r="T11" s="14"/>
      <c r="U11" s="14"/>
      <c r="V11" s="14"/>
      <c r="W11" s="14"/>
      <c r="X11" s="14"/>
      <c r="Y11" s="14"/>
      <c r="Z11" s="11"/>
      <c r="AA11" s="11"/>
      <c r="AB11" s="11"/>
      <c r="AM11" s="11"/>
    </row>
    <row r="12" spans="2:308" ht="18" customHeight="1">
      <c r="B12" s="9" t="s">
        <v>13</v>
      </c>
      <c r="C12" s="11">
        <v>6</v>
      </c>
      <c r="D12" s="2">
        <v>9</v>
      </c>
      <c r="E12" s="11">
        <v>12</v>
      </c>
      <c r="F12" s="11">
        <v>8</v>
      </c>
      <c r="G12" s="11">
        <v>12.666666666666666</v>
      </c>
      <c r="H12" s="11">
        <v>9</v>
      </c>
      <c r="I12" s="2">
        <v>7</v>
      </c>
      <c r="J12" s="11"/>
      <c r="K12" s="30"/>
      <c r="L12" s="15">
        <v>20</v>
      </c>
      <c r="M12" s="3">
        <f t="shared" si="0"/>
        <v>-3.3373437274301185E-2</v>
      </c>
      <c r="N12" s="3">
        <f t="shared" si="1"/>
        <v>-0.37052365758406719</v>
      </c>
      <c r="O12" s="3">
        <f t="shared" si="2"/>
        <v>-0.33271683756222509</v>
      </c>
      <c r="P12" s="3">
        <f t="shared" si="3"/>
        <v>0.33574857345234399</v>
      </c>
      <c r="Q12" s="3">
        <f t="shared" si="4"/>
        <v>0.21109501605905959</v>
      </c>
      <c r="T12" s="14"/>
      <c r="U12" s="14"/>
      <c r="V12" s="14"/>
      <c r="W12" s="14"/>
      <c r="X12" s="14"/>
      <c r="Y12" s="14"/>
      <c r="Z12" s="11"/>
      <c r="AA12" s="11"/>
      <c r="AB12" s="11"/>
      <c r="AM12" s="11"/>
    </row>
    <row r="13" spans="2:308">
      <c r="B13" s="11" t="s">
        <v>14</v>
      </c>
      <c r="C13" s="2">
        <v>25.2</v>
      </c>
      <c r="D13" s="2">
        <v>33.4</v>
      </c>
      <c r="E13" s="2">
        <v>38.75</v>
      </c>
      <c r="F13" s="2">
        <v>25.8</v>
      </c>
      <c r="G13" s="2">
        <v>36.400000000000006</v>
      </c>
      <c r="H13" s="2">
        <v>33.450000000000003</v>
      </c>
      <c r="I13" s="2">
        <v>20.799999999999997</v>
      </c>
      <c r="J13" s="11"/>
      <c r="K13" s="30"/>
      <c r="L13" s="15">
        <v>30</v>
      </c>
      <c r="M13" s="3">
        <f t="shared" si="0"/>
        <v>-4.2384874641585385E-2</v>
      </c>
      <c r="N13" s="3">
        <f t="shared" si="1"/>
        <v>-0.38081364082558999</v>
      </c>
      <c r="O13" s="3">
        <f t="shared" si="2"/>
        <v>-0.34324390280552108</v>
      </c>
      <c r="P13" s="3">
        <f t="shared" si="3"/>
        <v>0.3417536324284916</v>
      </c>
      <c r="Q13" s="3">
        <f t="shared" si="4"/>
        <v>0.21824455801287998</v>
      </c>
      <c r="T13" s="14"/>
      <c r="U13" s="14"/>
      <c r="V13" s="14"/>
      <c r="W13" s="14"/>
      <c r="X13" s="14"/>
      <c r="Y13" s="14"/>
      <c r="Z13" s="11"/>
      <c r="AA13" s="11"/>
      <c r="AB13" s="11"/>
    </row>
    <row r="14" spans="2:308">
      <c r="B14" s="11" t="s">
        <v>15</v>
      </c>
      <c r="C14" s="11">
        <v>22.6</v>
      </c>
      <c r="D14" s="2">
        <v>22.9</v>
      </c>
      <c r="E14" s="2">
        <v>24.25</v>
      </c>
      <c r="F14" s="2">
        <v>25.3</v>
      </c>
      <c r="G14" s="2">
        <v>30.7</v>
      </c>
      <c r="H14" s="2">
        <v>34.75</v>
      </c>
      <c r="I14" s="2">
        <v>32.200000000000003</v>
      </c>
      <c r="J14" s="11"/>
      <c r="K14" s="30"/>
      <c r="L14" s="15">
        <v>40</v>
      </c>
      <c r="M14" s="3">
        <f t="shared" si="0"/>
        <v>-5.0298465142891179E-2</v>
      </c>
      <c r="N14" s="3">
        <f t="shared" si="1"/>
        <v>-0.38156927356347653</v>
      </c>
      <c r="O14" s="3">
        <f t="shared" si="2"/>
        <v>-0.34520599115574691</v>
      </c>
      <c r="P14" s="3">
        <f t="shared" si="3"/>
        <v>0.33630196984913863</v>
      </c>
      <c r="Q14" s="3">
        <f t="shared" si="4"/>
        <v>0.20792850541171062</v>
      </c>
    </row>
    <row r="15" spans="2:308">
      <c r="B15" s="11" t="s">
        <v>16</v>
      </c>
      <c r="C15" s="11">
        <v>39.200000000000003</v>
      </c>
      <c r="D15" s="2">
        <v>26.4</v>
      </c>
      <c r="E15" s="2">
        <v>25.8</v>
      </c>
      <c r="F15" s="2">
        <v>30</v>
      </c>
      <c r="G15" s="2">
        <v>24.4</v>
      </c>
      <c r="H15" s="2">
        <v>24</v>
      </c>
      <c r="I15" s="2">
        <v>42.2</v>
      </c>
      <c r="J15" s="11"/>
      <c r="K15" s="30"/>
      <c r="L15" s="15">
        <v>50</v>
      </c>
      <c r="M15" s="3">
        <f t="shared" si="0"/>
        <v>-4.7841577702476788E-2</v>
      </c>
      <c r="N15" s="3">
        <f t="shared" si="1"/>
        <v>-0.40036680513458939</v>
      </c>
      <c r="O15" s="3">
        <f t="shared" si="2"/>
        <v>-0.36143696763525074</v>
      </c>
      <c r="P15" s="3">
        <f t="shared" si="3"/>
        <v>0.36926604151788245</v>
      </c>
      <c r="Q15" s="3">
        <f t="shared" si="4"/>
        <v>0.21923370875133993</v>
      </c>
    </row>
    <row r="16" spans="2:308" ht="18" customHeight="1">
      <c r="B16" s="11" t="s">
        <v>17</v>
      </c>
      <c r="C16" s="11">
        <v>7.4</v>
      </c>
      <c r="D16" s="2">
        <v>10.1</v>
      </c>
      <c r="E16" s="2">
        <v>5.75</v>
      </c>
      <c r="F16" s="2">
        <v>7.2</v>
      </c>
      <c r="G16" s="2">
        <v>4.5</v>
      </c>
      <c r="H16" s="2">
        <v>3.95</v>
      </c>
      <c r="I16" s="2">
        <v>2.7</v>
      </c>
      <c r="J16" s="11"/>
      <c r="K16" s="30"/>
      <c r="L16" s="15">
        <v>60</v>
      </c>
      <c r="M16" s="3">
        <f t="shared" si="0"/>
        <v>-5.1929456637822557E-2</v>
      </c>
      <c r="N16" s="3">
        <f t="shared" si="1"/>
        <v>-0.41695635446642282</v>
      </c>
      <c r="O16" s="3">
        <f t="shared" si="2"/>
        <v>-0.37679551776336195</v>
      </c>
      <c r="P16" s="3">
        <f t="shared" si="3"/>
        <v>0.39659963559045597</v>
      </c>
      <c r="Q16" s="3">
        <f t="shared" si="4"/>
        <v>0.21999015715675221</v>
      </c>
    </row>
    <row r="17" spans="2:20" ht="18" customHeight="1">
      <c r="B17" s="11" t="s">
        <v>18</v>
      </c>
      <c r="C17" s="11">
        <v>5.2</v>
      </c>
      <c r="D17" s="2">
        <v>6.6</v>
      </c>
      <c r="E17" s="2">
        <v>5.0999999999999996</v>
      </c>
      <c r="F17" s="2">
        <v>10.3</v>
      </c>
      <c r="G17" s="2">
        <v>3.7</v>
      </c>
      <c r="H17" s="2">
        <v>3.55</v>
      </c>
      <c r="I17" s="2">
        <v>2</v>
      </c>
      <c r="J17" s="11"/>
      <c r="K17" s="30"/>
      <c r="L17" s="15">
        <v>70</v>
      </c>
      <c r="M17" s="3">
        <f t="shared" si="0"/>
        <v>-4.0063361639033651E-2</v>
      </c>
      <c r="N17" s="3">
        <f t="shared" si="1"/>
        <v>-0.4272357082778353</v>
      </c>
      <c r="O17" s="3">
        <f t="shared" si="2"/>
        <v>-0.3840175462445321</v>
      </c>
      <c r="P17" s="3">
        <f t="shared" si="3"/>
        <v>0.42625508378909138</v>
      </c>
      <c r="Q17" s="3">
        <f t="shared" si="4"/>
        <v>0.2185463571701306</v>
      </c>
    </row>
    <row r="18" spans="2:20" ht="19.2" customHeight="1">
      <c r="B18" s="11" t="s">
        <v>19</v>
      </c>
      <c r="C18" s="11">
        <v>0.4</v>
      </c>
      <c r="D18" s="2">
        <v>0.5</v>
      </c>
      <c r="E18" s="2">
        <v>0.35</v>
      </c>
      <c r="F18" s="2">
        <v>1.3</v>
      </c>
      <c r="G18" s="2">
        <v>0.30000000000000004</v>
      </c>
      <c r="H18" s="2">
        <v>0.25</v>
      </c>
      <c r="I18" s="2">
        <v>0.1</v>
      </c>
      <c r="J18" s="11"/>
      <c r="K18" s="30"/>
      <c r="L18" s="15">
        <v>80</v>
      </c>
      <c r="M18" s="3">
        <f t="shared" si="0"/>
        <v>-3.6675804018180151E-2</v>
      </c>
      <c r="N18" s="3">
        <f t="shared" si="1"/>
        <v>-0.43057314411362452</v>
      </c>
      <c r="O18" s="3">
        <f t="shared" si="2"/>
        <v>-0.38649676848170078</v>
      </c>
      <c r="P18" s="3">
        <f t="shared" si="3"/>
        <v>0.44218445112464272</v>
      </c>
      <c r="Q18" s="3">
        <f t="shared" si="4"/>
        <v>0.19957154708298774</v>
      </c>
    </row>
    <row r="19" spans="2:20">
      <c r="B19" s="13">
        <v>10</v>
      </c>
      <c r="C19" s="16">
        <v>0</v>
      </c>
      <c r="D19" s="16">
        <v>0.34906783022610072</v>
      </c>
      <c r="E19" s="16">
        <v>9.2409240924092403E-2</v>
      </c>
      <c r="F19" s="16">
        <v>3.2802547770700636</v>
      </c>
      <c r="G19" s="16">
        <v>1.8665114474194802</v>
      </c>
      <c r="H19" s="16">
        <v>0.96900234436051069</v>
      </c>
      <c r="I19" s="16">
        <v>0.43660130718954243</v>
      </c>
      <c r="J19" s="16"/>
      <c r="K19" s="30"/>
      <c r="L19" s="15">
        <v>90</v>
      </c>
      <c r="M19" s="3">
        <f t="shared" si="0"/>
        <v>-2.2958734454853798E-2</v>
      </c>
      <c r="N19" s="3">
        <f t="shared" si="1"/>
        <v>-0.34754940270208229</v>
      </c>
      <c r="O19" s="3">
        <f t="shared" si="2"/>
        <v>-0.31123525738385577</v>
      </c>
      <c r="P19" s="3">
        <f t="shared" si="3"/>
        <v>0.3666658588573275</v>
      </c>
      <c r="Q19" s="3">
        <f t="shared" si="4"/>
        <v>5.6201669722648596E-2</v>
      </c>
    </row>
    <row r="20" spans="2:20">
      <c r="B20" s="13">
        <v>20</v>
      </c>
      <c r="C20" s="16">
        <v>0</v>
      </c>
      <c r="D20" s="16">
        <v>0.52360174533915116</v>
      </c>
      <c r="E20" s="16">
        <v>0.19801980198019803</v>
      </c>
      <c r="F20" s="16">
        <v>4.6934713375796182</v>
      </c>
      <c r="G20" s="16">
        <v>2.7318587504850598</v>
      </c>
      <c r="H20" s="16">
        <v>1.3388903360250066</v>
      </c>
      <c r="I20" s="16">
        <v>0.68235294117647061</v>
      </c>
      <c r="J20" s="16"/>
      <c r="K20" s="30"/>
      <c r="L20" s="15">
        <v>100</v>
      </c>
      <c r="M20" s="3">
        <f t="shared" si="0"/>
        <v>-4.3528477984221291E-2</v>
      </c>
      <c r="N20" s="3">
        <f t="shared" si="1"/>
        <v>-0.35502947962402182</v>
      </c>
      <c r="O20" s="3">
        <f t="shared" si="2"/>
        <v>-0.3211943519186688</v>
      </c>
      <c r="P20" s="3">
        <f t="shared" si="3"/>
        <v>0.3665431098178441</v>
      </c>
      <c r="Q20" s="3">
        <f t="shared" si="4"/>
        <v>3.9024640320535556E-2</v>
      </c>
    </row>
    <row r="21" spans="2:20">
      <c r="B21" s="13">
        <v>30</v>
      </c>
      <c r="C21" s="16">
        <v>0</v>
      </c>
      <c r="D21" s="16">
        <v>0.76953589845299475</v>
      </c>
      <c r="E21" s="16">
        <v>0.29042904290429039</v>
      </c>
      <c r="F21" s="16">
        <v>6.0270700636942678</v>
      </c>
      <c r="G21" s="16">
        <v>3.5312378734963135</v>
      </c>
      <c r="H21" s="16">
        <v>1.69054441260745</v>
      </c>
      <c r="I21" s="16">
        <v>0.90457516339869282</v>
      </c>
      <c r="J21" s="16"/>
      <c r="K21" s="30"/>
      <c r="L21" s="15">
        <v>110</v>
      </c>
      <c r="M21" s="3">
        <f t="shared" si="0"/>
        <v>-5.2638340868564268E-2</v>
      </c>
      <c r="N21" s="3">
        <f t="shared" si="1"/>
        <v>-0.34202319614529036</v>
      </c>
      <c r="O21" s="3">
        <f t="shared" si="2"/>
        <v>-0.31122579886164775</v>
      </c>
      <c r="P21" s="3">
        <f t="shared" si="3"/>
        <v>0.34604281514256641</v>
      </c>
      <c r="Q21" s="3">
        <f t="shared" si="4"/>
        <v>3.953287547727306E-3</v>
      </c>
    </row>
    <row r="22" spans="2:20">
      <c r="B22" s="13">
        <v>40</v>
      </c>
      <c r="C22" s="16">
        <v>1.2878300064391501E-2</v>
      </c>
      <c r="D22" s="16">
        <v>0.93613645378817922</v>
      </c>
      <c r="E22" s="16">
        <v>0.4092409240924092</v>
      </c>
      <c r="F22" s="16">
        <v>6.7197452229299373</v>
      </c>
      <c r="G22" s="16">
        <v>3.9658517656189369</v>
      </c>
      <c r="H22" s="16">
        <v>2.0526178692367805</v>
      </c>
      <c r="I22" s="16">
        <v>1.1424836601307189</v>
      </c>
      <c r="J22" s="16"/>
      <c r="K22" s="30"/>
      <c r="L22" s="15">
        <v>120</v>
      </c>
      <c r="M22" s="3">
        <f t="shared" si="0"/>
        <v>-0.10140451852441537</v>
      </c>
      <c r="N22" s="3">
        <f t="shared" si="1"/>
        <v>-0.33101917996228031</v>
      </c>
      <c r="O22" s="3">
        <f t="shared" si="2"/>
        <v>-0.30940874743327762</v>
      </c>
      <c r="P22" s="3">
        <f t="shared" si="3"/>
        <v>0.2959514595770345</v>
      </c>
      <c r="Q22" s="3">
        <f t="shared" si="4"/>
        <v>-4.720969154016371E-2</v>
      </c>
    </row>
    <row r="23" spans="2:20">
      <c r="B23" s="13">
        <v>50</v>
      </c>
      <c r="C23" s="16">
        <v>2.5756600128783003E-2</v>
      </c>
      <c r="D23" s="16">
        <v>1.1820706069020228</v>
      </c>
      <c r="E23" s="16">
        <v>0.47524752475247523</v>
      </c>
      <c r="F23" s="16">
        <v>6.6520700636942678</v>
      </c>
      <c r="G23" s="16">
        <v>4.3150950717889014</v>
      </c>
      <c r="H23" s="16">
        <v>2.2141182599635321</v>
      </c>
      <c r="I23" s="16">
        <v>1.4483660130718952</v>
      </c>
      <c r="J23" s="16"/>
      <c r="K23" s="30"/>
      <c r="L23" s="15">
        <v>130</v>
      </c>
      <c r="M23" s="3">
        <f t="shared" si="0"/>
        <v>-9.8043150084235933E-2</v>
      </c>
      <c r="N23" s="3">
        <f t="shared" si="1"/>
        <v>-0.31406437849470559</v>
      </c>
      <c r="O23" s="3">
        <f t="shared" si="2"/>
        <v>-0.29392406945056637</v>
      </c>
      <c r="P23" s="3">
        <f t="shared" si="3"/>
        <v>0.28619825625529777</v>
      </c>
      <c r="Q23" s="3">
        <f t="shared" si="4"/>
        <v>-6.3545716191710691E-2</v>
      </c>
    </row>
    <row r="24" spans="2:20">
      <c r="B24" s="13">
        <v>60</v>
      </c>
      <c r="C24" s="16">
        <v>3.8634900193174504E-2</v>
      </c>
      <c r="D24" s="16">
        <v>1.293137643792146</v>
      </c>
      <c r="E24" s="16">
        <v>0.63366336633663367</v>
      </c>
      <c r="F24" s="16">
        <v>6.0987261146496818</v>
      </c>
      <c r="G24" s="16">
        <v>4.3655413271245633</v>
      </c>
      <c r="H24" s="16">
        <v>2.4407397759833289</v>
      </c>
      <c r="I24" s="16">
        <v>1.7254901960784317</v>
      </c>
      <c r="J24" s="16"/>
      <c r="K24" s="30"/>
      <c r="L24" s="15">
        <v>140</v>
      </c>
      <c r="M24" s="3">
        <f t="shared" si="0"/>
        <v>-0.16183669470491005</v>
      </c>
      <c r="N24" s="3">
        <f t="shared" si="1"/>
        <v>-0.47514571176843584</v>
      </c>
      <c r="O24" s="3">
        <f t="shared" si="2"/>
        <v>-0.4462059197206254</v>
      </c>
      <c r="P24" s="3">
        <f t="shared" si="3"/>
        <v>0.43827088526103758</v>
      </c>
      <c r="Q24" s="3">
        <f t="shared" si="4"/>
        <v>0.11416478240382544</v>
      </c>
      <c r="T24" s="9"/>
    </row>
    <row r="25" spans="2:20">
      <c r="B25" s="13">
        <v>70</v>
      </c>
      <c r="C25" s="16">
        <v>5.1513200257566005E-2</v>
      </c>
      <c r="D25" s="16">
        <v>1.4359381197937329</v>
      </c>
      <c r="E25" s="16">
        <v>0.62046204620462042</v>
      </c>
      <c r="F25" s="16">
        <v>5.5214968152866239</v>
      </c>
      <c r="G25" s="16">
        <v>4.4082266201008924</v>
      </c>
      <c r="H25" s="16">
        <v>2.5631674915342537</v>
      </c>
      <c r="I25" s="16">
        <v>1.9058823529411764</v>
      </c>
      <c r="J25" s="16"/>
      <c r="K25" s="30"/>
      <c r="L25" s="15">
        <v>150</v>
      </c>
      <c r="M25" s="3">
        <f t="shared" si="0"/>
        <v>-0.19896286974209001</v>
      </c>
      <c r="N25" s="3">
        <f t="shared" si="1"/>
        <v>-0.44839349426429026</v>
      </c>
      <c r="O25" s="3">
        <f t="shared" si="2"/>
        <v>-0.42861997167037097</v>
      </c>
      <c r="P25" s="3">
        <f t="shared" si="3"/>
        <v>0.38491607214746526</v>
      </c>
      <c r="Q25" s="3">
        <f t="shared" si="4"/>
        <v>5.4710689828257095E-2</v>
      </c>
      <c r="T25" s="9"/>
    </row>
    <row r="26" spans="2:20">
      <c r="B26" s="13">
        <v>80</v>
      </c>
      <c r="C26" s="16">
        <v>6.4391500321957507E-2</v>
      </c>
      <c r="D26" s="16">
        <v>1.5946053153510511</v>
      </c>
      <c r="E26" s="16">
        <v>0.60726072607260728</v>
      </c>
      <c r="F26" s="16">
        <v>4.8328025477707</v>
      </c>
      <c r="G26" s="16">
        <v>4.2568878540939075</v>
      </c>
      <c r="H26" s="16">
        <v>2.6048450117218023</v>
      </c>
      <c r="I26" s="16">
        <v>2.1176470588235294</v>
      </c>
      <c r="J26" s="16"/>
      <c r="K26" s="30"/>
      <c r="L26" s="15">
        <v>160</v>
      </c>
      <c r="M26" s="3">
        <f t="shared" si="0"/>
        <v>-0.2089556950063983</v>
      </c>
      <c r="N26" s="3">
        <f t="shared" si="1"/>
        <v>-0.38863843451406382</v>
      </c>
      <c r="O26" s="3">
        <f t="shared" si="2"/>
        <v>-0.37755897302027264</v>
      </c>
      <c r="P26" s="3">
        <f t="shared" si="3"/>
        <v>0.30015873285950234</v>
      </c>
      <c r="Q26" s="3">
        <f t="shared" si="4"/>
        <v>-3.4434698148287195E-2</v>
      </c>
      <c r="T26" s="9"/>
    </row>
    <row r="27" spans="2:20">
      <c r="B27" s="13">
        <v>90</v>
      </c>
      <c r="C27" s="16">
        <v>0.10302640051513201</v>
      </c>
      <c r="D27" s="16">
        <v>1.7612058706862357</v>
      </c>
      <c r="E27" s="16">
        <v>0.63366336633663367</v>
      </c>
      <c r="F27" s="16">
        <v>4.2277070063694264</v>
      </c>
      <c r="G27" s="16">
        <v>4.0977881257275897</v>
      </c>
      <c r="H27" s="16">
        <v>3.1596769992185463</v>
      </c>
      <c r="I27" s="16">
        <v>2.8627450980392153</v>
      </c>
      <c r="J27" s="16"/>
      <c r="K27" s="30"/>
      <c r="L27" s="15">
        <v>170</v>
      </c>
      <c r="M27" s="3">
        <f t="shared" si="0"/>
        <v>-0.19504694946485546</v>
      </c>
      <c r="N27" s="3">
        <f t="shared" si="1"/>
        <v>-0.31297553644742904</v>
      </c>
      <c r="O27" s="3">
        <f t="shared" si="2"/>
        <v>-0.30858961235579213</v>
      </c>
      <c r="P27" s="3">
        <f t="shared" si="3"/>
        <v>0.23242823051131614</v>
      </c>
      <c r="Q27" s="3">
        <f t="shared" si="4"/>
        <v>-0.11476146399266984</v>
      </c>
      <c r="T27" s="9"/>
    </row>
    <row r="28" spans="2:20">
      <c r="B28" s="13">
        <v>100</v>
      </c>
      <c r="C28" s="16">
        <v>0.12878300064391501</v>
      </c>
      <c r="D28" s="16">
        <v>1.8643395477984925</v>
      </c>
      <c r="E28" s="16">
        <v>0.76567656765676573</v>
      </c>
      <c r="F28" s="16">
        <v>3.6823248407643305</v>
      </c>
      <c r="G28" s="16">
        <v>3.8998835855646106</v>
      </c>
      <c r="H28" s="16">
        <v>3.2326126595467572</v>
      </c>
      <c r="I28" s="16">
        <v>2.8392156862745095</v>
      </c>
      <c r="J28" s="16"/>
      <c r="K28" s="30"/>
      <c r="L28" s="15">
        <v>180</v>
      </c>
      <c r="M28" s="3">
        <f t="shared" si="0"/>
        <v>-0.25721280290001641</v>
      </c>
      <c r="N28" s="3">
        <f t="shared" si="1"/>
        <v>-0.2014249909068882</v>
      </c>
      <c r="O28" s="3">
        <f t="shared" si="2"/>
        <v>-0.22017825837089622</v>
      </c>
      <c r="P28" s="3">
        <f t="shared" si="3"/>
        <v>5.5104083108520711E-2</v>
      </c>
      <c r="Q28" s="3">
        <f t="shared" si="4"/>
        <v>-0.26683969527263807</v>
      </c>
      <c r="T28" s="9"/>
    </row>
    <row r="29" spans="2:20">
      <c r="B29" s="13">
        <v>110</v>
      </c>
      <c r="C29" s="16">
        <v>0.20605280103026402</v>
      </c>
      <c r="D29" s="16">
        <v>2.0150733835779451</v>
      </c>
      <c r="E29" s="16">
        <v>0.79207920792079212</v>
      </c>
      <c r="F29" s="16">
        <v>3.3041401273885347</v>
      </c>
      <c r="G29" s="16">
        <v>3.6864571206829644</v>
      </c>
      <c r="H29" s="16">
        <v>3.188330294347486</v>
      </c>
      <c r="I29" s="16">
        <v>2.873202614379085</v>
      </c>
      <c r="J29" s="16"/>
      <c r="K29" s="30"/>
      <c r="L29" s="15">
        <v>190</v>
      </c>
      <c r="M29" s="3">
        <f t="shared" si="0"/>
        <v>-0.26057721488168489</v>
      </c>
      <c r="N29" s="3">
        <f t="shared" si="1"/>
        <v>-0.15694232970141819</v>
      </c>
      <c r="O29" s="3">
        <f t="shared" si="2"/>
        <v>-0.18147342191840554</v>
      </c>
      <c r="P29" s="3">
        <f t="shared" si="3"/>
        <v>9.2065087976534365E-4</v>
      </c>
      <c r="Q29" s="3">
        <f t="shared" si="4"/>
        <v>-0.31310534625288711</v>
      </c>
    </row>
    <row r="30" spans="2:20">
      <c r="B30" s="13">
        <v>120</v>
      </c>
      <c r="C30" s="16">
        <v>0.21893110109465552</v>
      </c>
      <c r="D30" s="16">
        <v>2.0626735422451405</v>
      </c>
      <c r="E30" s="16">
        <v>0.91089108910891081</v>
      </c>
      <c r="F30" s="16">
        <v>3.0135350318471334</v>
      </c>
      <c r="G30" s="16">
        <v>3.333333333333333</v>
      </c>
      <c r="H30" s="16">
        <v>3.1544673091951032</v>
      </c>
      <c r="I30" s="16">
        <v>2.8732026143790845</v>
      </c>
      <c r="J30" s="16"/>
      <c r="K30" s="30"/>
      <c r="L30" s="15">
        <v>200</v>
      </c>
      <c r="M30" s="3">
        <f t="shared" si="0"/>
        <v>-0.25500157647857208</v>
      </c>
      <c r="N30" s="3">
        <f t="shared" si="1"/>
        <v>-9.5495773497072056E-2</v>
      </c>
      <c r="O30" s="3">
        <f t="shared" si="2"/>
        <v>-0.12633232856956686</v>
      </c>
      <c r="P30" s="3">
        <f t="shared" si="3"/>
        <v>-4.9913457080217563E-2</v>
      </c>
      <c r="Q30" s="3">
        <f t="shared" si="4"/>
        <v>-0.35436648086485084</v>
      </c>
    </row>
    <row r="31" spans="2:20">
      <c r="B31" s="13">
        <v>130</v>
      </c>
      <c r="C31" s="16">
        <v>0.27044430135222153</v>
      </c>
      <c r="D31" s="16">
        <v>1.9357397857992857</v>
      </c>
      <c r="E31" s="16">
        <v>0.97689768976897684</v>
      </c>
      <c r="F31" s="16">
        <v>2.7308917197452227</v>
      </c>
      <c r="G31" s="16">
        <v>3.1664726426076832</v>
      </c>
      <c r="H31" s="16">
        <v>3.1232091690544417</v>
      </c>
      <c r="I31" s="16">
        <v>2.7895424836601306</v>
      </c>
      <c r="J31" s="16"/>
      <c r="K31" s="30"/>
      <c r="L31" s="15">
        <v>210</v>
      </c>
      <c r="M31" s="3">
        <f t="shared" si="0"/>
        <v>-0.21124270483243451</v>
      </c>
      <c r="N31" s="3">
        <f t="shared" si="1"/>
        <v>-4.5045906251842908E-3</v>
      </c>
      <c r="O31" s="3">
        <f t="shared" si="2"/>
        <v>-3.8943233234289339E-2</v>
      </c>
      <c r="P31" s="3">
        <f t="shared" si="3"/>
        <v>-0.1095460369700187</v>
      </c>
      <c r="Q31" s="3">
        <f t="shared" si="4"/>
        <v>-0.39944081891861744</v>
      </c>
    </row>
    <row r="32" spans="2:20">
      <c r="B32" s="13">
        <v>140</v>
      </c>
      <c r="C32" s="16">
        <v>0.30907920154539603</v>
      </c>
      <c r="D32" s="16">
        <v>1.9754065846886157</v>
      </c>
      <c r="E32" s="16">
        <v>1.056105610561056</v>
      </c>
      <c r="F32" s="16">
        <v>2.3726114649681529</v>
      </c>
      <c r="G32" s="16">
        <v>2.9763290648040361</v>
      </c>
      <c r="H32" s="16">
        <v>2.4954415212294867</v>
      </c>
      <c r="I32" s="16">
        <v>2.1986928104575165</v>
      </c>
      <c r="J32" s="16"/>
      <c r="K32" s="30"/>
      <c r="L32" s="15">
        <v>220</v>
      </c>
      <c r="M32" s="3">
        <f t="shared" si="0"/>
        <v>-0.26825573819712878</v>
      </c>
      <c r="N32" s="3">
        <f t="shared" si="1"/>
        <v>-1.3173711441897842E-2</v>
      </c>
      <c r="O32" s="3">
        <f t="shared" si="2"/>
        <v>-5.5724956366710716E-2</v>
      </c>
      <c r="P32" s="3">
        <f t="shared" si="3"/>
        <v>-0.15922768843724061</v>
      </c>
      <c r="Q32" s="3">
        <f t="shared" si="4"/>
        <v>-0.41598045646572135</v>
      </c>
    </row>
    <row r="33" spans="2:20">
      <c r="B33" s="13">
        <v>150</v>
      </c>
      <c r="C33" s="16">
        <v>0.38634900193174504</v>
      </c>
      <c r="D33" s="16">
        <v>2.0071400238000794</v>
      </c>
      <c r="E33" s="16">
        <v>1.1485148514851484</v>
      </c>
      <c r="F33" s="16">
        <v>2.1058917197452227</v>
      </c>
      <c r="G33" s="16">
        <v>2.7279782693053938</v>
      </c>
      <c r="H33" s="16">
        <v>2.4902318312060432</v>
      </c>
      <c r="I33" s="16">
        <v>2.2483660130718954</v>
      </c>
      <c r="J33" s="16"/>
      <c r="K33" s="30"/>
      <c r="L33" s="15">
        <v>230</v>
      </c>
      <c r="M33" s="3">
        <f t="shared" si="0"/>
        <v>-0.2338950211984174</v>
      </c>
      <c r="N33" s="3">
        <f t="shared" si="1"/>
        <v>9.4921035163836147E-4</v>
      </c>
      <c r="O33" s="3">
        <f t="shared" si="2"/>
        <v>-3.771545300622884E-2</v>
      </c>
      <c r="P33" s="3">
        <f t="shared" si="3"/>
        <v>-0.15563797642773874</v>
      </c>
      <c r="Q33" s="3">
        <f t="shared" si="4"/>
        <v>-0.41585140982145735</v>
      </c>
    </row>
    <row r="34" spans="2:20">
      <c r="B34" s="13">
        <v>160</v>
      </c>
      <c r="C34" s="16">
        <v>0.42498390212491949</v>
      </c>
      <c r="D34" s="16">
        <v>1.9119397064656884</v>
      </c>
      <c r="E34" s="16">
        <v>1.108910891089109</v>
      </c>
      <c r="F34" s="16">
        <v>2.0342356687898091</v>
      </c>
      <c r="G34" s="16">
        <v>2.4485836243694217</v>
      </c>
      <c r="H34" s="16">
        <v>2.4094816358426674</v>
      </c>
      <c r="I34" s="16">
        <v>2.2640522875816993</v>
      </c>
      <c r="J34" s="16"/>
      <c r="K34" s="30"/>
      <c r="L34" s="15">
        <v>240</v>
      </c>
      <c r="M34" s="3">
        <f t="shared" si="0"/>
        <v>-0.24109101178509826</v>
      </c>
      <c r="N34" s="3">
        <f t="shared" si="1"/>
        <v>1.9883141778769528E-2</v>
      </c>
      <c r="O34" s="3">
        <f t="shared" si="2"/>
        <v>-2.2118535082814677E-2</v>
      </c>
      <c r="P34" s="3">
        <f t="shared" si="3"/>
        <v>-0.18152874666579008</v>
      </c>
      <c r="Q34" s="3">
        <f t="shared" si="4"/>
        <v>-0.42199523158515367</v>
      </c>
    </row>
    <row r="35" spans="2:20">
      <c r="B35" s="13">
        <v>170</v>
      </c>
      <c r="C35" s="16">
        <v>0.54088860270444294</v>
      </c>
      <c r="D35" s="16">
        <v>1.8881396271320903</v>
      </c>
      <c r="E35" s="16">
        <v>1.1089108910891088</v>
      </c>
      <c r="F35" s="16">
        <v>1.7436305732484076</v>
      </c>
      <c r="G35" s="16">
        <v>2.2273961971284435</v>
      </c>
      <c r="H35" s="16">
        <v>2.3078926803855166</v>
      </c>
      <c r="I35" s="16">
        <v>2.2849673202614378</v>
      </c>
      <c r="J35" s="16"/>
      <c r="K35" s="30"/>
      <c r="L35" s="15">
        <v>250</v>
      </c>
      <c r="M35" s="3">
        <f t="shared" si="0"/>
        <v>-0.21789454623068877</v>
      </c>
      <c r="N35" s="3">
        <f t="shared" si="1"/>
        <v>5.1911601043052112E-2</v>
      </c>
      <c r="O35" s="3">
        <f t="shared" si="2"/>
        <v>9.8620932421619543E-3</v>
      </c>
      <c r="P35" s="3">
        <f t="shared" si="3"/>
        <v>-0.20803700216552626</v>
      </c>
      <c r="Q35" s="3">
        <f t="shared" si="4"/>
        <v>-0.45445349537355051</v>
      </c>
      <c r="T35" s="9"/>
    </row>
    <row r="36" spans="2:20">
      <c r="B36" s="13">
        <v>180</v>
      </c>
      <c r="C36" s="16">
        <v>0.56664520283322584</v>
      </c>
      <c r="D36" s="16">
        <v>1.8484728282427612</v>
      </c>
      <c r="E36" s="16">
        <v>1.1485148514851484</v>
      </c>
      <c r="F36" s="16">
        <v>1.4689490445859872</v>
      </c>
      <c r="G36" s="16">
        <v>1.8160651920838184</v>
      </c>
      <c r="H36" s="16">
        <v>2.2219327949986978</v>
      </c>
      <c r="I36" s="16">
        <v>2.2980392156862743</v>
      </c>
      <c r="J36" s="16"/>
      <c r="K36" s="30"/>
      <c r="L36" s="15">
        <v>260</v>
      </c>
      <c r="M36" s="3">
        <f t="shared" ref="M36:M60" si="5">CORREL(C$7:I$7,C44:I44)</f>
        <v>-0.43437724301999875</v>
      </c>
      <c r="N36" s="3">
        <f t="shared" ref="N36:N60" si="6">CORREL(C$8:I$8,C44:I44)</f>
        <v>-0.11155495460082746</v>
      </c>
      <c r="O36" s="3">
        <f t="shared" ref="O36:O60" si="7">CORREL(C$9:I$9,C44:I44)</f>
        <v>-0.16901138269028276</v>
      </c>
      <c r="P36" s="3">
        <f t="shared" ref="P36:P60" si="8">CORREL(C$10:I$10,C44:I44)</f>
        <v>-0.16480292388047671</v>
      </c>
      <c r="Q36" s="3">
        <f t="shared" ref="Q36:Q60" si="9">CORREL(C$11:I$11,C44:I44)</f>
        <v>-0.31339301722680474</v>
      </c>
      <c r="T36" s="9"/>
    </row>
    <row r="37" spans="2:20">
      <c r="B37" s="13">
        <v>190</v>
      </c>
      <c r="C37" s="16">
        <v>0.59240180296200895</v>
      </c>
      <c r="D37" s="16">
        <v>1.7215390717969057</v>
      </c>
      <c r="E37" s="16">
        <v>1.1617161716171618</v>
      </c>
      <c r="F37" s="16">
        <v>1.3853503184713376</v>
      </c>
      <c r="G37" s="16">
        <v>1.6724873884361664</v>
      </c>
      <c r="H37" s="16">
        <v>2.1802552748111488</v>
      </c>
      <c r="I37" s="16">
        <v>2.219607843137255</v>
      </c>
      <c r="J37" s="16"/>
      <c r="K37" s="30"/>
      <c r="L37" s="15">
        <v>270</v>
      </c>
      <c r="M37" s="3">
        <f t="shared" si="5"/>
        <v>-0.40045236570760556</v>
      </c>
      <c r="N37" s="3">
        <f t="shared" si="6"/>
        <v>-3.4818146805939303E-2</v>
      </c>
      <c r="O37" s="3">
        <f t="shared" si="7"/>
        <v>-9.5648758671609588E-2</v>
      </c>
      <c r="P37" s="3">
        <f t="shared" si="8"/>
        <v>-0.1930666215295847</v>
      </c>
      <c r="Q37" s="3">
        <f t="shared" si="9"/>
        <v>-0.28770162112556696</v>
      </c>
      <c r="T37" s="9"/>
    </row>
    <row r="38" spans="2:20">
      <c r="B38" s="13">
        <v>200</v>
      </c>
      <c r="C38" s="16">
        <v>0.64391500321957496</v>
      </c>
      <c r="D38" s="16">
        <v>1.5946053153510511</v>
      </c>
      <c r="E38" s="16">
        <v>1.1749174917491749</v>
      </c>
      <c r="F38" s="16">
        <v>1.2181528662420382</v>
      </c>
      <c r="G38" s="16">
        <v>1.5133876600698486</v>
      </c>
      <c r="H38" s="16">
        <v>2.0369887991664495</v>
      </c>
      <c r="I38" s="16">
        <v>2.143790849673203</v>
      </c>
      <c r="J38" s="16"/>
      <c r="K38" s="30"/>
      <c r="L38" s="15">
        <v>280</v>
      </c>
      <c r="M38" s="3">
        <f t="shared" si="5"/>
        <v>-0.41929085923696341</v>
      </c>
      <c r="N38" s="3">
        <f t="shared" si="6"/>
        <v>-1.8441208160975948E-2</v>
      </c>
      <c r="O38" s="3">
        <f t="shared" si="7"/>
        <v>-8.4112757512770725E-2</v>
      </c>
      <c r="P38" s="3">
        <f t="shared" si="8"/>
        <v>-0.21971776617037475</v>
      </c>
      <c r="Q38" s="3">
        <f t="shared" si="9"/>
        <v>-0.27436613649040165</v>
      </c>
      <c r="T38" s="9"/>
    </row>
    <row r="39" spans="2:20">
      <c r="B39" s="13">
        <v>210</v>
      </c>
      <c r="C39" s="16">
        <v>0.64391500321957496</v>
      </c>
      <c r="D39" s="16">
        <v>1.626338754462515</v>
      </c>
      <c r="E39" s="16">
        <v>1.2541254125412542</v>
      </c>
      <c r="F39" s="16">
        <v>1.0390127388535033</v>
      </c>
      <c r="G39" s="16">
        <v>1.5172681412495148</v>
      </c>
      <c r="H39" s="16">
        <v>2.2792393852565773</v>
      </c>
      <c r="I39" s="16">
        <v>2.3921568627450984</v>
      </c>
      <c r="J39" s="16"/>
      <c r="K39" s="30"/>
      <c r="L39" s="15">
        <v>290</v>
      </c>
      <c r="M39" s="3">
        <f t="shared" si="5"/>
        <v>-0.39179424518784201</v>
      </c>
      <c r="N39" s="3">
        <f t="shared" si="6"/>
        <v>4.7370727341766568E-2</v>
      </c>
      <c r="O39" s="3">
        <f t="shared" si="7"/>
        <v>-2.1509185917241061E-2</v>
      </c>
      <c r="P39" s="3">
        <f t="shared" si="8"/>
        <v>-0.26836558973331065</v>
      </c>
      <c r="Q39" s="3">
        <f t="shared" si="9"/>
        <v>-0.28675149510859371</v>
      </c>
      <c r="T39" s="9"/>
    </row>
    <row r="40" spans="2:20">
      <c r="B40" s="13">
        <v>220</v>
      </c>
      <c r="C40" s="16">
        <v>0.60528010302640056</v>
      </c>
      <c r="D40" s="16">
        <v>1.6501388337961125</v>
      </c>
      <c r="E40" s="16">
        <v>1.2673267326732673</v>
      </c>
      <c r="F40" s="16">
        <v>0.9713375796178344</v>
      </c>
      <c r="G40" s="16">
        <v>1.3698098564221963</v>
      </c>
      <c r="H40" s="16">
        <v>2.2688200052096898</v>
      </c>
      <c r="I40" s="16">
        <v>2.2535947712418305</v>
      </c>
      <c r="J40" s="16"/>
      <c r="K40" s="30"/>
      <c r="L40" s="15">
        <v>300</v>
      </c>
      <c r="M40" s="3">
        <f t="shared" si="5"/>
        <v>-0.33111474118993378</v>
      </c>
      <c r="N40" s="3">
        <f t="shared" si="6"/>
        <v>0.12889527533732867</v>
      </c>
      <c r="O40" s="3">
        <f t="shared" si="7"/>
        <v>6.0293188562330027E-2</v>
      </c>
      <c r="P40" s="3">
        <f t="shared" si="8"/>
        <v>-0.33425284576643105</v>
      </c>
      <c r="Q40" s="3">
        <f t="shared" si="9"/>
        <v>-0.32472710869797894</v>
      </c>
    </row>
    <row r="41" spans="2:20">
      <c r="B41" s="13">
        <v>230</v>
      </c>
      <c r="C41" s="16">
        <v>0.66967160334835796</v>
      </c>
      <c r="D41" s="16">
        <v>1.6580721935739784</v>
      </c>
      <c r="E41" s="16">
        <v>1.2145214521452146</v>
      </c>
      <c r="F41" s="16">
        <v>0.91560509554140135</v>
      </c>
      <c r="G41" s="16">
        <v>1.3775708187815288</v>
      </c>
      <c r="H41" s="16">
        <v>2.2141182599635321</v>
      </c>
      <c r="I41" s="16">
        <v>2.1516339869281045</v>
      </c>
      <c r="J41" s="16"/>
      <c r="K41" s="30"/>
      <c r="L41" s="15">
        <v>310</v>
      </c>
      <c r="M41" s="3">
        <f t="shared" si="5"/>
        <v>-9.3919046338285322E-2</v>
      </c>
      <c r="N41" s="3">
        <f t="shared" si="6"/>
        <v>0.32089609755337251</v>
      </c>
      <c r="O41" s="3">
        <f t="shared" si="7"/>
        <v>0.26776528818278023</v>
      </c>
      <c r="P41" s="3">
        <f t="shared" si="8"/>
        <v>-0.41936909100374903</v>
      </c>
      <c r="Q41" s="3">
        <f t="shared" si="9"/>
        <v>-0.48302748010980817</v>
      </c>
    </row>
    <row r="42" spans="2:20">
      <c r="B42" s="13">
        <v>240</v>
      </c>
      <c r="C42" s="16">
        <v>0.68254990341274957</v>
      </c>
      <c r="D42" s="16">
        <v>1.5787385957953193</v>
      </c>
      <c r="E42" s="16">
        <v>1.2145214521452146</v>
      </c>
      <c r="F42" s="16">
        <v>0.82006369426751591</v>
      </c>
      <c r="G42" s="16">
        <v>1.2727978269305393</v>
      </c>
      <c r="H42" s="16">
        <v>2.120343839541547</v>
      </c>
      <c r="I42" s="16">
        <v>2.0235294117647062</v>
      </c>
      <c r="J42" s="16"/>
      <c r="K42" s="30"/>
      <c r="L42" s="15">
        <v>320</v>
      </c>
      <c r="M42" s="3">
        <f t="shared" si="5"/>
        <v>-8.9996947178213688E-2</v>
      </c>
      <c r="N42" s="3">
        <f t="shared" si="6"/>
        <v>0.31582638494571946</v>
      </c>
      <c r="O42" s="3">
        <f t="shared" si="7"/>
        <v>0.26379062336876541</v>
      </c>
      <c r="P42" s="3">
        <f t="shared" si="8"/>
        <v>-0.44386234626312926</v>
      </c>
      <c r="Q42" s="4">
        <f t="shared" si="9"/>
        <v>-0.54690069829102483</v>
      </c>
    </row>
    <row r="43" spans="2:20">
      <c r="B43" s="13">
        <v>250</v>
      </c>
      <c r="C43" s="16">
        <v>0.65679330328396657</v>
      </c>
      <c r="D43" s="16">
        <v>1.5152717175723918</v>
      </c>
      <c r="E43" s="16">
        <v>1.0957095709570956</v>
      </c>
      <c r="F43" s="16">
        <v>0.77229299363057335</v>
      </c>
      <c r="G43" s="16">
        <v>1.1796662786185486</v>
      </c>
      <c r="H43" s="16">
        <v>1.9953112789789007</v>
      </c>
      <c r="I43" s="16">
        <v>1.9477124183006538</v>
      </c>
      <c r="J43" s="16"/>
      <c r="K43" s="30"/>
      <c r="L43" s="15">
        <v>330</v>
      </c>
      <c r="M43" s="3">
        <f t="shared" si="5"/>
        <v>-0.1501474519262028</v>
      </c>
      <c r="N43" s="3">
        <f t="shared" si="6"/>
        <v>0.293215027419296</v>
      </c>
      <c r="O43" s="3">
        <f t="shared" si="7"/>
        <v>0.23398666417401773</v>
      </c>
      <c r="P43" s="3">
        <f t="shared" si="8"/>
        <v>-0.44438890546416016</v>
      </c>
      <c r="Q43" s="4">
        <f t="shared" si="9"/>
        <v>-0.58452269660204104</v>
      </c>
    </row>
    <row r="44" spans="2:20">
      <c r="B44" s="13">
        <v>260</v>
      </c>
      <c r="C44" s="16">
        <v>0.65679330328396657</v>
      </c>
      <c r="D44" s="16">
        <v>1.388337961126537</v>
      </c>
      <c r="E44" s="16">
        <v>1.1749174917491749</v>
      </c>
      <c r="F44" s="16">
        <v>0.73248407643312097</v>
      </c>
      <c r="G44" s="16">
        <v>1.0011641443538999</v>
      </c>
      <c r="H44" s="16">
        <v>1.5342537119041417</v>
      </c>
      <c r="I44" s="16">
        <v>1.4718954248366014</v>
      </c>
      <c r="J44" s="16"/>
      <c r="K44" s="30"/>
      <c r="L44" s="15">
        <v>340</v>
      </c>
      <c r="M44" s="3">
        <f t="shared" si="5"/>
        <v>-5.2506034646705967E-2</v>
      </c>
      <c r="N44" s="3">
        <f t="shared" si="6"/>
        <v>0.36551125744183255</v>
      </c>
      <c r="O44" s="3">
        <f t="shared" si="7"/>
        <v>0.31342489215049268</v>
      </c>
      <c r="P44" s="3">
        <f t="shared" si="8"/>
        <v>-0.47420668059823212</v>
      </c>
      <c r="Q44" s="4">
        <f t="shared" si="9"/>
        <v>-0.65158236642558376</v>
      </c>
    </row>
    <row r="45" spans="2:20">
      <c r="B45" s="13">
        <v>270</v>
      </c>
      <c r="C45" s="16">
        <v>0.77269800386349008</v>
      </c>
      <c r="D45" s="16">
        <v>1.2852042840142799</v>
      </c>
      <c r="E45" s="16">
        <v>1.2409240924092408</v>
      </c>
      <c r="F45" s="16">
        <v>0.63694267515923575</v>
      </c>
      <c r="G45" s="16">
        <v>0.94683740783857195</v>
      </c>
      <c r="H45" s="16">
        <v>1.4170356863766607</v>
      </c>
      <c r="I45" s="16">
        <v>1.4039215686274509</v>
      </c>
      <c r="J45" s="16"/>
      <c r="K45" s="30"/>
      <c r="L45" s="15">
        <v>350</v>
      </c>
      <c r="M45" s="3">
        <f t="shared" si="5"/>
        <v>-0.15459563916176705</v>
      </c>
      <c r="N45" s="3">
        <f t="shared" si="6"/>
        <v>0.3025506297482875</v>
      </c>
      <c r="O45" s="3">
        <f t="shared" si="7"/>
        <v>0.24147061105237833</v>
      </c>
      <c r="P45" s="3">
        <f t="shared" si="8"/>
        <v>-0.47504455114872568</v>
      </c>
      <c r="Q45" s="4">
        <f t="shared" si="9"/>
        <v>-0.61984981915911042</v>
      </c>
    </row>
    <row r="46" spans="2:20">
      <c r="B46" s="13">
        <v>280</v>
      </c>
      <c r="C46" s="16">
        <v>0.78557630392788158</v>
      </c>
      <c r="D46" s="16">
        <v>1.3010710035700117</v>
      </c>
      <c r="E46" s="16">
        <v>1.2277227722772275</v>
      </c>
      <c r="F46" s="16">
        <v>0.58519108280254772</v>
      </c>
      <c r="G46" s="16">
        <v>0.87310826542491271</v>
      </c>
      <c r="H46" s="16">
        <v>1.2920031258140141</v>
      </c>
      <c r="I46" s="16">
        <v>1.3699346405228758</v>
      </c>
      <c r="J46" s="16"/>
      <c r="K46" s="30"/>
      <c r="L46" s="15">
        <v>360</v>
      </c>
      <c r="M46" s="3">
        <f t="shared" si="5"/>
        <v>-0.29638033064390512</v>
      </c>
      <c r="N46" s="3">
        <f t="shared" si="6"/>
        <v>0.20587164704964661</v>
      </c>
      <c r="O46" s="3">
        <f t="shared" si="7"/>
        <v>0.13349020350992211</v>
      </c>
      <c r="P46" s="3">
        <f t="shared" si="8"/>
        <v>-0.47859008476635728</v>
      </c>
      <c r="Q46" s="4">
        <f t="shared" si="9"/>
        <v>-0.54907562987146086</v>
      </c>
    </row>
    <row r="47" spans="2:20">
      <c r="B47" s="13">
        <v>290</v>
      </c>
      <c r="C47" s="16">
        <v>0.82421120412105586</v>
      </c>
      <c r="D47" s="16">
        <v>1.2614042046806822</v>
      </c>
      <c r="E47" s="16">
        <v>1.254125412541254</v>
      </c>
      <c r="F47" s="16">
        <v>0.52547770700636942</v>
      </c>
      <c r="G47" s="16">
        <v>0.80325960419091957</v>
      </c>
      <c r="H47" s="16">
        <v>1.2477207606147434</v>
      </c>
      <c r="I47" s="16">
        <v>1.3568627450980393</v>
      </c>
      <c r="J47" s="16"/>
      <c r="K47" s="30"/>
      <c r="L47" s="15">
        <v>370</v>
      </c>
      <c r="M47" s="3">
        <f t="shared" si="5"/>
        <v>-0.3301550541762448</v>
      </c>
      <c r="N47" s="3">
        <f t="shared" si="6"/>
        <v>0.18042239562832099</v>
      </c>
      <c r="O47" s="3">
        <f t="shared" si="7"/>
        <v>0.1056493193195045</v>
      </c>
      <c r="P47" s="3">
        <f t="shared" si="8"/>
        <v>-0.45250637105339564</v>
      </c>
      <c r="Q47" s="4">
        <f t="shared" si="9"/>
        <v>-0.5049564370385109</v>
      </c>
    </row>
    <row r="48" spans="2:20">
      <c r="B48" s="13">
        <v>300</v>
      </c>
      <c r="C48" s="16">
        <v>0.90148100450740498</v>
      </c>
      <c r="D48" s="16">
        <v>1.2693375644585481</v>
      </c>
      <c r="E48" s="16">
        <v>1.1881188118811878</v>
      </c>
      <c r="F48" s="16">
        <v>0.52945859872611467</v>
      </c>
      <c r="G48" s="16">
        <v>0.76445479239425684</v>
      </c>
      <c r="H48" s="16">
        <v>1.1617608752279238</v>
      </c>
      <c r="I48" s="16">
        <v>1.2993464052287582</v>
      </c>
      <c r="J48" s="16"/>
      <c r="K48" s="30"/>
      <c r="L48" s="15">
        <v>380</v>
      </c>
      <c r="M48" s="3">
        <f t="shared" si="5"/>
        <v>-0.17508249444973217</v>
      </c>
      <c r="N48" s="3">
        <f t="shared" si="6"/>
        <v>0.28425261270324054</v>
      </c>
      <c r="O48" s="3">
        <f t="shared" si="7"/>
        <v>0.22265438450957939</v>
      </c>
      <c r="P48" s="3">
        <f t="shared" si="8"/>
        <v>-0.47841931819821398</v>
      </c>
      <c r="Q48" s="3">
        <f t="shared" si="9"/>
        <v>-0.42245883752661822</v>
      </c>
    </row>
    <row r="49" spans="2:22">
      <c r="B49" s="13">
        <v>310</v>
      </c>
      <c r="C49" s="16">
        <v>0.9401159047005796</v>
      </c>
      <c r="D49" s="16">
        <v>1.2217374057913526</v>
      </c>
      <c r="E49" s="16">
        <v>0.9636963696369637</v>
      </c>
      <c r="F49" s="16">
        <v>0.46576433121019106</v>
      </c>
      <c r="G49" s="16">
        <v>0.73729142413659288</v>
      </c>
      <c r="H49" s="16">
        <v>1.1513414951810368</v>
      </c>
      <c r="I49" s="16">
        <v>1.281045751633987</v>
      </c>
      <c r="J49" s="16"/>
      <c r="K49" s="30"/>
      <c r="L49" s="15">
        <v>390</v>
      </c>
      <c r="M49" s="3">
        <f t="shared" si="5"/>
        <v>-0.31356980361792353</v>
      </c>
      <c r="N49" s="3">
        <f t="shared" si="6"/>
        <v>0.14111902188750619</v>
      </c>
      <c r="O49" s="3">
        <f t="shared" si="7"/>
        <v>7.4233507812844768E-2</v>
      </c>
      <c r="P49" s="3">
        <f t="shared" si="8"/>
        <v>-0.40424383661348035</v>
      </c>
      <c r="Q49" s="3">
        <f t="shared" si="9"/>
        <v>-0.27558196188128753</v>
      </c>
    </row>
    <row r="50" spans="2:22">
      <c r="B50" s="13">
        <v>320</v>
      </c>
      <c r="C50" s="16">
        <v>0.84996780424983898</v>
      </c>
      <c r="D50" s="16">
        <v>1.2217374057913526</v>
      </c>
      <c r="E50" s="16">
        <v>0.80528052805280537</v>
      </c>
      <c r="F50" s="16">
        <v>0.49363057324840759</v>
      </c>
      <c r="G50" s="16">
        <v>0.68684516880093116</v>
      </c>
      <c r="H50" s="16">
        <v>1.0758009898411045</v>
      </c>
      <c r="I50" s="16">
        <v>1.2418300653594769</v>
      </c>
      <c r="J50" s="16"/>
      <c r="K50" s="30"/>
      <c r="L50" s="15">
        <v>400</v>
      </c>
      <c r="M50" s="3">
        <f t="shared" si="5"/>
        <v>-0.21909650568659159</v>
      </c>
      <c r="N50" s="3">
        <f t="shared" si="6"/>
        <v>0.26388864669580803</v>
      </c>
      <c r="O50" s="3">
        <f t="shared" si="7"/>
        <v>0.19777190469850359</v>
      </c>
      <c r="P50" s="3">
        <f t="shared" si="8"/>
        <v>-0.45312721020288582</v>
      </c>
      <c r="Q50" s="3">
        <f t="shared" si="9"/>
        <v>-0.33564985931536806</v>
      </c>
    </row>
    <row r="51" spans="2:22">
      <c r="B51" s="13">
        <v>330</v>
      </c>
      <c r="C51" s="16">
        <v>0.74694140373470697</v>
      </c>
      <c r="D51" s="16">
        <v>1.1582705275684251</v>
      </c>
      <c r="E51" s="16">
        <v>0.84488448844884478</v>
      </c>
      <c r="F51" s="16">
        <v>0.46178343949044587</v>
      </c>
      <c r="G51" s="16">
        <v>0.65192083818393476</v>
      </c>
      <c r="H51" s="16">
        <v>1.2268820005209691</v>
      </c>
      <c r="I51" s="16">
        <v>1.3725490196078431</v>
      </c>
      <c r="J51" s="16"/>
      <c r="K51" s="30"/>
      <c r="L51" s="15">
        <v>410</v>
      </c>
      <c r="M51" s="3">
        <f t="shared" si="5"/>
        <v>-0.19390203382172844</v>
      </c>
      <c r="N51" s="3">
        <f t="shared" si="6"/>
        <v>0.27886947622033192</v>
      </c>
      <c r="O51" s="3">
        <f t="shared" si="7"/>
        <v>0.21505665017593778</v>
      </c>
      <c r="P51" s="3">
        <f t="shared" si="8"/>
        <v>-0.43949989534958595</v>
      </c>
      <c r="Q51" s="3">
        <f t="shared" si="9"/>
        <v>-0.32749180254736548</v>
      </c>
    </row>
    <row r="52" spans="2:22">
      <c r="B52" s="13">
        <v>340</v>
      </c>
      <c r="C52" s="16">
        <v>0.73406310367031558</v>
      </c>
      <c r="D52" s="16">
        <v>1.1265370884569614</v>
      </c>
      <c r="E52" s="16">
        <v>0.6732673267326732</v>
      </c>
      <c r="F52" s="16">
        <v>0.47372611464968151</v>
      </c>
      <c r="G52" s="16">
        <v>0.61311602638727203</v>
      </c>
      <c r="H52" s="16">
        <v>1.1148736650169315</v>
      </c>
      <c r="I52" s="16">
        <v>1.3568627450980391</v>
      </c>
      <c r="J52" s="16"/>
      <c r="K52" s="30"/>
      <c r="L52" s="15">
        <v>420</v>
      </c>
      <c r="M52" s="3">
        <f t="shared" si="5"/>
        <v>-2.476091324835665E-2</v>
      </c>
      <c r="N52" s="3">
        <f t="shared" si="6"/>
        <v>0.42617335796609035</v>
      </c>
      <c r="O52" s="3">
        <f t="shared" si="7"/>
        <v>0.3724363980381219</v>
      </c>
      <c r="P52" s="4">
        <f t="shared" si="8"/>
        <v>-0.50365415186150453</v>
      </c>
      <c r="Q52" s="3">
        <f t="shared" si="9"/>
        <v>-0.34926909224523611</v>
      </c>
    </row>
    <row r="53" spans="2:22">
      <c r="B53" s="13">
        <v>350</v>
      </c>
      <c r="C53" s="16">
        <v>0.68254990341274957</v>
      </c>
      <c r="D53" s="16">
        <v>1.0948036493454976</v>
      </c>
      <c r="E53" s="16">
        <v>0.75247524752475248</v>
      </c>
      <c r="F53" s="16">
        <v>0.45780254777070067</v>
      </c>
      <c r="G53" s="16">
        <v>0.58207217694994173</v>
      </c>
      <c r="H53" s="16">
        <v>1.148736650169315</v>
      </c>
      <c r="I53" s="16">
        <v>1.2862745098039217</v>
      </c>
      <c r="J53" s="16"/>
      <c r="K53" s="30"/>
      <c r="L53" s="15">
        <v>430</v>
      </c>
      <c r="M53" s="3">
        <f t="shared" si="5"/>
        <v>6.7905515792730728E-2</v>
      </c>
      <c r="N53" s="3">
        <f t="shared" si="6"/>
        <v>0.50532306389751103</v>
      </c>
      <c r="O53" s="3">
        <f t="shared" si="7"/>
        <v>0.45721158552573088</v>
      </c>
      <c r="P53" s="4">
        <f t="shared" si="8"/>
        <v>-0.54547171863179134</v>
      </c>
      <c r="Q53" s="3">
        <f t="shared" si="9"/>
        <v>-0.39295024346649832</v>
      </c>
    </row>
    <row r="54" spans="2:22">
      <c r="B54" s="13">
        <v>360</v>
      </c>
      <c r="C54" s="16">
        <v>0.66967160334835796</v>
      </c>
      <c r="D54" s="16">
        <v>1.182070606902023</v>
      </c>
      <c r="E54" s="16">
        <v>0.83168316831683176</v>
      </c>
      <c r="F54" s="16">
        <v>0.46974522292993626</v>
      </c>
      <c r="G54" s="16">
        <v>0.53550640279394646</v>
      </c>
      <c r="H54" s="16">
        <v>1.0966397499348788</v>
      </c>
      <c r="I54" s="16">
        <v>1.2078431372549019</v>
      </c>
      <c r="J54" s="16"/>
      <c r="K54" s="30"/>
      <c r="L54" s="15">
        <v>440</v>
      </c>
      <c r="M54" s="3">
        <f t="shared" si="5"/>
        <v>0.2690299624467074</v>
      </c>
      <c r="N54" s="4">
        <f t="shared" si="6"/>
        <v>0.65336020771767833</v>
      </c>
      <c r="O54" s="4">
        <f t="shared" si="7"/>
        <v>0.62027162806435887</v>
      </c>
      <c r="P54" s="4">
        <f t="shared" si="8"/>
        <v>-0.57821988933517787</v>
      </c>
      <c r="Q54" s="3">
        <f t="shared" si="9"/>
        <v>-0.43051714603530278</v>
      </c>
    </row>
    <row r="55" spans="2:22">
      <c r="B55" s="13">
        <v>370</v>
      </c>
      <c r="C55" s="16">
        <v>0.64391500321957507</v>
      </c>
      <c r="D55" s="16">
        <v>1.1027370091233637</v>
      </c>
      <c r="E55" s="16">
        <v>0.85808580858085803</v>
      </c>
      <c r="F55" s="16">
        <v>0.43789808917197454</v>
      </c>
      <c r="G55" s="16">
        <v>0.52386495925494769</v>
      </c>
      <c r="H55" s="16">
        <v>1.0393331596769992</v>
      </c>
      <c r="I55" s="16">
        <v>1.1503267973856208</v>
      </c>
      <c r="J55" s="16"/>
      <c r="K55" s="30"/>
      <c r="L55" s="15">
        <v>450</v>
      </c>
      <c r="M55" s="3">
        <f t="shared" si="5"/>
        <v>0.298320026461179</v>
      </c>
      <c r="N55" s="4">
        <f t="shared" si="6"/>
        <v>0.69982782282904843</v>
      </c>
      <c r="O55" s="4">
        <f t="shared" si="7"/>
        <v>0.66587062452608459</v>
      </c>
      <c r="P55" s="4">
        <f t="shared" si="8"/>
        <v>-0.62567931758993012</v>
      </c>
      <c r="Q55" s="4">
        <f t="shared" si="9"/>
        <v>-0.51446728825655919</v>
      </c>
      <c r="S55" s="2" t="s">
        <v>30</v>
      </c>
      <c r="T55" s="2" t="s">
        <v>28</v>
      </c>
      <c r="U55" s="2" t="s">
        <v>29</v>
      </c>
    </row>
    <row r="56" spans="2:22">
      <c r="B56" s="13">
        <v>380</v>
      </c>
      <c r="C56" s="16">
        <v>0.79845460399227297</v>
      </c>
      <c r="D56" s="16">
        <v>1.0472034906783023</v>
      </c>
      <c r="E56" s="16">
        <v>0.79207920792079212</v>
      </c>
      <c r="F56" s="16">
        <v>0.42197452229299365</v>
      </c>
      <c r="G56" s="16">
        <v>0.52774544043461391</v>
      </c>
      <c r="H56" s="16">
        <v>0.82313102370408964</v>
      </c>
      <c r="I56" s="16">
        <v>0.91241830065359475</v>
      </c>
      <c r="J56" s="16"/>
      <c r="K56" s="30"/>
      <c r="L56" s="15">
        <v>460</v>
      </c>
      <c r="M56" s="3">
        <f t="shared" si="5"/>
        <v>0.3825480853489327</v>
      </c>
      <c r="N56" s="5">
        <f t="shared" si="6"/>
        <v>0.74631368811284071</v>
      </c>
      <c r="O56" s="4">
        <f t="shared" si="7"/>
        <v>0.72047610967490772</v>
      </c>
      <c r="P56" s="4">
        <f t="shared" si="8"/>
        <v>-0.62277849733900048</v>
      </c>
      <c r="Q56" s="4">
        <f t="shared" si="9"/>
        <v>-0.51269667433592891</v>
      </c>
      <c r="S56" s="16">
        <f>(L56/PI())</f>
        <v>146.42254764454373</v>
      </c>
      <c r="T56" s="16">
        <f>S56^0.5</f>
        <v>12.100518486599809</v>
      </c>
      <c r="U56" s="17">
        <f>2*T56</f>
        <v>24.201036973199617</v>
      </c>
      <c r="V56" s="2" t="s">
        <v>31</v>
      </c>
    </row>
    <row r="57" spans="2:22">
      <c r="B57" s="13">
        <v>390</v>
      </c>
      <c r="C57" s="16">
        <v>0.75981970379909847</v>
      </c>
      <c r="D57" s="16">
        <v>1.0630702102340341</v>
      </c>
      <c r="E57" s="16">
        <v>0.87128712871287139</v>
      </c>
      <c r="F57" s="16">
        <v>0.37818471337579618</v>
      </c>
      <c r="G57" s="16">
        <v>0.48894062863795112</v>
      </c>
      <c r="H57" s="16">
        <v>0.79447772857514976</v>
      </c>
      <c r="I57" s="16">
        <v>0.83137254901960789</v>
      </c>
      <c r="J57" s="16"/>
      <c r="K57" s="30"/>
      <c r="L57" s="15">
        <v>470</v>
      </c>
      <c r="M57" s="3">
        <f t="shared" si="5"/>
        <v>0.37497737391347963</v>
      </c>
      <c r="N57" s="4">
        <f t="shared" si="6"/>
        <v>0.71965900406384553</v>
      </c>
      <c r="O57" s="4">
        <f t="shared" si="7"/>
        <v>0.69578849587681857</v>
      </c>
      <c r="P57" s="4">
        <f t="shared" si="8"/>
        <v>-0.57716935210880949</v>
      </c>
      <c r="Q57" s="3">
        <f t="shared" si="9"/>
        <v>-0.45533687354276259</v>
      </c>
      <c r="S57" s="16">
        <f>(L72/PI())</f>
        <v>197.35212943395021</v>
      </c>
      <c r="T57" s="16">
        <f t="shared" ref="T57:T61" si="10">S57^0.5</f>
        <v>14.048207338801282</v>
      </c>
      <c r="U57" s="18">
        <f t="shared" ref="U57:U61" si="11">2*T57</f>
        <v>28.096414677602564</v>
      </c>
    </row>
    <row r="58" spans="2:22">
      <c r="B58" s="13">
        <v>400</v>
      </c>
      <c r="C58" s="16">
        <v>0.73406310367031558</v>
      </c>
      <c r="D58" s="16">
        <v>0.9044030146767158</v>
      </c>
      <c r="E58" s="16">
        <v>0.79207920792079212</v>
      </c>
      <c r="F58" s="16">
        <v>0.3383757961783439</v>
      </c>
      <c r="G58" s="16">
        <v>0.43849437330228958</v>
      </c>
      <c r="H58" s="16">
        <v>0.70591299817660835</v>
      </c>
      <c r="I58" s="16">
        <v>0.80261437908496736</v>
      </c>
      <c r="J58" s="16"/>
      <c r="K58" s="30"/>
      <c r="L58" s="15">
        <v>480</v>
      </c>
      <c r="M58" s="3">
        <f t="shared" si="5"/>
        <v>0.26402199146576782</v>
      </c>
      <c r="N58" s="4">
        <f t="shared" si="6"/>
        <v>0.64754095371530607</v>
      </c>
      <c r="O58" s="4">
        <f t="shared" si="7"/>
        <v>0.61433796973797283</v>
      </c>
      <c r="P58" s="4">
        <f t="shared" si="8"/>
        <v>-0.52855428799222526</v>
      </c>
      <c r="Q58" s="3">
        <f t="shared" si="9"/>
        <v>-0.38124412226879761</v>
      </c>
      <c r="S58" s="16">
        <f>(L83/PI())</f>
        <v>232.36621691416721</v>
      </c>
      <c r="T58" s="16">
        <f t="shared" si="10"/>
        <v>15.243563130520608</v>
      </c>
      <c r="U58" s="18">
        <f t="shared" si="11"/>
        <v>30.487126261041215</v>
      </c>
    </row>
    <row r="59" spans="2:22">
      <c r="B59" s="13">
        <v>410</v>
      </c>
      <c r="C59" s="16">
        <v>0.70830650354153257</v>
      </c>
      <c r="D59" s="16">
        <v>0.86473621578738591</v>
      </c>
      <c r="E59" s="16">
        <v>0.75247524752475248</v>
      </c>
      <c r="F59" s="16">
        <v>0.29856687898089174</v>
      </c>
      <c r="G59" s="16">
        <v>0.40745052386495928</v>
      </c>
      <c r="H59" s="16">
        <v>0.64339671789528519</v>
      </c>
      <c r="I59" s="16">
        <v>0.78431372549019607</v>
      </c>
      <c r="J59" s="16"/>
      <c r="K59" s="30"/>
      <c r="L59" s="15">
        <v>490</v>
      </c>
      <c r="M59" s="3">
        <f t="shared" si="5"/>
        <v>7.2564198503447488E-2</v>
      </c>
      <c r="N59" s="3">
        <f t="shared" si="6"/>
        <v>0.4770355402761835</v>
      </c>
      <c r="O59" s="3">
        <f t="shared" si="7"/>
        <v>0.43312097354914619</v>
      </c>
      <c r="P59" s="3">
        <f t="shared" si="8"/>
        <v>-0.48672337407905081</v>
      </c>
      <c r="Q59" s="3">
        <f t="shared" si="9"/>
        <v>-0.29928588141873036</v>
      </c>
      <c r="S59" s="16">
        <f>(860/PI())</f>
        <v>273.74650211805999</v>
      </c>
      <c r="T59" s="16">
        <f t="shared" si="10"/>
        <v>16.545286401814263</v>
      </c>
      <c r="U59" s="18">
        <f t="shared" si="11"/>
        <v>33.090572803628525</v>
      </c>
    </row>
    <row r="60" spans="2:22">
      <c r="B60" s="13">
        <v>420</v>
      </c>
      <c r="C60" s="16">
        <v>0.8499678042498392</v>
      </c>
      <c r="D60" s="16">
        <v>0.85680285600952</v>
      </c>
      <c r="E60" s="16">
        <v>0.76567656765676573</v>
      </c>
      <c r="F60" s="16">
        <v>0.29060509554140129</v>
      </c>
      <c r="G60" s="16">
        <v>0.38416763678696159</v>
      </c>
      <c r="H60" s="16">
        <v>0.6355821828601198</v>
      </c>
      <c r="I60" s="16">
        <v>0.76601307189542478</v>
      </c>
      <c r="J60" s="16"/>
      <c r="K60" s="30"/>
      <c r="L60" s="15">
        <v>500</v>
      </c>
      <c r="M60" s="3">
        <f t="shared" si="5"/>
        <v>-9.4386802705228173E-2</v>
      </c>
      <c r="N60" s="3">
        <f t="shared" si="6"/>
        <v>0.26464925806559619</v>
      </c>
      <c r="O60" s="3">
        <f t="shared" si="7"/>
        <v>0.2190846420989698</v>
      </c>
      <c r="P60" s="3">
        <f t="shared" si="8"/>
        <v>-0.34149864780603051</v>
      </c>
      <c r="Q60" s="3">
        <f t="shared" si="9"/>
        <v>-6.2359084795267937E-2</v>
      </c>
      <c r="S60" s="16">
        <f>(940/PI())</f>
        <v>299.21129301276324</v>
      </c>
      <c r="T60" s="16">
        <f t="shared" si="10"/>
        <v>17.297725082008998</v>
      </c>
      <c r="U60" s="18">
        <f t="shared" si="11"/>
        <v>34.595450164017997</v>
      </c>
    </row>
    <row r="61" spans="2:22">
      <c r="B61" s="13">
        <v>430</v>
      </c>
      <c r="C61" s="16">
        <v>0.88860270444301359</v>
      </c>
      <c r="D61" s="16">
        <v>0.84093613645378817</v>
      </c>
      <c r="E61" s="16">
        <v>0.71287128712871284</v>
      </c>
      <c r="F61" s="16">
        <v>0.28662420382165604</v>
      </c>
      <c r="G61" s="16">
        <v>0.35700426852929767</v>
      </c>
      <c r="H61" s="16">
        <v>0.60953373274290179</v>
      </c>
      <c r="I61" s="16">
        <v>0.7477124183006536</v>
      </c>
      <c r="J61" s="16"/>
      <c r="K61" s="30"/>
      <c r="L61" s="15">
        <v>510</v>
      </c>
      <c r="M61" s="3">
        <f t="shared" ref="M61:M124" si="12">CORREL(C$7:I$7,C69:I69)</f>
        <v>-6.2427157481175652E-2</v>
      </c>
      <c r="N61" s="3">
        <f t="shared" ref="N61:N124" si="13">CORREL(C$8:I$8,C69:I69)</f>
        <v>0.28972891735597051</v>
      </c>
      <c r="O61" s="3">
        <f t="shared" ref="O61:O124" si="14">CORREL(C$9:I$9,C69:I69)</f>
        <v>0.2464082797831296</v>
      </c>
      <c r="P61" s="3">
        <f t="shared" ref="P61:P124" si="15">CORREL(C$10:I$10,C69:I69)</f>
        <v>-0.33673876027652244</v>
      </c>
      <c r="Q61" s="3">
        <f t="shared" ref="Q61:Q124" si="16">CORREL(C$11:I$11,C69:I69)</f>
        <v>-4.2750701073171131E-2</v>
      </c>
      <c r="S61" s="16">
        <f>(1080/PI())</f>
        <v>343.77467707849394</v>
      </c>
      <c r="T61" s="16">
        <f t="shared" si="10"/>
        <v>18.5411616971131</v>
      </c>
      <c r="U61" s="18">
        <f t="shared" si="11"/>
        <v>37.082323394226201</v>
      </c>
    </row>
    <row r="62" spans="2:22">
      <c r="B62" s="13">
        <v>440</v>
      </c>
      <c r="C62" s="16">
        <v>1.0045074050225371</v>
      </c>
      <c r="D62" s="16">
        <v>0.77746925823086088</v>
      </c>
      <c r="E62" s="16">
        <v>0.66006600660066006</v>
      </c>
      <c r="F62" s="16">
        <v>0.31050955414012738</v>
      </c>
      <c r="G62" s="16">
        <v>0.34924330616996507</v>
      </c>
      <c r="H62" s="16">
        <v>0.56785621255535301</v>
      </c>
      <c r="I62" s="16">
        <v>0.74509803921568629</v>
      </c>
      <c r="J62" s="16"/>
      <c r="K62" s="30"/>
      <c r="L62" s="15">
        <v>520</v>
      </c>
      <c r="M62" s="3">
        <f t="shared" si="12"/>
        <v>-9.3648525741084863E-3</v>
      </c>
      <c r="N62" s="3">
        <f t="shared" si="13"/>
        <v>0.32569519852658679</v>
      </c>
      <c r="O62" s="3">
        <f t="shared" si="14"/>
        <v>0.28666906304090151</v>
      </c>
      <c r="P62" s="3">
        <f t="shared" si="15"/>
        <v>-0.33959741202471877</v>
      </c>
      <c r="Q62" s="3">
        <f t="shared" si="16"/>
        <v>-6.4695885111187151E-2</v>
      </c>
    </row>
    <row r="63" spans="2:22">
      <c r="B63" s="13">
        <v>450</v>
      </c>
      <c r="C63" s="16">
        <v>1.0688989053444944</v>
      </c>
      <c r="D63" s="16">
        <v>0.83300277667592226</v>
      </c>
      <c r="E63" s="16">
        <v>0.6732673267326732</v>
      </c>
      <c r="F63" s="16">
        <v>0.31847133757961787</v>
      </c>
      <c r="G63" s="16">
        <v>0.37252619324796277</v>
      </c>
      <c r="H63" s="16">
        <v>0.68246939307111232</v>
      </c>
      <c r="I63" s="16">
        <v>0.82352941176470584</v>
      </c>
      <c r="J63" s="16"/>
      <c r="K63" s="30"/>
      <c r="L63" s="15">
        <v>530</v>
      </c>
      <c r="M63" s="3">
        <f t="shared" si="12"/>
        <v>-3.2133306775335879E-2</v>
      </c>
      <c r="N63" s="3">
        <f t="shared" si="13"/>
        <v>0.29405348649263258</v>
      </c>
      <c r="O63" s="3">
        <f t="shared" si="14"/>
        <v>0.25510412574728175</v>
      </c>
      <c r="P63" s="3">
        <f t="shared" si="15"/>
        <v>-0.31960835319269043</v>
      </c>
      <c r="Q63" s="3">
        <f t="shared" si="16"/>
        <v>-3.675275897035838E-2</v>
      </c>
    </row>
    <row r="64" spans="2:22">
      <c r="B64" s="13">
        <v>460</v>
      </c>
      <c r="C64" s="16">
        <v>1.0817772054088859</v>
      </c>
      <c r="D64" s="16">
        <v>0.75366917889726293</v>
      </c>
      <c r="E64" s="16">
        <v>0.63366336633663367</v>
      </c>
      <c r="F64" s="16">
        <v>0.29458598726114654</v>
      </c>
      <c r="G64" s="16">
        <v>0.36088474970896389</v>
      </c>
      <c r="H64" s="16">
        <v>0.67465485803594683</v>
      </c>
      <c r="I64" s="16">
        <v>0.76339869281045758</v>
      </c>
      <c r="J64" s="16"/>
      <c r="K64" s="30"/>
      <c r="L64" s="15">
        <v>540</v>
      </c>
      <c r="M64" s="3">
        <f t="shared" si="12"/>
        <v>4.7518458296758277E-2</v>
      </c>
      <c r="N64" s="3">
        <f t="shared" si="13"/>
        <v>0.36794504135914319</v>
      </c>
      <c r="O64" s="3">
        <f t="shared" si="14"/>
        <v>0.33310896803112344</v>
      </c>
      <c r="P64" s="3">
        <f t="shared" si="15"/>
        <v>-0.3348149373241785</v>
      </c>
      <c r="Q64" s="3">
        <f t="shared" si="16"/>
        <v>-6.8028597192040158E-2</v>
      </c>
    </row>
    <row r="65" spans="2:17">
      <c r="B65" s="13">
        <v>470</v>
      </c>
      <c r="C65" s="16">
        <v>1.0045074050225371</v>
      </c>
      <c r="D65" s="16">
        <v>0.6743355811186037</v>
      </c>
      <c r="E65" s="16">
        <v>0.64686468646864692</v>
      </c>
      <c r="F65" s="16">
        <v>0.2746815286624204</v>
      </c>
      <c r="G65" s="16">
        <v>0.37640667442762898</v>
      </c>
      <c r="H65" s="16">
        <v>0.65121125293045057</v>
      </c>
      <c r="I65" s="16">
        <v>0.70065359477124178</v>
      </c>
      <c r="J65" s="16"/>
      <c r="K65" s="30"/>
      <c r="L65" s="15">
        <v>550</v>
      </c>
      <c r="M65" s="3">
        <f t="shared" si="12"/>
        <v>0.10420721928905802</v>
      </c>
      <c r="N65" s="3">
        <f t="shared" si="13"/>
        <v>0.37367565256874635</v>
      </c>
      <c r="O65" s="3">
        <f t="shared" si="14"/>
        <v>0.34730659500853855</v>
      </c>
      <c r="P65" s="3">
        <f t="shared" si="15"/>
        <v>-0.29099509769789134</v>
      </c>
      <c r="Q65" s="3">
        <f t="shared" si="16"/>
        <v>-3.4726764625778367E-2</v>
      </c>
    </row>
    <row r="66" spans="2:17">
      <c r="B66" s="13">
        <v>480</v>
      </c>
      <c r="C66" s="16">
        <v>0.88860270444301348</v>
      </c>
      <c r="D66" s="16">
        <v>0.59500198333994447</v>
      </c>
      <c r="E66" s="16">
        <v>0.68646864686468645</v>
      </c>
      <c r="F66" s="16">
        <v>0.26273885350318471</v>
      </c>
      <c r="G66" s="16">
        <v>0.35700426852929762</v>
      </c>
      <c r="H66" s="16">
        <v>0.58348528262568378</v>
      </c>
      <c r="I66" s="16">
        <v>0.67712418300653587</v>
      </c>
      <c r="J66" s="16"/>
      <c r="K66" s="30"/>
      <c r="L66" s="15">
        <v>560</v>
      </c>
      <c r="M66" s="3">
        <f t="shared" si="12"/>
        <v>8.2252932686685001E-2</v>
      </c>
      <c r="N66" s="3">
        <f t="shared" si="13"/>
        <v>0.37299690889606762</v>
      </c>
      <c r="O66" s="3">
        <f t="shared" si="14"/>
        <v>0.34310418868096698</v>
      </c>
      <c r="P66" s="3">
        <f t="shared" si="15"/>
        <v>-0.30664967274713445</v>
      </c>
      <c r="Q66" s="3">
        <f t="shared" si="16"/>
        <v>-7.484356920430088E-2</v>
      </c>
    </row>
    <row r="67" spans="2:17">
      <c r="B67" s="13">
        <v>490</v>
      </c>
      <c r="C67" s="16">
        <v>0.83708950418544747</v>
      </c>
      <c r="D67" s="16">
        <v>0.70606902023006746</v>
      </c>
      <c r="E67" s="16">
        <v>0.72607260726072609</v>
      </c>
      <c r="F67" s="16">
        <v>0.23089171974522293</v>
      </c>
      <c r="G67" s="16">
        <v>0.34148234381063253</v>
      </c>
      <c r="H67" s="16">
        <v>0.58609012763740564</v>
      </c>
      <c r="I67" s="16">
        <v>0.63529411764705868</v>
      </c>
      <c r="J67" s="16"/>
      <c r="K67" s="30"/>
      <c r="L67" s="15">
        <v>570</v>
      </c>
      <c r="M67" s="3">
        <f t="shared" si="12"/>
        <v>6.2180297394544726E-2</v>
      </c>
      <c r="N67" s="3">
        <f t="shared" si="13"/>
        <v>0.47094661592250525</v>
      </c>
      <c r="O67" s="3">
        <f t="shared" si="14"/>
        <v>0.42603299084641999</v>
      </c>
      <c r="P67" s="3">
        <f t="shared" si="15"/>
        <v>-0.4596111107158643</v>
      </c>
      <c r="Q67" s="3">
        <f t="shared" si="16"/>
        <v>-0.29320364549981276</v>
      </c>
    </row>
    <row r="68" spans="2:17">
      <c r="B68" s="13">
        <v>500</v>
      </c>
      <c r="C68" s="16">
        <v>0.77269800386349008</v>
      </c>
      <c r="D68" s="16">
        <v>0.69020230067433563</v>
      </c>
      <c r="E68" s="16">
        <v>0.77887788778877887</v>
      </c>
      <c r="F68" s="16">
        <v>0.22691082802547768</v>
      </c>
      <c r="G68" s="16">
        <v>0.30655801319363596</v>
      </c>
      <c r="H68" s="16">
        <v>0.44542849700442827</v>
      </c>
      <c r="I68" s="16">
        <v>0.51503267973856204</v>
      </c>
      <c r="J68" s="16"/>
      <c r="K68" s="30"/>
      <c r="L68" s="15">
        <v>580</v>
      </c>
      <c r="M68" s="3">
        <f t="shared" si="12"/>
        <v>6.4420186367889251E-2</v>
      </c>
      <c r="N68" s="3">
        <f t="shared" si="13"/>
        <v>0.49118357937123536</v>
      </c>
      <c r="O68" s="3">
        <f t="shared" si="14"/>
        <v>0.44425947036129376</v>
      </c>
      <c r="P68" s="3">
        <f t="shared" si="15"/>
        <v>-0.53242858738346011</v>
      </c>
      <c r="Q68" s="3">
        <f t="shared" si="16"/>
        <v>-0.34777705293992739</v>
      </c>
    </row>
    <row r="69" spans="2:17">
      <c r="B69" s="13">
        <v>510</v>
      </c>
      <c r="C69" s="16">
        <v>0.82421120412105608</v>
      </c>
      <c r="D69" s="16">
        <v>0.65053550178500597</v>
      </c>
      <c r="E69" s="16">
        <v>0.83168316831683176</v>
      </c>
      <c r="F69" s="16">
        <v>0.23089171974522299</v>
      </c>
      <c r="G69" s="16">
        <v>0.2949165696546372</v>
      </c>
      <c r="H69" s="16">
        <v>0.43761396196926283</v>
      </c>
      <c r="I69" s="16">
        <v>0.51241830065359473</v>
      </c>
      <c r="J69" s="16"/>
      <c r="K69" s="30"/>
      <c r="L69" s="15">
        <v>590</v>
      </c>
      <c r="M69" s="3">
        <f t="shared" si="12"/>
        <v>7.7944983837656703E-2</v>
      </c>
      <c r="N69" s="3">
        <f t="shared" si="13"/>
        <v>0.47215936874370157</v>
      </c>
      <c r="O69" s="3">
        <f t="shared" si="14"/>
        <v>0.42974992272924312</v>
      </c>
      <c r="P69" s="3">
        <f t="shared" si="15"/>
        <v>-0.48050829441138437</v>
      </c>
      <c r="Q69" s="3">
        <f t="shared" si="16"/>
        <v>-0.27139945751255878</v>
      </c>
    </row>
    <row r="70" spans="2:17">
      <c r="B70" s="13">
        <v>520</v>
      </c>
      <c r="C70" s="16">
        <v>0.84996780424983898</v>
      </c>
      <c r="D70" s="16">
        <v>0.67433558111860381</v>
      </c>
      <c r="E70" s="16">
        <v>0.79207920792079201</v>
      </c>
      <c r="F70" s="16">
        <v>0.19904458598726116</v>
      </c>
      <c r="G70" s="16">
        <v>0.27939464493597205</v>
      </c>
      <c r="H70" s="16">
        <v>0.38291221672310505</v>
      </c>
      <c r="I70" s="16">
        <v>0.5281045751633987</v>
      </c>
      <c r="J70" s="16"/>
      <c r="K70" s="30"/>
      <c r="L70" s="15">
        <v>600</v>
      </c>
      <c r="M70" s="3">
        <f t="shared" si="12"/>
        <v>0.18644215282643872</v>
      </c>
      <c r="N70" s="4">
        <f t="shared" si="13"/>
        <v>0.53450330798708656</v>
      </c>
      <c r="O70" s="4">
        <f t="shared" si="14"/>
        <v>0.50224198860902625</v>
      </c>
      <c r="P70" s="4">
        <f t="shared" si="15"/>
        <v>-0.49894105003661499</v>
      </c>
      <c r="Q70" s="3">
        <f t="shared" si="16"/>
        <v>-0.3014701282169639</v>
      </c>
    </row>
    <row r="71" spans="2:17">
      <c r="B71" s="13">
        <v>530</v>
      </c>
      <c r="C71" s="16">
        <v>0.87572440437862209</v>
      </c>
      <c r="D71" s="16">
        <v>0.70606902023006746</v>
      </c>
      <c r="E71" s="16">
        <v>0.83168316831683176</v>
      </c>
      <c r="F71" s="16">
        <v>0.18710191082802549</v>
      </c>
      <c r="G71" s="16">
        <v>0.27551416375630577</v>
      </c>
      <c r="H71" s="16">
        <v>0.37509768168793955</v>
      </c>
      <c r="I71" s="16">
        <v>0.52287581699346397</v>
      </c>
      <c r="J71" s="16"/>
      <c r="K71" s="30"/>
      <c r="L71" s="15">
        <v>610</v>
      </c>
      <c r="M71" s="3">
        <f t="shared" si="12"/>
        <v>0.216229088148262</v>
      </c>
      <c r="N71" s="4">
        <f t="shared" si="13"/>
        <v>0.57032774773663886</v>
      </c>
      <c r="O71" s="4">
        <f t="shared" si="14"/>
        <v>0.53865063157141946</v>
      </c>
      <c r="P71" s="4">
        <f t="shared" si="15"/>
        <v>-0.50766227289453214</v>
      </c>
      <c r="Q71" s="3">
        <f t="shared" si="16"/>
        <v>-0.31179059134323284</v>
      </c>
    </row>
    <row r="72" spans="2:17">
      <c r="B72" s="13">
        <v>540</v>
      </c>
      <c r="C72" s="16">
        <v>0.82421120412105608</v>
      </c>
      <c r="D72" s="16">
        <v>0.58706862356207856</v>
      </c>
      <c r="E72" s="16">
        <v>0.75247524752475248</v>
      </c>
      <c r="F72" s="16">
        <v>0.18710191082802546</v>
      </c>
      <c r="G72" s="16">
        <v>0.27551416375630577</v>
      </c>
      <c r="H72" s="16">
        <v>0.36728314665277417</v>
      </c>
      <c r="I72" s="16">
        <v>0.50718954248366011</v>
      </c>
      <c r="J72" s="16"/>
      <c r="K72" s="30"/>
      <c r="L72" s="15">
        <v>620</v>
      </c>
      <c r="M72" s="3">
        <f t="shared" si="12"/>
        <v>0.26180368756071254</v>
      </c>
      <c r="N72" s="4">
        <f t="shared" si="13"/>
        <v>0.50413863940384385</v>
      </c>
      <c r="O72" s="3">
        <f t="shared" si="14"/>
        <v>0.4877808018689696</v>
      </c>
      <c r="P72" s="3">
        <f t="shared" si="15"/>
        <v>-0.40103691932713004</v>
      </c>
      <c r="Q72" s="3">
        <f t="shared" si="16"/>
        <v>-0.15674003252866564</v>
      </c>
    </row>
    <row r="73" spans="2:17">
      <c r="B73" s="13">
        <v>550</v>
      </c>
      <c r="C73" s="16">
        <v>0.81133290405666458</v>
      </c>
      <c r="D73" s="16">
        <v>0.53153510511701707</v>
      </c>
      <c r="E73" s="16">
        <v>0.72607260726072609</v>
      </c>
      <c r="F73" s="16">
        <v>0.15127388535031847</v>
      </c>
      <c r="G73" s="16">
        <v>0.29103608847497087</v>
      </c>
      <c r="H73" s="16">
        <v>0.36467830164105236</v>
      </c>
      <c r="I73" s="16">
        <v>0.46535947712418302</v>
      </c>
      <c r="J73" s="16"/>
      <c r="K73" s="30"/>
      <c r="L73" s="15">
        <v>630</v>
      </c>
      <c r="M73" s="3">
        <f t="shared" si="12"/>
        <v>0.30964072044285162</v>
      </c>
      <c r="N73" s="4">
        <f t="shared" si="13"/>
        <v>0.53393591162975618</v>
      </c>
      <c r="O73" s="4">
        <f t="shared" si="14"/>
        <v>0.52175496363778162</v>
      </c>
      <c r="P73" s="3">
        <f t="shared" si="15"/>
        <v>-0.389692905180066</v>
      </c>
      <c r="Q73" s="3">
        <f t="shared" si="16"/>
        <v>-0.16253309235288657</v>
      </c>
    </row>
    <row r="74" spans="2:17">
      <c r="B74" s="13">
        <v>560</v>
      </c>
      <c r="C74" s="16">
        <v>0.73406310367031558</v>
      </c>
      <c r="D74" s="16">
        <v>0.5553351844506148</v>
      </c>
      <c r="E74" s="16">
        <v>0.64686468646864692</v>
      </c>
      <c r="F74" s="16">
        <v>0.14729299363057324</v>
      </c>
      <c r="G74" s="16">
        <v>0.28327512611563832</v>
      </c>
      <c r="H74" s="16">
        <v>0.33602500651211253</v>
      </c>
      <c r="I74" s="16">
        <v>0.48366013071895431</v>
      </c>
      <c r="J74" s="16"/>
      <c r="K74" s="30"/>
      <c r="L74" s="15">
        <v>640</v>
      </c>
      <c r="M74" s="3">
        <f t="shared" si="12"/>
        <v>0.32326996627662324</v>
      </c>
      <c r="N74" s="4">
        <f t="shared" si="13"/>
        <v>0.51745379391462232</v>
      </c>
      <c r="O74" s="4">
        <f t="shared" si="14"/>
        <v>0.50943800065612355</v>
      </c>
      <c r="P74" s="3">
        <f t="shared" si="15"/>
        <v>-0.36490160758896506</v>
      </c>
      <c r="Q74" s="3">
        <f t="shared" si="16"/>
        <v>-0.13135114854021948</v>
      </c>
    </row>
    <row r="75" spans="2:17">
      <c r="B75" s="13">
        <v>570</v>
      </c>
      <c r="C75" s="16">
        <v>0.65679330328396646</v>
      </c>
      <c r="D75" s="16">
        <v>0.54740182467274889</v>
      </c>
      <c r="E75" s="16">
        <v>0.58085808580858078</v>
      </c>
      <c r="F75" s="16">
        <v>0.13535031847133758</v>
      </c>
      <c r="G75" s="16">
        <v>0.24835079549864184</v>
      </c>
      <c r="H75" s="16">
        <v>0.43240427194581921</v>
      </c>
      <c r="I75" s="16">
        <v>0.53594771241830075</v>
      </c>
      <c r="J75" s="16"/>
      <c r="K75" s="30"/>
      <c r="L75" s="15">
        <v>650</v>
      </c>
      <c r="M75" s="3">
        <f t="shared" si="12"/>
        <v>9.7954064038495409E-2</v>
      </c>
      <c r="N75" s="3">
        <f t="shared" si="13"/>
        <v>0.35478284580292863</v>
      </c>
      <c r="O75" s="3">
        <f t="shared" si="14"/>
        <v>0.32967997261147874</v>
      </c>
      <c r="P75" s="3">
        <f t="shared" si="15"/>
        <v>-0.29694054703462192</v>
      </c>
      <c r="Q75" s="3">
        <f t="shared" si="16"/>
        <v>-2.0839664366400973E-2</v>
      </c>
    </row>
    <row r="76" spans="2:17">
      <c r="B76" s="13">
        <v>580</v>
      </c>
      <c r="C76" s="16">
        <v>0.64391500321957496</v>
      </c>
      <c r="D76" s="16">
        <v>0.56326854422848072</v>
      </c>
      <c r="E76" s="16">
        <v>0.528052805280528</v>
      </c>
      <c r="F76" s="16">
        <v>0.14331210191082805</v>
      </c>
      <c r="G76" s="16">
        <v>0.20954598370197902</v>
      </c>
      <c r="H76" s="16">
        <v>0.43761396196926283</v>
      </c>
      <c r="I76" s="16">
        <v>0.47581699346405226</v>
      </c>
      <c r="J76" s="16"/>
      <c r="K76" s="30"/>
      <c r="L76" s="15">
        <v>660</v>
      </c>
      <c r="M76" s="3">
        <f t="shared" si="12"/>
        <v>0.11110500125769773</v>
      </c>
      <c r="N76" s="3">
        <f t="shared" si="13"/>
        <v>0.34252681215947162</v>
      </c>
      <c r="O76" s="3">
        <f t="shared" si="14"/>
        <v>0.32104209109881277</v>
      </c>
      <c r="P76" s="3">
        <f t="shared" si="15"/>
        <v>-0.29092959994041601</v>
      </c>
      <c r="Q76" s="3">
        <f t="shared" si="16"/>
        <v>7.637173048503817E-3</v>
      </c>
    </row>
    <row r="77" spans="2:17">
      <c r="B77" s="13">
        <v>590</v>
      </c>
      <c r="C77" s="16">
        <v>0.69542820347714096</v>
      </c>
      <c r="D77" s="16">
        <v>0.5553351844506148</v>
      </c>
      <c r="E77" s="16">
        <v>0.58085808580858078</v>
      </c>
      <c r="F77" s="16">
        <v>0.1234076433121019</v>
      </c>
      <c r="G77" s="16">
        <v>0.20954598370197902</v>
      </c>
      <c r="H77" s="16">
        <v>0.42198489189893201</v>
      </c>
      <c r="I77" s="16">
        <v>0.47058823529411764</v>
      </c>
      <c r="J77" s="16"/>
      <c r="K77" s="30"/>
      <c r="L77" s="15">
        <v>670</v>
      </c>
      <c r="M77" s="3">
        <f t="shared" si="12"/>
        <v>1.2823642764521472E-2</v>
      </c>
      <c r="N77" s="3">
        <f t="shared" si="13"/>
        <v>0.22263078080546175</v>
      </c>
      <c r="O77" s="3">
        <f t="shared" si="14"/>
        <v>0.19947752894610324</v>
      </c>
      <c r="P77" s="3">
        <f t="shared" si="15"/>
        <v>-0.2045933984625368</v>
      </c>
      <c r="Q77" s="3">
        <f t="shared" si="16"/>
        <v>0.11547958611106091</v>
      </c>
    </row>
    <row r="78" spans="2:17">
      <c r="B78" s="13">
        <v>600</v>
      </c>
      <c r="C78" s="16">
        <v>0.74694140373470697</v>
      </c>
      <c r="D78" s="16">
        <v>0.59500198333994436</v>
      </c>
      <c r="E78" s="16">
        <v>0.51485148514851475</v>
      </c>
      <c r="F78" s="16">
        <v>0.15923566878980894</v>
      </c>
      <c r="G78" s="16">
        <v>0.22118742724097787</v>
      </c>
      <c r="H78" s="16">
        <v>0.38030737171138307</v>
      </c>
      <c r="I78" s="16">
        <v>0.47320261437908495</v>
      </c>
      <c r="J78" s="16"/>
      <c r="K78" s="30"/>
      <c r="L78" s="15">
        <v>680</v>
      </c>
      <c r="M78" s="3">
        <f t="shared" si="12"/>
        <v>-5.5168369996222558E-2</v>
      </c>
      <c r="N78" s="3">
        <f t="shared" si="13"/>
        <v>0.16414154774153844</v>
      </c>
      <c r="O78" s="3">
        <f t="shared" si="14"/>
        <v>0.13693948195324637</v>
      </c>
      <c r="P78" s="3">
        <f t="shared" si="15"/>
        <v>-0.18674453299946592</v>
      </c>
      <c r="Q78" s="3">
        <f t="shared" si="16"/>
        <v>0.14909128193468094</v>
      </c>
    </row>
    <row r="79" spans="2:17">
      <c r="B79" s="13">
        <v>610</v>
      </c>
      <c r="C79" s="16">
        <v>0.70830650354153257</v>
      </c>
      <c r="D79" s="16">
        <v>0.52360174533915116</v>
      </c>
      <c r="E79" s="16">
        <v>0.48844884488448842</v>
      </c>
      <c r="F79" s="16">
        <v>0.15525477707006369</v>
      </c>
      <c r="G79" s="16">
        <v>0.20566550252231278</v>
      </c>
      <c r="H79" s="16">
        <v>0.3516540765824433</v>
      </c>
      <c r="I79" s="16">
        <v>0.45490196078431372</v>
      </c>
      <c r="J79" s="16"/>
      <c r="K79" s="30"/>
      <c r="L79" s="15">
        <v>690</v>
      </c>
      <c r="M79" s="3">
        <f t="shared" si="12"/>
        <v>-8.913409609516117E-3</v>
      </c>
      <c r="N79" s="3">
        <f t="shared" si="13"/>
        <v>0.25639246946364519</v>
      </c>
      <c r="O79" s="3">
        <f t="shared" si="14"/>
        <v>0.22573686354349798</v>
      </c>
      <c r="P79" s="3">
        <f t="shared" si="15"/>
        <v>-0.28026141306986885</v>
      </c>
      <c r="Q79" s="3">
        <f t="shared" si="16"/>
        <v>4.3476587446574275E-2</v>
      </c>
    </row>
    <row r="80" spans="2:17">
      <c r="B80" s="13">
        <v>620</v>
      </c>
      <c r="C80" s="16">
        <v>0.82421120412105608</v>
      </c>
      <c r="D80" s="16">
        <v>0.53946846489488298</v>
      </c>
      <c r="E80" s="16">
        <v>0.51485148514851475</v>
      </c>
      <c r="F80" s="16">
        <v>0.15525477707006369</v>
      </c>
      <c r="G80" s="16">
        <v>0.20178502134264648</v>
      </c>
      <c r="H80" s="16">
        <v>0.26308934618390206</v>
      </c>
      <c r="I80" s="16">
        <v>0.37647058823529406</v>
      </c>
      <c r="J80" s="16"/>
      <c r="K80" s="30"/>
      <c r="L80" s="15">
        <v>700</v>
      </c>
      <c r="M80" s="3">
        <f t="shared" si="12"/>
        <v>0.19692996722026226</v>
      </c>
      <c r="N80" s="3">
        <f t="shared" si="13"/>
        <v>0.45313844641240197</v>
      </c>
      <c r="O80" s="3">
        <f t="shared" si="14"/>
        <v>0.43239993773091062</v>
      </c>
      <c r="P80" s="3">
        <f t="shared" si="15"/>
        <v>-0.384527599849183</v>
      </c>
      <c r="Q80" s="3">
        <f t="shared" si="16"/>
        <v>-0.10636156488164691</v>
      </c>
    </row>
    <row r="81" spans="2:17">
      <c r="B81" s="13">
        <v>630</v>
      </c>
      <c r="C81" s="16">
        <v>0.87572440437862187</v>
      </c>
      <c r="D81" s="16">
        <v>0.53153510511701696</v>
      </c>
      <c r="E81" s="16">
        <v>0.52805280528052811</v>
      </c>
      <c r="F81" s="16">
        <v>0.13535031847133758</v>
      </c>
      <c r="G81" s="16">
        <v>0.2173069460613116</v>
      </c>
      <c r="H81" s="16">
        <v>0.27350872623078926</v>
      </c>
      <c r="I81" s="16">
        <v>0.4</v>
      </c>
      <c r="J81" s="16"/>
      <c r="K81" s="30"/>
      <c r="L81" s="15">
        <v>710</v>
      </c>
      <c r="M81" s="3">
        <f t="shared" si="12"/>
        <v>0.22295470890331121</v>
      </c>
      <c r="N81" s="3">
        <f t="shared" si="13"/>
        <v>0.44746630506165685</v>
      </c>
      <c r="O81" s="3">
        <f t="shared" si="14"/>
        <v>0.43155890983880257</v>
      </c>
      <c r="P81" s="3">
        <f t="shared" si="15"/>
        <v>-0.37053140083657782</v>
      </c>
      <c r="Q81" s="3">
        <f t="shared" si="16"/>
        <v>-0.11078561311621785</v>
      </c>
    </row>
    <row r="82" spans="2:17">
      <c r="B82" s="13">
        <v>640</v>
      </c>
      <c r="C82" s="16">
        <v>0.86284610431423059</v>
      </c>
      <c r="D82" s="16">
        <v>0.52360174533915116</v>
      </c>
      <c r="E82" s="16">
        <v>0.51485148514851475</v>
      </c>
      <c r="F82" s="16">
        <v>0.15127388535031847</v>
      </c>
      <c r="G82" s="16">
        <v>0.23282887077997674</v>
      </c>
      <c r="H82" s="16">
        <v>0.26569419119562382</v>
      </c>
      <c r="I82" s="16">
        <v>0.37124183006535949</v>
      </c>
      <c r="J82" s="16"/>
      <c r="K82" s="30"/>
      <c r="L82" s="15">
        <v>720</v>
      </c>
      <c r="M82" s="3">
        <f t="shared" si="12"/>
        <v>0.30745581463378796</v>
      </c>
      <c r="N82" s="4">
        <f t="shared" si="13"/>
        <v>0.54430189144058927</v>
      </c>
      <c r="O82" s="4">
        <f t="shared" si="14"/>
        <v>0.53057782730391623</v>
      </c>
      <c r="P82" s="3">
        <f t="shared" si="15"/>
        <v>-0.42663481996626129</v>
      </c>
      <c r="Q82" s="3">
        <f t="shared" si="16"/>
        <v>-0.17815948344087021</v>
      </c>
    </row>
    <row r="83" spans="2:17">
      <c r="B83" s="13">
        <v>650</v>
      </c>
      <c r="C83" s="16">
        <v>0.73406310367031558</v>
      </c>
      <c r="D83" s="16">
        <v>0.49980166600555326</v>
      </c>
      <c r="E83" s="16">
        <v>0.62046204620462042</v>
      </c>
      <c r="F83" s="16">
        <v>0.11942675159235669</v>
      </c>
      <c r="G83" s="16">
        <v>0.22118742724097787</v>
      </c>
      <c r="H83" s="16">
        <v>0.27350872623078926</v>
      </c>
      <c r="I83" s="16">
        <v>0.3633986928104575</v>
      </c>
      <c r="J83" s="16"/>
      <c r="K83" s="30"/>
      <c r="L83" s="15">
        <v>730</v>
      </c>
      <c r="M83" s="3">
        <f t="shared" si="12"/>
        <v>0.29772121544424018</v>
      </c>
      <c r="N83" s="4">
        <f t="shared" si="13"/>
        <v>0.52191124750501461</v>
      </c>
      <c r="O83" s="3">
        <f t="shared" si="14"/>
        <v>0.50926996950698311</v>
      </c>
      <c r="P83" s="3">
        <f t="shared" si="15"/>
        <v>-0.39205574561307405</v>
      </c>
      <c r="Q83" s="3">
        <f t="shared" si="16"/>
        <v>-0.14342396753341161</v>
      </c>
    </row>
    <row r="84" spans="2:17">
      <c r="B84" s="13">
        <v>660</v>
      </c>
      <c r="C84" s="16">
        <v>0.87572440437862187</v>
      </c>
      <c r="D84" s="16">
        <v>0.55533518445061492</v>
      </c>
      <c r="E84" s="16">
        <v>0.71287128712871284</v>
      </c>
      <c r="F84" s="16">
        <v>0.12340764331210193</v>
      </c>
      <c r="G84" s="16">
        <v>0.2173069460613116</v>
      </c>
      <c r="H84" s="16">
        <v>0.28392810627767651</v>
      </c>
      <c r="I84" s="16">
        <v>0.33464052287581697</v>
      </c>
      <c r="J84" s="16"/>
      <c r="K84" s="30"/>
      <c r="L84" s="15">
        <v>740</v>
      </c>
      <c r="M84" s="3">
        <f t="shared" si="12"/>
        <v>0.19602655957820822</v>
      </c>
      <c r="N84" s="3">
        <f t="shared" si="13"/>
        <v>0.42027975697435571</v>
      </c>
      <c r="O84" s="3">
        <f t="shared" si="14"/>
        <v>0.40330350920375524</v>
      </c>
      <c r="P84" s="3">
        <f t="shared" si="15"/>
        <v>-0.34367910952686531</v>
      </c>
      <c r="Q84" s="3">
        <f t="shared" si="16"/>
        <v>-5.5310730461512407E-2</v>
      </c>
    </row>
    <row r="85" spans="2:17">
      <c r="B85" s="13">
        <v>670</v>
      </c>
      <c r="C85" s="16">
        <v>0.78557630392788147</v>
      </c>
      <c r="D85" s="16">
        <v>0.53153510511701696</v>
      </c>
      <c r="E85" s="16">
        <v>0.73927392739273923</v>
      </c>
      <c r="F85" s="16">
        <v>0.1234076433121019</v>
      </c>
      <c r="G85" s="16">
        <v>0.23282887077997669</v>
      </c>
      <c r="H85" s="16">
        <v>0.25787965616045844</v>
      </c>
      <c r="I85" s="16">
        <v>0.29281045751633983</v>
      </c>
      <c r="J85" s="16"/>
      <c r="K85" s="30"/>
      <c r="L85" s="15">
        <v>750</v>
      </c>
      <c r="M85" s="3">
        <f t="shared" si="12"/>
        <v>0.13402904879423896</v>
      </c>
      <c r="N85" s="3">
        <f t="shared" si="13"/>
        <v>0.35075305701854276</v>
      </c>
      <c r="O85" s="3">
        <f t="shared" si="14"/>
        <v>0.33199977628781885</v>
      </c>
      <c r="P85" s="3">
        <f t="shared" si="15"/>
        <v>-0.33253399209808154</v>
      </c>
      <c r="Q85" s="3">
        <f t="shared" si="16"/>
        <v>-2.5544390588478353E-2</v>
      </c>
    </row>
    <row r="86" spans="2:17">
      <c r="B86" s="13">
        <v>680</v>
      </c>
      <c r="C86" s="16">
        <v>0.72118480360592385</v>
      </c>
      <c r="D86" s="16">
        <v>0.52360174533915116</v>
      </c>
      <c r="E86" s="16">
        <v>0.72607260726072609</v>
      </c>
      <c r="F86" s="16">
        <v>0.13535031847133755</v>
      </c>
      <c r="G86" s="16">
        <v>0.2173069460613116</v>
      </c>
      <c r="H86" s="16">
        <v>0.23704089606668405</v>
      </c>
      <c r="I86" s="16">
        <v>0.26928104575163403</v>
      </c>
      <c r="J86" s="16"/>
      <c r="K86" s="30"/>
      <c r="L86" s="15">
        <v>760</v>
      </c>
      <c r="M86" s="3">
        <f t="shared" si="12"/>
        <v>8.0511047285896822E-2</v>
      </c>
      <c r="N86" s="3">
        <f t="shared" si="13"/>
        <v>0.30279464546163587</v>
      </c>
      <c r="O86" s="3">
        <f t="shared" si="14"/>
        <v>0.28112361657526624</v>
      </c>
      <c r="P86" s="3">
        <f t="shared" si="15"/>
        <v>-0.28282376701117296</v>
      </c>
      <c r="Q86" s="3">
        <f t="shared" si="16"/>
        <v>4.8951474689736277E-2</v>
      </c>
    </row>
    <row r="87" spans="2:17">
      <c r="B87" s="13">
        <v>690</v>
      </c>
      <c r="C87" s="16">
        <v>0.68254990341274957</v>
      </c>
      <c r="D87" s="16">
        <v>0.49980166600555337</v>
      </c>
      <c r="E87" s="16">
        <v>0.62046204620462042</v>
      </c>
      <c r="F87" s="16">
        <v>0.12738853503184716</v>
      </c>
      <c r="G87" s="16">
        <v>0.16686069072564999</v>
      </c>
      <c r="H87" s="16">
        <v>0.2214118259963532</v>
      </c>
      <c r="I87" s="16">
        <v>0.27712418300653596</v>
      </c>
      <c r="J87" s="16"/>
      <c r="K87" s="30"/>
      <c r="L87" s="15">
        <v>770</v>
      </c>
      <c r="M87" s="3">
        <f t="shared" si="12"/>
        <v>3.1632350302864952E-2</v>
      </c>
      <c r="N87" s="3">
        <f t="shared" si="13"/>
        <v>0.24901166752916595</v>
      </c>
      <c r="O87" s="3">
        <f t="shared" si="14"/>
        <v>0.22581651183126664</v>
      </c>
      <c r="P87" s="3">
        <f t="shared" si="15"/>
        <v>-0.25469656906733212</v>
      </c>
      <c r="Q87" s="3">
        <f t="shared" si="16"/>
        <v>8.7026922151589803E-2</v>
      </c>
    </row>
    <row r="88" spans="2:17">
      <c r="B88" s="13">
        <v>700</v>
      </c>
      <c r="C88" s="16">
        <v>0.77269800386349008</v>
      </c>
      <c r="D88" s="16">
        <v>0.48393494644982143</v>
      </c>
      <c r="E88" s="16">
        <v>0.528052805280528</v>
      </c>
      <c r="F88" s="16">
        <v>0.13136942675159236</v>
      </c>
      <c r="G88" s="16">
        <v>0.15521924718665114</v>
      </c>
      <c r="H88" s="16">
        <v>0.22922636103151861</v>
      </c>
      <c r="I88" s="16">
        <v>0.31111111111111112</v>
      </c>
      <c r="J88" s="16"/>
      <c r="K88" s="30"/>
      <c r="L88" s="15">
        <v>780</v>
      </c>
      <c r="M88" s="3">
        <f t="shared" si="12"/>
        <v>0.11466993559128977</v>
      </c>
      <c r="N88" s="3">
        <f t="shared" si="13"/>
        <v>0.31765976833521242</v>
      </c>
      <c r="O88" s="3">
        <f t="shared" si="14"/>
        <v>0.29974294805133223</v>
      </c>
      <c r="P88" s="3">
        <f t="shared" si="15"/>
        <v>-0.27622279584673004</v>
      </c>
      <c r="Q88" s="3">
        <f t="shared" si="16"/>
        <v>4.9748492696641319E-2</v>
      </c>
    </row>
    <row r="89" spans="2:17">
      <c r="B89" s="13">
        <v>710</v>
      </c>
      <c r="C89" s="16">
        <v>0.70830650354153257</v>
      </c>
      <c r="D89" s="16">
        <v>0.48393494644982155</v>
      </c>
      <c r="E89" s="16">
        <v>0.44884488448844878</v>
      </c>
      <c r="F89" s="16">
        <v>0.11146496815286626</v>
      </c>
      <c r="G89" s="16">
        <v>0.16298020954598372</v>
      </c>
      <c r="H89" s="16">
        <v>0.21359729096118779</v>
      </c>
      <c r="I89" s="16">
        <v>0.28235294117647058</v>
      </c>
      <c r="J89" s="16"/>
      <c r="K89" s="30"/>
      <c r="L89" s="15">
        <v>790</v>
      </c>
      <c r="M89" s="3">
        <f t="shared" si="12"/>
        <v>9.4506619780927226E-2</v>
      </c>
      <c r="N89" s="3">
        <f t="shared" si="13"/>
        <v>0.27842201081101225</v>
      </c>
      <c r="O89" s="3">
        <f t="shared" si="14"/>
        <v>0.26188813078251116</v>
      </c>
      <c r="P89" s="3">
        <f t="shared" si="15"/>
        <v>-0.22555824329617258</v>
      </c>
      <c r="Q89" s="3">
        <f t="shared" si="16"/>
        <v>9.9084385651718246E-2</v>
      </c>
    </row>
    <row r="90" spans="2:17">
      <c r="B90" s="13">
        <v>720</v>
      </c>
      <c r="C90" s="16">
        <v>0.75981970379909858</v>
      </c>
      <c r="D90" s="16">
        <v>0.43633478778262591</v>
      </c>
      <c r="E90" s="16">
        <v>0.43564356435643559</v>
      </c>
      <c r="F90" s="16">
        <v>0.11942675159235669</v>
      </c>
      <c r="G90" s="16">
        <v>0.13969732246798602</v>
      </c>
      <c r="H90" s="16">
        <v>0.2214118259963532</v>
      </c>
      <c r="I90" s="16">
        <v>0.29281045751633988</v>
      </c>
      <c r="J90" s="16"/>
      <c r="K90" s="30"/>
      <c r="L90" s="15">
        <v>800</v>
      </c>
      <c r="M90" s="3">
        <f t="shared" si="12"/>
        <v>0.14294272371780034</v>
      </c>
      <c r="N90" s="3">
        <f t="shared" si="13"/>
        <v>0.30940854742173179</v>
      </c>
      <c r="O90" s="3">
        <f t="shared" si="14"/>
        <v>0.29702360501891217</v>
      </c>
      <c r="P90" s="3">
        <f t="shared" si="15"/>
        <v>-0.20821341749611538</v>
      </c>
      <c r="Q90" s="3">
        <f t="shared" si="16"/>
        <v>0.10677698412232101</v>
      </c>
    </row>
    <row r="91" spans="2:17">
      <c r="B91" s="13">
        <v>730</v>
      </c>
      <c r="C91" s="16">
        <v>0.73406310367031558</v>
      </c>
      <c r="D91" s="16">
        <v>0.41253470844902818</v>
      </c>
      <c r="E91" s="16">
        <v>0.4356435643564357</v>
      </c>
      <c r="F91" s="16">
        <v>9.5541401273885357E-2</v>
      </c>
      <c r="G91" s="16">
        <v>0.13969732246798602</v>
      </c>
      <c r="H91" s="16">
        <v>0.197968220890857</v>
      </c>
      <c r="I91" s="16">
        <v>0.28235294117647058</v>
      </c>
      <c r="J91" s="16"/>
      <c r="K91" s="30"/>
      <c r="L91" s="15">
        <v>810</v>
      </c>
      <c r="M91" s="3">
        <f t="shared" si="12"/>
        <v>0.14792669282216644</v>
      </c>
      <c r="N91" s="3">
        <f t="shared" si="13"/>
        <v>0.32196177859484726</v>
      </c>
      <c r="O91" s="3">
        <f t="shared" si="14"/>
        <v>0.30888944714661554</v>
      </c>
      <c r="P91" s="3">
        <f t="shared" si="15"/>
        <v>-0.22692018867952088</v>
      </c>
      <c r="Q91" s="3">
        <f t="shared" si="16"/>
        <v>8.3089307583900401E-2</v>
      </c>
    </row>
    <row r="92" spans="2:17">
      <c r="B92" s="13">
        <v>740</v>
      </c>
      <c r="C92" s="16">
        <v>0.74694140373470697</v>
      </c>
      <c r="D92" s="16">
        <v>0.44426814756049182</v>
      </c>
      <c r="E92" s="16">
        <v>0.51485148514851475</v>
      </c>
      <c r="F92" s="16">
        <v>0.10350318471337579</v>
      </c>
      <c r="G92" s="16">
        <v>0.14357780364765232</v>
      </c>
      <c r="H92" s="16">
        <v>0.20057306590257876</v>
      </c>
      <c r="I92" s="16">
        <v>0.25359477124183005</v>
      </c>
      <c r="J92" s="16"/>
      <c r="K92" s="30"/>
      <c r="L92" s="15">
        <v>820</v>
      </c>
      <c r="M92" s="3">
        <f t="shared" si="12"/>
        <v>0.14339499559663718</v>
      </c>
      <c r="N92" s="3">
        <f t="shared" si="13"/>
        <v>0.34468682170450204</v>
      </c>
      <c r="O92" s="3">
        <f t="shared" si="14"/>
        <v>0.32817270785370845</v>
      </c>
      <c r="P92" s="3">
        <f t="shared" si="15"/>
        <v>-0.25796039666386555</v>
      </c>
      <c r="Q92" s="3">
        <f t="shared" si="16"/>
        <v>4.1316902503747019E-2</v>
      </c>
    </row>
    <row r="93" spans="2:17">
      <c r="B93" s="13">
        <v>750</v>
      </c>
      <c r="C93" s="16">
        <v>0.70830650354153257</v>
      </c>
      <c r="D93" s="16">
        <v>0.48393494644982143</v>
      </c>
      <c r="E93" s="16">
        <v>0.48844884488448842</v>
      </c>
      <c r="F93" s="16">
        <v>9.9522292993630579E-2</v>
      </c>
      <c r="G93" s="16">
        <v>0.12029491656965466</v>
      </c>
      <c r="H93" s="16">
        <v>0.1797343058088044</v>
      </c>
      <c r="I93" s="16">
        <v>0.19346405228758171</v>
      </c>
      <c r="J93" s="16"/>
      <c r="K93" s="30"/>
      <c r="L93" s="15">
        <v>830</v>
      </c>
      <c r="M93" s="3">
        <f t="shared" si="12"/>
        <v>0.13708563107044033</v>
      </c>
      <c r="N93" s="3">
        <f t="shared" si="13"/>
        <v>0.34257480687852521</v>
      </c>
      <c r="O93" s="3">
        <f t="shared" si="14"/>
        <v>0.32529837150710872</v>
      </c>
      <c r="P93" s="3">
        <f t="shared" si="15"/>
        <v>-0.26339945497533046</v>
      </c>
      <c r="Q93" s="3">
        <f t="shared" si="16"/>
        <v>4.0792273836994367E-2</v>
      </c>
    </row>
    <row r="94" spans="2:17">
      <c r="B94" s="13">
        <v>760</v>
      </c>
      <c r="C94" s="16">
        <v>0.69542820347714096</v>
      </c>
      <c r="D94" s="16">
        <v>0.41253470844902818</v>
      </c>
      <c r="E94" s="16">
        <v>0.56765676567656764</v>
      </c>
      <c r="F94" s="16">
        <v>0.1035031847133758</v>
      </c>
      <c r="G94" s="16">
        <v>0.12029491656965463</v>
      </c>
      <c r="H94" s="16">
        <v>0.17191977077363899</v>
      </c>
      <c r="I94" s="16">
        <v>0.18562091503267975</v>
      </c>
      <c r="J94" s="16"/>
      <c r="K94" s="30"/>
      <c r="L94" s="15">
        <v>840</v>
      </c>
      <c r="M94" s="3">
        <f t="shared" si="12"/>
        <v>0.2225219803111744</v>
      </c>
      <c r="N94" s="3">
        <f t="shared" si="13"/>
        <v>0.42761963415958981</v>
      </c>
      <c r="O94" s="3">
        <f t="shared" si="14"/>
        <v>0.41407150069432869</v>
      </c>
      <c r="P94" s="3">
        <f t="shared" si="15"/>
        <v>-0.31404575810813101</v>
      </c>
      <c r="Q94" s="3">
        <f t="shared" si="16"/>
        <v>-2.0533968730298204E-2</v>
      </c>
    </row>
    <row r="95" spans="2:17">
      <c r="B95" s="13">
        <v>770</v>
      </c>
      <c r="C95" s="16">
        <v>0.64391500321957496</v>
      </c>
      <c r="D95" s="16">
        <v>0.41253470844902812</v>
      </c>
      <c r="E95" s="16">
        <v>0.55445544554455439</v>
      </c>
      <c r="F95" s="16">
        <v>0.1035031847133758</v>
      </c>
      <c r="G95" s="16">
        <v>0.12029491656965463</v>
      </c>
      <c r="H95" s="16">
        <v>0.15629070070330814</v>
      </c>
      <c r="I95" s="16">
        <v>0.16732026143790849</v>
      </c>
      <c r="J95" s="16"/>
      <c r="K95" s="30"/>
      <c r="L95" s="15">
        <v>850</v>
      </c>
      <c r="M95" s="3">
        <f t="shared" si="12"/>
        <v>0.32676693962046582</v>
      </c>
      <c r="N95" s="4">
        <f t="shared" si="13"/>
        <v>0.51414226751283865</v>
      </c>
      <c r="O95" s="4">
        <f t="shared" si="14"/>
        <v>0.50713588697786338</v>
      </c>
      <c r="P95" s="3">
        <f t="shared" si="15"/>
        <v>-0.37112166406139135</v>
      </c>
      <c r="Q95" s="3">
        <f t="shared" si="16"/>
        <v>-0.10892501519629709</v>
      </c>
    </row>
    <row r="96" spans="2:17">
      <c r="B96" s="13">
        <v>780</v>
      </c>
      <c r="C96" s="16">
        <v>0.69542820347714107</v>
      </c>
      <c r="D96" s="16">
        <v>0.40460134867116226</v>
      </c>
      <c r="E96" s="16">
        <v>0.54125412541254114</v>
      </c>
      <c r="F96" s="16">
        <v>0.10748407643312101</v>
      </c>
      <c r="G96" s="16">
        <v>0.12805587892898718</v>
      </c>
      <c r="H96" s="16">
        <v>0.15889554571502992</v>
      </c>
      <c r="I96" s="16">
        <v>0.18300653594771238</v>
      </c>
      <c r="J96" s="16"/>
      <c r="K96" s="30"/>
      <c r="L96" s="15">
        <v>860</v>
      </c>
      <c r="M96" s="3">
        <f t="shared" si="12"/>
        <v>0.26014038049924632</v>
      </c>
      <c r="N96" s="3">
        <f t="shared" si="13"/>
        <v>0.46585276659362373</v>
      </c>
      <c r="O96" s="3">
        <f t="shared" si="14"/>
        <v>0.45383127112507454</v>
      </c>
      <c r="P96" s="3">
        <f t="shared" si="15"/>
        <v>-0.36657499861649184</v>
      </c>
      <c r="Q96" s="3">
        <f t="shared" si="16"/>
        <v>-8.2526294212003762E-2</v>
      </c>
    </row>
    <row r="97" spans="2:17">
      <c r="B97" s="13">
        <v>790</v>
      </c>
      <c r="C97" s="16">
        <v>0.66967160334835796</v>
      </c>
      <c r="D97" s="16">
        <v>0.38873462911543044</v>
      </c>
      <c r="E97" s="16">
        <v>0.55445544554455439</v>
      </c>
      <c r="F97" s="16">
        <v>9.5541401273885357E-2</v>
      </c>
      <c r="G97" s="16">
        <v>0.14745828482731857</v>
      </c>
      <c r="H97" s="16">
        <v>0.14847616566814273</v>
      </c>
      <c r="I97" s="16">
        <v>0.18562091503267969</v>
      </c>
      <c r="J97" s="16"/>
      <c r="K97" s="30"/>
      <c r="L97" s="15">
        <v>870</v>
      </c>
      <c r="M97" s="3">
        <f t="shared" si="12"/>
        <v>0.37473533524771863</v>
      </c>
      <c r="N97" s="4">
        <f t="shared" si="13"/>
        <v>0.52113642044024866</v>
      </c>
      <c r="O97" s="4">
        <f t="shared" si="14"/>
        <v>0.52104933099795214</v>
      </c>
      <c r="P97" s="3">
        <f t="shared" si="15"/>
        <v>-0.34865178747529507</v>
      </c>
      <c r="Q97" s="3">
        <f t="shared" si="16"/>
        <v>-8.7918933398025131E-2</v>
      </c>
    </row>
    <row r="98" spans="2:17">
      <c r="B98" s="13">
        <v>800</v>
      </c>
      <c r="C98" s="16">
        <v>0.72118480360592396</v>
      </c>
      <c r="D98" s="16">
        <v>0.34113447044823486</v>
      </c>
      <c r="E98" s="16">
        <v>0.59405940594059414</v>
      </c>
      <c r="F98" s="16">
        <v>9.5541401273885357E-2</v>
      </c>
      <c r="G98" s="16">
        <v>0.15909972836631742</v>
      </c>
      <c r="H98" s="16">
        <v>0.14587132065642092</v>
      </c>
      <c r="I98" s="16">
        <v>0.19869281045751633</v>
      </c>
      <c r="J98" s="16"/>
      <c r="K98" s="30"/>
      <c r="L98" s="15">
        <v>880</v>
      </c>
      <c r="M98" s="3">
        <f t="shared" si="12"/>
        <v>0.33591168926714504</v>
      </c>
      <c r="N98" s="3">
        <f t="shared" si="13"/>
        <v>0.4949631626169691</v>
      </c>
      <c r="O98" s="3">
        <f t="shared" si="14"/>
        <v>0.49172592371565343</v>
      </c>
      <c r="P98" s="3">
        <f t="shared" si="15"/>
        <v>-0.33992583738434734</v>
      </c>
      <c r="Q98" s="3">
        <f t="shared" si="16"/>
        <v>-6.6992277069594375E-2</v>
      </c>
    </row>
    <row r="99" spans="2:17">
      <c r="B99" s="13">
        <v>810</v>
      </c>
      <c r="C99" s="16">
        <v>0.69542820347714096</v>
      </c>
      <c r="D99" s="16">
        <v>0.35700119000396674</v>
      </c>
      <c r="E99" s="16">
        <v>0.55445544554455439</v>
      </c>
      <c r="F99" s="16">
        <v>8.3598726114649677E-2</v>
      </c>
      <c r="G99" s="16">
        <v>0.15133876600698487</v>
      </c>
      <c r="H99" s="16">
        <v>0.14587132065642092</v>
      </c>
      <c r="I99" s="16">
        <v>0.19869281045751636</v>
      </c>
      <c r="J99" s="16"/>
      <c r="K99" s="30"/>
      <c r="L99" s="15">
        <v>890</v>
      </c>
      <c r="M99" s="3">
        <f t="shared" si="12"/>
        <v>0.19894388944303629</v>
      </c>
      <c r="N99" s="3">
        <f t="shared" si="13"/>
        <v>0.3877911661570736</v>
      </c>
      <c r="O99" s="3">
        <f t="shared" si="14"/>
        <v>0.37515110321869305</v>
      </c>
      <c r="P99" s="3">
        <f t="shared" si="15"/>
        <v>-0.29915397349182959</v>
      </c>
      <c r="Q99" s="3">
        <f t="shared" si="16"/>
        <v>-6.9307660178737299E-5</v>
      </c>
    </row>
    <row r="100" spans="2:17">
      <c r="B100" s="13">
        <v>820</v>
      </c>
      <c r="C100" s="16">
        <v>0.70830650354153246</v>
      </c>
      <c r="D100" s="16">
        <v>0.38873462911543044</v>
      </c>
      <c r="E100" s="16">
        <v>0.56765676567656764</v>
      </c>
      <c r="F100" s="16">
        <v>7.5636942675159233E-2</v>
      </c>
      <c r="G100" s="16">
        <v>0.15909972836631742</v>
      </c>
      <c r="H100" s="16">
        <v>0.18494399583224796</v>
      </c>
      <c r="I100" s="16">
        <v>0.23529411764705879</v>
      </c>
      <c r="J100" s="16"/>
      <c r="K100" s="30"/>
      <c r="L100" s="15">
        <v>900</v>
      </c>
      <c r="M100" s="3">
        <f t="shared" si="12"/>
        <v>0.12946994157950822</v>
      </c>
      <c r="N100" s="3">
        <f t="shared" si="13"/>
        <v>0.33382640907976957</v>
      </c>
      <c r="O100" s="3">
        <f t="shared" si="14"/>
        <v>0.31637299363643168</v>
      </c>
      <c r="P100" s="3">
        <f t="shared" si="15"/>
        <v>-0.26782231335587836</v>
      </c>
      <c r="Q100" s="3">
        <f t="shared" si="16"/>
        <v>4.7312029376766047E-2</v>
      </c>
    </row>
    <row r="101" spans="2:17">
      <c r="B101" s="13">
        <v>830</v>
      </c>
      <c r="C101" s="16">
        <v>0.61815840309079195</v>
      </c>
      <c r="D101" s="16">
        <v>0.34113447044823486</v>
      </c>
      <c r="E101" s="16">
        <v>0.50165016501650161</v>
      </c>
      <c r="F101" s="16">
        <v>7.9617834394904469E-2</v>
      </c>
      <c r="G101" s="16">
        <v>0.1435778036476523</v>
      </c>
      <c r="H101" s="16">
        <v>0.17452461578536074</v>
      </c>
      <c r="I101" s="16">
        <v>0.20653594771241829</v>
      </c>
      <c r="J101" s="16"/>
      <c r="K101" s="30"/>
      <c r="L101" s="15">
        <v>910</v>
      </c>
      <c r="M101" s="3">
        <f t="shared" si="12"/>
        <v>0.20404558922370492</v>
      </c>
      <c r="N101" s="3">
        <f t="shared" si="13"/>
        <v>0.40639313595259913</v>
      </c>
      <c r="O101" s="3">
        <f t="shared" si="14"/>
        <v>0.39236396447128219</v>
      </c>
      <c r="P101" s="3">
        <f t="shared" si="15"/>
        <v>-0.30158604668919353</v>
      </c>
      <c r="Q101" s="3">
        <f t="shared" si="16"/>
        <v>-1.2687846346879115E-2</v>
      </c>
    </row>
    <row r="102" spans="2:17">
      <c r="B102" s="13">
        <v>840</v>
      </c>
      <c r="C102" s="16">
        <v>0.64391500321957496</v>
      </c>
      <c r="D102" s="16">
        <v>0.30146767155890519</v>
      </c>
      <c r="E102" s="16">
        <v>0.46204620462046203</v>
      </c>
      <c r="F102" s="16">
        <v>7.9617834394904469E-2</v>
      </c>
      <c r="G102" s="16">
        <v>0.11641443538998834</v>
      </c>
      <c r="H102" s="16">
        <v>0.16410523573847352</v>
      </c>
      <c r="I102" s="16">
        <v>0.19346405228758171</v>
      </c>
      <c r="J102" s="16"/>
      <c r="K102" s="30"/>
      <c r="L102" s="15">
        <v>920</v>
      </c>
      <c r="M102" s="3">
        <f t="shared" si="12"/>
        <v>0.10030909352174082</v>
      </c>
      <c r="N102" s="3">
        <f t="shared" si="13"/>
        <v>0.31302486468476676</v>
      </c>
      <c r="O102" s="3">
        <f t="shared" si="14"/>
        <v>0.29331517575782756</v>
      </c>
      <c r="P102" s="3">
        <f t="shared" si="15"/>
        <v>-0.26276314344008861</v>
      </c>
      <c r="Q102" s="3">
        <f t="shared" si="16"/>
        <v>5.0935202042547652E-2</v>
      </c>
    </row>
    <row r="103" spans="2:17">
      <c r="B103" s="13">
        <v>850</v>
      </c>
      <c r="C103" s="16">
        <v>0.64391500321957496</v>
      </c>
      <c r="D103" s="16">
        <v>0.3094010313367711</v>
      </c>
      <c r="E103" s="16">
        <v>0.36963696369636961</v>
      </c>
      <c r="F103" s="16">
        <v>6.3694267515923567E-2</v>
      </c>
      <c r="G103" s="16">
        <v>0.10477299185098951</v>
      </c>
      <c r="H103" s="16">
        <v>0.16931492576191715</v>
      </c>
      <c r="I103" s="16">
        <v>0.17777777777777776</v>
      </c>
      <c r="J103" s="16"/>
      <c r="K103" s="30"/>
      <c r="L103" s="15">
        <v>930</v>
      </c>
      <c r="M103" s="3">
        <f t="shared" si="12"/>
        <v>0.14502358467292417</v>
      </c>
      <c r="N103" s="3">
        <f t="shared" si="13"/>
        <v>0.3440502084262741</v>
      </c>
      <c r="O103" s="3">
        <f t="shared" si="14"/>
        <v>0.32784132285581585</v>
      </c>
      <c r="P103" s="3">
        <f t="shared" si="15"/>
        <v>-0.28591845705456215</v>
      </c>
      <c r="Q103" s="3">
        <f t="shared" si="16"/>
        <v>1.9212234751686708E-3</v>
      </c>
    </row>
    <row r="104" spans="2:17">
      <c r="B104" s="13">
        <v>860</v>
      </c>
      <c r="C104" s="16">
        <v>0.63103670315518356</v>
      </c>
      <c r="D104" s="16">
        <v>0.32526775089250298</v>
      </c>
      <c r="E104" s="16">
        <v>0.39603960396039606</v>
      </c>
      <c r="F104" s="16">
        <v>6.7675159235668803E-2</v>
      </c>
      <c r="G104" s="16">
        <v>9.7012029491656965E-2</v>
      </c>
      <c r="H104" s="16">
        <v>0.17452461578536077</v>
      </c>
      <c r="I104" s="16">
        <v>0.16470588235294117</v>
      </c>
      <c r="J104" s="16"/>
      <c r="K104" s="30"/>
      <c r="L104" s="15">
        <v>940</v>
      </c>
      <c r="M104" s="3">
        <f t="shared" si="12"/>
        <v>0.37859791103668861</v>
      </c>
      <c r="N104" s="3">
        <f t="shared" si="13"/>
        <v>0.55627248291581244</v>
      </c>
      <c r="O104" s="4">
        <f t="shared" si="14"/>
        <v>0.55256166473960466</v>
      </c>
      <c r="P104" s="3">
        <f t="shared" si="15"/>
        <v>-0.39145549143857555</v>
      </c>
      <c r="Q104" s="3">
        <f t="shared" si="16"/>
        <v>-0.1736645606650595</v>
      </c>
    </row>
    <row r="105" spans="2:17">
      <c r="B105" s="13">
        <v>870</v>
      </c>
      <c r="C105" s="16">
        <v>0.64391500321957507</v>
      </c>
      <c r="D105" s="16">
        <v>0.26973423244744155</v>
      </c>
      <c r="E105" s="16">
        <v>0.33003300330033003</v>
      </c>
      <c r="F105" s="16">
        <v>5.9713375796178345E-2</v>
      </c>
      <c r="G105" s="16">
        <v>8.9251067132324405E-2</v>
      </c>
      <c r="H105" s="16">
        <v>0.1250325605626465</v>
      </c>
      <c r="I105" s="16">
        <v>0.13594771241830064</v>
      </c>
      <c r="J105" s="16"/>
      <c r="K105" s="30"/>
      <c r="L105" s="15">
        <v>950</v>
      </c>
      <c r="M105" s="3">
        <f t="shared" si="12"/>
        <v>0.21286732185611371</v>
      </c>
      <c r="N105" s="3">
        <f t="shared" si="13"/>
        <v>0.41982168574011691</v>
      </c>
      <c r="O105" s="3">
        <f t="shared" si="14"/>
        <v>0.40556642540630933</v>
      </c>
      <c r="P105" s="3">
        <f t="shared" si="15"/>
        <v>-0.32550968448853146</v>
      </c>
      <c r="Q105" s="3">
        <f t="shared" si="16"/>
        <v>-6.3885267394215947E-2</v>
      </c>
    </row>
    <row r="106" spans="2:17">
      <c r="B106" s="13">
        <v>880</v>
      </c>
      <c r="C106" s="16">
        <v>0.66967160334835807</v>
      </c>
      <c r="D106" s="16">
        <v>0.28560095200317337</v>
      </c>
      <c r="E106" s="16">
        <v>0.36963696369636967</v>
      </c>
      <c r="F106" s="16">
        <v>6.369426751592358E-2</v>
      </c>
      <c r="G106" s="16">
        <v>8.9251067132324405E-2</v>
      </c>
      <c r="H106" s="16">
        <v>0.1250325605626465</v>
      </c>
      <c r="I106" s="16">
        <v>0.1437908496732026</v>
      </c>
      <c r="J106" s="16"/>
      <c r="K106" s="30"/>
      <c r="L106" s="15">
        <v>960</v>
      </c>
      <c r="M106" s="3">
        <f t="shared" si="12"/>
        <v>0.29014921591795884</v>
      </c>
      <c r="N106" s="3">
        <f t="shared" si="13"/>
        <v>0.47500266667446411</v>
      </c>
      <c r="O106" s="3">
        <f t="shared" si="14"/>
        <v>0.46671968814200387</v>
      </c>
      <c r="P106" s="3">
        <f t="shared" si="15"/>
        <v>-0.32926251769905285</v>
      </c>
      <c r="Q106" s="3">
        <f t="shared" si="16"/>
        <v>-6.6608489016923594E-2</v>
      </c>
    </row>
    <row r="107" spans="2:17">
      <c r="B107" s="13">
        <v>890</v>
      </c>
      <c r="C107" s="16">
        <v>0.55376690276883456</v>
      </c>
      <c r="D107" s="16">
        <v>0.30146767155890519</v>
      </c>
      <c r="E107" s="16">
        <v>0.38283828382838281</v>
      </c>
      <c r="F107" s="16">
        <v>5.9713375796178345E-2</v>
      </c>
      <c r="G107" s="16">
        <v>9.7012029491656965E-2</v>
      </c>
      <c r="H107" s="16">
        <v>0.12242771555092472</v>
      </c>
      <c r="I107" s="16">
        <v>0.14640522875816994</v>
      </c>
      <c r="J107" s="16"/>
      <c r="K107" s="30"/>
      <c r="L107" s="15">
        <v>970</v>
      </c>
      <c r="M107" s="3">
        <f t="shared" si="12"/>
        <v>0.21400007114482988</v>
      </c>
      <c r="N107" s="3">
        <f t="shared" si="13"/>
        <v>0.4474629229113733</v>
      </c>
      <c r="O107" s="3">
        <f t="shared" si="14"/>
        <v>0.43015400930177894</v>
      </c>
      <c r="P107" s="3">
        <f t="shared" si="15"/>
        <v>-0.3526202713233344</v>
      </c>
      <c r="Q107" s="3">
        <f t="shared" si="16"/>
        <v>-7.765757682059321E-2</v>
      </c>
    </row>
    <row r="108" spans="2:17">
      <c r="B108" s="13">
        <v>900</v>
      </c>
      <c r="C108" s="16">
        <v>0.47649710238248549</v>
      </c>
      <c r="D108" s="16">
        <v>0.26180087266957552</v>
      </c>
      <c r="E108" s="16">
        <v>0.38283828382838286</v>
      </c>
      <c r="F108" s="16">
        <v>6.7675159235668803E-2</v>
      </c>
      <c r="G108" s="16">
        <v>0.10089251067132325</v>
      </c>
      <c r="H108" s="16">
        <v>0.1250325605626465</v>
      </c>
      <c r="I108" s="16">
        <v>0.1437908496732026</v>
      </c>
      <c r="J108" s="16"/>
      <c r="K108" s="30"/>
      <c r="L108" s="15">
        <v>980</v>
      </c>
      <c r="M108" s="3">
        <f t="shared" si="12"/>
        <v>6.0048832157334531E-2</v>
      </c>
      <c r="N108" s="3">
        <f t="shared" si="13"/>
        <v>0.28839400721322911</v>
      </c>
      <c r="O108" s="3">
        <f t="shared" si="14"/>
        <v>0.26510631963359621</v>
      </c>
      <c r="P108" s="3">
        <f t="shared" si="15"/>
        <v>-0.24878463131517956</v>
      </c>
      <c r="Q108" s="3">
        <f t="shared" si="16"/>
        <v>7.3080133810786596E-2</v>
      </c>
    </row>
    <row r="109" spans="2:17">
      <c r="B109" s="13">
        <v>910</v>
      </c>
      <c r="C109" s="16">
        <v>0.47649710238248549</v>
      </c>
      <c r="D109" s="16">
        <v>0.26180087266957558</v>
      </c>
      <c r="E109" s="16">
        <v>0.34323432343234322</v>
      </c>
      <c r="F109" s="16">
        <v>6.7675159235668789E-2</v>
      </c>
      <c r="G109" s="16">
        <v>0.10477299185098951</v>
      </c>
      <c r="H109" s="16">
        <v>0.12242771555092472</v>
      </c>
      <c r="I109" s="16">
        <v>0.16470588235294117</v>
      </c>
      <c r="J109" s="16"/>
      <c r="K109" s="30"/>
      <c r="L109" s="15">
        <v>990</v>
      </c>
      <c r="M109" s="3">
        <f t="shared" si="12"/>
        <v>3.5391650920430173E-2</v>
      </c>
      <c r="N109" s="3">
        <f t="shared" si="13"/>
        <v>0.25502391609567437</v>
      </c>
      <c r="O109" s="3">
        <f t="shared" si="14"/>
        <v>0.23172722147895738</v>
      </c>
      <c r="P109" s="3">
        <f t="shared" si="15"/>
        <v>-0.25513984276850948</v>
      </c>
      <c r="Q109" s="3">
        <f t="shared" si="16"/>
        <v>8.5989767342349893E-2</v>
      </c>
    </row>
    <row r="110" spans="2:17">
      <c r="B110" s="13">
        <v>920</v>
      </c>
      <c r="C110" s="16">
        <v>0.46361880231809405</v>
      </c>
      <c r="D110" s="16">
        <v>0.2776675922253074</v>
      </c>
      <c r="E110" s="16">
        <v>0.38283828382838286</v>
      </c>
      <c r="F110" s="16">
        <v>6.369426751592358E-2</v>
      </c>
      <c r="G110" s="16">
        <v>0.10477299185098951</v>
      </c>
      <c r="H110" s="16">
        <v>0.12763740557436831</v>
      </c>
      <c r="I110" s="16">
        <v>0.15163398692810456</v>
      </c>
      <c r="J110" s="16"/>
      <c r="K110" s="30"/>
      <c r="L110" s="15">
        <v>1000</v>
      </c>
      <c r="M110" s="3">
        <f t="shared" si="12"/>
        <v>9.5080798664820748E-2</v>
      </c>
      <c r="N110" s="3">
        <f t="shared" si="13"/>
        <v>0.28678852281100514</v>
      </c>
      <c r="O110" s="3">
        <f t="shared" si="14"/>
        <v>0.26936858069848785</v>
      </c>
      <c r="P110" s="3">
        <f t="shared" si="15"/>
        <v>-0.26463737899455908</v>
      </c>
      <c r="Q110" s="3">
        <f t="shared" si="16"/>
        <v>7.0274960137175782E-2</v>
      </c>
    </row>
    <row r="111" spans="2:17">
      <c r="B111" s="13">
        <v>930</v>
      </c>
      <c r="C111" s="16">
        <v>0.45074050225370249</v>
      </c>
      <c r="D111" s="16">
        <v>0.3094010313367711</v>
      </c>
      <c r="E111" s="16">
        <v>0.33003300330033003</v>
      </c>
      <c r="F111" s="16">
        <v>5.9713375796178345E-2</v>
      </c>
      <c r="G111" s="16">
        <v>0.11253395421032208</v>
      </c>
      <c r="H111" s="16">
        <v>0.12763740557436831</v>
      </c>
      <c r="I111" s="16">
        <v>0.15947712418300652</v>
      </c>
      <c r="J111" s="16"/>
      <c r="K111" s="30"/>
      <c r="L111" s="15">
        <v>1010</v>
      </c>
      <c r="M111" s="3">
        <f t="shared" si="12"/>
        <v>3.2829491355414867E-2</v>
      </c>
      <c r="N111" s="3">
        <f t="shared" si="13"/>
        <v>0.24397272657450947</v>
      </c>
      <c r="O111" s="3">
        <f t="shared" si="14"/>
        <v>0.22155319064695073</v>
      </c>
      <c r="P111" s="3">
        <f t="shared" si="15"/>
        <v>-0.23969874470288671</v>
      </c>
      <c r="Q111" s="3">
        <f t="shared" si="16"/>
        <v>9.2725057586678414E-2</v>
      </c>
    </row>
    <row r="112" spans="2:17">
      <c r="B112" s="13">
        <v>940</v>
      </c>
      <c r="C112" s="16">
        <v>0.48937540244687694</v>
      </c>
      <c r="D112" s="16">
        <v>0.28560095200317337</v>
      </c>
      <c r="E112" s="16">
        <v>0.25082508250825081</v>
      </c>
      <c r="F112" s="16">
        <v>6.369426751592358E-2</v>
      </c>
      <c r="G112" s="16">
        <v>0.11253395421032208</v>
      </c>
      <c r="H112" s="16">
        <v>0.14587132065642094</v>
      </c>
      <c r="I112" s="16">
        <v>0.18300653594771241</v>
      </c>
      <c r="J112" s="16"/>
      <c r="K112" s="30"/>
      <c r="L112" s="15">
        <v>1020</v>
      </c>
      <c r="M112" s="3">
        <f t="shared" si="12"/>
        <v>-1.6149536025312213E-2</v>
      </c>
      <c r="N112" s="3">
        <f t="shared" si="13"/>
        <v>0.18964097861324025</v>
      </c>
      <c r="O112" s="3">
        <f t="shared" si="14"/>
        <v>0.16571383662905556</v>
      </c>
      <c r="P112" s="3">
        <f t="shared" si="15"/>
        <v>-0.19900979360859872</v>
      </c>
      <c r="Q112" s="3">
        <f t="shared" si="16"/>
        <v>0.12627821269845599</v>
      </c>
    </row>
    <row r="113" spans="2:17">
      <c r="B113" s="13">
        <v>950</v>
      </c>
      <c r="C113" s="16">
        <v>0.43786220218931104</v>
      </c>
      <c r="D113" s="16">
        <v>0.28560095200317331</v>
      </c>
      <c r="E113" s="16">
        <v>0.29042904290429045</v>
      </c>
      <c r="F113" s="16">
        <v>4.7770700636942678E-2</v>
      </c>
      <c r="G113" s="16">
        <v>0.10089251067132325</v>
      </c>
      <c r="H113" s="16">
        <v>0.1198228705392029</v>
      </c>
      <c r="I113" s="16">
        <v>0.16732026143790849</v>
      </c>
      <c r="J113" s="16"/>
      <c r="K113" s="30"/>
      <c r="L113" s="15">
        <v>1030</v>
      </c>
      <c r="M113" s="3">
        <f t="shared" si="12"/>
        <v>0.1666852399119344</v>
      </c>
      <c r="N113" s="3">
        <f t="shared" si="13"/>
        <v>0.33773557420157818</v>
      </c>
      <c r="O113" s="3">
        <f t="shared" si="14"/>
        <v>0.32579462740433568</v>
      </c>
      <c r="P113" s="3">
        <f t="shared" si="15"/>
        <v>-0.25231324889272466</v>
      </c>
      <c r="Q113" s="3">
        <f t="shared" si="16"/>
        <v>4.1467794075806509E-2</v>
      </c>
    </row>
    <row r="114" spans="2:17">
      <c r="B114" s="13">
        <v>960</v>
      </c>
      <c r="C114" s="16">
        <v>0.46361880231809405</v>
      </c>
      <c r="D114" s="16">
        <v>0.23800079333597779</v>
      </c>
      <c r="E114" s="16">
        <v>0.29042904290429045</v>
      </c>
      <c r="F114" s="16">
        <v>4.7770700636942678E-2</v>
      </c>
      <c r="G114" s="16">
        <v>9.3131548311990692E-2</v>
      </c>
      <c r="H114" s="16">
        <v>0.11461318051575931</v>
      </c>
      <c r="I114" s="16">
        <v>0.15163398692810456</v>
      </c>
      <c r="J114" s="16"/>
      <c r="K114" s="30"/>
      <c r="L114" s="15">
        <v>1040</v>
      </c>
      <c r="M114" s="3">
        <f t="shared" si="12"/>
        <v>0.11044544038545241</v>
      </c>
      <c r="N114" s="3">
        <f t="shared" si="13"/>
        <v>0.27161923641947328</v>
      </c>
      <c r="O114" s="3">
        <f t="shared" si="14"/>
        <v>0.2584318414206605</v>
      </c>
      <c r="P114" s="3">
        <f t="shared" si="15"/>
        <v>-0.20449738696318931</v>
      </c>
      <c r="Q114" s="3">
        <f t="shared" si="16"/>
        <v>0.10274307455874607</v>
      </c>
    </row>
    <row r="115" spans="2:17">
      <c r="B115" s="13">
        <v>970</v>
      </c>
      <c r="C115" s="16">
        <v>0.39922730199613649</v>
      </c>
      <c r="D115" s="16">
        <v>0.23800079333597779</v>
      </c>
      <c r="E115" s="16">
        <v>0.2772277227722772</v>
      </c>
      <c r="F115" s="16">
        <v>6.369426751592358E-2</v>
      </c>
      <c r="G115" s="16">
        <v>8.9251067132324419E-2</v>
      </c>
      <c r="H115" s="16">
        <v>0.1172180255274811</v>
      </c>
      <c r="I115" s="16">
        <v>0.15947712418300652</v>
      </c>
      <c r="J115" s="16"/>
      <c r="K115" s="30"/>
      <c r="L115" s="15">
        <v>1050</v>
      </c>
      <c r="M115" s="3">
        <f t="shared" si="12"/>
        <v>0.26664090885895808</v>
      </c>
      <c r="N115" s="3">
        <f t="shared" si="13"/>
        <v>0.40225779068994511</v>
      </c>
      <c r="O115" s="3">
        <f t="shared" si="14"/>
        <v>0.39879858779719801</v>
      </c>
      <c r="P115" s="3">
        <f t="shared" si="15"/>
        <v>-0.24295497066971503</v>
      </c>
      <c r="Q115" s="3">
        <f t="shared" si="16"/>
        <v>2.6739614898865088E-2</v>
      </c>
    </row>
    <row r="116" spans="2:17">
      <c r="B116" s="13">
        <v>980</v>
      </c>
      <c r="C116" s="16">
        <v>0.39922730199613649</v>
      </c>
      <c r="D116" s="16">
        <v>0.23006743355811188</v>
      </c>
      <c r="E116" s="16">
        <v>0.35643564356435642</v>
      </c>
      <c r="F116" s="16">
        <v>5.9713375796178345E-2</v>
      </c>
      <c r="G116" s="16">
        <v>8.9251067132324405E-2</v>
      </c>
      <c r="H116" s="16">
        <v>0.10940349049231571</v>
      </c>
      <c r="I116" s="16">
        <v>0.13856209150326798</v>
      </c>
      <c r="J116" s="16"/>
      <c r="K116" s="30"/>
      <c r="L116" s="15">
        <v>1060</v>
      </c>
      <c r="M116" s="3">
        <f t="shared" si="12"/>
        <v>0.33577662085732368</v>
      </c>
      <c r="N116" s="3">
        <f t="shared" si="13"/>
        <v>0.4669563564887878</v>
      </c>
      <c r="O116" s="3">
        <f t="shared" si="14"/>
        <v>0.46697714651432976</v>
      </c>
      <c r="P116" s="3">
        <f t="shared" si="15"/>
        <v>-0.27886946507935878</v>
      </c>
      <c r="Q116" s="3">
        <f t="shared" si="16"/>
        <v>-2.8578795345133703E-2</v>
      </c>
    </row>
    <row r="117" spans="2:17">
      <c r="B117" s="13">
        <v>990</v>
      </c>
      <c r="C117" s="16">
        <v>0.39922730199613649</v>
      </c>
      <c r="D117" s="16">
        <v>0.25386751289170967</v>
      </c>
      <c r="E117" s="16">
        <v>0.34323432343234328</v>
      </c>
      <c r="F117" s="16">
        <v>7.1656050955414025E-2</v>
      </c>
      <c r="G117" s="16">
        <v>7.7609623593325572E-2</v>
      </c>
      <c r="H117" s="16">
        <v>9.3774420421984889E-2</v>
      </c>
      <c r="I117" s="16">
        <v>0.11241830065359477</v>
      </c>
      <c r="J117" s="16"/>
      <c r="K117" s="30"/>
      <c r="L117" s="15">
        <v>1070</v>
      </c>
      <c r="M117" s="3">
        <f t="shared" si="12"/>
        <v>0.45828873358937916</v>
      </c>
      <c r="N117" s="4">
        <f t="shared" si="13"/>
        <v>0.55051161293699336</v>
      </c>
      <c r="O117" s="4">
        <f t="shared" si="14"/>
        <v>0.56038607906657234</v>
      </c>
      <c r="P117" s="3">
        <f t="shared" si="15"/>
        <v>-0.30777393048852048</v>
      </c>
      <c r="Q117" s="3">
        <f t="shared" si="16"/>
        <v>-8.1226759345708791E-2</v>
      </c>
    </row>
    <row r="118" spans="2:17">
      <c r="B118" s="13">
        <v>1000</v>
      </c>
      <c r="C118" s="16">
        <v>0.46361880231809394</v>
      </c>
      <c r="D118" s="16">
        <v>0.28560095200317337</v>
      </c>
      <c r="E118" s="16">
        <v>0.35643564356435642</v>
      </c>
      <c r="F118" s="16">
        <v>7.9617834394904469E-2</v>
      </c>
      <c r="G118" s="16">
        <v>8.1490104772991859E-2</v>
      </c>
      <c r="H118" s="16">
        <v>9.116957541026309E-2</v>
      </c>
      <c r="I118" s="16">
        <v>0.10718954248366012</v>
      </c>
      <c r="J118" s="16"/>
      <c r="K118" s="30"/>
      <c r="L118" s="15">
        <v>1080</v>
      </c>
      <c r="M118" s="3">
        <f t="shared" si="12"/>
        <v>0.48642019150797144</v>
      </c>
      <c r="N118" s="4">
        <f t="shared" si="13"/>
        <v>0.56570060406466061</v>
      </c>
      <c r="O118" s="4">
        <f t="shared" si="14"/>
        <v>0.57830228227688485</v>
      </c>
      <c r="P118" s="3">
        <f t="shared" si="15"/>
        <v>-0.30015488929497269</v>
      </c>
      <c r="Q118" s="3">
        <f t="shared" si="16"/>
        <v>-8.290643417092089E-2</v>
      </c>
    </row>
    <row r="119" spans="2:17">
      <c r="B119" s="13">
        <v>1010</v>
      </c>
      <c r="C119" s="16">
        <v>0.39922730199613649</v>
      </c>
      <c r="D119" s="16">
        <v>0.26973423244744155</v>
      </c>
      <c r="E119" s="16">
        <v>0.34323432343234322</v>
      </c>
      <c r="F119" s="16">
        <v>6.7675159235668789E-2</v>
      </c>
      <c r="G119" s="16">
        <v>8.9251067132324405E-2</v>
      </c>
      <c r="H119" s="16">
        <v>9.6379265433706687E-2</v>
      </c>
      <c r="I119" s="16">
        <v>0.12287581699346406</v>
      </c>
      <c r="J119" s="16"/>
      <c r="K119" s="30"/>
      <c r="L119" s="15">
        <v>1090</v>
      </c>
      <c r="M119" s="3">
        <f t="shared" si="12"/>
        <v>0.49362874020035591</v>
      </c>
      <c r="N119" s="4">
        <f t="shared" si="13"/>
        <v>0.5745685283687062</v>
      </c>
      <c r="O119" s="4">
        <f t="shared" si="14"/>
        <v>0.58727283464557645</v>
      </c>
      <c r="P119" s="3">
        <f t="shared" si="15"/>
        <v>-0.29342132896568485</v>
      </c>
      <c r="Q119" s="3">
        <f t="shared" si="16"/>
        <v>-8.5175620859284873E-2</v>
      </c>
    </row>
    <row r="120" spans="2:17">
      <c r="B120" s="13">
        <v>1020</v>
      </c>
      <c r="C120" s="16">
        <v>0.34771410173857048</v>
      </c>
      <c r="D120" s="16">
        <v>0.26180087266957558</v>
      </c>
      <c r="E120" s="16">
        <v>0.31683168316831684</v>
      </c>
      <c r="F120" s="16">
        <v>5.17515923566879E-2</v>
      </c>
      <c r="G120" s="16">
        <v>8.9251067132324419E-2</v>
      </c>
      <c r="H120" s="16">
        <v>8.0750195363375882E-2</v>
      </c>
      <c r="I120" s="16">
        <v>0.12026143790849675</v>
      </c>
      <c r="J120" s="16"/>
      <c r="K120" s="30"/>
      <c r="L120" s="15">
        <v>1100</v>
      </c>
      <c r="M120" s="3">
        <f t="shared" si="12"/>
        <v>0.41646057474153864</v>
      </c>
      <c r="N120" s="4">
        <f t="shared" si="13"/>
        <v>0.52538108813156104</v>
      </c>
      <c r="O120" s="4">
        <f t="shared" si="14"/>
        <v>0.5314767418460441</v>
      </c>
      <c r="P120" s="3">
        <f t="shared" si="15"/>
        <v>-0.28787998067366832</v>
      </c>
      <c r="Q120" s="3">
        <f t="shared" si="16"/>
        <v>-6.0761496825361958E-2</v>
      </c>
    </row>
    <row r="121" spans="2:17">
      <c r="B121" s="13">
        <v>1030</v>
      </c>
      <c r="C121" s="16">
        <v>0.41210560206052804</v>
      </c>
      <c r="D121" s="16">
        <v>0.25386751289170967</v>
      </c>
      <c r="E121" s="16">
        <v>0.29042904290429045</v>
      </c>
      <c r="F121" s="16">
        <v>4.3789808917197449E-2</v>
      </c>
      <c r="G121" s="16">
        <v>8.5370585952658132E-2</v>
      </c>
      <c r="H121" s="16">
        <v>7.033081531648866E-2</v>
      </c>
      <c r="I121" s="16">
        <v>0.12287581699346406</v>
      </c>
      <c r="J121" s="16"/>
      <c r="K121" s="30"/>
      <c r="L121" s="15">
        <v>1110</v>
      </c>
      <c r="M121" s="3">
        <f t="shared" si="12"/>
        <v>0.35439579976338859</v>
      </c>
      <c r="N121" s="3">
        <f t="shared" si="13"/>
        <v>0.45022540446739273</v>
      </c>
      <c r="O121" s="3">
        <f t="shared" si="14"/>
        <v>0.45523608058895176</v>
      </c>
      <c r="P121" s="3">
        <f t="shared" si="15"/>
        <v>-0.2561088173334089</v>
      </c>
      <c r="Q121" s="3">
        <f t="shared" si="16"/>
        <v>8.0719407302490243E-4</v>
      </c>
    </row>
    <row r="122" spans="2:17">
      <c r="B122" s="13">
        <v>1040</v>
      </c>
      <c r="C122" s="16">
        <v>0.39922730199613649</v>
      </c>
      <c r="D122" s="16">
        <v>0.2459341531138437</v>
      </c>
      <c r="E122" s="16">
        <v>0.31683168316831678</v>
      </c>
      <c r="F122" s="16">
        <v>2.7866242038216561E-2</v>
      </c>
      <c r="G122" s="16">
        <v>8.9251067132324405E-2</v>
      </c>
      <c r="H122" s="16">
        <v>7.8145350351654069E-2</v>
      </c>
      <c r="I122" s="16">
        <v>0.10457516339869281</v>
      </c>
      <c r="J122" s="16"/>
      <c r="K122" s="30"/>
      <c r="L122" s="15">
        <v>1120</v>
      </c>
      <c r="M122" s="3">
        <f t="shared" si="12"/>
        <v>0.21742316010816898</v>
      </c>
      <c r="N122" s="3">
        <f t="shared" si="13"/>
        <v>0.36152026197394493</v>
      </c>
      <c r="O122" s="3">
        <f t="shared" si="14"/>
        <v>0.35497271699599109</v>
      </c>
      <c r="P122" s="3">
        <f t="shared" si="15"/>
        <v>-0.25004939718232727</v>
      </c>
      <c r="Q122" s="3">
        <f t="shared" si="16"/>
        <v>5.0982812457589066E-2</v>
      </c>
    </row>
    <row r="123" spans="2:17">
      <c r="B123" s="13">
        <v>1050</v>
      </c>
      <c r="C123" s="16">
        <v>0.42498390212491949</v>
      </c>
      <c r="D123" s="16">
        <v>0.21420071400237997</v>
      </c>
      <c r="E123" s="16">
        <v>0.2772277227722772</v>
      </c>
      <c r="F123" s="16">
        <v>2.7866242038216561E-2</v>
      </c>
      <c r="G123" s="16">
        <v>9.3131548311990692E-2</v>
      </c>
      <c r="H123" s="16">
        <v>7.5540505339932257E-2</v>
      </c>
      <c r="I123" s="16">
        <v>0.12026143790849672</v>
      </c>
      <c r="J123" s="16"/>
      <c r="K123" s="30"/>
      <c r="L123" s="15">
        <v>1130</v>
      </c>
      <c r="M123" s="3">
        <f t="shared" si="12"/>
        <v>0.12355325177318971</v>
      </c>
      <c r="N123" s="3">
        <f t="shared" si="13"/>
        <v>0.3065126469237488</v>
      </c>
      <c r="O123" s="3">
        <f t="shared" si="14"/>
        <v>0.29133980085735406</v>
      </c>
      <c r="P123" s="3">
        <f t="shared" si="15"/>
        <v>-0.25181418532303873</v>
      </c>
      <c r="Q123" s="3">
        <f t="shared" si="16"/>
        <v>7.0634306200204319E-2</v>
      </c>
    </row>
    <row r="124" spans="2:17">
      <c r="B124" s="13">
        <v>1060</v>
      </c>
      <c r="C124" s="16">
        <v>0.46361880231809405</v>
      </c>
      <c r="D124" s="16">
        <v>0.22213407378024591</v>
      </c>
      <c r="E124" s="16">
        <v>0.264026402640264</v>
      </c>
      <c r="F124" s="16">
        <v>3.1847133757961783E-2</v>
      </c>
      <c r="G124" s="16">
        <v>9.3131548311990692E-2</v>
      </c>
      <c r="H124" s="16">
        <v>7.5540505339932271E-2</v>
      </c>
      <c r="I124" s="16">
        <v>0.13333333333333333</v>
      </c>
      <c r="J124" s="16"/>
      <c r="K124" s="30"/>
      <c r="L124" s="15">
        <v>1140</v>
      </c>
      <c r="M124" s="3">
        <f t="shared" si="12"/>
        <v>0.15135175084910721</v>
      </c>
      <c r="N124" s="3">
        <f t="shared" si="13"/>
        <v>0.33967904749130579</v>
      </c>
      <c r="O124" s="3">
        <f t="shared" si="14"/>
        <v>0.32508546078982287</v>
      </c>
      <c r="P124" s="3">
        <f t="shared" si="15"/>
        <v>-0.27325872474255941</v>
      </c>
      <c r="Q124" s="3">
        <f t="shared" si="16"/>
        <v>5.4957619759022421E-2</v>
      </c>
    </row>
    <row r="125" spans="2:17">
      <c r="B125" s="13">
        <v>1070</v>
      </c>
      <c r="C125" s="16">
        <v>0.51513200257565994</v>
      </c>
      <c r="D125" s="16">
        <v>0.19833399444664818</v>
      </c>
      <c r="E125" s="16">
        <v>0.23762376237623761</v>
      </c>
      <c r="F125" s="16">
        <v>3.9808917197452234E-2</v>
      </c>
      <c r="G125" s="16">
        <v>9.7012029491656965E-2</v>
      </c>
      <c r="H125" s="16">
        <v>9.1169575410263076E-2</v>
      </c>
      <c r="I125" s="16">
        <v>0.12026143790849675</v>
      </c>
      <c r="J125" s="16"/>
      <c r="K125" s="30"/>
      <c r="L125" s="15">
        <v>1150</v>
      </c>
      <c r="M125" s="3">
        <f t="shared" ref="M125:M182" si="17">CORREL(C$7:I$7,C133:I133)</f>
        <v>0.10037063370993966</v>
      </c>
      <c r="N125" s="3">
        <f t="shared" ref="N125:N182" si="18">CORREL(C$8:I$8,C133:I133)</f>
        <v>0.30699032753091759</v>
      </c>
      <c r="O125" s="3">
        <f t="shared" ref="O125:O182" si="19">CORREL(C$9:I$9,C133:I133)</f>
        <v>0.28804368838680389</v>
      </c>
      <c r="P125" s="3">
        <f t="shared" ref="P125:P182" si="20">CORREL(C$10:I$10,C133:I133)</f>
        <v>-0.26850226665113075</v>
      </c>
      <c r="Q125" s="3">
        <f t="shared" ref="Q125:Q182" si="21">CORREL(C$11:I$11,C133:I133)</f>
        <v>7.3746346844415153E-2</v>
      </c>
    </row>
    <row r="126" spans="2:17">
      <c r="B126" s="13">
        <v>1080</v>
      </c>
      <c r="C126" s="16">
        <v>0.47649710238248549</v>
      </c>
      <c r="D126" s="16">
        <v>0.16660055533518445</v>
      </c>
      <c r="E126" s="16">
        <v>0.22442244224422439</v>
      </c>
      <c r="F126" s="16">
        <v>3.5828025477707005E-2</v>
      </c>
      <c r="G126" s="16">
        <v>0.10089251067132325</v>
      </c>
      <c r="H126" s="16">
        <v>0.1041938004688721</v>
      </c>
      <c r="I126" s="16">
        <v>0.11241830065359477</v>
      </c>
      <c r="J126" s="16"/>
      <c r="K126" s="30"/>
      <c r="L126" s="15">
        <v>1160</v>
      </c>
      <c r="M126" s="3">
        <f t="shared" si="17"/>
        <v>0.11206610130990115</v>
      </c>
      <c r="N126" s="3">
        <f t="shared" si="18"/>
        <v>0.32141165436383395</v>
      </c>
      <c r="O126" s="3">
        <f t="shared" si="19"/>
        <v>0.30264700510354481</v>
      </c>
      <c r="P126" s="3">
        <f t="shared" si="20"/>
        <v>-0.27617312349438605</v>
      </c>
      <c r="Q126" s="3">
        <f t="shared" si="21"/>
        <v>6.3983080949514243E-2</v>
      </c>
    </row>
    <row r="127" spans="2:17">
      <c r="B127" s="13">
        <v>1090</v>
      </c>
      <c r="C127" s="16">
        <v>0.47649710238248549</v>
      </c>
      <c r="D127" s="16">
        <v>0.15866719555731854</v>
      </c>
      <c r="E127" s="16">
        <v>0.22442244224422442</v>
      </c>
      <c r="F127" s="16">
        <v>2.7866242038216561E-2</v>
      </c>
      <c r="G127" s="16">
        <v>0.10089251067132325</v>
      </c>
      <c r="H127" s="16">
        <v>9.6379265433706687E-2</v>
      </c>
      <c r="I127" s="16">
        <v>0.12287581699346403</v>
      </c>
      <c r="J127" s="16"/>
      <c r="K127" s="30"/>
      <c r="L127" s="15">
        <v>1170</v>
      </c>
      <c r="M127" s="3">
        <f t="shared" si="17"/>
        <v>0.12569821838974057</v>
      </c>
      <c r="N127" s="3">
        <f t="shared" si="18"/>
        <v>0.3673787084430849</v>
      </c>
      <c r="O127" s="3">
        <f t="shared" si="19"/>
        <v>0.34536495187443567</v>
      </c>
      <c r="P127" s="3">
        <f t="shared" si="20"/>
        <v>-0.33220380292984286</v>
      </c>
      <c r="Q127" s="3">
        <f t="shared" si="21"/>
        <v>-3.8913318789623062E-3</v>
      </c>
    </row>
    <row r="128" spans="2:17">
      <c r="B128" s="13">
        <v>1100</v>
      </c>
      <c r="C128" s="16">
        <v>0.46361880231809405</v>
      </c>
      <c r="D128" s="16">
        <v>0.18246727489091633</v>
      </c>
      <c r="E128" s="16">
        <v>0.25082508250825081</v>
      </c>
      <c r="F128" s="16">
        <v>1.9904458598726117E-2</v>
      </c>
      <c r="G128" s="16">
        <v>0.10089251067132325</v>
      </c>
      <c r="H128" s="16">
        <v>0.1067986454805939</v>
      </c>
      <c r="I128" s="16">
        <v>0.12549019607843137</v>
      </c>
      <c r="J128" s="16"/>
      <c r="K128" s="30"/>
      <c r="L128" s="15">
        <v>1180</v>
      </c>
      <c r="M128" s="3">
        <f t="shared" si="17"/>
        <v>-6.465673733347467E-2</v>
      </c>
      <c r="N128" s="3">
        <f t="shared" si="18"/>
        <v>0.26881626835843137</v>
      </c>
      <c r="O128" s="3">
        <f t="shared" si="19"/>
        <v>0.22768566692093758</v>
      </c>
      <c r="P128" s="3">
        <f t="shared" si="20"/>
        <v>-0.30295211656987525</v>
      </c>
      <c r="Q128" s="3">
        <f t="shared" si="21"/>
        <v>2.8270893422888965E-2</v>
      </c>
    </row>
    <row r="129" spans="2:17">
      <c r="B129" s="13">
        <v>1110</v>
      </c>
      <c r="C129" s="16">
        <v>0.43786220218931093</v>
      </c>
      <c r="D129" s="16">
        <v>0.19040063466878221</v>
      </c>
      <c r="E129" s="16">
        <v>0.25082508250825086</v>
      </c>
      <c r="F129" s="16">
        <v>1.9904458598726117E-2</v>
      </c>
      <c r="G129" s="16">
        <v>9.3131548311990692E-2</v>
      </c>
      <c r="H129" s="16">
        <v>9.3774420421984889E-2</v>
      </c>
      <c r="I129" s="16">
        <v>8.8888888888888878E-2</v>
      </c>
      <c r="J129" s="16"/>
      <c r="K129" s="30"/>
      <c r="L129" s="15">
        <v>1190</v>
      </c>
      <c r="M129" s="3">
        <f t="shared" si="17"/>
        <v>-0.10808648169676735</v>
      </c>
      <c r="N129" s="3">
        <f t="shared" si="18"/>
        <v>0.21676726835579202</v>
      </c>
      <c r="O129" s="3">
        <f t="shared" si="19"/>
        <v>0.17475031486901493</v>
      </c>
      <c r="P129" s="3">
        <f t="shared" si="20"/>
        <v>-0.27424287085822407</v>
      </c>
      <c r="Q129" s="3">
        <f t="shared" si="21"/>
        <v>4.4389505646321832E-2</v>
      </c>
    </row>
    <row r="130" spans="2:17">
      <c r="B130" s="13">
        <v>1120</v>
      </c>
      <c r="C130" s="16">
        <v>0.47649710238248549</v>
      </c>
      <c r="D130" s="16">
        <v>0.22213407378024591</v>
      </c>
      <c r="E130" s="16">
        <v>0.33003300330033003</v>
      </c>
      <c r="F130" s="16">
        <v>1.9904458598726117E-2</v>
      </c>
      <c r="G130" s="16">
        <v>7.7609623593325572E-2</v>
      </c>
      <c r="H130" s="16">
        <v>9.6379265433706687E-2</v>
      </c>
      <c r="I130" s="16">
        <v>7.8431372549019607E-2</v>
      </c>
      <c r="J130" s="16"/>
      <c r="K130" s="30"/>
      <c r="L130" s="15">
        <v>1200</v>
      </c>
      <c r="M130" s="3">
        <f t="shared" si="17"/>
        <v>-0.10563401078187722</v>
      </c>
      <c r="N130" s="3">
        <f t="shared" si="18"/>
        <v>0.18556496173165218</v>
      </c>
      <c r="O130" s="3">
        <f t="shared" si="19"/>
        <v>0.14764906326024296</v>
      </c>
      <c r="P130" s="3">
        <f t="shared" si="20"/>
        <v>-0.22915668708896036</v>
      </c>
      <c r="Q130" s="3">
        <f t="shared" si="21"/>
        <v>9.4216393897483097E-2</v>
      </c>
    </row>
    <row r="131" spans="2:17">
      <c r="B131" s="13">
        <v>1130</v>
      </c>
      <c r="C131" s="16">
        <v>0.43786220218931104</v>
      </c>
      <c r="D131" s="16">
        <v>0.23006743355811182</v>
      </c>
      <c r="E131" s="16">
        <v>0.34323432343234322</v>
      </c>
      <c r="F131" s="16">
        <v>2.7866242038216561E-2</v>
      </c>
      <c r="G131" s="16">
        <v>6.5968180054326725E-2</v>
      </c>
      <c r="H131" s="16">
        <v>9.3774420421984889E-2</v>
      </c>
      <c r="I131" s="16">
        <v>8.1045751633986932E-2</v>
      </c>
      <c r="J131" s="16"/>
      <c r="K131" s="30"/>
      <c r="L131" s="15">
        <v>1210</v>
      </c>
      <c r="M131" s="3">
        <f t="shared" si="17"/>
        <v>-2.6881013963838487E-2</v>
      </c>
      <c r="N131" s="3">
        <f t="shared" si="18"/>
        <v>0.18967693163915392</v>
      </c>
      <c r="O131" s="3">
        <f t="shared" si="19"/>
        <v>0.1639564318578732</v>
      </c>
      <c r="P131" s="3">
        <f t="shared" si="20"/>
        <v>-0.18711572862953069</v>
      </c>
      <c r="Q131" s="3">
        <f t="shared" si="21"/>
        <v>0.11027270010050109</v>
      </c>
    </row>
    <row r="132" spans="2:17">
      <c r="B132" s="13">
        <v>1140</v>
      </c>
      <c r="C132" s="16">
        <v>0.46361880231809405</v>
      </c>
      <c r="D132" s="16">
        <v>0.20626735422451406</v>
      </c>
      <c r="E132" s="16">
        <v>0.35643564356435642</v>
      </c>
      <c r="F132" s="16">
        <v>4.7770700636942678E-2</v>
      </c>
      <c r="G132" s="16">
        <v>5.8207217694994186E-2</v>
      </c>
      <c r="H132" s="16">
        <v>9.6379265433706687E-2</v>
      </c>
      <c r="I132" s="16">
        <v>7.8431372549019607E-2</v>
      </c>
      <c r="J132" s="16"/>
      <c r="K132" s="30"/>
      <c r="L132" s="15">
        <v>1220</v>
      </c>
      <c r="M132" s="3">
        <f t="shared" si="17"/>
        <v>-0.11381216878865053</v>
      </c>
      <c r="N132" s="3">
        <f t="shared" si="18"/>
        <v>9.7388072012000185E-2</v>
      </c>
      <c r="O132" s="3">
        <f t="shared" si="19"/>
        <v>6.8506589355523034E-2</v>
      </c>
      <c r="P132" s="3">
        <f t="shared" si="20"/>
        <v>-0.1185537528399228</v>
      </c>
      <c r="Q132" s="3">
        <f t="shared" si="21"/>
        <v>0.17342179351552175</v>
      </c>
    </row>
    <row r="133" spans="2:17">
      <c r="B133" s="13">
        <v>1150</v>
      </c>
      <c r="C133" s="16">
        <v>0.42498390212491949</v>
      </c>
      <c r="D133" s="16">
        <v>0.1824672748909163</v>
      </c>
      <c r="E133" s="16">
        <v>0.35643564356435642</v>
      </c>
      <c r="F133" s="16">
        <v>5.17515923566879E-2</v>
      </c>
      <c r="G133" s="16">
        <v>4.6565774155995346E-2</v>
      </c>
      <c r="H133" s="16">
        <v>9.3774420421984889E-2</v>
      </c>
      <c r="I133" s="16">
        <v>6.7973856209150335E-2</v>
      </c>
      <c r="J133" s="16"/>
      <c r="K133" s="30"/>
      <c r="L133" s="15">
        <v>1230</v>
      </c>
      <c r="M133" s="3">
        <f t="shared" si="17"/>
        <v>0.26447276592830199</v>
      </c>
      <c r="N133" s="3">
        <f t="shared" si="18"/>
        <v>0.33053114722981225</v>
      </c>
      <c r="O133" s="3">
        <f t="shared" si="19"/>
        <v>0.33508678464147346</v>
      </c>
      <c r="P133" s="3">
        <f t="shared" si="20"/>
        <v>-0.19919603014779538</v>
      </c>
      <c r="Q133" s="3">
        <f t="shared" si="21"/>
        <v>3.1530488947161005E-2</v>
      </c>
    </row>
    <row r="134" spans="2:17">
      <c r="B134" s="13">
        <v>1160</v>
      </c>
      <c r="C134" s="16">
        <v>0.39922730199613654</v>
      </c>
      <c r="D134" s="16">
        <v>0.16660055533518445</v>
      </c>
      <c r="E134" s="16">
        <v>0.33003300330032997</v>
      </c>
      <c r="F134" s="16">
        <v>5.17515923566879E-2</v>
      </c>
      <c r="G134" s="16">
        <v>4.2685292976329066E-2</v>
      </c>
      <c r="H134" s="16">
        <v>8.5959885386819479E-2</v>
      </c>
      <c r="I134" s="16">
        <v>6.7973856209150335E-2</v>
      </c>
      <c r="J134" s="16"/>
      <c r="K134" s="30"/>
      <c r="L134" s="15">
        <v>1240</v>
      </c>
      <c r="M134" s="3">
        <f t="shared" si="17"/>
        <v>0.16775638355393091</v>
      </c>
      <c r="N134" s="3">
        <f t="shared" si="18"/>
        <v>0.28834539125601377</v>
      </c>
      <c r="O134" s="3">
        <f t="shared" si="19"/>
        <v>0.28237753932261178</v>
      </c>
      <c r="P134" s="3">
        <f t="shared" si="20"/>
        <v>-0.19476255299382134</v>
      </c>
      <c r="Q134" s="3">
        <f t="shared" si="21"/>
        <v>8.2982450323075149E-2</v>
      </c>
    </row>
    <row r="135" spans="2:17">
      <c r="B135" s="13">
        <v>1170</v>
      </c>
      <c r="C135" s="16">
        <v>0.36059240180296204</v>
      </c>
      <c r="D135" s="16">
        <v>0.18246727489091633</v>
      </c>
      <c r="E135" s="16">
        <v>0.2772277227722772</v>
      </c>
      <c r="F135" s="16">
        <v>4.7770700636942678E-2</v>
      </c>
      <c r="G135" s="16">
        <v>3.8804811796662786E-2</v>
      </c>
      <c r="H135" s="16">
        <v>8.335504037509768E-2</v>
      </c>
      <c r="I135" s="16">
        <v>8.6274509803921567E-2</v>
      </c>
      <c r="J135" s="16"/>
      <c r="K135" s="30"/>
      <c r="L135" s="15">
        <v>1250</v>
      </c>
      <c r="M135" s="3">
        <f t="shared" si="17"/>
        <v>0.32493585850092449</v>
      </c>
      <c r="N135" s="3">
        <f t="shared" si="18"/>
        <v>0.41047667766440865</v>
      </c>
      <c r="O135" s="3">
        <f t="shared" si="19"/>
        <v>0.41538839287391999</v>
      </c>
      <c r="P135" s="3">
        <f t="shared" si="20"/>
        <v>-0.24262315430625214</v>
      </c>
      <c r="Q135" s="3">
        <f t="shared" si="21"/>
        <v>-1.9848931267854465E-3</v>
      </c>
    </row>
    <row r="136" spans="2:17">
      <c r="B136" s="13">
        <v>1180</v>
      </c>
      <c r="C136" s="16">
        <v>0.29620090148100453</v>
      </c>
      <c r="D136" s="16">
        <v>0.16660055533518445</v>
      </c>
      <c r="E136" s="16">
        <v>0.31683168316831678</v>
      </c>
      <c r="F136" s="16">
        <v>5.17515923566879E-2</v>
      </c>
      <c r="G136" s="16">
        <v>4.6565774155995346E-2</v>
      </c>
      <c r="H136" s="16">
        <v>0.1015889554571503</v>
      </c>
      <c r="I136" s="16">
        <v>0.13071895424836599</v>
      </c>
      <c r="J136" s="16"/>
      <c r="K136" s="30"/>
      <c r="L136" s="15">
        <v>1260</v>
      </c>
      <c r="M136" s="3">
        <f t="shared" si="17"/>
        <v>7.5211440059177556E-2</v>
      </c>
      <c r="N136" s="3">
        <f t="shared" si="18"/>
        <v>0.31439212381742054</v>
      </c>
      <c r="O136" s="3">
        <f t="shared" si="19"/>
        <v>0.29046788752578179</v>
      </c>
      <c r="P136" s="3">
        <f t="shared" si="20"/>
        <v>-0.26913155354434859</v>
      </c>
      <c r="Q136" s="3">
        <f t="shared" si="21"/>
        <v>4.5217873576433712E-2</v>
      </c>
    </row>
    <row r="137" spans="2:17">
      <c r="B137" s="13">
        <v>1190</v>
      </c>
      <c r="C137" s="16">
        <v>0.27044430135222153</v>
      </c>
      <c r="D137" s="16">
        <v>0.19833399444664815</v>
      </c>
      <c r="E137" s="16">
        <v>0.29042904290429045</v>
      </c>
      <c r="F137" s="16">
        <v>3.1847133757961783E-2</v>
      </c>
      <c r="G137" s="16">
        <v>5.0446255335661626E-2</v>
      </c>
      <c r="H137" s="16">
        <v>8.5959885386819479E-2</v>
      </c>
      <c r="I137" s="16">
        <v>0.13071895424836599</v>
      </c>
      <c r="J137" s="16"/>
      <c r="K137" s="30"/>
      <c r="L137" s="15">
        <v>1270</v>
      </c>
      <c r="M137" s="3">
        <f t="shared" si="17"/>
        <v>0.17113598071687747</v>
      </c>
      <c r="N137" s="3">
        <f t="shared" si="18"/>
        <v>0.36657044823267221</v>
      </c>
      <c r="O137" s="3">
        <f t="shared" si="19"/>
        <v>0.35196669437702471</v>
      </c>
      <c r="P137" s="3">
        <f t="shared" si="20"/>
        <v>-0.26719950421406341</v>
      </c>
      <c r="Q137" s="3">
        <f t="shared" si="21"/>
        <v>3.7944989282224617E-2</v>
      </c>
    </row>
    <row r="138" spans="2:17">
      <c r="B138" s="13">
        <v>1200</v>
      </c>
      <c r="C138" s="16">
        <v>0.27044430135222153</v>
      </c>
      <c r="D138" s="16">
        <v>0.19833399444664818</v>
      </c>
      <c r="E138" s="16">
        <v>0.29042904290429045</v>
      </c>
      <c r="F138" s="16">
        <v>3.5828025477707005E-2</v>
      </c>
      <c r="G138" s="16">
        <v>5.8207217694994172E-2</v>
      </c>
      <c r="H138" s="16">
        <v>7.2935660328210458E-2</v>
      </c>
      <c r="I138" s="16">
        <v>0.12549019607843137</v>
      </c>
      <c r="J138" s="16"/>
      <c r="K138" s="30"/>
      <c r="L138" s="15">
        <v>1280</v>
      </c>
      <c r="M138" s="3">
        <f t="shared" si="17"/>
        <v>-3.7676517593846437E-2</v>
      </c>
      <c r="N138" s="3">
        <f t="shared" si="18"/>
        <v>0.16691150412735864</v>
      </c>
      <c r="O138" s="3">
        <f t="shared" si="19"/>
        <v>0.1422195286708936</v>
      </c>
      <c r="P138" s="3">
        <f t="shared" si="20"/>
        <v>-0.15076834022176344</v>
      </c>
      <c r="Q138" s="3">
        <f t="shared" si="21"/>
        <v>0.19135286161202489</v>
      </c>
    </row>
    <row r="139" spans="2:17">
      <c r="B139" s="13">
        <v>1210</v>
      </c>
      <c r="C139" s="16">
        <v>0.28332260141661303</v>
      </c>
      <c r="D139" s="16">
        <v>0.23006743355811188</v>
      </c>
      <c r="E139" s="16">
        <v>0.264026402640264</v>
      </c>
      <c r="F139" s="16">
        <v>3.5828025477707012E-2</v>
      </c>
      <c r="G139" s="16">
        <v>8.5370585952658146E-2</v>
      </c>
      <c r="H139" s="16">
        <v>7.033081531648866E-2</v>
      </c>
      <c r="I139" s="16">
        <v>0.12810457516339868</v>
      </c>
      <c r="J139" s="16"/>
      <c r="K139" s="30"/>
      <c r="L139" s="15">
        <v>1290</v>
      </c>
      <c r="M139" s="3">
        <f t="shared" si="17"/>
        <v>8.3235667939115257E-2</v>
      </c>
      <c r="N139" s="3">
        <f t="shared" si="18"/>
        <v>0.24499737229564542</v>
      </c>
      <c r="O139" s="3">
        <f t="shared" si="19"/>
        <v>0.23058829517461263</v>
      </c>
      <c r="P139" s="3">
        <f t="shared" si="20"/>
        <v>-0.15464454688714671</v>
      </c>
      <c r="Q139" s="3">
        <f t="shared" si="21"/>
        <v>0.16684190280165298</v>
      </c>
    </row>
    <row r="140" spans="2:17">
      <c r="B140" s="13">
        <v>1220</v>
      </c>
      <c r="C140" s="16">
        <v>0.23180940115904702</v>
      </c>
      <c r="D140" s="16">
        <v>0.20626735422451409</v>
      </c>
      <c r="E140" s="16">
        <v>0.25082508250825081</v>
      </c>
      <c r="F140" s="16">
        <v>2.7866242038216565E-2</v>
      </c>
      <c r="G140" s="16">
        <v>8.9251067132324405E-2</v>
      </c>
      <c r="H140" s="16">
        <v>7.2935660328210458E-2</v>
      </c>
      <c r="I140" s="16">
        <v>0.12026143790849671</v>
      </c>
      <c r="J140" s="16"/>
      <c r="K140" s="30"/>
      <c r="L140" s="15">
        <v>1300</v>
      </c>
      <c r="M140" s="3">
        <f t="shared" si="17"/>
        <v>-0.15712851079774884</v>
      </c>
      <c r="N140" s="3">
        <f t="shared" si="18"/>
        <v>5.4419877317144226E-2</v>
      </c>
      <c r="O140" s="3">
        <f t="shared" si="19"/>
        <v>2.3723674812560089E-2</v>
      </c>
      <c r="P140" s="3">
        <f t="shared" si="20"/>
        <v>-9.6871968737853614E-2</v>
      </c>
      <c r="Q140" s="3">
        <f t="shared" si="21"/>
        <v>0.25472258671586451</v>
      </c>
    </row>
    <row r="141" spans="2:17">
      <c r="B141" s="13">
        <v>1230</v>
      </c>
      <c r="C141" s="16">
        <v>0.29620090148100453</v>
      </c>
      <c r="D141" s="16">
        <v>0.22213407378024591</v>
      </c>
      <c r="E141" s="16">
        <v>0.15841584158415839</v>
      </c>
      <c r="F141" s="16">
        <v>2.3885350318471339E-2</v>
      </c>
      <c r="G141" s="16">
        <v>8.9251067132324405E-2</v>
      </c>
      <c r="H141" s="16">
        <v>4.949205522271425E-2</v>
      </c>
      <c r="I141" s="16">
        <v>8.6274509803921567E-2</v>
      </c>
      <c r="J141" s="16"/>
      <c r="K141" s="30"/>
      <c r="L141" s="15">
        <v>1310</v>
      </c>
      <c r="M141" s="3">
        <f t="shared" si="17"/>
        <v>7.7786211888146897E-2</v>
      </c>
      <c r="N141" s="3">
        <f t="shared" si="18"/>
        <v>0.25501065877714657</v>
      </c>
      <c r="O141" s="3">
        <f t="shared" si="19"/>
        <v>0.23853921148912924</v>
      </c>
      <c r="P141" s="3">
        <f t="shared" si="20"/>
        <v>-0.19065830107336479</v>
      </c>
      <c r="Q141" s="3">
        <f t="shared" si="21"/>
        <v>0.13181857072786951</v>
      </c>
    </row>
    <row r="142" spans="2:17">
      <c r="B142" s="13">
        <v>1240</v>
      </c>
      <c r="C142" s="16">
        <v>0.28332260141661297</v>
      </c>
      <c r="D142" s="16">
        <v>0.19833399444664818</v>
      </c>
      <c r="E142" s="16">
        <v>0.19801980198019803</v>
      </c>
      <c r="F142" s="16">
        <v>2.7866242038216561E-2</v>
      </c>
      <c r="G142" s="16">
        <v>8.1490104772991859E-2</v>
      </c>
      <c r="H142" s="16">
        <v>5.7306590257879653E-2</v>
      </c>
      <c r="I142" s="16">
        <v>8.6274509803921567E-2</v>
      </c>
      <c r="J142" s="16"/>
      <c r="K142" s="30"/>
      <c r="L142" s="15">
        <v>1320</v>
      </c>
      <c r="M142" s="3">
        <f t="shared" si="17"/>
        <v>2.2003122642600927E-2</v>
      </c>
      <c r="N142" s="3">
        <f t="shared" si="18"/>
        <v>0.2357066820693558</v>
      </c>
      <c r="O142" s="3">
        <f t="shared" si="19"/>
        <v>0.21250229823824809</v>
      </c>
      <c r="P142" s="3">
        <f t="shared" si="20"/>
        <v>-0.2032729495931504</v>
      </c>
      <c r="Q142" s="3">
        <f t="shared" si="21"/>
        <v>0.12269869245799093</v>
      </c>
    </row>
    <row r="143" spans="2:17">
      <c r="B143" s="13">
        <v>1250</v>
      </c>
      <c r="C143" s="16">
        <v>0.32195750160978753</v>
      </c>
      <c r="D143" s="16">
        <v>0.19833399444664818</v>
      </c>
      <c r="E143" s="16">
        <v>0.17161716171617161</v>
      </c>
      <c r="F143" s="16">
        <v>3.184713375796179E-2</v>
      </c>
      <c r="G143" s="16">
        <v>8.5370585952658146E-2</v>
      </c>
      <c r="H143" s="16">
        <v>5.7306590257879653E-2</v>
      </c>
      <c r="I143" s="16">
        <v>9.1503267973856203E-2</v>
      </c>
      <c r="J143" s="16"/>
      <c r="K143" s="30"/>
      <c r="L143" s="15">
        <v>1330</v>
      </c>
      <c r="M143" s="3">
        <f t="shared" si="17"/>
        <v>1.8039957350881018E-2</v>
      </c>
      <c r="N143" s="3">
        <f t="shared" si="18"/>
        <v>0.26376296341849725</v>
      </c>
      <c r="O143" s="3">
        <f t="shared" si="19"/>
        <v>0.23663442648311206</v>
      </c>
      <c r="P143" s="3">
        <f t="shared" si="20"/>
        <v>-0.26204406968772148</v>
      </c>
      <c r="Q143" s="3">
        <f t="shared" si="21"/>
        <v>8.1406325404105681E-2</v>
      </c>
    </row>
    <row r="144" spans="2:17">
      <c r="B144" s="13">
        <v>1260</v>
      </c>
      <c r="C144" s="16">
        <v>0.25756600128783003</v>
      </c>
      <c r="D144" s="16">
        <v>0.15073383577945262</v>
      </c>
      <c r="E144" s="16">
        <v>0.22442244224422442</v>
      </c>
      <c r="F144" s="16">
        <v>3.9808917197452234E-2</v>
      </c>
      <c r="G144" s="16">
        <v>5.8207217694994186E-2</v>
      </c>
      <c r="H144" s="16">
        <v>7.2935660328210472E-2</v>
      </c>
      <c r="I144" s="16">
        <v>9.6732026143790853E-2</v>
      </c>
      <c r="J144" s="16"/>
      <c r="K144" s="30"/>
      <c r="L144" s="15">
        <v>1340</v>
      </c>
      <c r="M144" s="3">
        <f t="shared" si="17"/>
        <v>5.9740170814859333E-3</v>
      </c>
      <c r="N144" s="3">
        <f t="shared" si="18"/>
        <v>0.23434927020923757</v>
      </c>
      <c r="O144" s="3">
        <f t="shared" si="19"/>
        <v>0.20877070480632737</v>
      </c>
      <c r="P144" s="3">
        <f t="shared" si="20"/>
        <v>-0.25752829427480739</v>
      </c>
      <c r="Q144" s="3">
        <f t="shared" si="21"/>
        <v>0.10269239112860307</v>
      </c>
    </row>
    <row r="145" spans="2:17">
      <c r="B145" s="13">
        <v>1270</v>
      </c>
      <c r="C145" s="16">
        <v>0.29620090148100453</v>
      </c>
      <c r="D145" s="16">
        <v>0.1507338357794526</v>
      </c>
      <c r="E145" s="16">
        <v>0.22442244224422442</v>
      </c>
      <c r="F145" s="16">
        <v>4.3789808917197456E-2</v>
      </c>
      <c r="G145" s="16">
        <v>5.8207217694994172E-2</v>
      </c>
      <c r="H145" s="16">
        <v>5.7306590257879653E-2</v>
      </c>
      <c r="I145" s="16">
        <v>9.4117647058823528E-2</v>
      </c>
      <c r="J145" s="16"/>
      <c r="K145" s="30"/>
      <c r="L145" s="15">
        <v>1350</v>
      </c>
      <c r="M145" s="3">
        <f t="shared" si="17"/>
        <v>0.27089407065090737</v>
      </c>
      <c r="N145" s="3">
        <f t="shared" si="18"/>
        <v>0.48132483827527045</v>
      </c>
      <c r="O145" s="3">
        <f t="shared" si="19"/>
        <v>0.46923482397476646</v>
      </c>
      <c r="P145" s="3">
        <f t="shared" si="20"/>
        <v>-0.39121805168395735</v>
      </c>
      <c r="Q145" s="3">
        <f t="shared" si="21"/>
        <v>-9.149068430097311E-2</v>
      </c>
    </row>
    <row r="146" spans="2:17">
      <c r="B146" s="13">
        <v>1280</v>
      </c>
      <c r="C146" s="16">
        <v>0.25756600128783003</v>
      </c>
      <c r="D146" s="16">
        <v>0.13486711622372075</v>
      </c>
      <c r="E146" s="16">
        <v>0.2772277227722772</v>
      </c>
      <c r="F146" s="16">
        <v>3.9808917197452234E-2</v>
      </c>
      <c r="G146" s="16">
        <v>6.2087698874660459E-2</v>
      </c>
      <c r="H146" s="16">
        <v>6.5121125293045062E-2</v>
      </c>
      <c r="I146" s="16">
        <v>7.8431372549019621E-2</v>
      </c>
      <c r="J146" s="16"/>
      <c r="K146" s="30"/>
      <c r="L146" s="15">
        <v>1360</v>
      </c>
      <c r="M146" s="3">
        <f t="shared" si="17"/>
        <v>0.21521774661443624</v>
      </c>
      <c r="N146" s="3">
        <f t="shared" si="18"/>
        <v>0.37484955324415603</v>
      </c>
      <c r="O146" s="3">
        <f t="shared" si="19"/>
        <v>0.36639708705256308</v>
      </c>
      <c r="P146" s="3">
        <f t="shared" si="20"/>
        <v>-0.28326942535597943</v>
      </c>
      <c r="Q146" s="3">
        <f t="shared" si="21"/>
        <v>3.3651616729056241E-2</v>
      </c>
    </row>
    <row r="147" spans="2:17">
      <c r="B147" s="13">
        <v>1290</v>
      </c>
      <c r="C147" s="16">
        <v>0.27044430135222153</v>
      </c>
      <c r="D147" s="16">
        <v>0.12693375644585483</v>
      </c>
      <c r="E147" s="16">
        <v>0.25082508250825081</v>
      </c>
      <c r="F147" s="16">
        <v>3.9808917197452234E-2</v>
      </c>
      <c r="G147" s="16">
        <v>6.9848661233992998E-2</v>
      </c>
      <c r="H147" s="16">
        <v>5.7306590257879653E-2</v>
      </c>
      <c r="I147" s="16">
        <v>8.1045751633986932E-2</v>
      </c>
      <c r="J147" s="16"/>
      <c r="K147" s="30"/>
      <c r="L147" s="15">
        <v>1370</v>
      </c>
      <c r="M147" s="3">
        <f t="shared" si="17"/>
        <v>0.17859207020479345</v>
      </c>
      <c r="N147" s="3">
        <f t="shared" si="18"/>
        <v>0.33333749106819838</v>
      </c>
      <c r="O147" s="3">
        <f t="shared" si="19"/>
        <v>0.32389632816512975</v>
      </c>
      <c r="P147" s="3">
        <f t="shared" si="20"/>
        <v>-0.24112352659784353</v>
      </c>
      <c r="Q147" s="3">
        <f t="shared" si="21"/>
        <v>8.3478408338959545E-2</v>
      </c>
    </row>
    <row r="148" spans="2:17">
      <c r="B148" s="13">
        <v>1300</v>
      </c>
      <c r="C148" s="16">
        <v>0.21893110109465552</v>
      </c>
      <c r="D148" s="16">
        <v>0.13486711622372075</v>
      </c>
      <c r="E148" s="16">
        <v>0.2772277227722772</v>
      </c>
      <c r="F148" s="16">
        <v>3.1847133757961783E-2</v>
      </c>
      <c r="G148" s="16">
        <v>5.8207217694994186E-2</v>
      </c>
      <c r="H148" s="16">
        <v>5.9911435269601451E-2</v>
      </c>
      <c r="I148" s="16">
        <v>6.7973856209150335E-2</v>
      </c>
      <c r="J148" s="16"/>
      <c r="K148" s="30"/>
      <c r="L148" s="15">
        <v>1380</v>
      </c>
      <c r="M148" s="3">
        <f t="shared" si="17"/>
        <v>0.15369513132411203</v>
      </c>
      <c r="N148" s="3">
        <f t="shared" si="18"/>
        <v>0.29267292202394801</v>
      </c>
      <c r="O148" s="3">
        <f t="shared" si="19"/>
        <v>0.28400470576483183</v>
      </c>
      <c r="P148" s="3">
        <f t="shared" si="20"/>
        <v>-0.20652090789712402</v>
      </c>
      <c r="Q148" s="3">
        <f t="shared" si="21"/>
        <v>0.1107053719908057</v>
      </c>
    </row>
    <row r="149" spans="2:17">
      <c r="B149" s="13">
        <v>1310</v>
      </c>
      <c r="C149" s="16">
        <v>0.28332260141661303</v>
      </c>
      <c r="D149" s="16">
        <v>0.1507338357794526</v>
      </c>
      <c r="E149" s="16">
        <v>0.25082508250825081</v>
      </c>
      <c r="F149" s="16">
        <v>2.7866242038216561E-2</v>
      </c>
      <c r="G149" s="16">
        <v>6.2087698874660459E-2</v>
      </c>
      <c r="H149" s="16">
        <v>5.9911435269601451E-2</v>
      </c>
      <c r="I149" s="16">
        <v>7.5816993464052282E-2</v>
      </c>
      <c r="J149" s="16"/>
      <c r="K149" s="30"/>
      <c r="L149" s="15">
        <v>1390</v>
      </c>
      <c r="M149" s="3">
        <f t="shared" si="17"/>
        <v>0.19838082351349928</v>
      </c>
      <c r="N149" s="3">
        <f t="shared" si="18"/>
        <v>0.34955925749849048</v>
      </c>
      <c r="O149" s="3">
        <f t="shared" si="19"/>
        <v>0.34133537960260629</v>
      </c>
      <c r="P149" s="3">
        <f t="shared" si="20"/>
        <v>-0.23408420960019813</v>
      </c>
      <c r="Q149" s="3">
        <f t="shared" si="21"/>
        <v>5.4409509722509145E-2</v>
      </c>
    </row>
    <row r="150" spans="2:17">
      <c r="B150" s="13">
        <v>1320</v>
      </c>
      <c r="C150" s="16">
        <v>0.23180940115904702</v>
      </c>
      <c r="D150" s="16">
        <v>0.13486711622372075</v>
      </c>
      <c r="E150" s="16">
        <v>0.22442244224422439</v>
      </c>
      <c r="F150" s="16">
        <v>3.5828025477707012E-2</v>
      </c>
      <c r="G150" s="16">
        <v>6.2087698874660459E-2</v>
      </c>
      <c r="H150" s="16">
        <v>7.2935660328210472E-2</v>
      </c>
      <c r="I150" s="16">
        <v>8.1045751633986932E-2</v>
      </c>
      <c r="J150" s="16"/>
      <c r="K150" s="30"/>
      <c r="L150" s="15">
        <v>1400</v>
      </c>
      <c r="M150" s="3">
        <f t="shared" si="17"/>
        <v>0.11147386808201323</v>
      </c>
      <c r="N150" s="3">
        <f t="shared" si="18"/>
        <v>0.25154454502738477</v>
      </c>
      <c r="O150" s="3">
        <f t="shared" si="19"/>
        <v>0.24090594043654034</v>
      </c>
      <c r="P150" s="3">
        <f t="shared" si="20"/>
        <v>-0.1773256532668202</v>
      </c>
      <c r="Q150" s="3">
        <f t="shared" si="21"/>
        <v>0.13341380411809936</v>
      </c>
    </row>
    <row r="151" spans="2:17">
      <c r="B151" s="13">
        <v>1330</v>
      </c>
      <c r="C151" s="16">
        <v>0.24468770122343853</v>
      </c>
      <c r="D151" s="16">
        <v>0.14280047600158668</v>
      </c>
      <c r="E151" s="16">
        <v>0.22442244224422439</v>
      </c>
      <c r="F151" s="16">
        <v>4.7770700636942678E-2</v>
      </c>
      <c r="G151" s="16">
        <v>4.6565774155995346E-2</v>
      </c>
      <c r="H151" s="16">
        <v>6.251628028132325E-2</v>
      </c>
      <c r="I151" s="16">
        <v>7.8431372549019593E-2</v>
      </c>
      <c r="J151" s="16"/>
      <c r="K151" s="30"/>
      <c r="L151" s="15">
        <v>1410</v>
      </c>
      <c r="M151" s="3">
        <f t="shared" si="17"/>
        <v>-1.160684492717437E-2</v>
      </c>
      <c r="N151" s="3">
        <f t="shared" si="18"/>
        <v>0.15808003304044821</v>
      </c>
      <c r="O151" s="3">
        <f t="shared" si="19"/>
        <v>0.13865052205431527</v>
      </c>
      <c r="P151" s="3">
        <f t="shared" si="20"/>
        <v>-0.14295370189412512</v>
      </c>
      <c r="Q151" s="3">
        <f t="shared" si="21"/>
        <v>0.19734710351808321</v>
      </c>
    </row>
    <row r="152" spans="2:17">
      <c r="B152" s="13">
        <v>1340</v>
      </c>
      <c r="C152" s="16">
        <v>0.23180940115904702</v>
      </c>
      <c r="D152" s="16">
        <v>0.14280047600158668</v>
      </c>
      <c r="E152" s="16">
        <v>0.2112211221122112</v>
      </c>
      <c r="F152" s="16">
        <v>5.9713375796178345E-2</v>
      </c>
      <c r="G152" s="16">
        <v>5.0446255335661626E-2</v>
      </c>
      <c r="H152" s="16">
        <v>6.7725970304766861E-2</v>
      </c>
      <c r="I152" s="16">
        <v>6.5359477124183024E-2</v>
      </c>
      <c r="J152" s="16"/>
      <c r="K152" s="30"/>
      <c r="L152" s="15">
        <v>1420</v>
      </c>
      <c r="M152" s="3">
        <f t="shared" si="17"/>
        <v>4.6659659661189283E-2</v>
      </c>
      <c r="N152" s="3">
        <f t="shared" si="18"/>
        <v>0.20624666180920909</v>
      </c>
      <c r="O152" s="3">
        <f t="shared" si="19"/>
        <v>0.19052281600909768</v>
      </c>
      <c r="P152" s="3">
        <f t="shared" si="20"/>
        <v>-0.18753150367696234</v>
      </c>
      <c r="Q152" s="3">
        <f t="shared" si="21"/>
        <v>0.14670274277376344</v>
      </c>
    </row>
    <row r="153" spans="2:17">
      <c r="B153" s="13">
        <v>1350</v>
      </c>
      <c r="C153" s="16">
        <v>0.24468770122343853</v>
      </c>
      <c r="D153" s="16">
        <v>0.12693375644585483</v>
      </c>
      <c r="E153" s="16">
        <v>0.15841584158415839</v>
      </c>
      <c r="F153" s="16">
        <v>5.9713375796178345E-2</v>
      </c>
      <c r="G153" s="16">
        <v>5.0446255335661626E-2</v>
      </c>
      <c r="H153" s="16">
        <v>8.0750195363375882E-2</v>
      </c>
      <c r="I153" s="16">
        <v>7.3202614379084971E-2</v>
      </c>
      <c r="J153" s="16"/>
      <c r="K153" s="30"/>
      <c r="L153" s="15">
        <v>1430</v>
      </c>
      <c r="M153" s="3">
        <f t="shared" si="17"/>
        <v>0.21465060620137111</v>
      </c>
      <c r="N153" s="3">
        <f t="shared" si="18"/>
        <v>0.34182583754280665</v>
      </c>
      <c r="O153" s="3">
        <f t="shared" si="19"/>
        <v>0.33718288303459937</v>
      </c>
      <c r="P153" s="3">
        <f t="shared" si="20"/>
        <v>-0.21675783388599612</v>
      </c>
      <c r="Q153" s="3">
        <f t="shared" si="21"/>
        <v>9.3182329768876776E-2</v>
      </c>
    </row>
    <row r="154" spans="2:17">
      <c r="B154" s="13">
        <v>1360</v>
      </c>
      <c r="C154" s="16">
        <v>0.24468770122343853</v>
      </c>
      <c r="D154" s="16">
        <v>0.12693375644585483</v>
      </c>
      <c r="E154" s="16">
        <v>0.17161716171617161</v>
      </c>
      <c r="F154" s="16">
        <v>5.17515923566879E-2</v>
      </c>
      <c r="G154" s="16">
        <v>5.4326736515327899E-2</v>
      </c>
      <c r="H154" s="16">
        <v>6.251628028132325E-2</v>
      </c>
      <c r="I154" s="16">
        <v>6.0130718954248361E-2</v>
      </c>
      <c r="J154" s="16"/>
      <c r="K154" s="30"/>
      <c r="L154" s="15">
        <v>1440</v>
      </c>
      <c r="M154" s="3">
        <f t="shared" si="17"/>
        <v>0.25217944182141772</v>
      </c>
      <c r="N154" s="3">
        <f t="shared" si="18"/>
        <v>0.38327975171693557</v>
      </c>
      <c r="O154" s="3">
        <f t="shared" si="19"/>
        <v>0.37978353181453928</v>
      </c>
      <c r="P154" s="3">
        <f t="shared" si="20"/>
        <v>-0.25249076249568869</v>
      </c>
      <c r="Q154" s="3">
        <f t="shared" si="21"/>
        <v>5.0594072521883068E-2</v>
      </c>
    </row>
    <row r="155" spans="2:17">
      <c r="B155" s="13">
        <v>1370</v>
      </c>
      <c r="C155" s="16">
        <v>0.27044430135222153</v>
      </c>
      <c r="D155" s="16">
        <v>0.12693375644585483</v>
      </c>
      <c r="E155" s="16">
        <v>0.19801980198019803</v>
      </c>
      <c r="F155" s="16">
        <v>4.3789808917197456E-2</v>
      </c>
      <c r="G155" s="16">
        <v>4.6565774155995346E-2</v>
      </c>
      <c r="H155" s="16">
        <v>4.1677520187548847E-2</v>
      </c>
      <c r="I155" s="16">
        <v>5.4901960784313718E-2</v>
      </c>
      <c r="J155" s="16"/>
      <c r="K155" s="30"/>
      <c r="L155" s="15">
        <v>1450</v>
      </c>
      <c r="M155" s="3">
        <f t="shared" si="17"/>
        <v>0.136713471568013</v>
      </c>
      <c r="N155" s="3">
        <f t="shared" si="18"/>
        <v>0.33335766687701235</v>
      </c>
      <c r="O155" s="3">
        <f t="shared" si="19"/>
        <v>0.31713559117160683</v>
      </c>
      <c r="P155" s="3">
        <f t="shared" si="20"/>
        <v>-0.24769966281735223</v>
      </c>
      <c r="Q155" s="3">
        <f t="shared" si="21"/>
        <v>6.6993145599602136E-2</v>
      </c>
    </row>
    <row r="156" spans="2:17">
      <c r="B156" s="13">
        <v>1380</v>
      </c>
      <c r="C156" s="16">
        <v>0.24468770122343853</v>
      </c>
      <c r="D156" s="16">
        <v>0.13486711622372077</v>
      </c>
      <c r="E156" s="16">
        <v>0.18481848184818481</v>
      </c>
      <c r="F156" s="16">
        <v>3.1847133757961783E-2</v>
      </c>
      <c r="G156" s="16">
        <v>5.4326736515327899E-2</v>
      </c>
      <c r="H156" s="16">
        <v>4.4282365199270646E-2</v>
      </c>
      <c r="I156" s="16">
        <v>5.4901960784313732E-2</v>
      </c>
      <c r="J156" s="16"/>
      <c r="K156" s="30"/>
      <c r="L156" s="15">
        <v>1460</v>
      </c>
      <c r="M156" s="3">
        <f t="shared" si="17"/>
        <v>0.23284034260796746</v>
      </c>
      <c r="N156" s="3">
        <f t="shared" si="18"/>
        <v>0.43646290071658117</v>
      </c>
      <c r="O156" s="3">
        <f t="shared" si="19"/>
        <v>0.4235381651039048</v>
      </c>
      <c r="P156" s="3">
        <f t="shared" si="20"/>
        <v>-0.31731587812309264</v>
      </c>
      <c r="Q156" s="3">
        <f t="shared" si="21"/>
        <v>-2.5304747263759499E-2</v>
      </c>
    </row>
    <row r="157" spans="2:17">
      <c r="B157" s="13">
        <v>1390</v>
      </c>
      <c r="C157" s="16">
        <v>0.24468770122343853</v>
      </c>
      <c r="D157" s="16">
        <v>0.13486711622372077</v>
      </c>
      <c r="E157" s="16">
        <v>0.17161716171617161</v>
      </c>
      <c r="F157" s="16">
        <v>1.5923566878980895E-2</v>
      </c>
      <c r="G157" s="16">
        <v>5.0446255335661626E-2</v>
      </c>
      <c r="H157" s="16">
        <v>4.167752018754884E-2</v>
      </c>
      <c r="I157" s="16">
        <v>6.5359477124182996E-2</v>
      </c>
      <c r="J157" s="16"/>
      <c r="K157" s="30"/>
      <c r="L157" s="15">
        <v>1470</v>
      </c>
      <c r="M157" s="3">
        <f t="shared" si="17"/>
        <v>9.3237386299226052E-2</v>
      </c>
      <c r="N157" s="3">
        <f t="shared" si="18"/>
        <v>0.33639311328794191</v>
      </c>
      <c r="O157" s="3">
        <f t="shared" si="19"/>
        <v>0.31278744637819433</v>
      </c>
      <c r="P157" s="3">
        <f t="shared" si="20"/>
        <v>-0.27716303420191885</v>
      </c>
      <c r="Q157" s="3">
        <f t="shared" si="21"/>
        <v>4.020833622974182E-2</v>
      </c>
    </row>
    <row r="158" spans="2:17">
      <c r="B158" s="13">
        <v>1400</v>
      </c>
      <c r="C158" s="16">
        <v>0.21893110109465552</v>
      </c>
      <c r="D158" s="16">
        <v>0.13486711622372077</v>
      </c>
      <c r="E158" s="16">
        <v>0.17161716171617161</v>
      </c>
      <c r="F158" s="16">
        <v>1.9904458598726117E-2</v>
      </c>
      <c r="G158" s="16">
        <v>5.0446255335661626E-2</v>
      </c>
      <c r="H158" s="16">
        <v>3.1258140140661632E-2</v>
      </c>
      <c r="I158" s="16">
        <v>5.4901960784313718E-2</v>
      </c>
      <c r="J158" s="16"/>
      <c r="K158" s="30"/>
      <c r="L158" s="15">
        <v>1480</v>
      </c>
      <c r="M158" s="3">
        <f t="shared" si="17"/>
        <v>7.1686028731019535E-2</v>
      </c>
      <c r="N158" s="3">
        <f t="shared" si="18"/>
        <v>0.3439278772424571</v>
      </c>
      <c r="O158" s="3">
        <f t="shared" si="19"/>
        <v>0.31594675618944745</v>
      </c>
      <c r="P158" s="3">
        <f t="shared" si="20"/>
        <v>-0.31294135087035185</v>
      </c>
      <c r="Q158" s="3">
        <f t="shared" si="21"/>
        <v>5.4043891844138261E-3</v>
      </c>
    </row>
    <row r="159" spans="2:17">
      <c r="B159" s="13">
        <v>1410</v>
      </c>
      <c r="C159" s="16">
        <v>0.21893110109465552</v>
      </c>
      <c r="D159" s="16">
        <v>0.13486711622372077</v>
      </c>
      <c r="E159" s="16">
        <v>0.2112211221122112</v>
      </c>
      <c r="F159" s="16">
        <v>1.9904458598726117E-2</v>
      </c>
      <c r="G159" s="16">
        <v>4.6565774155995346E-2</v>
      </c>
      <c r="H159" s="16">
        <v>3.386298515238343E-2</v>
      </c>
      <c r="I159" s="16">
        <v>4.9673202614379089E-2</v>
      </c>
      <c r="J159" s="16"/>
      <c r="K159" s="30"/>
      <c r="L159" s="15">
        <v>1490</v>
      </c>
      <c r="M159" s="3">
        <f t="shared" si="17"/>
        <v>-0.17284643182662024</v>
      </c>
      <c r="N159" s="3">
        <f t="shared" si="18"/>
        <v>9.803472263944138E-2</v>
      </c>
      <c r="O159" s="3">
        <f t="shared" si="19"/>
        <v>5.9622505481866803E-2</v>
      </c>
      <c r="P159" s="3">
        <f t="shared" si="20"/>
        <v>-0.14914385744106534</v>
      </c>
      <c r="Q159" s="3">
        <f t="shared" si="21"/>
        <v>0.19630280349520449</v>
      </c>
    </row>
    <row r="160" spans="2:17">
      <c r="B160" s="13">
        <v>1420</v>
      </c>
      <c r="C160" s="16">
        <v>0.21893110109465552</v>
      </c>
      <c r="D160" s="16">
        <v>0.14280047600158668</v>
      </c>
      <c r="E160" s="16">
        <v>0.18481848184818481</v>
      </c>
      <c r="F160" s="16">
        <v>2.3885350318471339E-2</v>
      </c>
      <c r="G160" s="16">
        <v>4.6565774155995346E-2</v>
      </c>
      <c r="H160" s="16">
        <v>4.1677520187548833E-2</v>
      </c>
      <c r="I160" s="16">
        <v>4.4444444444444446E-2</v>
      </c>
      <c r="J160" s="16"/>
      <c r="K160" s="30"/>
      <c r="L160" s="15">
        <v>1500</v>
      </c>
      <c r="M160" s="3">
        <f t="shared" si="17"/>
        <v>-3.3850261493497201E-2</v>
      </c>
      <c r="N160" s="3">
        <f t="shared" si="18"/>
        <v>0.17369086725309382</v>
      </c>
      <c r="O160" s="3">
        <f t="shared" si="19"/>
        <v>0.14878480945942901</v>
      </c>
      <c r="P160" s="3">
        <f t="shared" si="20"/>
        <v>-0.13619543749702862</v>
      </c>
      <c r="Q160" s="3">
        <f t="shared" si="21"/>
        <v>0.19817442927087361</v>
      </c>
    </row>
    <row r="161" spans="2:17">
      <c r="B161" s="13">
        <v>1430</v>
      </c>
      <c r="C161" s="16">
        <v>0.25756600128783003</v>
      </c>
      <c r="D161" s="16">
        <v>0.11900039666798889</v>
      </c>
      <c r="E161" s="16">
        <v>0.18481848184818481</v>
      </c>
      <c r="F161" s="16">
        <v>3.5828025477707012E-2</v>
      </c>
      <c r="G161" s="16">
        <v>5.4326736515327899E-2</v>
      </c>
      <c r="H161" s="16">
        <v>4.4282365199270639E-2</v>
      </c>
      <c r="I161" s="16">
        <v>5.4901960784313732E-2</v>
      </c>
      <c r="J161" s="16"/>
      <c r="K161" s="30"/>
      <c r="L161" s="15">
        <v>1510</v>
      </c>
      <c r="M161" s="3">
        <f t="shared" si="17"/>
        <v>8.1995080145513322E-2</v>
      </c>
      <c r="N161" s="3">
        <f t="shared" si="18"/>
        <v>0.24589735503281837</v>
      </c>
      <c r="O161" s="3">
        <f t="shared" si="19"/>
        <v>0.23117463402377278</v>
      </c>
      <c r="P161" s="3">
        <f t="shared" si="20"/>
        <v>-0.15553498495675377</v>
      </c>
      <c r="Q161" s="3">
        <f t="shared" si="21"/>
        <v>0.17032935457724896</v>
      </c>
    </row>
    <row r="162" spans="2:17">
      <c r="B162" s="13">
        <v>1440</v>
      </c>
      <c r="C162" s="16">
        <v>0.30907920154539603</v>
      </c>
      <c r="D162" s="16">
        <v>0.13486711622372072</v>
      </c>
      <c r="E162" s="16">
        <v>0.19801980198019803</v>
      </c>
      <c r="F162" s="16">
        <v>3.184713375796179E-2</v>
      </c>
      <c r="G162" s="16">
        <v>4.6565774155995346E-2</v>
      </c>
      <c r="H162" s="16">
        <v>3.9072675175827042E-2</v>
      </c>
      <c r="I162" s="16">
        <v>5.2287581699346407E-2</v>
      </c>
      <c r="J162" s="16"/>
      <c r="K162" s="30"/>
      <c r="L162" s="15">
        <v>1520</v>
      </c>
      <c r="M162" s="3">
        <f t="shared" si="17"/>
        <v>0.15722641897294698</v>
      </c>
      <c r="N162" s="3">
        <f t="shared" si="18"/>
        <v>0.27023096452521811</v>
      </c>
      <c r="O162" s="3">
        <f t="shared" si="19"/>
        <v>0.26475270397228218</v>
      </c>
      <c r="P162" s="3">
        <f t="shared" si="20"/>
        <v>-0.11532363958545247</v>
      </c>
      <c r="Q162" s="3">
        <f t="shared" si="21"/>
        <v>0.19008255508453795</v>
      </c>
    </row>
    <row r="163" spans="2:17">
      <c r="B163" s="13">
        <v>1450</v>
      </c>
      <c r="C163" s="16">
        <v>0.28332260141661303</v>
      </c>
      <c r="D163" s="16">
        <v>0.13486711622372072</v>
      </c>
      <c r="E163" s="16">
        <v>0.22442244224422439</v>
      </c>
      <c r="F163" s="16">
        <v>2.7866242038216565E-2</v>
      </c>
      <c r="G163" s="16">
        <v>4.2685292976329066E-2</v>
      </c>
      <c r="H163" s="16">
        <v>4.167752018754884E-2</v>
      </c>
      <c r="I163" s="16">
        <v>7.5816993464052282E-2</v>
      </c>
      <c r="J163" s="16"/>
      <c r="K163" s="30"/>
      <c r="L163" s="15">
        <v>1530</v>
      </c>
      <c r="M163" s="3">
        <f t="shared" si="17"/>
        <v>0.22926005326600551</v>
      </c>
      <c r="N163" s="3">
        <f t="shared" si="18"/>
        <v>0.32282667098729334</v>
      </c>
      <c r="O163" s="3">
        <f t="shared" si="19"/>
        <v>0.32273533093926227</v>
      </c>
      <c r="P163" s="3">
        <f t="shared" si="20"/>
        <v>-0.13372947451202591</v>
      </c>
      <c r="Q163" s="3">
        <f t="shared" si="21"/>
        <v>0.15530247335308145</v>
      </c>
    </row>
    <row r="164" spans="2:17">
      <c r="B164" s="13">
        <v>1460</v>
      </c>
      <c r="C164" s="16">
        <v>0.25756600128783003</v>
      </c>
      <c r="D164" s="16">
        <v>0.11900039666798889</v>
      </c>
      <c r="E164" s="16">
        <v>0.17161716171617161</v>
      </c>
      <c r="F164" s="16">
        <v>3.184713375796179E-2</v>
      </c>
      <c r="G164" s="16">
        <v>3.4924330616996506E-2</v>
      </c>
      <c r="H164" s="16">
        <v>3.9072675175827035E-2</v>
      </c>
      <c r="I164" s="16">
        <v>7.5816993464052282E-2</v>
      </c>
      <c r="J164" s="16"/>
      <c r="K164" s="30"/>
      <c r="L164" s="15">
        <v>1540</v>
      </c>
      <c r="M164" s="3">
        <f t="shared" si="17"/>
        <v>0.23714981144817165</v>
      </c>
      <c r="N164" s="3">
        <f t="shared" si="18"/>
        <v>0.38215616736548386</v>
      </c>
      <c r="O164" s="3">
        <f t="shared" si="19"/>
        <v>0.37629413066121098</v>
      </c>
      <c r="P164" s="3">
        <f t="shared" si="20"/>
        <v>-0.1935198371572929</v>
      </c>
      <c r="Q164" s="3">
        <f t="shared" si="21"/>
        <v>7.5305437436806677E-2</v>
      </c>
    </row>
    <row r="165" spans="2:17">
      <c r="B165" s="13">
        <v>1470</v>
      </c>
      <c r="C165" s="16">
        <v>0.23180940115904702</v>
      </c>
      <c r="D165" s="16">
        <v>0.11106703689012296</v>
      </c>
      <c r="E165" s="16">
        <v>0.19801980198019803</v>
      </c>
      <c r="F165" s="16">
        <v>2.3885350318471339E-2</v>
      </c>
      <c r="G165" s="16">
        <v>3.1043849437330229E-2</v>
      </c>
      <c r="H165" s="16">
        <v>4.4282365199270639E-2</v>
      </c>
      <c r="I165" s="16">
        <v>7.3202614379084971E-2</v>
      </c>
      <c r="J165" s="16"/>
      <c r="K165" s="30"/>
      <c r="L165" s="15">
        <v>1550</v>
      </c>
      <c r="M165" s="3">
        <f t="shared" si="17"/>
        <v>-9.1935482361093557E-2</v>
      </c>
      <c r="N165" s="3">
        <f t="shared" si="18"/>
        <v>7.7780495805185493E-2</v>
      </c>
      <c r="O165" s="3">
        <f t="shared" si="19"/>
        <v>5.4769764623899909E-2</v>
      </c>
      <c r="P165" s="3">
        <f t="shared" si="20"/>
        <v>-4.6496462950416061E-2</v>
      </c>
      <c r="Q165" s="3">
        <f t="shared" si="21"/>
        <v>0.26500173026328794</v>
      </c>
    </row>
    <row r="166" spans="2:17">
      <c r="B166" s="13">
        <v>1480</v>
      </c>
      <c r="C166" s="16">
        <v>0.21893110109465552</v>
      </c>
      <c r="D166" s="16">
        <v>0.11106703689012296</v>
      </c>
      <c r="E166" s="16">
        <v>0.18481848184818478</v>
      </c>
      <c r="F166" s="16">
        <v>1.194267515923567E-2</v>
      </c>
      <c r="G166" s="16">
        <v>1.5521924718665115E-2</v>
      </c>
      <c r="H166" s="16">
        <v>3.9072675175827042E-2</v>
      </c>
      <c r="I166" s="16">
        <v>6.5359477124182996E-2</v>
      </c>
      <c r="J166" s="16"/>
      <c r="K166" s="30"/>
      <c r="L166" s="15">
        <v>1560</v>
      </c>
      <c r="M166" s="3">
        <f t="shared" si="17"/>
        <v>-0.24778203861060835</v>
      </c>
      <c r="N166" s="3">
        <f t="shared" si="18"/>
        <v>-6.9668164855966982E-2</v>
      </c>
      <c r="O166" s="3">
        <f t="shared" si="19"/>
        <v>-0.10046574832708433</v>
      </c>
      <c r="P166" s="3">
        <f t="shared" si="20"/>
        <v>3.5110861021987523E-2</v>
      </c>
      <c r="Q166" s="3">
        <f t="shared" si="21"/>
        <v>0.34088797200997145</v>
      </c>
    </row>
    <row r="167" spans="2:17">
      <c r="B167" s="13">
        <v>1490</v>
      </c>
      <c r="C167" s="16">
        <v>0.16741790083708952</v>
      </c>
      <c r="D167" s="16">
        <v>8.7266957556525193E-2</v>
      </c>
      <c r="E167" s="16">
        <v>0.22442244224422442</v>
      </c>
      <c r="F167" s="16">
        <v>1.9904458598726117E-2</v>
      </c>
      <c r="G167" s="16">
        <v>2.7163368257663949E-2</v>
      </c>
      <c r="H167" s="16">
        <v>4.1677520187548833E-2</v>
      </c>
      <c r="I167" s="16">
        <v>6.0130718954248354E-2</v>
      </c>
      <c r="J167" s="16"/>
      <c r="K167" s="30"/>
      <c r="L167" s="15">
        <v>1570</v>
      </c>
      <c r="M167" s="3">
        <f t="shared" si="17"/>
        <v>-0.15207124379320347</v>
      </c>
      <c r="N167" s="3">
        <f t="shared" si="18"/>
        <v>3.4692587338732407E-2</v>
      </c>
      <c r="O167" s="3">
        <f t="shared" si="19"/>
        <v>7.0336408797630635E-3</v>
      </c>
      <c r="P167" s="3">
        <f t="shared" si="20"/>
        <v>-2.0241423927423816E-2</v>
      </c>
      <c r="Q167" s="3">
        <f t="shared" si="21"/>
        <v>0.27580768012888024</v>
      </c>
    </row>
    <row r="168" spans="2:17">
      <c r="B168" s="13">
        <v>1500</v>
      </c>
      <c r="C168" s="16">
        <v>0.19317450096587252</v>
      </c>
      <c r="D168" s="16">
        <v>6.3466878222927417E-2</v>
      </c>
      <c r="E168" s="16">
        <v>0.22442244224422442</v>
      </c>
      <c r="F168" s="16">
        <v>1.9904458598726117E-2</v>
      </c>
      <c r="G168" s="16">
        <v>3.1043849437330229E-2</v>
      </c>
      <c r="H168" s="16">
        <v>3.6467830164105229E-2</v>
      </c>
      <c r="I168" s="16">
        <v>4.9673202614379089E-2</v>
      </c>
      <c r="J168" s="16"/>
      <c r="K168" s="30"/>
      <c r="L168" s="15">
        <v>1580</v>
      </c>
      <c r="M168" s="3">
        <f t="shared" si="17"/>
        <v>-0.14420485621523585</v>
      </c>
      <c r="N168" s="3">
        <f t="shared" si="18"/>
        <v>3.5202340878020773E-2</v>
      </c>
      <c r="O168" s="3">
        <f t="shared" si="19"/>
        <v>8.7895108235807196E-3</v>
      </c>
      <c r="P168" s="3">
        <f t="shared" si="20"/>
        <v>-4.5516603196431374E-2</v>
      </c>
      <c r="Q168" s="3">
        <f t="shared" si="21"/>
        <v>0.26046191941903535</v>
      </c>
    </row>
    <row r="169" spans="2:17">
      <c r="B169" s="13">
        <v>1510</v>
      </c>
      <c r="C169" s="16">
        <v>0.21893110109465552</v>
      </c>
      <c r="D169" s="16">
        <v>7.1400238000793342E-2</v>
      </c>
      <c r="E169" s="16">
        <v>0.21122112211221125</v>
      </c>
      <c r="F169" s="16">
        <v>1.9904458598726117E-2</v>
      </c>
      <c r="G169" s="16">
        <v>3.8804811796662786E-2</v>
      </c>
      <c r="H169" s="16">
        <v>3.9072675175827035E-2</v>
      </c>
      <c r="I169" s="16">
        <v>4.4444444444444453E-2</v>
      </c>
      <c r="J169" s="16"/>
      <c r="K169" s="30"/>
      <c r="L169" s="15">
        <v>1590</v>
      </c>
      <c r="M169" s="3">
        <f t="shared" si="17"/>
        <v>3.512554930761753E-3</v>
      </c>
      <c r="N169" s="3">
        <f t="shared" si="18"/>
        <v>0.15993361796784103</v>
      </c>
      <c r="O169" s="3">
        <f t="shared" si="19"/>
        <v>0.14267582495484057</v>
      </c>
      <c r="P169" s="3">
        <f t="shared" si="20"/>
        <v>-8.6206762170884896E-2</v>
      </c>
      <c r="Q169" s="3">
        <f t="shared" si="21"/>
        <v>0.22266581737238686</v>
      </c>
    </row>
    <row r="170" spans="2:17">
      <c r="B170" s="13">
        <v>1520</v>
      </c>
      <c r="C170" s="16">
        <v>0.21893110109465552</v>
      </c>
      <c r="D170" s="16">
        <v>6.3466878222927417E-2</v>
      </c>
      <c r="E170" s="16">
        <v>0.19801980198019803</v>
      </c>
      <c r="F170" s="16">
        <v>2.7866242038216561E-2</v>
      </c>
      <c r="G170" s="16">
        <v>5.4326736515327899E-2</v>
      </c>
      <c r="H170" s="16">
        <v>3.6467830164105236E-2</v>
      </c>
      <c r="I170" s="16">
        <v>5.2287581699346407E-2</v>
      </c>
      <c r="J170" s="16"/>
      <c r="K170" s="30"/>
      <c r="L170" s="15">
        <v>1600</v>
      </c>
      <c r="M170" s="3">
        <f t="shared" si="17"/>
        <v>0.33895117843695227</v>
      </c>
      <c r="N170" s="3">
        <f t="shared" si="18"/>
        <v>0.42032818861292603</v>
      </c>
      <c r="O170" s="3">
        <f t="shared" si="19"/>
        <v>0.42636850610957505</v>
      </c>
      <c r="P170" s="3">
        <f t="shared" si="20"/>
        <v>-0.19961700126351925</v>
      </c>
      <c r="Q170" s="3">
        <f t="shared" si="21"/>
        <v>4.4291499890969081E-2</v>
      </c>
    </row>
    <row r="171" spans="2:17">
      <c r="B171" s="13">
        <v>1530</v>
      </c>
      <c r="C171" s="16">
        <v>0.20605280103026402</v>
      </c>
      <c r="D171" s="16">
        <v>5.5533518445061492E-2</v>
      </c>
      <c r="E171" s="16">
        <v>0.17161716171617164</v>
      </c>
      <c r="F171" s="16">
        <v>2.3885350318471339E-2</v>
      </c>
      <c r="G171" s="16">
        <v>5.4326736515327913E-2</v>
      </c>
      <c r="H171" s="16">
        <v>4.4282365199270639E-2</v>
      </c>
      <c r="I171" s="16">
        <v>4.7058823529411764E-2</v>
      </c>
      <c r="J171" s="16"/>
      <c r="K171" s="30"/>
      <c r="L171" s="15">
        <v>1610</v>
      </c>
      <c r="M171" s="3">
        <f t="shared" si="17"/>
        <v>0.30699619856099286</v>
      </c>
      <c r="N171" s="3">
        <f t="shared" si="18"/>
        <v>0.44008699713942112</v>
      </c>
      <c r="O171" s="3">
        <f t="shared" si="19"/>
        <v>0.43867116258427746</v>
      </c>
      <c r="P171" s="3">
        <f t="shared" si="20"/>
        <v>-0.2564778286078328</v>
      </c>
      <c r="Q171" s="3">
        <f t="shared" si="21"/>
        <v>1.0043643930232772E-2</v>
      </c>
    </row>
    <row r="172" spans="2:17">
      <c r="B172" s="13">
        <v>1540</v>
      </c>
      <c r="C172" s="16">
        <v>0.19317450096587252</v>
      </c>
      <c r="D172" s="16">
        <v>6.3466878222927417E-2</v>
      </c>
      <c r="E172" s="16">
        <v>0.15841584158415839</v>
      </c>
      <c r="F172" s="16">
        <v>1.5923566878980895E-2</v>
      </c>
      <c r="G172" s="16">
        <v>5.0446255335661626E-2</v>
      </c>
      <c r="H172" s="16">
        <v>5.2096900234436049E-2</v>
      </c>
      <c r="I172" s="16">
        <v>6.2745098039215685E-2</v>
      </c>
      <c r="J172" s="16"/>
      <c r="K172" s="30"/>
      <c r="L172" s="15">
        <v>1620</v>
      </c>
      <c r="M172" s="3">
        <f t="shared" si="17"/>
        <v>0.29976882107648573</v>
      </c>
      <c r="N172" s="3">
        <f t="shared" si="18"/>
        <v>0.42155690281483305</v>
      </c>
      <c r="O172" s="3">
        <f t="shared" si="19"/>
        <v>0.42119470369373246</v>
      </c>
      <c r="P172" s="3">
        <f t="shared" si="20"/>
        <v>-0.24464253756730614</v>
      </c>
      <c r="Q172" s="3">
        <f t="shared" si="21"/>
        <v>3.9879426211139192E-2</v>
      </c>
    </row>
    <row r="173" spans="2:17">
      <c r="B173" s="13">
        <v>1550</v>
      </c>
      <c r="C173" s="16">
        <v>0.15453960077269802</v>
      </c>
      <c r="D173" s="16">
        <v>7.9333597778659268E-2</v>
      </c>
      <c r="E173" s="16">
        <v>0.19801980198019803</v>
      </c>
      <c r="F173" s="16">
        <v>1.5923566878980895E-2</v>
      </c>
      <c r="G173" s="16">
        <v>5.8207217694994172E-2</v>
      </c>
      <c r="H173" s="16">
        <v>5.9911435269601451E-2</v>
      </c>
      <c r="I173" s="16">
        <v>5.7516339869281043E-2</v>
      </c>
      <c r="J173" s="16"/>
      <c r="K173" s="30"/>
      <c r="L173" s="15">
        <v>1630</v>
      </c>
      <c r="M173" s="3">
        <f t="shared" si="17"/>
        <v>0.27472439908947494</v>
      </c>
      <c r="N173" s="3">
        <f t="shared" si="18"/>
        <v>0.408319502295517</v>
      </c>
      <c r="O173" s="3">
        <f t="shared" si="19"/>
        <v>0.40548750114728099</v>
      </c>
      <c r="P173" s="3">
        <f t="shared" si="20"/>
        <v>-0.2309981312314825</v>
      </c>
      <c r="Q173" s="3">
        <f t="shared" si="21"/>
        <v>6.0185315521198816E-2</v>
      </c>
    </row>
    <row r="174" spans="2:17">
      <c r="B174" s="13">
        <v>1560</v>
      </c>
      <c r="C174" s="16">
        <v>0.12878300064391501</v>
      </c>
      <c r="D174" s="16">
        <v>9.5200317334391119E-2</v>
      </c>
      <c r="E174" s="16">
        <v>0.19801980198019803</v>
      </c>
      <c r="F174" s="16">
        <v>1.9904458598726117E-2</v>
      </c>
      <c r="G174" s="16">
        <v>6.5968180054326739E-2</v>
      </c>
      <c r="H174" s="16">
        <v>5.7306590257879653E-2</v>
      </c>
      <c r="I174" s="16">
        <v>6.7973856209150321E-2</v>
      </c>
      <c r="J174" s="16"/>
      <c r="K174" s="30"/>
      <c r="L174" s="15">
        <v>1640</v>
      </c>
      <c r="M174" s="3">
        <f t="shared" si="17"/>
        <v>0.37987252462375376</v>
      </c>
      <c r="N174" s="3">
        <f t="shared" si="18"/>
        <v>0.46755807269073318</v>
      </c>
      <c r="O174" s="3">
        <f t="shared" si="19"/>
        <v>0.47465690731690707</v>
      </c>
      <c r="P174" s="3">
        <f t="shared" si="20"/>
        <v>-0.27913173674560271</v>
      </c>
      <c r="Q174" s="3">
        <f t="shared" si="21"/>
        <v>-7.2195239005067415E-3</v>
      </c>
    </row>
    <row r="175" spans="2:17">
      <c r="B175" s="13">
        <v>1570</v>
      </c>
      <c r="C175" s="16">
        <v>0.12878300064391501</v>
      </c>
      <c r="D175" s="16">
        <v>8.7266957556525193E-2</v>
      </c>
      <c r="E175" s="16">
        <v>0.17161716171617161</v>
      </c>
      <c r="F175" s="16">
        <v>1.5923566878980895E-2</v>
      </c>
      <c r="G175" s="16">
        <v>5.8207217694994186E-2</v>
      </c>
      <c r="H175" s="16">
        <v>4.9492055222714243E-2</v>
      </c>
      <c r="I175" s="16">
        <v>6.7973856209150335E-2</v>
      </c>
      <c r="J175" s="16"/>
      <c r="K175" s="30"/>
      <c r="L175" s="15">
        <v>1650</v>
      </c>
      <c r="M175" s="3">
        <f t="shared" si="17"/>
        <v>0.33893943295937906</v>
      </c>
      <c r="N175" s="3">
        <f t="shared" si="18"/>
        <v>0.44705111519069968</v>
      </c>
      <c r="O175" s="3">
        <f t="shared" si="19"/>
        <v>0.44996683854686725</v>
      </c>
      <c r="P175" s="3">
        <f t="shared" si="20"/>
        <v>-0.31294424961727757</v>
      </c>
      <c r="Q175" s="3">
        <f t="shared" si="21"/>
        <v>-3.117813933415748E-2</v>
      </c>
    </row>
    <row r="176" spans="2:17">
      <c r="B176" s="13">
        <v>1580</v>
      </c>
      <c r="C176" s="16">
        <v>0.15453960077269802</v>
      </c>
      <c r="D176" s="16">
        <v>0.12693375644585481</v>
      </c>
      <c r="E176" s="16">
        <v>0.18481848184818483</v>
      </c>
      <c r="F176" s="16">
        <v>1.5923566878980895E-2</v>
      </c>
      <c r="G176" s="16">
        <v>6.2087698874660459E-2</v>
      </c>
      <c r="H176" s="16">
        <v>4.1677520187548833E-2</v>
      </c>
      <c r="I176" s="16">
        <v>7.3202614379084971E-2</v>
      </c>
      <c r="J176" s="16"/>
      <c r="K176" s="30"/>
      <c r="L176" s="15">
        <v>1660</v>
      </c>
      <c r="M176" s="3">
        <f t="shared" si="17"/>
        <v>0.407815175647054</v>
      </c>
      <c r="N176" s="3">
        <f t="shared" si="18"/>
        <v>0.48324703701540905</v>
      </c>
      <c r="O176" s="3">
        <f t="shared" si="19"/>
        <v>0.49299443225162604</v>
      </c>
      <c r="P176" s="3">
        <f t="shared" si="20"/>
        <v>-0.28906318950015436</v>
      </c>
      <c r="Q176" s="3">
        <f t="shared" si="21"/>
        <v>-1.7441630347156407E-2</v>
      </c>
    </row>
    <row r="177" spans="1:17">
      <c r="B177" s="13">
        <v>1590</v>
      </c>
      <c r="C177" s="16">
        <v>0.19317450096587252</v>
      </c>
      <c r="D177" s="16">
        <v>0.11106703689012296</v>
      </c>
      <c r="E177" s="16">
        <v>0.19801980198019803</v>
      </c>
      <c r="F177" s="16">
        <v>1.5923566878980895E-2</v>
      </c>
      <c r="G177" s="16">
        <v>5.8207217694994186E-2</v>
      </c>
      <c r="H177" s="16">
        <v>3.1258140140661625E-2</v>
      </c>
      <c r="I177" s="16">
        <v>7.0588235294117646E-2</v>
      </c>
      <c r="J177" s="16"/>
      <c r="K177" s="30"/>
      <c r="L177" s="15">
        <v>1670</v>
      </c>
      <c r="M177" s="3">
        <f t="shared" si="17"/>
        <v>0.30542177246844182</v>
      </c>
      <c r="N177" s="3">
        <f t="shared" si="18"/>
        <v>0.49188209537001565</v>
      </c>
      <c r="O177" s="3">
        <f t="shared" si="19"/>
        <v>0.48409534200177484</v>
      </c>
      <c r="P177" s="3">
        <f t="shared" si="20"/>
        <v>-0.32479214361759834</v>
      </c>
      <c r="Q177" s="3">
        <f t="shared" si="21"/>
        <v>-4.8953906271455329E-2</v>
      </c>
    </row>
    <row r="178" spans="1:17">
      <c r="B178" s="13">
        <v>1600</v>
      </c>
      <c r="C178" s="16">
        <v>0.25756600128783003</v>
      </c>
      <c r="D178" s="16">
        <v>0.11900039666798889</v>
      </c>
      <c r="E178" s="16">
        <v>0.1452145214521452</v>
      </c>
      <c r="F178" s="16">
        <v>1.5923566878980895E-2</v>
      </c>
      <c r="G178" s="16">
        <v>5.8207217694994172E-2</v>
      </c>
      <c r="H178" s="16">
        <v>1.5629070070330816E-2</v>
      </c>
      <c r="I178" s="16">
        <v>7.3202614379084971E-2</v>
      </c>
      <c r="J178" s="16"/>
      <c r="K178" s="30"/>
      <c r="L178" s="15">
        <v>1680</v>
      </c>
      <c r="M178" s="3">
        <f t="shared" si="17"/>
        <v>0.28212737636481244</v>
      </c>
      <c r="N178" s="3">
        <f t="shared" si="18"/>
        <v>0.48299440787573089</v>
      </c>
      <c r="O178" s="3">
        <f t="shared" si="19"/>
        <v>0.47250746308933056</v>
      </c>
      <c r="P178" s="3">
        <f t="shared" si="20"/>
        <v>-0.33182111539265524</v>
      </c>
      <c r="Q178" s="3">
        <f t="shared" si="21"/>
        <v>-4.7685701363158632E-2</v>
      </c>
    </row>
    <row r="179" spans="1:17">
      <c r="B179" s="13">
        <v>1610</v>
      </c>
      <c r="C179" s="16">
        <v>0.27044430135222147</v>
      </c>
      <c r="D179" s="16">
        <v>0.11106703689012296</v>
      </c>
      <c r="E179" s="16">
        <v>0.15841584158415842</v>
      </c>
      <c r="F179" s="16">
        <v>1.194267515923567E-2</v>
      </c>
      <c r="G179" s="16">
        <v>3.8804811796662786E-2</v>
      </c>
      <c r="H179" s="16">
        <v>1.8233915082052618E-2</v>
      </c>
      <c r="I179" s="16">
        <v>6.5359477124182996E-2</v>
      </c>
      <c r="J179" s="16"/>
      <c r="K179" s="30"/>
      <c r="L179" s="15">
        <v>1690</v>
      </c>
      <c r="M179" s="3">
        <f t="shared" si="17"/>
        <v>0.29458086385478066</v>
      </c>
      <c r="N179" s="3">
        <f t="shared" si="18"/>
        <v>0.49638108107045398</v>
      </c>
      <c r="O179" s="3">
        <f t="shared" si="19"/>
        <v>0.48630966764529898</v>
      </c>
      <c r="P179" s="3">
        <f t="shared" si="20"/>
        <v>-0.32470914811557494</v>
      </c>
      <c r="Q179" s="3">
        <f t="shared" si="21"/>
        <v>-4.8599008428573821E-2</v>
      </c>
    </row>
    <row r="180" spans="1:17">
      <c r="B180" s="13">
        <v>1620</v>
      </c>
      <c r="C180" s="16">
        <v>0.28332260141661297</v>
      </c>
      <c r="D180" s="16">
        <v>0.10313367711225704</v>
      </c>
      <c r="E180" s="16">
        <v>0.17161716171617164</v>
      </c>
      <c r="F180" s="16">
        <v>2.3885350318471339E-2</v>
      </c>
      <c r="G180" s="16">
        <v>3.8804811796662786E-2</v>
      </c>
      <c r="H180" s="16">
        <v>1.8233915082052621E-2</v>
      </c>
      <c r="I180" s="16">
        <v>5.4901960784313732E-2</v>
      </c>
      <c r="J180" s="16"/>
      <c r="K180" s="30"/>
      <c r="L180" s="15">
        <v>1700</v>
      </c>
      <c r="M180" s="3">
        <f t="shared" si="17"/>
        <v>0.20069897937848971</v>
      </c>
      <c r="N180" s="3">
        <f t="shared" si="18"/>
        <v>0.420129384601858</v>
      </c>
      <c r="O180" s="3">
        <f t="shared" si="19"/>
        <v>0.40393273733062574</v>
      </c>
      <c r="P180" s="3">
        <f t="shared" si="20"/>
        <v>-0.28422645752683695</v>
      </c>
      <c r="Q180" s="3">
        <f t="shared" si="21"/>
        <v>1.0728980669287843E-2</v>
      </c>
    </row>
    <row r="181" spans="1:17">
      <c r="B181" s="13">
        <v>1630</v>
      </c>
      <c r="C181" s="16">
        <v>0.25756600128782997</v>
      </c>
      <c r="D181" s="16">
        <v>7.9333597778659268E-2</v>
      </c>
      <c r="E181" s="16">
        <v>0.17161716171617161</v>
      </c>
      <c r="F181" s="16">
        <v>2.7866242038216565E-2</v>
      </c>
      <c r="G181" s="16">
        <v>3.4924330616996506E-2</v>
      </c>
      <c r="H181" s="16">
        <v>1.5629070070330812E-2</v>
      </c>
      <c r="I181" s="16">
        <v>5.4901960784313732E-2</v>
      </c>
      <c r="J181" s="16"/>
      <c r="K181" s="30"/>
      <c r="L181" s="15">
        <v>1710</v>
      </c>
      <c r="M181" s="3">
        <f t="shared" si="17"/>
        <v>0.20348299040358112</v>
      </c>
      <c r="N181" s="3">
        <f t="shared" si="18"/>
        <v>0.45003038687356006</v>
      </c>
      <c r="O181" s="3">
        <f t="shared" si="19"/>
        <v>0.43076156755224859</v>
      </c>
      <c r="P181" s="3">
        <f t="shared" si="20"/>
        <v>-0.33699303834722666</v>
      </c>
      <c r="Q181" s="3">
        <f t="shared" si="21"/>
        <v>-4.1006103324349986E-2</v>
      </c>
    </row>
    <row r="182" spans="1:17">
      <c r="B182" s="13">
        <v>1640</v>
      </c>
      <c r="C182" s="16">
        <v>0.24468770122343853</v>
      </c>
      <c r="D182" s="16">
        <v>9.5200317334391119E-2</v>
      </c>
      <c r="E182" s="16">
        <v>0.11881188118811881</v>
      </c>
      <c r="F182" s="16">
        <v>3.184713375796179E-2</v>
      </c>
      <c r="G182" s="16">
        <v>3.4924330616996506E-2</v>
      </c>
      <c r="H182" s="16">
        <v>2.0838760093774424E-2</v>
      </c>
      <c r="I182" s="16">
        <v>3.6601307189542485E-2</v>
      </c>
      <c r="J182" s="16"/>
      <c r="K182" s="31" t="s">
        <v>35</v>
      </c>
      <c r="L182" s="31"/>
      <c r="M182" s="4">
        <f t="shared" si="17"/>
        <v>0.57281473793944659</v>
      </c>
      <c r="N182" s="4">
        <f t="shared" si="18"/>
        <v>0.58683568757058613</v>
      </c>
      <c r="O182" s="4">
        <f t="shared" si="19"/>
        <v>0.610828125275789</v>
      </c>
      <c r="P182" s="3">
        <f t="shared" si="20"/>
        <v>-0.28764766052170593</v>
      </c>
      <c r="Q182" s="3">
        <f t="shared" si="21"/>
        <v>-9.4323486640345039E-2</v>
      </c>
    </row>
    <row r="183" spans="1:17">
      <c r="B183" s="13">
        <v>1650</v>
      </c>
      <c r="C183" s="16">
        <v>0.19317450096587252</v>
      </c>
      <c r="D183" s="16">
        <v>9.5200317334391119E-2</v>
      </c>
      <c r="E183" s="16">
        <v>9.240924092409239E-2</v>
      </c>
      <c r="F183" s="16">
        <v>3.1847133757961783E-2</v>
      </c>
      <c r="G183" s="16">
        <v>2.7163368257663949E-2</v>
      </c>
      <c r="H183" s="16">
        <v>2.3443605105496222E-2</v>
      </c>
      <c r="I183" s="16">
        <v>2.8758169934640532E-2</v>
      </c>
      <c r="J183" s="16"/>
      <c r="K183" s="27" t="s">
        <v>37</v>
      </c>
      <c r="L183" s="27"/>
      <c r="M183" s="4">
        <f>CORREL(D$7:I$7,D190:I190)</f>
        <v>-0.66983638972065473</v>
      </c>
      <c r="N183" s="4">
        <f>CORREL(D$8:I$8,D190:I190)</f>
        <v>-0.53340851350341945</v>
      </c>
      <c r="O183" s="4">
        <f>CORREL(D$9:I$9,D190:I190)</f>
        <v>-0.60832758453916713</v>
      </c>
      <c r="P183" s="3">
        <f>CORREL(D$10:I$10,D190:I190)</f>
        <v>0.20134031586938053</v>
      </c>
      <c r="Q183" s="3">
        <f>CORREL(D$11:I$11,D190:I190)</f>
        <v>0.44280050157563977</v>
      </c>
    </row>
    <row r="184" spans="1:17">
      <c r="B184" s="13">
        <v>1660</v>
      </c>
      <c r="C184" s="16">
        <v>0.19317450096587252</v>
      </c>
      <c r="D184" s="16">
        <v>7.1400238000793342E-2</v>
      </c>
      <c r="E184" s="16">
        <v>9.2409240924092403E-2</v>
      </c>
      <c r="F184" s="16">
        <v>3.1847133757961783E-2</v>
      </c>
      <c r="G184" s="16">
        <v>3.1043849437330229E-2</v>
      </c>
      <c r="H184" s="16">
        <v>2.6048450117218024E-2</v>
      </c>
      <c r="I184" s="16">
        <v>2.614379084967321E-2</v>
      </c>
      <c r="J184" s="16"/>
      <c r="K184" s="34" t="s">
        <v>41</v>
      </c>
      <c r="L184" s="20" t="s">
        <v>39</v>
      </c>
      <c r="M184" s="3">
        <f>CORREL(C$7:I$7,C191:I191)</f>
        <v>0.18959970031844953</v>
      </c>
      <c r="N184" s="3">
        <f>CORREL(C$8:I$8,C191:I191)</f>
        <v>-0.10102254924656574</v>
      </c>
      <c r="O184" s="3">
        <f>CORREL(C$9:I$9,C191:I191)</f>
        <v>-5.9504296604692884E-2</v>
      </c>
      <c r="P184" s="3">
        <f>CORREL(C$10:I$10,C191:I191)</f>
        <v>0.36008663769759597</v>
      </c>
      <c r="Q184" s="3">
        <f>CORREL(C$11:I$11,C191:I191)</f>
        <v>-1.4728300992909359E-2</v>
      </c>
    </row>
    <row r="185" spans="1:17">
      <c r="B185" s="13">
        <v>1670</v>
      </c>
      <c r="C185" s="16">
        <v>0.20605280103026402</v>
      </c>
      <c r="D185" s="16">
        <v>7.1400238000793342E-2</v>
      </c>
      <c r="E185" s="16">
        <v>0.132013201320132</v>
      </c>
      <c r="F185" s="16">
        <v>1.9904458598726117E-2</v>
      </c>
      <c r="G185" s="16">
        <v>2.7163368257663949E-2</v>
      </c>
      <c r="H185" s="16">
        <v>3.9072675175827035E-2</v>
      </c>
      <c r="I185" s="16">
        <v>5.4901960784313732E-2</v>
      </c>
      <c r="J185" s="16"/>
      <c r="K185" s="34"/>
      <c r="L185" s="20" t="s">
        <v>40</v>
      </c>
      <c r="M185" s="3">
        <f>CORREL(C$7:I$7,C192:I192)</f>
        <v>0.23286729409222848</v>
      </c>
      <c r="N185" s="3">
        <f>CORREL(C$8:I$8,C192:I192)</f>
        <v>-1.6050992710812478E-2</v>
      </c>
      <c r="O185" s="3">
        <f>CORREL(C$9:I$9,C192:I192)</f>
        <v>2.4120470044034781E-2</v>
      </c>
      <c r="P185" s="3">
        <f>CORREL(C$10:I$10,C192:I192)</f>
        <v>0.36800282584939847</v>
      </c>
      <c r="Q185" s="4">
        <f>CORREL(C$11:I$11,C192:I192)</f>
        <v>0.52737010359523995</v>
      </c>
    </row>
    <row r="186" spans="1:17">
      <c r="B186" s="13">
        <v>1680</v>
      </c>
      <c r="C186" s="16">
        <v>0.21893110109465552</v>
      </c>
      <c r="D186" s="16">
        <v>7.1400238000793342E-2</v>
      </c>
      <c r="E186" s="16">
        <v>0.1452145214521452</v>
      </c>
      <c r="F186" s="16">
        <v>1.9904458598726117E-2</v>
      </c>
      <c r="G186" s="16">
        <v>2.3282887077997673E-2</v>
      </c>
      <c r="H186" s="16">
        <v>4.1677520187548833E-2</v>
      </c>
      <c r="I186" s="16">
        <v>5.4901960784313732E-2</v>
      </c>
      <c r="J186" s="16"/>
      <c r="K186" s="34" t="s">
        <v>42</v>
      </c>
      <c r="L186" s="20" t="s">
        <v>39</v>
      </c>
      <c r="M186" s="3">
        <f>CORREL(C$7:I$7,C193:I193)</f>
        <v>0.1583994233837869</v>
      </c>
      <c r="N186" s="3">
        <f>CORREL(C$8:I$8,C193:I193)</f>
        <v>0.29243604204195445</v>
      </c>
      <c r="O186" s="3">
        <f>CORREL(C$9:I$9,C193:I193)</f>
        <v>0.28318995497361693</v>
      </c>
      <c r="P186" s="3">
        <f>CORREL(C$10:I$10,C193:I193)</f>
        <v>-5.4861523704167463E-2</v>
      </c>
      <c r="Q186" s="3">
        <f>CORREL(C$11:I$11,C193:I193)</f>
        <v>-0.20879417503385864</v>
      </c>
    </row>
    <row r="187" spans="1:17">
      <c r="B187" s="13">
        <v>1690</v>
      </c>
      <c r="C187" s="16">
        <v>0.21893110109465552</v>
      </c>
      <c r="D187" s="16">
        <v>6.3466878222927417E-2</v>
      </c>
      <c r="E187" s="16">
        <v>0.14521452145214522</v>
      </c>
      <c r="F187" s="16">
        <v>2.3885350318471339E-2</v>
      </c>
      <c r="G187" s="16">
        <v>2.3282887077997673E-2</v>
      </c>
      <c r="H187" s="16">
        <v>3.386298515238343E-2</v>
      </c>
      <c r="I187" s="16">
        <v>6.2745098039215685E-2</v>
      </c>
      <c r="J187" s="16"/>
      <c r="K187" s="34"/>
      <c r="L187" s="20" t="s">
        <v>40</v>
      </c>
      <c r="M187" s="3">
        <f>CORREL(C$7:I$7,C194:I194)</f>
        <v>0.35442898247343629</v>
      </c>
      <c r="N187" s="3">
        <f>CORREL(C$8:I$8,C194:I194)</f>
        <v>0.11684970632125809</v>
      </c>
      <c r="O187" s="3">
        <f>CORREL(C$9:I$9,C194:I194)</f>
        <v>0.16051396728071685</v>
      </c>
      <c r="P187" s="3">
        <f>CORREL(C$10:I$10,C194:I194)</f>
        <v>0.24309241370023946</v>
      </c>
      <c r="Q187" s="3">
        <f>CORREL(C$11:I$11,C194:I194)</f>
        <v>0.2728727406922089</v>
      </c>
    </row>
    <row r="188" spans="1:17" ht="14.4" customHeight="1">
      <c r="B188" s="13">
        <v>1700</v>
      </c>
      <c r="C188" s="16">
        <v>0.23180940115904702</v>
      </c>
      <c r="D188" s="16">
        <v>5.5533518445061492E-2</v>
      </c>
      <c r="E188" s="16">
        <v>0.18481848184818483</v>
      </c>
      <c r="F188" s="16">
        <v>1.9904458598726117E-2</v>
      </c>
      <c r="G188" s="16">
        <v>1.9402405898331393E-2</v>
      </c>
      <c r="H188" s="16">
        <v>3.6467830164105229E-2</v>
      </c>
      <c r="I188" s="16">
        <v>6.2745098039215699E-2</v>
      </c>
      <c r="J188" s="16"/>
      <c r="K188" s="37" t="s">
        <v>43</v>
      </c>
      <c r="L188" s="21" t="s">
        <v>44</v>
      </c>
      <c r="M188" s="3">
        <f t="shared" ref="M188:M193" si="22">CORREL(C$7:I$7,C195:I195)</f>
        <v>0.4247956189246585</v>
      </c>
      <c r="N188" s="4">
        <f t="shared" ref="N188:N193" si="23">CORREL(C$8:I$8,C195:I195)</f>
        <v>0.63169532109789361</v>
      </c>
      <c r="O188" s="4">
        <f t="shared" ref="O188:O193" si="24">CORREL(C$9:I$9,C195:I195)</f>
        <v>0.6253388776776766</v>
      </c>
      <c r="P188" s="4">
        <f t="shared" ref="P188:P193" si="25">CORREL(C$10:I$10,C195:I195)</f>
        <v>-0.5178311711812571</v>
      </c>
      <c r="Q188" s="4">
        <f t="shared" ref="Q188:Q193" si="26">CORREL(C$11:I$11,C195:I195)</f>
        <v>-0.61302845710852683</v>
      </c>
    </row>
    <row r="189" spans="1:17">
      <c r="B189" s="13">
        <v>1710</v>
      </c>
      <c r="C189" s="16">
        <v>0.21893110109465552</v>
      </c>
      <c r="D189" s="16">
        <v>7.9333597778659268E-2</v>
      </c>
      <c r="E189" s="16">
        <v>0.15841584158415839</v>
      </c>
      <c r="F189" s="16">
        <v>2.3885350318471339E-2</v>
      </c>
      <c r="G189" s="16">
        <v>1.5521924718665115E-2</v>
      </c>
      <c r="H189" s="16">
        <v>2.8653295128939826E-2</v>
      </c>
      <c r="I189" s="16">
        <v>6.7973856209150335E-2</v>
      </c>
      <c r="J189" s="16"/>
      <c r="K189" s="37"/>
      <c r="L189" s="21" t="s">
        <v>45</v>
      </c>
      <c r="M189" s="4">
        <f t="shared" si="22"/>
        <v>0.70615585011971793</v>
      </c>
      <c r="N189" s="4">
        <f t="shared" si="23"/>
        <v>0.64899877038821108</v>
      </c>
      <c r="O189" s="4">
        <f t="shared" si="24"/>
        <v>0.68600468099331113</v>
      </c>
      <c r="P189" s="3">
        <f t="shared" si="25"/>
        <v>-0.11920192299213439</v>
      </c>
      <c r="Q189" s="3">
        <f t="shared" si="26"/>
        <v>-0.38064972091071408</v>
      </c>
    </row>
    <row r="190" spans="1:17">
      <c r="B190" s="13" t="s">
        <v>35</v>
      </c>
      <c r="C190" s="16">
        <v>29.72972972972973</v>
      </c>
      <c r="D190" s="16">
        <v>10.830039525691699</v>
      </c>
      <c r="E190" s="16">
        <v>10.363036303630363</v>
      </c>
      <c r="F190" s="16">
        <v>4.2566317088217147</v>
      </c>
      <c r="G190" s="16">
        <v>6.8416195793714571</v>
      </c>
      <c r="H190" s="16">
        <v>4.7013628464282444</v>
      </c>
      <c r="I190" s="16">
        <v>6.3137254901960791</v>
      </c>
      <c r="J190" s="16"/>
      <c r="K190" s="37"/>
      <c r="L190" s="15" t="s">
        <v>46</v>
      </c>
      <c r="M190" s="4">
        <f t="shared" si="22"/>
        <v>0.56978160311053894</v>
      </c>
      <c r="N190" s="5">
        <f t="shared" si="23"/>
        <v>0.768483294335634</v>
      </c>
      <c r="O190" s="5">
        <f t="shared" si="24"/>
        <v>0.76933398314733126</v>
      </c>
      <c r="P190" s="4">
        <f t="shared" si="25"/>
        <v>-0.49863519970755799</v>
      </c>
      <c r="Q190" s="4">
        <f t="shared" si="26"/>
        <v>-0.71434628583784565</v>
      </c>
    </row>
    <row r="191" spans="1:17">
      <c r="A191" s="35" t="s">
        <v>41</v>
      </c>
      <c r="B191" s="16" t="s">
        <v>39</v>
      </c>
      <c r="C191" s="16">
        <v>27.319587628865978</v>
      </c>
      <c r="D191" s="16">
        <v>26.770708283313326</v>
      </c>
      <c r="E191" s="16">
        <v>30.820547031354234</v>
      </c>
      <c r="F191" s="16">
        <v>34.911242603550299</v>
      </c>
      <c r="G191" s="16">
        <v>45.685971592009125</v>
      </c>
      <c r="H191" s="16">
        <v>43.59408033826638</v>
      </c>
      <c r="I191" s="16">
        <v>42.15456674473068</v>
      </c>
      <c r="J191" s="13"/>
      <c r="K191" s="37"/>
      <c r="L191" s="15" t="s">
        <v>47</v>
      </c>
      <c r="M191" s="3">
        <f t="shared" si="22"/>
        <v>0.1110172535261427</v>
      </c>
      <c r="N191" s="3">
        <f t="shared" si="23"/>
        <v>-0.29965768413334959</v>
      </c>
      <c r="O191" s="3">
        <f t="shared" si="24"/>
        <v>-0.24624406611884186</v>
      </c>
      <c r="P191" s="4">
        <f t="shared" si="25"/>
        <v>0.64158569073355198</v>
      </c>
      <c r="Q191" s="4">
        <f t="shared" si="26"/>
        <v>0.60828369348977929</v>
      </c>
    </row>
    <row r="192" spans="1:17">
      <c r="A192" s="35"/>
      <c r="B192" s="16" t="s">
        <v>40</v>
      </c>
      <c r="C192" s="16">
        <v>2.6417525773195876</v>
      </c>
      <c r="D192" s="16">
        <v>1.6406562625050021</v>
      </c>
      <c r="E192" s="16">
        <v>2.8018679119412941</v>
      </c>
      <c r="F192" s="16">
        <v>1.6935319322587228</v>
      </c>
      <c r="G192" s="16">
        <v>2.4952354398403864</v>
      </c>
      <c r="H192" s="16">
        <v>1.9591261451726567</v>
      </c>
      <c r="I192" s="16">
        <v>1.8184322909491666</v>
      </c>
      <c r="J192" s="13"/>
      <c r="K192" s="37"/>
      <c r="L192" s="22" t="s">
        <v>48</v>
      </c>
      <c r="M192" s="4">
        <f t="shared" si="22"/>
        <v>0.57293951259517228</v>
      </c>
      <c r="N192" s="4">
        <f t="shared" si="23"/>
        <v>0.55976131359600756</v>
      </c>
      <c r="O192" s="4">
        <f t="shared" si="24"/>
        <v>0.5855696574444883</v>
      </c>
      <c r="P192" s="3">
        <f t="shared" si="25"/>
        <v>-0.13474566195291796</v>
      </c>
      <c r="Q192" s="3">
        <f t="shared" si="26"/>
        <v>-0.42698967695708634</v>
      </c>
    </row>
    <row r="193" spans="1:17" ht="18" customHeight="1">
      <c r="A193" s="35" t="s">
        <v>42</v>
      </c>
      <c r="B193" s="16" t="s">
        <v>39</v>
      </c>
      <c r="C193" s="16">
        <v>36.904761904761905</v>
      </c>
      <c r="D193" s="16">
        <v>28.421052631578945</v>
      </c>
      <c r="E193" s="16">
        <v>41.666666666666671</v>
      </c>
      <c r="F193" s="16">
        <v>28.767123287671232</v>
      </c>
      <c r="G193" s="16">
        <v>38.463154945362845</v>
      </c>
      <c r="H193" s="16">
        <v>44.357976653696497</v>
      </c>
      <c r="I193" s="16">
        <v>44.863013698630141</v>
      </c>
      <c r="J193" s="13"/>
      <c r="K193" s="38" t="s">
        <v>49</v>
      </c>
      <c r="L193" s="38"/>
      <c r="M193" s="3">
        <f t="shared" si="22"/>
        <v>-0.35922277548360654</v>
      </c>
      <c r="N193" s="4">
        <f t="shared" si="23"/>
        <v>-0.73481247628787849</v>
      </c>
      <c r="O193" s="4">
        <f t="shared" si="24"/>
        <v>-0.70563471935843591</v>
      </c>
      <c r="P193" s="5">
        <f t="shared" si="25"/>
        <v>0.8024481532988188</v>
      </c>
      <c r="Q193" s="5">
        <f t="shared" si="26"/>
        <v>0.93240476709686682</v>
      </c>
    </row>
    <row r="194" spans="1:17">
      <c r="A194" s="35"/>
      <c r="B194" s="16" t="s">
        <v>40</v>
      </c>
      <c r="C194" s="16">
        <v>5.9523809523809517</v>
      </c>
      <c r="D194" s="16">
        <v>1.0526315789473684</v>
      </c>
      <c r="E194" s="16">
        <v>6.25</v>
      </c>
      <c r="F194" s="16">
        <v>2.7397260273972601</v>
      </c>
      <c r="G194" s="16">
        <v>5.9400392266741378</v>
      </c>
      <c r="H194" s="16">
        <v>5.836575875486381</v>
      </c>
      <c r="I194" s="16">
        <v>3.0821917808219177</v>
      </c>
      <c r="J194" s="13"/>
      <c r="K194" s="1"/>
      <c r="L194" s="1"/>
      <c r="M194" s="1"/>
      <c r="N194" s="1"/>
      <c r="O194" s="1"/>
    </row>
    <row r="195" spans="1:17" ht="14.4" customHeight="1">
      <c r="A195" s="36" t="s">
        <v>43</v>
      </c>
      <c r="B195" s="23" t="s">
        <v>44</v>
      </c>
      <c r="C195" s="16">
        <v>9.3000000000000007</v>
      </c>
      <c r="D195" s="16">
        <v>4.5</v>
      </c>
      <c r="E195" s="16">
        <f>+(5.5+8)/2</f>
        <v>6.75</v>
      </c>
      <c r="F195" s="16">
        <f>+(14+6)/2</f>
        <v>10</v>
      </c>
      <c r="G195" s="16">
        <v>6.5</v>
      </c>
      <c r="H195" s="16">
        <f>+(5.5+15)/2</f>
        <v>10.25</v>
      </c>
      <c r="I195" s="16">
        <v>9</v>
      </c>
      <c r="J195" s="16"/>
      <c r="K195" s="16"/>
      <c r="L195" s="13"/>
      <c r="M195" s="1"/>
      <c r="N195" s="1"/>
      <c r="O195" s="1"/>
      <c r="P195" s="1"/>
      <c r="Q195" s="1"/>
    </row>
    <row r="196" spans="1:17">
      <c r="A196" s="36"/>
      <c r="B196" s="23" t="s">
        <v>45</v>
      </c>
      <c r="C196" s="16">
        <f>C197+C198</f>
        <v>19.3</v>
      </c>
      <c r="D196" s="16">
        <f t="shared" ref="D196:I196" si="27">D197+D198</f>
        <v>13.6</v>
      </c>
      <c r="E196" s="16">
        <f t="shared" si="27"/>
        <v>11.899999999999999</v>
      </c>
      <c r="F196" s="16">
        <f t="shared" si="27"/>
        <v>10.45</v>
      </c>
      <c r="G196" s="16">
        <f t="shared" si="27"/>
        <v>17.3</v>
      </c>
      <c r="H196" s="16">
        <f t="shared" si="27"/>
        <v>15.499999999999998</v>
      </c>
      <c r="I196" s="16">
        <f t="shared" si="27"/>
        <v>21.400000000000002</v>
      </c>
      <c r="J196" s="16"/>
      <c r="K196" s="16"/>
      <c r="L196" s="13"/>
      <c r="M196" s="1"/>
      <c r="N196" s="1"/>
      <c r="O196" s="1"/>
      <c r="P196" s="1"/>
      <c r="Q196" s="1"/>
    </row>
    <row r="197" spans="1:17">
      <c r="A197" s="36"/>
      <c r="B197" s="13" t="s">
        <v>46</v>
      </c>
      <c r="C197" s="16">
        <v>15.5</v>
      </c>
      <c r="D197" s="16">
        <v>12.2</v>
      </c>
      <c r="E197" s="16">
        <f>+(4.8+5.6)/2</f>
        <v>5.1999999999999993</v>
      </c>
      <c r="F197" s="16">
        <f>+(8.3+11.6)/2</f>
        <v>9.9499999999999993</v>
      </c>
      <c r="G197" s="16">
        <v>9.5</v>
      </c>
      <c r="H197" s="16">
        <f>+(12.2+9.6)/2</f>
        <v>10.899999999999999</v>
      </c>
      <c r="I197" s="16">
        <v>18.8</v>
      </c>
      <c r="J197" s="16"/>
      <c r="K197" s="16"/>
      <c r="L197" s="13"/>
      <c r="M197" s="1"/>
      <c r="N197" s="1"/>
      <c r="O197" s="1"/>
      <c r="P197" s="1"/>
      <c r="Q197" s="1"/>
    </row>
    <row r="198" spans="1:17">
      <c r="A198" s="36"/>
      <c r="B198" s="13" t="s">
        <v>47</v>
      </c>
      <c r="C198" s="16">
        <v>3.8</v>
      </c>
      <c r="D198" s="16">
        <v>1.4</v>
      </c>
      <c r="E198" s="16">
        <v>6.7</v>
      </c>
      <c r="F198" s="16">
        <v>0.5</v>
      </c>
      <c r="G198" s="16">
        <v>7.8</v>
      </c>
      <c r="H198" s="16">
        <v>4.5999999999999996</v>
      </c>
      <c r="I198" s="16">
        <v>2.6</v>
      </c>
      <c r="J198" s="16"/>
      <c r="K198" s="16"/>
      <c r="L198" s="13"/>
      <c r="M198" s="1"/>
      <c r="N198" s="1"/>
      <c r="O198" s="1"/>
      <c r="P198" s="1"/>
      <c r="Q198" s="1"/>
    </row>
    <row r="199" spans="1:17">
      <c r="A199" s="36"/>
      <c r="B199" s="13" t="s">
        <v>48</v>
      </c>
      <c r="C199" s="16">
        <v>7.7</v>
      </c>
      <c r="D199" s="16">
        <v>3.5</v>
      </c>
      <c r="E199" s="16">
        <f>(7.6+2.6)/2</f>
        <v>5.0999999999999996</v>
      </c>
      <c r="F199" s="16">
        <f>(3.5+3.8)/2</f>
        <v>3.65</v>
      </c>
      <c r="G199" s="16">
        <v>7.8</v>
      </c>
      <c r="H199" s="16">
        <f>(7+12.1)/2</f>
        <v>9.5500000000000007</v>
      </c>
      <c r="I199" s="16">
        <v>9.9</v>
      </c>
      <c r="J199" s="16"/>
      <c r="K199" s="16"/>
      <c r="L199" s="13"/>
      <c r="M199" s="1"/>
      <c r="N199" s="1"/>
      <c r="O199" s="1"/>
      <c r="P199" s="1"/>
      <c r="Q199" s="1"/>
    </row>
    <row r="200" spans="1:17" ht="18">
      <c r="B200" s="7" t="s">
        <v>49</v>
      </c>
      <c r="C200" s="24">
        <v>297.30524285714284</v>
      </c>
      <c r="D200" s="24">
        <v>382.04337499999997</v>
      </c>
      <c r="E200" s="24">
        <v>1559.8397999999997</v>
      </c>
      <c r="F200" s="24">
        <v>494.67006000000003</v>
      </c>
      <c r="G200" s="24">
        <v>1324.7235999999998</v>
      </c>
      <c r="H200" s="24">
        <v>181.46048571428568</v>
      </c>
      <c r="I200" s="24">
        <v>176.20001250000001</v>
      </c>
      <c r="J200" s="16"/>
      <c r="K200" s="16"/>
      <c r="L200" s="13"/>
      <c r="M200" s="1"/>
      <c r="N200" s="1"/>
      <c r="O200" s="1"/>
      <c r="P200" s="1"/>
      <c r="Q200" s="1"/>
    </row>
    <row r="201" spans="1:17">
      <c r="B201" s="13"/>
      <c r="C201" s="16"/>
      <c r="D201" s="16"/>
      <c r="E201" s="16"/>
      <c r="F201" s="16"/>
      <c r="G201" s="16"/>
      <c r="H201" s="16"/>
      <c r="I201" s="16"/>
      <c r="J201" s="16"/>
      <c r="K201" s="16"/>
      <c r="L201" s="13"/>
      <c r="M201" s="1"/>
      <c r="N201" s="1"/>
      <c r="O201" s="1"/>
      <c r="P201" s="1"/>
      <c r="Q201" s="1"/>
    </row>
    <row r="202" spans="1:17">
      <c r="B202" s="13"/>
      <c r="C202" s="16"/>
      <c r="D202" s="16"/>
      <c r="E202" s="16"/>
      <c r="F202" s="16"/>
      <c r="G202" s="16"/>
      <c r="H202" s="16"/>
      <c r="I202" s="16"/>
      <c r="J202" s="16"/>
      <c r="K202" s="16"/>
      <c r="L202" s="13"/>
      <c r="M202" s="1"/>
      <c r="N202" s="1"/>
      <c r="O202" s="1"/>
      <c r="P202" s="1"/>
      <c r="Q202" s="1"/>
    </row>
    <row r="203" spans="1:17">
      <c r="B203" s="13"/>
      <c r="C203" s="16"/>
      <c r="D203" s="16"/>
      <c r="E203" s="16"/>
      <c r="F203" s="16"/>
      <c r="G203" s="16"/>
      <c r="H203" s="16"/>
      <c r="I203" s="16"/>
      <c r="J203" s="16"/>
      <c r="K203" s="16"/>
      <c r="L203" s="13"/>
      <c r="M203" s="1"/>
      <c r="N203" s="1"/>
      <c r="O203" s="1"/>
      <c r="P203" s="1"/>
      <c r="Q203" s="1"/>
    </row>
    <row r="204" spans="1:17">
      <c r="B204" s="13"/>
      <c r="C204" s="16"/>
      <c r="D204" s="16"/>
      <c r="E204" s="16"/>
      <c r="F204" s="16"/>
      <c r="G204" s="16"/>
      <c r="H204" s="16"/>
      <c r="I204" s="16"/>
      <c r="J204" s="16"/>
      <c r="K204" s="16"/>
      <c r="L204" s="13"/>
      <c r="M204" s="1"/>
      <c r="N204" s="1"/>
      <c r="O204" s="1"/>
      <c r="P204" s="1"/>
      <c r="Q204" s="1"/>
    </row>
    <row r="205" spans="1:17">
      <c r="B205" s="13"/>
      <c r="C205" s="16"/>
      <c r="D205" s="16"/>
      <c r="E205" s="16"/>
      <c r="F205" s="16"/>
      <c r="G205" s="16"/>
      <c r="H205" s="16"/>
      <c r="I205" s="16"/>
      <c r="J205" s="16"/>
      <c r="K205" s="16"/>
      <c r="L205" s="13"/>
      <c r="M205" s="1"/>
      <c r="N205" s="1"/>
      <c r="O205" s="1"/>
      <c r="P205" s="1"/>
      <c r="Q205" s="1"/>
    </row>
    <row r="206" spans="1:17">
      <c r="B206" s="13"/>
      <c r="C206" s="16"/>
      <c r="D206" s="16"/>
      <c r="E206" s="16"/>
      <c r="F206" s="16"/>
      <c r="G206" s="16"/>
      <c r="H206" s="16"/>
      <c r="I206" s="16"/>
      <c r="J206" s="16"/>
      <c r="K206" s="16"/>
      <c r="L206" s="13"/>
      <c r="M206" s="1"/>
      <c r="N206" s="1"/>
      <c r="O206" s="1"/>
      <c r="P206" s="1"/>
      <c r="Q206" s="1"/>
    </row>
    <row r="207" spans="1:17">
      <c r="B207" s="13"/>
      <c r="C207" s="16"/>
      <c r="D207" s="16"/>
      <c r="E207" s="16"/>
      <c r="F207" s="16"/>
      <c r="G207" s="16"/>
      <c r="H207" s="16"/>
      <c r="I207" s="16"/>
      <c r="J207" s="16"/>
      <c r="K207" s="16"/>
      <c r="L207" s="13"/>
      <c r="M207" s="1"/>
      <c r="N207" s="1"/>
      <c r="O207" s="1"/>
      <c r="P207" s="1"/>
      <c r="Q207" s="1"/>
    </row>
    <row r="208" spans="1:17">
      <c r="B208" s="13"/>
      <c r="C208" s="16"/>
      <c r="D208" s="16"/>
      <c r="E208" s="16"/>
      <c r="F208" s="16"/>
      <c r="G208" s="16"/>
      <c r="H208" s="16"/>
      <c r="I208" s="16"/>
      <c r="J208" s="16"/>
      <c r="K208" s="16"/>
      <c r="L208" s="13"/>
      <c r="M208" s="1"/>
      <c r="N208" s="1"/>
      <c r="O208" s="1"/>
      <c r="P208" s="1"/>
      <c r="Q208" s="1"/>
    </row>
    <row r="209" spans="2:17">
      <c r="B209" s="13"/>
      <c r="C209" s="16"/>
      <c r="D209" s="16"/>
      <c r="E209" s="16"/>
      <c r="F209" s="16"/>
      <c r="G209" s="16"/>
      <c r="H209" s="16"/>
      <c r="I209" s="16"/>
      <c r="J209" s="16"/>
      <c r="K209" s="16"/>
      <c r="L209" s="13"/>
      <c r="M209" s="1"/>
      <c r="N209" s="1"/>
      <c r="O209" s="1"/>
      <c r="P209" s="1"/>
      <c r="Q209" s="1"/>
    </row>
    <row r="210" spans="2:17">
      <c r="B210" s="13"/>
      <c r="C210" s="16"/>
      <c r="D210" s="16"/>
      <c r="E210" s="16"/>
      <c r="F210" s="16"/>
      <c r="G210" s="16"/>
      <c r="H210" s="16"/>
      <c r="I210" s="16"/>
      <c r="J210" s="16"/>
      <c r="K210" s="16"/>
      <c r="L210" s="13"/>
      <c r="M210" s="1"/>
      <c r="N210" s="1"/>
      <c r="O210" s="1"/>
      <c r="P210" s="1"/>
      <c r="Q210" s="1"/>
    </row>
    <row r="211" spans="2:17">
      <c r="B211" s="13"/>
      <c r="C211" s="16"/>
      <c r="D211" s="16"/>
      <c r="E211" s="16"/>
      <c r="F211" s="16"/>
      <c r="G211" s="16"/>
      <c r="H211" s="16"/>
      <c r="I211" s="16"/>
      <c r="J211" s="16"/>
      <c r="K211" s="16"/>
      <c r="L211" s="13"/>
      <c r="M211" s="1"/>
      <c r="N211" s="1"/>
      <c r="O211" s="1"/>
      <c r="P211" s="1"/>
      <c r="Q211" s="1"/>
    </row>
    <row r="212" spans="2:17">
      <c r="B212" s="13"/>
      <c r="C212" s="16"/>
      <c r="D212" s="16"/>
      <c r="E212" s="16"/>
      <c r="F212" s="16"/>
      <c r="G212" s="16"/>
      <c r="H212" s="16"/>
      <c r="I212" s="16"/>
      <c r="J212" s="16"/>
      <c r="K212" s="16"/>
      <c r="L212" s="13"/>
      <c r="M212" s="1"/>
      <c r="N212" s="1"/>
      <c r="O212" s="1"/>
      <c r="P212" s="1"/>
      <c r="Q212" s="1"/>
    </row>
    <row r="213" spans="2:17">
      <c r="B213" s="13"/>
      <c r="C213" s="16"/>
      <c r="D213" s="16"/>
      <c r="E213" s="16"/>
      <c r="F213" s="16"/>
      <c r="G213" s="16"/>
      <c r="H213" s="16"/>
      <c r="I213" s="16"/>
      <c r="J213" s="16"/>
      <c r="K213" s="16"/>
      <c r="L213" s="13"/>
      <c r="M213" s="1"/>
      <c r="N213" s="1"/>
      <c r="O213" s="1"/>
      <c r="P213" s="1"/>
      <c r="Q213" s="1"/>
    </row>
    <row r="214" spans="2:17">
      <c r="B214" s="13"/>
      <c r="C214" s="16"/>
      <c r="D214" s="16"/>
      <c r="E214" s="16"/>
      <c r="F214" s="16"/>
      <c r="G214" s="16"/>
      <c r="H214" s="16"/>
      <c r="I214" s="16"/>
      <c r="J214" s="16"/>
      <c r="K214" s="16"/>
      <c r="L214" s="13"/>
      <c r="M214" s="1"/>
      <c r="N214" s="1"/>
      <c r="O214" s="1"/>
      <c r="P214" s="1"/>
      <c r="Q214" s="1"/>
    </row>
    <row r="215" spans="2:17">
      <c r="B215" s="13"/>
      <c r="C215" s="16"/>
      <c r="D215" s="16"/>
      <c r="E215" s="16"/>
      <c r="F215" s="16"/>
      <c r="G215" s="16"/>
      <c r="H215" s="16"/>
      <c r="I215" s="16"/>
      <c r="J215" s="16"/>
      <c r="K215" s="16"/>
      <c r="L215" s="13"/>
      <c r="M215" s="1"/>
      <c r="N215" s="1"/>
      <c r="O215" s="1"/>
      <c r="P215" s="1"/>
      <c r="Q215" s="1"/>
    </row>
    <row r="216" spans="2:17">
      <c r="B216" s="13"/>
      <c r="C216" s="16"/>
      <c r="D216" s="16"/>
      <c r="E216" s="16"/>
      <c r="F216" s="16"/>
      <c r="G216" s="16"/>
      <c r="H216" s="16"/>
      <c r="I216" s="16"/>
      <c r="J216" s="16"/>
      <c r="K216" s="16"/>
      <c r="L216" s="13"/>
      <c r="M216" s="1"/>
      <c r="N216" s="1"/>
      <c r="O216" s="1"/>
      <c r="P216" s="1"/>
      <c r="Q216" s="1"/>
    </row>
    <row r="217" spans="2:17">
      <c r="B217" s="13"/>
      <c r="C217" s="16"/>
      <c r="D217" s="16"/>
      <c r="E217" s="16"/>
      <c r="F217" s="16"/>
      <c r="G217" s="16"/>
      <c r="H217" s="16"/>
      <c r="I217" s="16"/>
      <c r="J217" s="16"/>
      <c r="K217" s="16"/>
      <c r="L217" s="13"/>
      <c r="M217" s="1"/>
      <c r="N217" s="1"/>
      <c r="O217" s="1"/>
      <c r="P217" s="1"/>
      <c r="Q217" s="1"/>
    </row>
    <row r="218" spans="2:17">
      <c r="B218" s="13"/>
      <c r="C218" s="16"/>
      <c r="D218" s="16"/>
      <c r="E218" s="16"/>
      <c r="F218" s="16"/>
      <c r="G218" s="16"/>
      <c r="H218" s="16"/>
      <c r="I218" s="16"/>
      <c r="J218" s="16"/>
      <c r="K218" s="16"/>
      <c r="L218" s="13"/>
      <c r="M218" s="1"/>
      <c r="N218" s="1"/>
      <c r="O218" s="1"/>
      <c r="P218" s="1"/>
      <c r="Q218" s="1"/>
    </row>
    <row r="219" spans="2:17">
      <c r="B219" s="13"/>
      <c r="C219" s="16"/>
      <c r="D219" s="16"/>
      <c r="E219" s="16"/>
      <c r="F219" s="16"/>
      <c r="G219" s="16"/>
      <c r="H219" s="16"/>
      <c r="I219" s="16"/>
      <c r="J219" s="16"/>
      <c r="K219" s="16"/>
      <c r="L219" s="13"/>
      <c r="M219" s="1"/>
      <c r="N219" s="1"/>
      <c r="O219" s="1"/>
      <c r="P219" s="1"/>
      <c r="Q219" s="1"/>
    </row>
    <row r="220" spans="2:17">
      <c r="B220" s="13"/>
      <c r="C220" s="16"/>
      <c r="D220" s="16"/>
      <c r="E220" s="16"/>
      <c r="F220" s="16"/>
      <c r="G220" s="16"/>
      <c r="H220" s="16"/>
      <c r="I220" s="16"/>
      <c r="J220" s="16"/>
      <c r="K220" s="16"/>
      <c r="L220" s="13"/>
      <c r="M220" s="1"/>
      <c r="N220" s="1"/>
      <c r="O220" s="1"/>
      <c r="P220" s="1"/>
      <c r="Q220" s="1"/>
    </row>
    <row r="221" spans="2:17">
      <c r="B221" s="13"/>
      <c r="C221" s="16"/>
      <c r="D221" s="16"/>
      <c r="E221" s="16"/>
      <c r="F221" s="16"/>
      <c r="G221" s="16"/>
      <c r="H221" s="16"/>
      <c r="I221" s="16"/>
      <c r="J221" s="16"/>
      <c r="K221" s="16"/>
      <c r="L221" s="13"/>
      <c r="M221" s="1"/>
      <c r="N221" s="1"/>
      <c r="O221" s="1"/>
      <c r="P221" s="1"/>
      <c r="Q221" s="1"/>
    </row>
    <row r="222" spans="2:17">
      <c r="B222" s="13"/>
      <c r="C222" s="16"/>
      <c r="D222" s="16"/>
      <c r="E222" s="16"/>
      <c r="F222" s="16"/>
      <c r="G222" s="16"/>
      <c r="H222" s="16"/>
      <c r="I222" s="16"/>
      <c r="J222" s="16"/>
      <c r="K222" s="16"/>
      <c r="L222" s="13"/>
      <c r="M222" s="1"/>
      <c r="N222" s="1"/>
      <c r="O222" s="1"/>
      <c r="P222" s="1"/>
      <c r="Q222" s="1"/>
    </row>
    <row r="223" spans="2:17">
      <c r="B223" s="13"/>
      <c r="C223" s="16"/>
      <c r="D223" s="16"/>
      <c r="E223" s="16"/>
      <c r="F223" s="16"/>
      <c r="G223" s="16"/>
      <c r="H223" s="16"/>
      <c r="I223" s="16"/>
      <c r="J223" s="16"/>
      <c r="K223" s="16"/>
      <c r="L223" s="13"/>
      <c r="M223" s="1"/>
      <c r="N223" s="1"/>
      <c r="O223" s="1"/>
      <c r="P223" s="1"/>
      <c r="Q223" s="1"/>
    </row>
    <row r="224" spans="2:17">
      <c r="B224" s="13"/>
      <c r="C224" s="16"/>
      <c r="D224" s="16"/>
      <c r="E224" s="16"/>
      <c r="F224" s="16"/>
      <c r="G224" s="16"/>
      <c r="H224" s="16"/>
      <c r="I224" s="16"/>
      <c r="J224" s="16"/>
      <c r="K224" s="16"/>
      <c r="L224" s="13"/>
      <c r="M224" s="1"/>
      <c r="N224" s="1"/>
      <c r="O224" s="1"/>
      <c r="P224" s="1"/>
      <c r="Q224" s="1"/>
    </row>
    <row r="225" spans="2:17">
      <c r="B225" s="13"/>
      <c r="C225" s="16"/>
      <c r="D225" s="16"/>
      <c r="E225" s="16"/>
      <c r="F225" s="16"/>
      <c r="G225" s="16"/>
      <c r="H225" s="16"/>
      <c r="I225" s="16"/>
      <c r="J225" s="16"/>
      <c r="K225" s="16"/>
      <c r="L225" s="13"/>
      <c r="M225" s="1"/>
      <c r="N225" s="1"/>
      <c r="O225" s="1"/>
      <c r="P225" s="1"/>
      <c r="Q225" s="1"/>
    </row>
    <row r="226" spans="2:17">
      <c r="B226" s="13"/>
      <c r="C226" s="16"/>
      <c r="D226" s="16"/>
      <c r="E226" s="16"/>
      <c r="F226" s="16"/>
      <c r="G226" s="16"/>
      <c r="H226" s="16"/>
      <c r="I226" s="16"/>
      <c r="J226" s="16"/>
      <c r="K226" s="16"/>
      <c r="L226" s="13"/>
      <c r="M226" s="1"/>
      <c r="N226" s="1"/>
      <c r="O226" s="1"/>
      <c r="P226" s="1"/>
      <c r="Q226" s="1"/>
    </row>
    <row r="227" spans="2:17">
      <c r="B227" s="13"/>
      <c r="C227" s="16"/>
      <c r="D227" s="16"/>
      <c r="E227" s="16"/>
      <c r="F227" s="16"/>
      <c r="G227" s="16"/>
      <c r="H227" s="16"/>
      <c r="I227" s="16"/>
      <c r="J227" s="16"/>
      <c r="K227" s="16"/>
      <c r="L227" s="13"/>
      <c r="M227" s="1"/>
      <c r="N227" s="1"/>
      <c r="O227" s="1"/>
      <c r="P227" s="1"/>
      <c r="Q227" s="1"/>
    </row>
    <row r="228" spans="2:17">
      <c r="B228" s="13"/>
      <c r="C228" s="16"/>
      <c r="D228" s="16"/>
      <c r="E228" s="16"/>
      <c r="F228" s="16"/>
      <c r="G228" s="16"/>
      <c r="H228" s="16"/>
      <c r="I228" s="16"/>
      <c r="J228" s="16"/>
      <c r="K228" s="16"/>
      <c r="L228" s="13"/>
      <c r="M228" s="1"/>
      <c r="N228" s="1"/>
      <c r="O228" s="1"/>
      <c r="P228" s="1"/>
      <c r="Q228" s="1"/>
    </row>
    <row r="229" spans="2:17">
      <c r="B229" s="13"/>
      <c r="C229" s="16"/>
      <c r="D229" s="16"/>
      <c r="E229" s="16"/>
      <c r="F229" s="16"/>
      <c r="G229" s="16"/>
      <c r="H229" s="16"/>
      <c r="I229" s="16"/>
      <c r="J229" s="16"/>
      <c r="K229" s="16"/>
      <c r="L229" s="13"/>
      <c r="M229" s="1"/>
      <c r="N229" s="1"/>
      <c r="O229" s="1"/>
      <c r="P229" s="1"/>
      <c r="Q229" s="1"/>
    </row>
    <row r="230" spans="2:17">
      <c r="B230" s="13"/>
      <c r="C230" s="16"/>
      <c r="D230" s="16"/>
      <c r="E230" s="16"/>
      <c r="F230" s="16"/>
      <c r="G230" s="16"/>
      <c r="H230" s="16"/>
      <c r="I230" s="16"/>
      <c r="J230" s="16"/>
      <c r="K230" s="16"/>
      <c r="L230" s="13"/>
      <c r="M230" s="1"/>
      <c r="N230" s="1"/>
      <c r="O230" s="1"/>
      <c r="P230" s="1"/>
      <c r="Q230" s="1"/>
    </row>
    <row r="231" spans="2:17">
      <c r="B231" s="13"/>
      <c r="C231" s="16"/>
      <c r="D231" s="16"/>
      <c r="E231" s="16"/>
      <c r="F231" s="16"/>
      <c r="G231" s="16"/>
      <c r="H231" s="16"/>
      <c r="I231" s="16"/>
      <c r="J231" s="16"/>
      <c r="K231" s="16"/>
      <c r="L231" s="13"/>
      <c r="M231" s="1"/>
      <c r="N231" s="1"/>
      <c r="O231" s="1"/>
      <c r="P231" s="1"/>
      <c r="Q231" s="1"/>
    </row>
    <row r="232" spans="2:17">
      <c r="B232" s="13"/>
      <c r="C232" s="16"/>
      <c r="D232" s="16"/>
      <c r="E232" s="16"/>
      <c r="F232" s="16"/>
      <c r="G232" s="16"/>
      <c r="H232" s="16"/>
      <c r="I232" s="16"/>
      <c r="J232" s="16"/>
      <c r="K232" s="16"/>
      <c r="L232" s="13"/>
      <c r="M232" s="1"/>
      <c r="N232" s="1"/>
      <c r="O232" s="1"/>
      <c r="P232" s="1"/>
      <c r="Q232" s="1"/>
    </row>
    <row r="233" spans="2:17">
      <c r="B233" s="13"/>
      <c r="C233" s="16"/>
      <c r="D233" s="16"/>
      <c r="E233" s="16"/>
      <c r="F233" s="16"/>
      <c r="G233" s="16"/>
      <c r="H233" s="16"/>
      <c r="I233" s="16"/>
      <c r="J233" s="16"/>
      <c r="K233" s="16"/>
      <c r="L233" s="13"/>
      <c r="M233" s="1"/>
      <c r="N233" s="1"/>
      <c r="O233" s="1"/>
      <c r="P233" s="1"/>
      <c r="Q233" s="1"/>
    </row>
    <row r="234" spans="2:17">
      <c r="B234" s="13"/>
      <c r="C234" s="16"/>
      <c r="D234" s="16"/>
      <c r="E234" s="16"/>
      <c r="F234" s="16"/>
      <c r="G234" s="16"/>
      <c r="H234" s="16"/>
      <c r="I234" s="16"/>
      <c r="J234" s="16"/>
      <c r="K234" s="16"/>
      <c r="L234" s="13"/>
      <c r="M234" s="1"/>
      <c r="N234" s="1"/>
      <c r="O234" s="1"/>
      <c r="P234" s="1"/>
      <c r="Q234" s="1"/>
    </row>
    <row r="235" spans="2:17">
      <c r="B235" s="13"/>
      <c r="C235" s="16"/>
      <c r="D235" s="16"/>
      <c r="E235" s="16"/>
      <c r="F235" s="16"/>
      <c r="G235" s="16"/>
      <c r="H235" s="16"/>
      <c r="I235" s="16"/>
      <c r="J235" s="16"/>
      <c r="K235" s="16"/>
      <c r="L235" s="13"/>
      <c r="M235" s="1"/>
      <c r="N235" s="1"/>
      <c r="O235" s="1"/>
      <c r="P235" s="1"/>
      <c r="Q235" s="1"/>
    </row>
    <row r="236" spans="2:17">
      <c r="B236" s="13"/>
      <c r="C236" s="16"/>
      <c r="D236" s="16"/>
      <c r="E236" s="16"/>
      <c r="F236" s="16"/>
      <c r="G236" s="16"/>
      <c r="H236" s="16"/>
      <c r="I236" s="16"/>
      <c r="J236" s="16"/>
      <c r="K236" s="16"/>
      <c r="L236" s="13"/>
      <c r="M236" s="1"/>
      <c r="N236" s="1"/>
      <c r="O236" s="1"/>
      <c r="P236" s="1"/>
      <c r="Q236" s="1"/>
    </row>
    <row r="237" spans="2:17">
      <c r="B237" s="13"/>
      <c r="C237" s="16"/>
      <c r="D237" s="16"/>
      <c r="E237" s="16"/>
      <c r="F237" s="16"/>
      <c r="G237" s="16"/>
      <c r="H237" s="16"/>
      <c r="I237" s="16"/>
      <c r="J237" s="16"/>
      <c r="K237" s="16"/>
      <c r="L237" s="13"/>
      <c r="M237" s="1"/>
      <c r="N237" s="1"/>
      <c r="O237" s="1"/>
      <c r="P237" s="1"/>
      <c r="Q237" s="1"/>
    </row>
    <row r="238" spans="2:17">
      <c r="B238" s="13"/>
      <c r="C238" s="16"/>
      <c r="D238" s="16"/>
      <c r="E238" s="16"/>
      <c r="F238" s="16"/>
      <c r="G238" s="16"/>
      <c r="H238" s="16"/>
      <c r="I238" s="16"/>
      <c r="J238" s="16"/>
      <c r="K238" s="16"/>
      <c r="L238" s="13"/>
      <c r="M238" s="1"/>
      <c r="N238" s="1"/>
      <c r="O238" s="1"/>
      <c r="P238" s="1"/>
      <c r="Q238" s="1"/>
    </row>
    <row r="239" spans="2:17">
      <c r="B239" s="13"/>
      <c r="C239" s="16"/>
      <c r="D239" s="16"/>
      <c r="E239" s="16"/>
      <c r="F239" s="16"/>
      <c r="G239" s="16"/>
      <c r="H239" s="16"/>
      <c r="I239" s="16"/>
      <c r="J239" s="16"/>
      <c r="K239" s="16"/>
      <c r="L239" s="13"/>
      <c r="M239" s="1"/>
      <c r="N239" s="1"/>
      <c r="O239" s="1"/>
      <c r="P239" s="1"/>
      <c r="Q239" s="1"/>
    </row>
    <row r="240" spans="2:17">
      <c r="B240" s="13"/>
      <c r="C240" s="16"/>
      <c r="D240" s="16"/>
      <c r="E240" s="16"/>
      <c r="F240" s="16"/>
      <c r="G240" s="16"/>
      <c r="H240" s="16"/>
      <c r="I240" s="16"/>
      <c r="J240" s="16"/>
      <c r="K240" s="16"/>
      <c r="L240" s="13"/>
      <c r="M240" s="1"/>
      <c r="N240" s="1"/>
      <c r="O240" s="1"/>
      <c r="P240" s="1"/>
      <c r="Q240" s="1"/>
    </row>
    <row r="241" spans="2:17">
      <c r="B241" s="13"/>
      <c r="C241" s="16"/>
      <c r="D241" s="16"/>
      <c r="E241" s="16"/>
      <c r="F241" s="16"/>
      <c r="G241" s="16"/>
      <c r="H241" s="16"/>
      <c r="I241" s="16"/>
      <c r="J241" s="16"/>
      <c r="K241" s="16"/>
      <c r="L241" s="13"/>
      <c r="M241" s="1"/>
      <c r="N241" s="1"/>
      <c r="O241" s="1"/>
      <c r="P241" s="1"/>
      <c r="Q241" s="1"/>
    </row>
    <row r="242" spans="2:17">
      <c r="B242" s="13"/>
      <c r="C242" s="16"/>
      <c r="D242" s="16"/>
      <c r="E242" s="16"/>
      <c r="F242" s="16"/>
      <c r="G242" s="16"/>
      <c r="H242" s="16"/>
      <c r="I242" s="16"/>
      <c r="J242" s="16"/>
      <c r="K242" s="16"/>
      <c r="L242" s="13"/>
      <c r="M242" s="1"/>
      <c r="N242" s="1"/>
      <c r="O242" s="1"/>
      <c r="P242" s="1"/>
      <c r="Q242" s="1"/>
    </row>
    <row r="243" spans="2:17">
      <c r="B243" s="13"/>
      <c r="C243" s="16"/>
      <c r="D243" s="16"/>
      <c r="E243" s="16"/>
      <c r="F243" s="16"/>
      <c r="G243" s="16"/>
      <c r="H243" s="16"/>
      <c r="I243" s="16"/>
      <c r="J243" s="16"/>
      <c r="K243" s="16"/>
      <c r="L243" s="13"/>
      <c r="M243" s="1"/>
      <c r="N243" s="1"/>
      <c r="O243" s="1"/>
      <c r="P243" s="1"/>
      <c r="Q243" s="1"/>
    </row>
    <row r="244" spans="2:17">
      <c r="B244" s="13"/>
      <c r="C244" s="16"/>
      <c r="D244" s="16"/>
      <c r="E244" s="16"/>
      <c r="F244" s="16"/>
      <c r="G244" s="16"/>
      <c r="H244" s="16"/>
      <c r="I244" s="16"/>
      <c r="J244" s="16"/>
      <c r="K244" s="16"/>
      <c r="L244" s="13"/>
      <c r="M244" s="1"/>
      <c r="N244" s="1"/>
      <c r="O244" s="1"/>
      <c r="P244" s="1"/>
      <c r="Q244" s="1"/>
    </row>
    <row r="245" spans="2:17">
      <c r="B245" s="13"/>
      <c r="C245" s="16"/>
      <c r="D245" s="16"/>
      <c r="E245" s="16"/>
      <c r="F245" s="16"/>
      <c r="G245" s="16"/>
      <c r="H245" s="16"/>
      <c r="I245" s="16"/>
      <c r="J245" s="16"/>
      <c r="K245" s="16"/>
      <c r="L245" s="13"/>
      <c r="M245" s="1"/>
      <c r="N245" s="1"/>
      <c r="O245" s="1"/>
      <c r="P245" s="1"/>
      <c r="Q245" s="1"/>
    </row>
    <row r="246" spans="2:17">
      <c r="B246" s="13"/>
      <c r="C246" s="16"/>
      <c r="D246" s="16"/>
      <c r="E246" s="16"/>
      <c r="F246" s="16"/>
      <c r="G246" s="16"/>
      <c r="H246" s="16"/>
      <c r="I246" s="16"/>
      <c r="J246" s="16"/>
      <c r="K246" s="16"/>
      <c r="L246" s="13"/>
      <c r="M246" s="1"/>
      <c r="N246" s="1"/>
      <c r="O246" s="1"/>
      <c r="P246" s="1"/>
      <c r="Q246" s="1"/>
    </row>
    <row r="247" spans="2:17">
      <c r="B247" s="13"/>
      <c r="C247" s="16"/>
      <c r="D247" s="16"/>
      <c r="E247" s="16"/>
      <c r="F247" s="16"/>
      <c r="G247" s="16"/>
      <c r="H247" s="16"/>
      <c r="I247" s="16"/>
      <c r="J247" s="16"/>
      <c r="K247" s="16"/>
      <c r="L247" s="13"/>
      <c r="M247" s="1"/>
      <c r="N247" s="1"/>
      <c r="O247" s="1"/>
      <c r="P247" s="1"/>
      <c r="Q247" s="1"/>
    </row>
    <row r="248" spans="2:17">
      <c r="B248" s="13"/>
      <c r="C248" s="16"/>
      <c r="D248" s="16"/>
      <c r="E248" s="16"/>
      <c r="F248" s="16"/>
      <c r="G248" s="16"/>
      <c r="H248" s="16"/>
      <c r="I248" s="16"/>
      <c r="J248" s="16"/>
      <c r="K248" s="16"/>
      <c r="L248" s="13"/>
      <c r="M248" s="1"/>
      <c r="N248" s="1"/>
      <c r="O248" s="1"/>
      <c r="P248" s="1"/>
      <c r="Q248" s="1"/>
    </row>
    <row r="249" spans="2:17">
      <c r="B249" s="13"/>
      <c r="C249" s="16"/>
      <c r="D249" s="16"/>
      <c r="E249" s="16"/>
      <c r="F249" s="16"/>
      <c r="G249" s="16"/>
      <c r="H249" s="16"/>
      <c r="I249" s="16"/>
      <c r="J249" s="16"/>
      <c r="K249" s="16"/>
      <c r="L249" s="13"/>
      <c r="M249" s="1"/>
      <c r="N249" s="1"/>
      <c r="O249" s="1"/>
      <c r="P249" s="1"/>
      <c r="Q249" s="1"/>
    </row>
    <row r="250" spans="2:17">
      <c r="B250" s="13"/>
      <c r="C250" s="16"/>
      <c r="D250" s="16"/>
      <c r="E250" s="16"/>
      <c r="F250" s="16"/>
      <c r="G250" s="16"/>
      <c r="H250" s="16"/>
      <c r="I250" s="16"/>
      <c r="J250" s="16"/>
      <c r="K250" s="16"/>
      <c r="L250" s="13"/>
      <c r="M250" s="1"/>
      <c r="N250" s="1"/>
      <c r="O250" s="1"/>
      <c r="P250" s="1"/>
      <c r="Q250" s="1"/>
    </row>
    <row r="251" spans="2:17">
      <c r="B251" s="13"/>
      <c r="C251" s="16"/>
      <c r="D251" s="16"/>
      <c r="E251" s="16"/>
      <c r="F251" s="16"/>
      <c r="G251" s="16"/>
      <c r="H251" s="16"/>
      <c r="I251" s="16"/>
      <c r="J251" s="16"/>
      <c r="K251" s="16"/>
      <c r="L251" s="13"/>
      <c r="M251" s="1"/>
      <c r="N251" s="1"/>
      <c r="O251" s="1"/>
      <c r="P251" s="1"/>
      <c r="Q251" s="1"/>
    </row>
    <row r="252" spans="2:17">
      <c r="B252" s="13"/>
      <c r="C252" s="16"/>
      <c r="D252" s="16"/>
      <c r="E252" s="16"/>
      <c r="F252" s="16"/>
      <c r="G252" s="16"/>
      <c r="H252" s="16"/>
      <c r="I252" s="16"/>
      <c r="J252" s="16"/>
      <c r="K252" s="16"/>
      <c r="L252" s="13"/>
      <c r="M252" s="1"/>
      <c r="N252" s="1"/>
      <c r="O252" s="1"/>
      <c r="P252" s="1"/>
      <c r="Q252" s="1"/>
    </row>
    <row r="253" spans="2:17">
      <c r="B253" s="13"/>
      <c r="C253" s="16"/>
      <c r="D253" s="16"/>
      <c r="E253" s="16"/>
      <c r="F253" s="16"/>
      <c r="G253" s="16"/>
      <c r="H253" s="16"/>
      <c r="I253" s="16"/>
      <c r="J253" s="16"/>
      <c r="K253" s="16"/>
      <c r="L253" s="13"/>
      <c r="M253" s="1"/>
      <c r="N253" s="1"/>
      <c r="O253" s="1"/>
      <c r="P253" s="1"/>
      <c r="Q253" s="1"/>
    </row>
    <row r="254" spans="2:17">
      <c r="B254" s="13"/>
      <c r="C254" s="16"/>
      <c r="D254" s="16"/>
      <c r="E254" s="16"/>
      <c r="F254" s="16"/>
      <c r="G254" s="16"/>
      <c r="H254" s="16"/>
      <c r="I254" s="16"/>
      <c r="J254" s="16"/>
      <c r="K254" s="16"/>
      <c r="L254" s="13"/>
      <c r="M254" s="1"/>
      <c r="N254" s="1"/>
      <c r="O254" s="1"/>
      <c r="P254" s="1"/>
      <c r="Q254" s="1"/>
    </row>
    <row r="255" spans="2:17">
      <c r="B255" s="13"/>
      <c r="C255" s="16"/>
      <c r="D255" s="16"/>
      <c r="E255" s="16"/>
      <c r="F255" s="16"/>
      <c r="G255" s="16"/>
      <c r="H255" s="16"/>
      <c r="I255" s="16"/>
      <c r="J255" s="16"/>
      <c r="K255" s="16"/>
      <c r="L255" s="13"/>
      <c r="M255" s="1"/>
      <c r="N255" s="1"/>
      <c r="O255" s="1"/>
      <c r="P255" s="1"/>
      <c r="Q255" s="1"/>
    </row>
    <row r="256" spans="2:17">
      <c r="B256" s="13"/>
      <c r="C256" s="16"/>
      <c r="D256" s="16"/>
      <c r="E256" s="16"/>
      <c r="F256" s="16"/>
      <c r="G256" s="16"/>
      <c r="H256" s="16"/>
      <c r="I256" s="16"/>
      <c r="J256" s="16"/>
      <c r="K256" s="16"/>
      <c r="L256" s="13"/>
      <c r="M256" s="1"/>
      <c r="N256" s="1"/>
      <c r="O256" s="1"/>
      <c r="P256" s="1"/>
      <c r="Q256" s="1"/>
    </row>
    <row r="257" spans="2:17">
      <c r="B257" s="13"/>
      <c r="C257" s="16"/>
      <c r="D257" s="16"/>
      <c r="E257" s="16"/>
      <c r="F257" s="16"/>
      <c r="G257" s="16"/>
      <c r="H257" s="16"/>
      <c r="I257" s="16"/>
      <c r="J257" s="16"/>
      <c r="K257" s="16"/>
      <c r="L257" s="13"/>
      <c r="M257" s="1"/>
      <c r="N257" s="1"/>
      <c r="O257" s="1"/>
      <c r="P257" s="1"/>
      <c r="Q257" s="1"/>
    </row>
    <row r="258" spans="2:17">
      <c r="B258" s="13"/>
      <c r="C258" s="16"/>
      <c r="D258" s="16"/>
      <c r="E258" s="16"/>
      <c r="F258" s="16"/>
      <c r="G258" s="16"/>
      <c r="H258" s="16"/>
      <c r="I258" s="16"/>
      <c r="J258" s="16"/>
      <c r="K258" s="16"/>
      <c r="L258" s="13"/>
      <c r="M258" s="1"/>
      <c r="N258" s="1"/>
      <c r="O258" s="1"/>
      <c r="P258" s="1"/>
      <c r="Q258" s="1"/>
    </row>
    <row r="259" spans="2:17">
      <c r="B259" s="13"/>
      <c r="C259" s="16"/>
      <c r="D259" s="16"/>
      <c r="E259" s="16"/>
      <c r="F259" s="16"/>
      <c r="G259" s="16"/>
      <c r="H259" s="16"/>
      <c r="I259" s="16"/>
      <c r="J259" s="16"/>
      <c r="K259" s="16"/>
      <c r="L259" s="13"/>
      <c r="M259" s="1"/>
      <c r="N259" s="1"/>
      <c r="O259" s="1"/>
      <c r="P259" s="1"/>
      <c r="Q259" s="1"/>
    </row>
    <row r="260" spans="2:17">
      <c r="B260" s="13"/>
      <c r="C260" s="16"/>
      <c r="D260" s="16"/>
      <c r="E260" s="16"/>
      <c r="F260" s="16"/>
      <c r="G260" s="16"/>
      <c r="H260" s="16"/>
      <c r="I260" s="16"/>
      <c r="J260" s="16"/>
      <c r="K260" s="16"/>
      <c r="L260" s="13"/>
      <c r="M260" s="1"/>
      <c r="N260" s="1"/>
      <c r="O260" s="1"/>
      <c r="P260" s="1"/>
      <c r="Q260" s="1"/>
    </row>
    <row r="261" spans="2:17">
      <c r="B261" s="13"/>
      <c r="C261" s="16"/>
      <c r="D261" s="16"/>
      <c r="E261" s="16"/>
      <c r="F261" s="16"/>
      <c r="G261" s="16"/>
      <c r="H261" s="16"/>
      <c r="I261" s="16"/>
      <c r="J261" s="16"/>
      <c r="K261" s="16"/>
      <c r="L261" s="13"/>
      <c r="M261" s="1"/>
      <c r="N261" s="1"/>
      <c r="O261" s="1"/>
      <c r="P261" s="1"/>
      <c r="Q261" s="1"/>
    </row>
    <row r="262" spans="2:17">
      <c r="B262" s="13"/>
      <c r="C262" s="16"/>
      <c r="D262" s="16"/>
      <c r="E262" s="16"/>
      <c r="F262" s="16"/>
      <c r="G262" s="16"/>
      <c r="H262" s="16"/>
      <c r="I262" s="16"/>
      <c r="J262" s="16"/>
      <c r="K262" s="16"/>
      <c r="L262" s="13"/>
      <c r="M262" s="1"/>
      <c r="N262" s="1"/>
      <c r="O262" s="1"/>
      <c r="P262" s="1"/>
      <c r="Q262" s="1"/>
    </row>
    <row r="263" spans="2:17">
      <c r="B263" s="13"/>
      <c r="C263" s="16"/>
      <c r="D263" s="16"/>
      <c r="E263" s="16"/>
      <c r="F263" s="16"/>
      <c r="G263" s="16"/>
      <c r="H263" s="16"/>
      <c r="I263" s="16"/>
      <c r="J263" s="16"/>
      <c r="K263" s="16"/>
      <c r="L263" s="13"/>
      <c r="M263" s="1"/>
      <c r="N263" s="1"/>
      <c r="O263" s="1"/>
      <c r="P263" s="1"/>
      <c r="Q263" s="1"/>
    </row>
    <row r="264" spans="2:17">
      <c r="B264" s="13"/>
      <c r="C264" s="16"/>
      <c r="D264" s="16"/>
      <c r="E264" s="16"/>
      <c r="F264" s="16"/>
      <c r="G264" s="16"/>
      <c r="H264" s="16"/>
      <c r="I264" s="16"/>
      <c r="J264" s="16"/>
      <c r="K264" s="16"/>
      <c r="L264" s="13"/>
      <c r="M264" s="1"/>
      <c r="N264" s="1"/>
      <c r="O264" s="1"/>
      <c r="P264" s="1"/>
      <c r="Q264" s="1"/>
    </row>
    <row r="265" spans="2:17">
      <c r="B265" s="13"/>
      <c r="C265" s="16"/>
      <c r="D265" s="16"/>
      <c r="E265" s="16"/>
      <c r="F265" s="16"/>
      <c r="G265" s="16"/>
      <c r="H265" s="16"/>
      <c r="I265" s="16"/>
      <c r="J265" s="16"/>
      <c r="K265" s="16"/>
      <c r="L265" s="13"/>
      <c r="M265" s="1"/>
      <c r="N265" s="1"/>
      <c r="O265" s="1"/>
      <c r="P265" s="1"/>
      <c r="Q265" s="1"/>
    </row>
    <row r="266" spans="2:17">
      <c r="B266" s="13"/>
      <c r="C266" s="16"/>
      <c r="D266" s="16"/>
      <c r="E266" s="16"/>
      <c r="F266" s="16"/>
      <c r="G266" s="16"/>
      <c r="H266" s="16"/>
      <c r="I266" s="16"/>
      <c r="J266" s="16"/>
      <c r="K266" s="16"/>
      <c r="L266" s="13"/>
      <c r="M266" s="1"/>
      <c r="N266" s="1"/>
      <c r="O266" s="1"/>
      <c r="P266" s="1"/>
      <c r="Q266" s="1"/>
    </row>
    <row r="267" spans="2:17">
      <c r="B267" s="13"/>
      <c r="C267" s="16"/>
      <c r="D267" s="16"/>
      <c r="E267" s="16"/>
      <c r="F267" s="16"/>
      <c r="G267" s="16"/>
      <c r="H267" s="16"/>
      <c r="I267" s="16"/>
      <c r="J267" s="16"/>
      <c r="K267" s="16"/>
      <c r="L267" s="13"/>
      <c r="M267" s="1"/>
      <c r="N267" s="1"/>
      <c r="O267" s="1"/>
      <c r="P267" s="1"/>
      <c r="Q267" s="1"/>
    </row>
    <row r="268" spans="2:17">
      <c r="B268" s="13"/>
      <c r="C268" s="16"/>
      <c r="D268" s="16"/>
      <c r="E268" s="16"/>
      <c r="F268" s="16"/>
      <c r="G268" s="16"/>
      <c r="H268" s="16"/>
      <c r="I268" s="16"/>
      <c r="J268" s="16"/>
      <c r="K268" s="16"/>
      <c r="L268" s="13"/>
      <c r="M268" s="1"/>
      <c r="N268" s="1"/>
      <c r="O268" s="1"/>
      <c r="P268" s="1"/>
      <c r="Q268" s="1"/>
    </row>
    <row r="269" spans="2:17">
      <c r="B269" s="13"/>
      <c r="C269" s="16"/>
      <c r="D269" s="16"/>
      <c r="E269" s="16"/>
      <c r="F269" s="16"/>
      <c r="G269" s="16"/>
      <c r="H269" s="16"/>
      <c r="I269" s="16"/>
      <c r="J269" s="16"/>
      <c r="K269" s="16"/>
      <c r="L269" s="13"/>
      <c r="M269" s="1"/>
      <c r="N269" s="1"/>
      <c r="O269" s="1"/>
      <c r="P269" s="1"/>
      <c r="Q269" s="1"/>
    </row>
    <row r="270" spans="2:17">
      <c r="B270" s="13"/>
      <c r="C270" s="16"/>
      <c r="D270" s="16"/>
      <c r="E270" s="16"/>
      <c r="F270" s="16"/>
      <c r="G270" s="16"/>
      <c r="H270" s="16"/>
      <c r="I270" s="16"/>
      <c r="J270" s="16"/>
      <c r="K270" s="16"/>
      <c r="L270" s="13"/>
      <c r="M270" s="1"/>
      <c r="N270" s="1"/>
      <c r="O270" s="1"/>
      <c r="P270" s="1"/>
      <c r="Q270" s="1"/>
    </row>
    <row r="271" spans="2:17">
      <c r="B271" s="13"/>
      <c r="C271" s="16"/>
      <c r="D271" s="16"/>
      <c r="E271" s="16"/>
      <c r="F271" s="16"/>
      <c r="G271" s="16"/>
      <c r="H271" s="16"/>
      <c r="I271" s="16"/>
      <c r="J271" s="16"/>
      <c r="K271" s="16"/>
      <c r="L271" s="13"/>
      <c r="M271" s="1"/>
      <c r="N271" s="1"/>
      <c r="O271" s="1"/>
      <c r="P271" s="1"/>
      <c r="Q271" s="1"/>
    </row>
    <row r="272" spans="2:17">
      <c r="B272" s="13"/>
      <c r="C272" s="16"/>
      <c r="D272" s="16"/>
      <c r="E272" s="16"/>
      <c r="F272" s="16"/>
      <c r="G272" s="16"/>
      <c r="H272" s="16"/>
      <c r="I272" s="16"/>
      <c r="J272" s="16"/>
      <c r="K272" s="16"/>
      <c r="L272" s="13"/>
      <c r="M272" s="1"/>
      <c r="N272" s="1"/>
      <c r="O272" s="1"/>
      <c r="P272" s="1"/>
      <c r="Q272" s="1"/>
    </row>
    <row r="273" spans="2:17">
      <c r="B273" s="13"/>
      <c r="C273" s="16"/>
      <c r="D273" s="16"/>
      <c r="E273" s="16"/>
      <c r="F273" s="16"/>
      <c r="G273" s="16"/>
      <c r="H273" s="16"/>
      <c r="I273" s="16"/>
      <c r="J273" s="16"/>
      <c r="K273" s="16"/>
      <c r="L273" s="13"/>
      <c r="M273" s="1"/>
      <c r="N273" s="1"/>
      <c r="O273" s="1"/>
      <c r="P273" s="1"/>
      <c r="Q273" s="1"/>
    </row>
    <row r="274" spans="2:17">
      <c r="B274" s="13"/>
      <c r="C274" s="16"/>
      <c r="D274" s="16"/>
      <c r="E274" s="16"/>
      <c r="F274" s="16"/>
      <c r="G274" s="16"/>
      <c r="H274" s="16"/>
      <c r="I274" s="16"/>
      <c r="J274" s="16"/>
      <c r="K274" s="16"/>
      <c r="L274" s="13"/>
      <c r="M274" s="1"/>
      <c r="N274" s="1"/>
      <c r="O274" s="1"/>
      <c r="P274" s="1"/>
      <c r="Q274" s="1"/>
    </row>
    <row r="275" spans="2:17">
      <c r="B275" s="13"/>
      <c r="C275" s="16"/>
      <c r="D275" s="16"/>
      <c r="E275" s="16"/>
      <c r="F275" s="16"/>
      <c r="G275" s="16"/>
      <c r="H275" s="16"/>
      <c r="I275" s="16"/>
      <c r="J275" s="16"/>
      <c r="K275" s="16"/>
      <c r="L275" s="13"/>
      <c r="M275" s="1"/>
      <c r="N275" s="1"/>
      <c r="O275" s="1"/>
      <c r="P275" s="1"/>
      <c r="Q275" s="1"/>
    </row>
    <row r="276" spans="2:17">
      <c r="B276" s="13"/>
      <c r="C276" s="16"/>
      <c r="D276" s="16"/>
      <c r="E276" s="16"/>
      <c r="F276" s="16"/>
      <c r="G276" s="16"/>
      <c r="H276" s="16"/>
      <c r="I276" s="16"/>
      <c r="J276" s="16"/>
      <c r="K276" s="16"/>
      <c r="L276" s="13"/>
      <c r="M276" s="1"/>
      <c r="N276" s="1"/>
      <c r="O276" s="1"/>
      <c r="P276" s="1"/>
      <c r="Q276" s="1"/>
    </row>
    <row r="277" spans="2:17">
      <c r="B277" s="13"/>
      <c r="C277" s="16"/>
      <c r="D277" s="16"/>
      <c r="E277" s="16"/>
      <c r="F277" s="16"/>
      <c r="G277" s="16"/>
      <c r="H277" s="16"/>
      <c r="I277" s="16"/>
      <c r="J277" s="16"/>
      <c r="K277" s="16"/>
      <c r="L277" s="13"/>
      <c r="M277" s="1"/>
      <c r="N277" s="1"/>
      <c r="O277" s="1"/>
      <c r="P277" s="1"/>
      <c r="Q277" s="1"/>
    </row>
    <row r="278" spans="2:17">
      <c r="B278" s="13"/>
      <c r="C278" s="16"/>
      <c r="D278" s="16"/>
      <c r="E278" s="16"/>
      <c r="F278" s="16"/>
      <c r="G278" s="16"/>
      <c r="H278" s="16"/>
      <c r="I278" s="16"/>
      <c r="J278" s="16"/>
      <c r="K278" s="16"/>
      <c r="L278" s="13"/>
      <c r="M278" s="1"/>
      <c r="N278" s="1"/>
      <c r="O278" s="1"/>
      <c r="P278" s="1"/>
      <c r="Q278" s="1"/>
    </row>
    <row r="279" spans="2:17">
      <c r="B279" s="13"/>
      <c r="C279" s="16"/>
      <c r="D279" s="16"/>
      <c r="E279" s="16"/>
      <c r="F279" s="16"/>
      <c r="G279" s="16"/>
      <c r="H279" s="16"/>
      <c r="I279" s="16"/>
      <c r="J279" s="16"/>
      <c r="K279" s="16"/>
      <c r="L279" s="13"/>
      <c r="M279" s="1"/>
      <c r="N279" s="1"/>
      <c r="O279" s="1"/>
      <c r="P279" s="1"/>
      <c r="Q279" s="1"/>
    </row>
    <row r="280" spans="2:17">
      <c r="B280" s="13"/>
      <c r="C280" s="16"/>
      <c r="D280" s="16"/>
      <c r="E280" s="16"/>
      <c r="F280" s="16"/>
      <c r="G280" s="16"/>
      <c r="H280" s="16"/>
      <c r="I280" s="16"/>
      <c r="J280" s="16"/>
      <c r="K280" s="16"/>
      <c r="L280" s="13"/>
      <c r="M280" s="1"/>
      <c r="N280" s="1"/>
      <c r="O280" s="1"/>
      <c r="P280" s="1"/>
      <c r="Q280" s="1"/>
    </row>
    <row r="281" spans="2:17">
      <c r="B281" s="13"/>
      <c r="C281" s="16"/>
      <c r="D281" s="16"/>
      <c r="E281" s="16"/>
      <c r="F281" s="16"/>
      <c r="G281" s="16"/>
      <c r="H281" s="16"/>
      <c r="I281" s="16"/>
      <c r="J281" s="16"/>
      <c r="K281" s="16"/>
      <c r="L281" s="13"/>
      <c r="M281" s="1"/>
      <c r="N281" s="1"/>
      <c r="O281" s="1"/>
      <c r="P281" s="1"/>
      <c r="Q281" s="1"/>
    </row>
    <row r="282" spans="2:17">
      <c r="B282" s="13"/>
      <c r="C282" s="16"/>
      <c r="D282" s="16"/>
      <c r="E282" s="16"/>
      <c r="F282" s="16"/>
      <c r="G282" s="16"/>
      <c r="H282" s="16"/>
      <c r="I282" s="16"/>
      <c r="J282" s="16"/>
      <c r="K282" s="16"/>
      <c r="L282" s="13"/>
      <c r="M282" s="1"/>
      <c r="N282" s="1"/>
      <c r="O282" s="1"/>
      <c r="P282" s="1"/>
      <c r="Q282" s="1"/>
    </row>
    <row r="283" spans="2:17">
      <c r="B283" s="13"/>
      <c r="C283" s="16"/>
      <c r="D283" s="16"/>
      <c r="E283" s="16"/>
      <c r="F283" s="16"/>
      <c r="G283" s="16"/>
      <c r="H283" s="16"/>
      <c r="I283" s="16"/>
      <c r="J283" s="16"/>
      <c r="K283" s="16"/>
      <c r="L283" s="13"/>
      <c r="M283" s="1"/>
      <c r="N283" s="1"/>
      <c r="O283" s="1"/>
      <c r="P283" s="1"/>
      <c r="Q283" s="1"/>
    </row>
    <row r="284" spans="2:17">
      <c r="B284" s="13"/>
      <c r="C284" s="16"/>
      <c r="D284" s="16"/>
      <c r="E284" s="16"/>
      <c r="F284" s="16"/>
      <c r="G284" s="16"/>
      <c r="H284" s="16"/>
      <c r="I284" s="16"/>
      <c r="J284" s="16"/>
      <c r="K284" s="16"/>
      <c r="L284" s="13"/>
      <c r="M284" s="1"/>
      <c r="N284" s="1"/>
      <c r="O284" s="1"/>
      <c r="P284" s="1"/>
      <c r="Q284" s="1"/>
    </row>
    <row r="285" spans="2:17">
      <c r="B285" s="13"/>
      <c r="C285" s="16"/>
      <c r="D285" s="16"/>
      <c r="E285" s="16"/>
      <c r="F285" s="16"/>
      <c r="G285" s="16"/>
      <c r="H285" s="16"/>
      <c r="I285" s="16"/>
      <c r="J285" s="16"/>
      <c r="K285" s="16"/>
      <c r="L285" s="13"/>
      <c r="M285" s="1"/>
      <c r="N285" s="1"/>
      <c r="O285" s="1"/>
      <c r="P285" s="1"/>
      <c r="Q285" s="1"/>
    </row>
    <row r="286" spans="2:17">
      <c r="B286" s="13"/>
      <c r="C286" s="16"/>
      <c r="D286" s="16"/>
      <c r="E286" s="16"/>
      <c r="F286" s="16"/>
      <c r="G286" s="16"/>
      <c r="H286" s="16"/>
      <c r="I286" s="16"/>
      <c r="J286" s="16"/>
      <c r="K286" s="16"/>
      <c r="L286" s="13"/>
      <c r="M286" s="1"/>
      <c r="N286" s="1"/>
      <c r="O286" s="1"/>
      <c r="P286" s="1"/>
      <c r="Q286" s="1"/>
    </row>
    <row r="287" spans="2:17">
      <c r="B287" s="13"/>
      <c r="C287" s="16"/>
      <c r="D287" s="16"/>
      <c r="E287" s="16"/>
      <c r="F287" s="16"/>
      <c r="G287" s="16"/>
      <c r="H287" s="16"/>
      <c r="I287" s="16"/>
      <c r="J287" s="16"/>
      <c r="K287" s="16"/>
      <c r="L287" s="13"/>
      <c r="M287" s="1"/>
      <c r="N287" s="1"/>
      <c r="O287" s="1"/>
      <c r="P287" s="1"/>
      <c r="Q287" s="1"/>
    </row>
    <row r="288" spans="2:17">
      <c r="B288" s="13"/>
      <c r="C288" s="16"/>
      <c r="D288" s="16"/>
      <c r="E288" s="16"/>
      <c r="F288" s="16"/>
      <c r="G288" s="16"/>
      <c r="H288" s="16"/>
      <c r="I288" s="16"/>
      <c r="J288" s="16"/>
      <c r="K288" s="16"/>
      <c r="L288" s="13"/>
      <c r="M288" s="1"/>
      <c r="N288" s="1"/>
      <c r="O288" s="1"/>
      <c r="P288" s="1"/>
      <c r="Q288" s="1"/>
    </row>
    <row r="289" spans="2:17">
      <c r="B289" s="13"/>
      <c r="C289" s="16"/>
      <c r="D289" s="16"/>
      <c r="E289" s="16"/>
      <c r="F289" s="16"/>
      <c r="G289" s="16"/>
      <c r="H289" s="16"/>
      <c r="I289" s="16"/>
      <c r="J289" s="16"/>
      <c r="K289" s="16"/>
      <c r="L289" s="13"/>
      <c r="M289" s="1"/>
      <c r="N289" s="1"/>
      <c r="O289" s="1"/>
      <c r="P289" s="1"/>
      <c r="Q289" s="1"/>
    </row>
    <row r="290" spans="2:17">
      <c r="B290" s="13"/>
      <c r="C290" s="16"/>
      <c r="D290" s="16"/>
      <c r="E290" s="16"/>
      <c r="F290" s="16"/>
      <c r="G290" s="16"/>
      <c r="H290" s="16"/>
      <c r="I290" s="16"/>
      <c r="J290" s="16"/>
      <c r="K290" s="16"/>
      <c r="L290" s="13"/>
      <c r="M290" s="1"/>
      <c r="N290" s="1"/>
      <c r="O290" s="1"/>
      <c r="P290" s="1"/>
      <c r="Q290" s="1"/>
    </row>
    <row r="291" spans="2:17">
      <c r="B291" s="13"/>
      <c r="C291" s="16"/>
      <c r="D291" s="16"/>
      <c r="E291" s="16"/>
      <c r="F291" s="16"/>
      <c r="G291" s="16"/>
      <c r="H291" s="16"/>
      <c r="I291" s="16"/>
      <c r="J291" s="16"/>
      <c r="K291" s="16"/>
      <c r="L291" s="13"/>
      <c r="M291" s="1"/>
      <c r="N291" s="1"/>
      <c r="O291" s="1"/>
      <c r="P291" s="1"/>
      <c r="Q291" s="1"/>
    </row>
    <row r="292" spans="2:17">
      <c r="B292" s="13"/>
      <c r="C292" s="16"/>
      <c r="D292" s="16"/>
      <c r="E292" s="16"/>
      <c r="F292" s="16"/>
      <c r="G292" s="16"/>
      <c r="H292" s="16"/>
      <c r="I292" s="16"/>
      <c r="J292" s="16"/>
      <c r="K292" s="16"/>
      <c r="L292" s="13"/>
      <c r="M292" s="1"/>
      <c r="N292" s="1"/>
      <c r="O292" s="1"/>
      <c r="P292" s="1"/>
      <c r="Q292" s="1"/>
    </row>
    <row r="293" spans="2:17">
      <c r="B293" s="13"/>
      <c r="C293" s="16"/>
      <c r="D293" s="16"/>
      <c r="E293" s="16"/>
      <c r="F293" s="16"/>
      <c r="G293" s="16"/>
      <c r="H293" s="16"/>
      <c r="I293" s="16"/>
      <c r="J293" s="16"/>
      <c r="K293" s="16"/>
      <c r="L293" s="13"/>
      <c r="M293" s="1"/>
      <c r="N293" s="1"/>
      <c r="O293" s="1"/>
      <c r="P293" s="1"/>
      <c r="Q293" s="1"/>
    </row>
    <row r="294" spans="2:17">
      <c r="B294" s="13"/>
      <c r="C294" s="16"/>
      <c r="D294" s="16"/>
      <c r="E294" s="16"/>
      <c r="F294" s="16"/>
      <c r="G294" s="16"/>
      <c r="H294" s="16"/>
      <c r="I294" s="16"/>
      <c r="J294" s="16"/>
      <c r="K294" s="16"/>
      <c r="L294" s="13"/>
      <c r="M294" s="1"/>
      <c r="N294" s="1"/>
      <c r="O294" s="1"/>
      <c r="P294" s="1"/>
      <c r="Q294" s="1"/>
    </row>
    <row r="295" spans="2:17">
      <c r="B295" s="13"/>
      <c r="C295" s="16"/>
      <c r="D295" s="16"/>
      <c r="E295" s="16"/>
      <c r="F295" s="16"/>
      <c r="G295" s="16"/>
      <c r="H295" s="16"/>
      <c r="I295" s="16"/>
      <c r="J295" s="16"/>
      <c r="K295" s="16"/>
      <c r="L295" s="13"/>
      <c r="M295" s="1"/>
      <c r="N295" s="1"/>
      <c r="O295" s="1"/>
      <c r="P295" s="1"/>
      <c r="Q295" s="1"/>
    </row>
    <row r="296" spans="2:17">
      <c r="B296" s="13"/>
      <c r="C296" s="16"/>
      <c r="D296" s="16"/>
      <c r="E296" s="16"/>
      <c r="F296" s="16"/>
      <c r="G296" s="16"/>
      <c r="H296" s="16"/>
      <c r="I296" s="16"/>
      <c r="J296" s="16"/>
      <c r="K296" s="16"/>
      <c r="L296" s="13"/>
      <c r="M296" s="1"/>
      <c r="N296" s="1"/>
      <c r="O296" s="1"/>
      <c r="P296" s="1"/>
      <c r="Q296" s="1"/>
    </row>
    <row r="297" spans="2:17">
      <c r="B297" s="13"/>
      <c r="C297" s="16"/>
      <c r="D297" s="16"/>
      <c r="E297" s="16"/>
      <c r="F297" s="16"/>
      <c r="G297" s="16"/>
      <c r="H297" s="16"/>
      <c r="I297" s="16"/>
      <c r="J297" s="16"/>
      <c r="K297" s="16"/>
      <c r="L297" s="13"/>
      <c r="M297" s="1"/>
      <c r="N297" s="1"/>
      <c r="O297" s="1"/>
      <c r="P297" s="1"/>
      <c r="Q297" s="1"/>
    </row>
    <row r="298" spans="2:17">
      <c r="B298" s="13"/>
      <c r="C298" s="16"/>
      <c r="D298" s="16"/>
      <c r="E298" s="16"/>
      <c r="F298" s="16"/>
      <c r="G298" s="16"/>
      <c r="H298" s="16"/>
      <c r="I298" s="16"/>
      <c r="J298" s="16"/>
      <c r="K298" s="16"/>
      <c r="L298" s="13"/>
      <c r="M298" s="1"/>
      <c r="N298" s="1"/>
      <c r="O298" s="1"/>
      <c r="P298" s="1"/>
      <c r="Q298" s="1"/>
    </row>
    <row r="299" spans="2:17">
      <c r="B299" s="13"/>
      <c r="C299" s="16"/>
      <c r="D299" s="16"/>
      <c r="E299" s="16"/>
      <c r="F299" s="16"/>
      <c r="G299" s="16"/>
      <c r="H299" s="16"/>
      <c r="I299" s="16"/>
      <c r="J299" s="16"/>
      <c r="K299" s="16"/>
      <c r="L299" s="13"/>
      <c r="M299" s="1"/>
      <c r="N299" s="1"/>
      <c r="O299" s="1"/>
      <c r="P299" s="1"/>
      <c r="Q299" s="1"/>
    </row>
    <row r="300" spans="2:17">
      <c r="B300" s="13"/>
      <c r="C300" s="16"/>
      <c r="D300" s="16"/>
      <c r="E300" s="16"/>
      <c r="F300" s="16"/>
      <c r="G300" s="16"/>
      <c r="H300" s="16"/>
      <c r="I300" s="16"/>
      <c r="J300" s="16"/>
      <c r="K300" s="16"/>
      <c r="L300" s="13"/>
      <c r="M300" s="1"/>
      <c r="N300" s="1"/>
      <c r="O300" s="1"/>
      <c r="P300" s="1"/>
      <c r="Q300" s="1"/>
    </row>
    <row r="301" spans="2:17">
      <c r="B301" s="13"/>
      <c r="C301" s="16"/>
      <c r="D301" s="16"/>
      <c r="E301" s="16"/>
      <c r="F301" s="16"/>
      <c r="G301" s="16"/>
      <c r="H301" s="16"/>
      <c r="I301" s="16"/>
      <c r="J301" s="16"/>
      <c r="K301" s="16"/>
      <c r="L301" s="13"/>
      <c r="M301" s="1"/>
      <c r="N301" s="1"/>
      <c r="O301" s="1"/>
      <c r="P301" s="1"/>
      <c r="Q301" s="1"/>
    </row>
    <row r="302" spans="2:17">
      <c r="B302" s="13"/>
      <c r="C302" s="16"/>
      <c r="D302" s="16"/>
      <c r="E302" s="16"/>
      <c r="F302" s="16"/>
      <c r="G302" s="16"/>
      <c r="H302" s="16"/>
      <c r="I302" s="16"/>
      <c r="J302" s="16"/>
      <c r="K302" s="16"/>
      <c r="L302" s="13"/>
      <c r="M302" s="1"/>
      <c r="N302" s="1"/>
      <c r="O302" s="1"/>
      <c r="P302" s="1"/>
      <c r="Q302" s="1"/>
    </row>
    <row r="303" spans="2:17">
      <c r="B303" s="13"/>
      <c r="C303" s="16"/>
      <c r="D303" s="16"/>
      <c r="E303" s="16"/>
      <c r="F303" s="16"/>
      <c r="G303" s="16"/>
      <c r="H303" s="16"/>
      <c r="I303" s="16"/>
      <c r="J303" s="16"/>
      <c r="K303" s="16"/>
      <c r="L303" s="13"/>
      <c r="M303" s="1"/>
      <c r="N303" s="1"/>
      <c r="O303" s="1"/>
      <c r="P303" s="1"/>
      <c r="Q303" s="1"/>
    </row>
    <row r="304" spans="2:17">
      <c r="B304" s="13"/>
      <c r="C304" s="16"/>
      <c r="D304" s="16"/>
      <c r="E304" s="16"/>
      <c r="F304" s="16"/>
      <c r="G304" s="16"/>
      <c r="H304" s="16"/>
      <c r="I304" s="16"/>
      <c r="J304" s="16"/>
      <c r="K304" s="16"/>
      <c r="L304" s="13"/>
      <c r="M304" s="1"/>
      <c r="N304" s="1"/>
      <c r="O304" s="1"/>
      <c r="P304" s="1"/>
      <c r="Q304" s="1"/>
    </row>
    <row r="305" spans="2:17">
      <c r="B305" s="13"/>
      <c r="C305" s="16"/>
      <c r="D305" s="16"/>
      <c r="E305" s="16"/>
      <c r="F305" s="16"/>
      <c r="G305" s="16"/>
      <c r="H305" s="16"/>
      <c r="I305" s="16"/>
      <c r="J305" s="16"/>
      <c r="K305" s="16"/>
      <c r="L305" s="13"/>
      <c r="M305" s="1"/>
      <c r="N305" s="1"/>
      <c r="O305" s="1"/>
      <c r="P305" s="1"/>
      <c r="Q305" s="1"/>
    </row>
    <row r="306" spans="2:17">
      <c r="B306" s="13"/>
      <c r="C306" s="16"/>
      <c r="D306" s="16"/>
      <c r="E306" s="16"/>
      <c r="F306" s="16"/>
      <c r="G306" s="16"/>
      <c r="H306" s="16"/>
      <c r="I306" s="16"/>
      <c r="J306" s="16"/>
    </row>
    <row r="307" spans="2:17">
      <c r="B307" s="13"/>
      <c r="C307" s="16"/>
      <c r="D307" s="16"/>
      <c r="E307" s="16"/>
      <c r="F307" s="16"/>
      <c r="G307" s="16"/>
      <c r="H307" s="16"/>
      <c r="I307" s="16"/>
      <c r="J307" s="16"/>
    </row>
    <row r="308" spans="2:17">
      <c r="B308" s="13"/>
      <c r="C308" s="16"/>
      <c r="D308" s="16"/>
      <c r="E308" s="16"/>
      <c r="F308" s="16"/>
      <c r="G308" s="16"/>
      <c r="H308" s="16"/>
      <c r="I308" s="16"/>
      <c r="J308" s="16"/>
      <c r="K308" s="16"/>
      <c r="L308" s="16"/>
    </row>
    <row r="309" spans="2:17">
      <c r="B309" s="13"/>
      <c r="C309" s="16"/>
      <c r="D309" s="16"/>
      <c r="E309" s="16"/>
      <c r="F309" s="16"/>
      <c r="G309" s="16"/>
      <c r="H309" s="16"/>
      <c r="I309" s="16"/>
      <c r="J309" s="16"/>
    </row>
    <row r="310" spans="2:17">
      <c r="B310" s="13"/>
      <c r="C310" s="16"/>
      <c r="D310" s="16"/>
      <c r="E310" s="16"/>
      <c r="F310" s="16"/>
      <c r="G310" s="16"/>
      <c r="H310" s="16"/>
      <c r="I310" s="16"/>
      <c r="J310" s="16"/>
    </row>
    <row r="311" spans="2:17">
      <c r="B311" s="13"/>
      <c r="C311" s="16"/>
      <c r="D311" s="16"/>
      <c r="E311" s="16"/>
      <c r="F311" s="16"/>
      <c r="G311" s="16"/>
      <c r="H311" s="16"/>
      <c r="I311" s="16"/>
      <c r="J311" s="16"/>
    </row>
    <row r="312" spans="2:17">
      <c r="B312" s="13"/>
      <c r="C312" s="16"/>
      <c r="D312" s="16"/>
      <c r="E312" s="16"/>
      <c r="F312" s="16"/>
      <c r="G312" s="16"/>
      <c r="H312" s="16"/>
      <c r="I312" s="16"/>
      <c r="J312" s="16"/>
    </row>
    <row r="313" spans="2:17">
      <c r="B313" s="13"/>
      <c r="C313" s="16"/>
      <c r="D313" s="16"/>
      <c r="E313" s="16"/>
      <c r="F313" s="16"/>
      <c r="G313" s="16"/>
      <c r="H313" s="16"/>
      <c r="I313" s="16"/>
      <c r="J313" s="16"/>
    </row>
    <row r="314" spans="2:17">
      <c r="B314" s="13"/>
      <c r="C314" s="16"/>
    </row>
    <row r="315" spans="2:17">
      <c r="B315" s="13"/>
    </row>
    <row r="316" spans="2:17">
      <c r="B316" s="13"/>
      <c r="C316" s="16"/>
      <c r="D316" s="16"/>
      <c r="E316" s="16"/>
      <c r="F316" s="16"/>
      <c r="G316" s="16"/>
      <c r="H316" s="16"/>
      <c r="I316" s="16"/>
      <c r="J316" s="16"/>
    </row>
    <row r="317" spans="2:17">
      <c r="B317" s="13"/>
    </row>
    <row r="318" spans="2:17">
      <c r="B318" s="13"/>
    </row>
  </sheetData>
  <mergeCells count="13">
    <mergeCell ref="K184:K185"/>
    <mergeCell ref="K186:K187"/>
    <mergeCell ref="A191:A192"/>
    <mergeCell ref="A193:A194"/>
    <mergeCell ref="A195:A199"/>
    <mergeCell ref="K188:K192"/>
    <mergeCell ref="K193:L193"/>
    <mergeCell ref="K183:L183"/>
    <mergeCell ref="M2:Q2"/>
    <mergeCell ref="K5:K10"/>
    <mergeCell ref="K11:K181"/>
    <mergeCell ref="K182:L182"/>
    <mergeCell ref="K4:L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4"/>
  <sheetViews>
    <sheetView topLeftCell="K19" workbookViewId="0">
      <selection activeCell="O1" sqref="O1"/>
    </sheetView>
  </sheetViews>
  <sheetFormatPr defaultRowHeight="13.8"/>
  <cols>
    <col min="1" max="3" width="8.88671875" style="8"/>
    <col min="4" max="4" width="13.77734375" style="8" bestFit="1" customWidth="1"/>
    <col min="5" max="5" width="12" style="8" bestFit="1" customWidth="1"/>
    <col min="6" max="16" width="8.88671875" style="8"/>
    <col min="17" max="19" width="11.6640625" style="8" bestFit="1" customWidth="1"/>
    <col min="20" max="20" width="12" style="8" bestFit="1" customWidth="1"/>
    <col min="21" max="16384" width="8.88671875" style="8"/>
  </cols>
  <sheetData>
    <row r="1" spans="1:21" ht="55.2">
      <c r="A1" s="19" t="s">
        <v>38</v>
      </c>
      <c r="B1" s="19" t="s">
        <v>53</v>
      </c>
      <c r="C1" s="19" t="s">
        <v>54</v>
      </c>
      <c r="D1" s="19" t="s">
        <v>55</v>
      </c>
      <c r="E1" s="19" t="s">
        <v>56</v>
      </c>
      <c r="F1" s="6" t="s">
        <v>6</v>
      </c>
      <c r="G1" s="6" t="s">
        <v>7</v>
      </c>
      <c r="H1" s="6" t="s">
        <v>8</v>
      </c>
      <c r="I1" s="6" t="s">
        <v>64</v>
      </c>
      <c r="J1" s="6" t="s">
        <v>63</v>
      </c>
      <c r="K1" s="6" t="s">
        <v>62</v>
      </c>
      <c r="L1" s="6" t="s">
        <v>70</v>
      </c>
      <c r="M1" s="6" t="s">
        <v>57</v>
      </c>
      <c r="N1" s="6" t="s">
        <v>71</v>
      </c>
    </row>
    <row r="2" spans="1:21">
      <c r="A2" s="19" t="s">
        <v>50</v>
      </c>
      <c r="B2" s="19">
        <v>26.82</v>
      </c>
      <c r="C2" s="19">
        <v>29.4</v>
      </c>
      <c r="D2" s="19">
        <v>2.5799999999999983</v>
      </c>
      <c r="E2" s="19">
        <v>8.7755102040816269</v>
      </c>
      <c r="F2" s="19">
        <v>1.0105999999999999</v>
      </c>
      <c r="G2" s="19">
        <v>1.0043</v>
      </c>
      <c r="H2" s="19">
        <v>0.98509999999999998</v>
      </c>
      <c r="I2" s="19">
        <f>F2/G2</f>
        <v>1.0062730259882504</v>
      </c>
      <c r="J2" s="19">
        <f>G2/H2</f>
        <v>1.0194904070652726</v>
      </c>
      <c r="K2" s="19">
        <f>F2/H2</f>
        <v>1.025885696883565</v>
      </c>
      <c r="L2" s="19">
        <v>55.2</v>
      </c>
      <c r="M2" s="19">
        <f t="shared" ref="M2:M39" si="0">(F2-G2)/(((F2+G2)/2)-H2)</f>
        <v>0.28187919463087147</v>
      </c>
      <c r="N2" s="19">
        <f t="shared" ref="N2:N39" si="1">90-L2</f>
        <v>34.799999999999997</v>
      </c>
      <c r="Q2" s="8" t="s">
        <v>65</v>
      </c>
      <c r="R2" s="8" t="s">
        <v>66</v>
      </c>
      <c r="S2" s="8" t="s">
        <v>67</v>
      </c>
      <c r="T2" s="8" t="s">
        <v>68</v>
      </c>
      <c r="U2" s="8" t="s">
        <v>69</v>
      </c>
    </row>
    <row r="3" spans="1:21">
      <c r="A3" s="19" t="s">
        <v>50</v>
      </c>
      <c r="B3" s="19">
        <v>27.264999999999997</v>
      </c>
      <c r="C3" s="19">
        <v>28</v>
      </c>
      <c r="D3" s="19">
        <v>0.73500000000000298</v>
      </c>
      <c r="E3" s="19">
        <v>2.6250000000000107</v>
      </c>
      <c r="F3" s="19">
        <v>1.0104</v>
      </c>
      <c r="G3" s="19">
        <v>1.0103</v>
      </c>
      <c r="H3" s="19">
        <v>0.97570000000000001</v>
      </c>
      <c r="I3" s="19">
        <f t="shared" ref="I3:I39" si="2">F3/G3</f>
        <v>1.0000989805008413</v>
      </c>
      <c r="J3" s="19">
        <f t="shared" ref="J3:J39" si="3">G3/H3</f>
        <v>1.0354617197909193</v>
      </c>
      <c r="K3" s="19">
        <f t="shared" ref="K3:K39" si="4">F3/H3</f>
        <v>1.0355642103105462</v>
      </c>
      <c r="L3" s="19">
        <v>64.5</v>
      </c>
      <c r="M3" s="19">
        <f t="shared" si="0"/>
        <v>2.8860028860025807E-3</v>
      </c>
      <c r="N3" s="19">
        <f t="shared" si="1"/>
        <v>25.5</v>
      </c>
      <c r="Q3" s="25">
        <f>CORREL(E2:E39,J2:J39)</f>
        <v>-0.73514873995391883</v>
      </c>
      <c r="R3" s="8">
        <f>CORREL(E2:E39,I2:I39)</f>
        <v>-0.26681053037549674</v>
      </c>
      <c r="S3" s="25">
        <f>CORREL(E2:E39,K2:K39)</f>
        <v>-0.72874725004701435</v>
      </c>
      <c r="T3" s="8">
        <f>CORREL(E2:E39,M2:M39)</f>
        <v>0.49510748052845338</v>
      </c>
      <c r="U3" s="25">
        <f>CORREL(E2:E39,N2:N39)</f>
        <v>0.61917594678615961</v>
      </c>
    </row>
    <row r="4" spans="1:21">
      <c r="A4" s="19" t="s">
        <v>50</v>
      </c>
      <c r="B4" s="19">
        <v>29.705000000000002</v>
      </c>
      <c r="C4" s="19">
        <v>30.7</v>
      </c>
      <c r="D4" s="19">
        <v>0.99499999999999744</v>
      </c>
      <c r="E4" s="19">
        <v>3.2410423452768651</v>
      </c>
      <c r="F4" s="19">
        <v>1.0122</v>
      </c>
      <c r="G4" s="19">
        <v>1.0042</v>
      </c>
      <c r="H4" s="19">
        <v>0.98360000000000003</v>
      </c>
      <c r="I4" s="19">
        <f t="shared" si="2"/>
        <v>1.0079665405297749</v>
      </c>
      <c r="J4" s="19">
        <f t="shared" si="3"/>
        <v>1.0209434729564864</v>
      </c>
      <c r="K4" s="19">
        <f t="shared" si="4"/>
        <v>1.0290768605124034</v>
      </c>
      <c r="L4" s="19">
        <v>56.5</v>
      </c>
      <c r="M4" s="19">
        <f t="shared" si="0"/>
        <v>0.32520325203252121</v>
      </c>
      <c r="N4" s="19">
        <f t="shared" si="1"/>
        <v>33.5</v>
      </c>
    </row>
    <row r="5" spans="1:21">
      <c r="A5" s="19" t="s">
        <v>50</v>
      </c>
      <c r="B5" s="19">
        <v>23.335000000000001</v>
      </c>
      <c r="C5" s="19">
        <v>24.7</v>
      </c>
      <c r="D5" s="19">
        <v>1.3649999999999984</v>
      </c>
      <c r="E5" s="19">
        <v>5.5263157894736779</v>
      </c>
      <c r="F5" s="19">
        <v>1.0106999999999999</v>
      </c>
      <c r="G5" s="19">
        <v>1.0024999999999999</v>
      </c>
      <c r="H5" s="19">
        <v>0.98680000000000001</v>
      </c>
      <c r="I5" s="19">
        <f t="shared" si="2"/>
        <v>1.0081795511221945</v>
      </c>
      <c r="J5" s="19">
        <f t="shared" si="3"/>
        <v>1.0159100121605187</v>
      </c>
      <c r="K5" s="19">
        <f t="shared" si="4"/>
        <v>1.0242197000405351</v>
      </c>
      <c r="L5" s="19">
        <v>69.8</v>
      </c>
      <c r="M5" s="19">
        <f t="shared" si="0"/>
        <v>0.41414141414141487</v>
      </c>
      <c r="N5" s="19">
        <f t="shared" si="1"/>
        <v>20.200000000000003</v>
      </c>
    </row>
    <row r="6" spans="1:21">
      <c r="A6" s="19" t="s">
        <v>50</v>
      </c>
      <c r="B6" s="19">
        <v>25.7</v>
      </c>
      <c r="C6" s="19">
        <v>26.6</v>
      </c>
      <c r="D6" s="19">
        <v>0.90000000000000213</v>
      </c>
      <c r="E6" s="19">
        <v>3.3834586466165497</v>
      </c>
      <c r="F6" s="19">
        <v>1.0153000000000001</v>
      </c>
      <c r="G6" s="19">
        <v>1.0055000000000001</v>
      </c>
      <c r="H6" s="19">
        <v>0.97919999999999996</v>
      </c>
      <c r="I6" s="19">
        <f t="shared" si="2"/>
        <v>1.0097463948284435</v>
      </c>
      <c r="J6" s="19">
        <f t="shared" si="3"/>
        <v>1.026858660130719</v>
      </c>
      <c r="K6" s="19">
        <f t="shared" si="4"/>
        <v>1.0368668300653596</v>
      </c>
      <c r="L6" s="19">
        <v>64.5</v>
      </c>
      <c r="M6" s="19">
        <f t="shared" si="0"/>
        <v>0.31410256410256282</v>
      </c>
      <c r="N6" s="19">
        <f t="shared" si="1"/>
        <v>25.5</v>
      </c>
    </row>
    <row r="7" spans="1:21">
      <c r="A7" s="19" t="s">
        <v>50</v>
      </c>
      <c r="B7" s="19">
        <v>21.439999999999998</v>
      </c>
      <c r="C7" s="19">
        <v>22.2</v>
      </c>
      <c r="D7" s="19">
        <v>0.76000000000000156</v>
      </c>
      <c r="E7" s="19">
        <v>3.4234234234234306</v>
      </c>
      <c r="F7" s="19">
        <v>1.0102</v>
      </c>
      <c r="G7" s="19">
        <v>1.0062</v>
      </c>
      <c r="H7" s="19">
        <v>0.98360000000000003</v>
      </c>
      <c r="I7" s="19">
        <f t="shared" si="2"/>
        <v>1.0039753528125621</v>
      </c>
      <c r="J7" s="19">
        <f t="shared" si="3"/>
        <v>1.0229768198454656</v>
      </c>
      <c r="K7" s="19">
        <f t="shared" si="4"/>
        <v>1.0270435136234242</v>
      </c>
      <c r="L7" s="19">
        <v>64.7</v>
      </c>
      <c r="M7" s="19">
        <f t="shared" si="0"/>
        <v>0.1626016260162606</v>
      </c>
      <c r="N7" s="19">
        <f t="shared" si="1"/>
        <v>25.299999999999997</v>
      </c>
    </row>
    <row r="8" spans="1:21">
      <c r="A8" s="19" t="s">
        <v>61</v>
      </c>
      <c r="B8" s="19">
        <v>88.320000000000007</v>
      </c>
      <c r="C8" s="19">
        <v>100.1</v>
      </c>
      <c r="D8" s="19">
        <v>11.779999999999987</v>
      </c>
      <c r="E8" s="19">
        <v>11.768231768231756</v>
      </c>
      <c r="F8" s="19">
        <v>1.0009999999999999</v>
      </c>
      <c r="G8" s="19">
        <v>1.0005999999999999</v>
      </c>
      <c r="H8" s="19">
        <v>0.99839999999999995</v>
      </c>
      <c r="I8" s="19">
        <f t="shared" si="2"/>
        <v>1.0003997601439136</v>
      </c>
      <c r="J8" s="19">
        <f t="shared" si="3"/>
        <v>1.0022035256410255</v>
      </c>
      <c r="K8" s="19">
        <f t="shared" si="4"/>
        <v>1.0026041666666665</v>
      </c>
      <c r="L8" s="19">
        <v>50.8</v>
      </c>
      <c r="M8" s="19">
        <f t="shared" si="0"/>
        <v>0.16666666666665125</v>
      </c>
      <c r="N8" s="19">
        <f t="shared" si="1"/>
        <v>39.200000000000003</v>
      </c>
    </row>
    <row r="9" spans="1:21">
      <c r="A9" s="19" t="s">
        <v>61</v>
      </c>
      <c r="B9" s="19">
        <v>86.66</v>
      </c>
      <c r="C9" s="19">
        <v>96.6</v>
      </c>
      <c r="D9" s="19">
        <v>9.9399999999999977</v>
      </c>
      <c r="E9" s="19">
        <v>10.289855072463766</v>
      </c>
      <c r="F9" s="19">
        <v>1.0016</v>
      </c>
      <c r="G9" s="19">
        <v>1</v>
      </c>
      <c r="H9" s="19">
        <v>0.99839999999999995</v>
      </c>
      <c r="I9" s="19">
        <f t="shared" si="2"/>
        <v>1.0016</v>
      </c>
      <c r="J9" s="19">
        <f t="shared" si="3"/>
        <v>1.0016025641025641</v>
      </c>
      <c r="K9" s="19">
        <f t="shared" si="4"/>
        <v>1.0032051282051282</v>
      </c>
      <c r="L9" s="19">
        <v>59.1</v>
      </c>
      <c r="M9" s="19">
        <f t="shared" si="0"/>
        <v>0.66666666666669749</v>
      </c>
      <c r="N9" s="19">
        <f t="shared" si="1"/>
        <v>30.9</v>
      </c>
    </row>
    <row r="10" spans="1:21">
      <c r="A10" s="19" t="s">
        <v>61</v>
      </c>
      <c r="B10" s="19">
        <v>90.74499999999999</v>
      </c>
      <c r="C10" s="19">
        <v>101.7</v>
      </c>
      <c r="D10" s="19">
        <v>10.955000000000013</v>
      </c>
      <c r="E10" s="19">
        <v>10.771878072763039</v>
      </c>
      <c r="F10" s="19">
        <v>1.0021</v>
      </c>
      <c r="G10" s="19">
        <v>0.99960000000000004</v>
      </c>
      <c r="H10" s="19">
        <v>0.99829999999999997</v>
      </c>
      <c r="I10" s="19">
        <f t="shared" si="2"/>
        <v>1.00250100040016</v>
      </c>
      <c r="J10" s="19">
        <f t="shared" si="3"/>
        <v>1.0013022137633978</v>
      </c>
      <c r="K10" s="19">
        <f t="shared" si="4"/>
        <v>1.0038064710007013</v>
      </c>
      <c r="L10" s="19">
        <v>35.200000000000003</v>
      </c>
      <c r="M10" s="19">
        <f t="shared" si="0"/>
        <v>0.98039215686270409</v>
      </c>
      <c r="N10" s="19">
        <f t="shared" si="1"/>
        <v>54.8</v>
      </c>
    </row>
    <row r="11" spans="1:21">
      <c r="A11" s="19" t="s">
        <v>61</v>
      </c>
      <c r="B11" s="19">
        <v>95.254999999999981</v>
      </c>
      <c r="C11" s="19">
        <v>100.7</v>
      </c>
      <c r="D11" s="19">
        <v>5.4450000000000216</v>
      </c>
      <c r="E11" s="19">
        <v>5.4071499503475877</v>
      </c>
      <c r="F11" s="19">
        <v>1.0026999999999999</v>
      </c>
      <c r="G11" s="19">
        <v>1</v>
      </c>
      <c r="H11" s="19">
        <v>0.99729999999999996</v>
      </c>
      <c r="I11" s="19">
        <f t="shared" si="2"/>
        <v>1.0026999999999999</v>
      </c>
      <c r="J11" s="19">
        <f t="shared" si="3"/>
        <v>1.002707309736288</v>
      </c>
      <c r="K11" s="19">
        <f t="shared" si="4"/>
        <v>1.0054146194725759</v>
      </c>
      <c r="L11" s="19">
        <v>50.1</v>
      </c>
      <c r="M11" s="19">
        <f t="shared" si="0"/>
        <v>0.66666666666664842</v>
      </c>
      <c r="N11" s="19">
        <f t="shared" si="1"/>
        <v>39.9</v>
      </c>
    </row>
    <row r="12" spans="1:21">
      <c r="A12" s="19" t="s">
        <v>61</v>
      </c>
      <c r="B12" s="19">
        <v>87.344999999999999</v>
      </c>
      <c r="C12" s="19">
        <v>96.9</v>
      </c>
      <c r="D12" s="19">
        <v>9.5550000000000068</v>
      </c>
      <c r="E12" s="19">
        <v>9.86068111455109</v>
      </c>
      <c r="F12" s="19">
        <v>1.0021</v>
      </c>
      <c r="G12" s="19">
        <v>1.0004</v>
      </c>
      <c r="H12" s="19">
        <v>0.99750000000000005</v>
      </c>
      <c r="I12" s="19">
        <f t="shared" si="2"/>
        <v>1.0016993202718913</v>
      </c>
      <c r="J12" s="19">
        <f t="shared" si="3"/>
        <v>1.0029072681704259</v>
      </c>
      <c r="K12" s="19">
        <f t="shared" si="4"/>
        <v>1.0046115288220552</v>
      </c>
      <c r="L12" s="19">
        <v>62.1</v>
      </c>
      <c r="M12" s="19">
        <f t="shared" si="0"/>
        <v>0.4533333333333523</v>
      </c>
      <c r="N12" s="19">
        <f t="shared" si="1"/>
        <v>27.9</v>
      </c>
    </row>
    <row r="13" spans="1:21">
      <c r="A13" s="6" t="s">
        <v>59</v>
      </c>
      <c r="B13" s="19">
        <v>127.31500000000001</v>
      </c>
      <c r="C13" s="19">
        <v>145.5</v>
      </c>
      <c r="D13" s="19">
        <v>18.184999999999988</v>
      </c>
      <c r="E13" s="19">
        <v>12.498281786941574</v>
      </c>
      <c r="F13" s="19">
        <v>1.002</v>
      </c>
      <c r="G13" s="19">
        <v>0.99960000000000004</v>
      </c>
      <c r="H13" s="19">
        <v>0.99839999999999995</v>
      </c>
      <c r="I13" s="19">
        <f t="shared" si="2"/>
        <v>1.0024009603841537</v>
      </c>
      <c r="J13" s="19">
        <f t="shared" si="3"/>
        <v>1.0012019230769231</v>
      </c>
      <c r="K13" s="19">
        <f t="shared" si="4"/>
        <v>1.0036057692307694</v>
      </c>
      <c r="L13" s="19">
        <v>0</v>
      </c>
      <c r="M13" s="19">
        <f t="shared" si="0"/>
        <v>1</v>
      </c>
      <c r="N13" s="19">
        <f t="shared" si="1"/>
        <v>90</v>
      </c>
    </row>
    <row r="14" spans="1:21">
      <c r="A14" s="6" t="s">
        <v>59</v>
      </c>
      <c r="B14" s="19">
        <v>133.69999999999999</v>
      </c>
      <c r="C14" s="19">
        <v>152.1</v>
      </c>
      <c r="D14" s="19">
        <v>18.400000000000006</v>
      </c>
      <c r="E14" s="19">
        <v>12.097304404996716</v>
      </c>
      <c r="F14" s="19">
        <v>1.0021</v>
      </c>
      <c r="G14" s="19">
        <v>0.99939999999999996</v>
      </c>
      <c r="H14" s="19">
        <v>0.99850000000000005</v>
      </c>
      <c r="I14" s="19">
        <f t="shared" si="2"/>
        <v>1.0027016209725836</v>
      </c>
      <c r="J14" s="19">
        <f t="shared" si="3"/>
        <v>1.0009013520280419</v>
      </c>
      <c r="K14" s="19">
        <f t="shared" si="4"/>
        <v>1.0036054081121681</v>
      </c>
      <c r="L14" s="19">
        <v>7.1</v>
      </c>
      <c r="M14" s="19">
        <f t="shared" si="0"/>
        <v>1.2000000000000297</v>
      </c>
      <c r="N14" s="19">
        <f t="shared" si="1"/>
        <v>82.9</v>
      </c>
    </row>
    <row r="15" spans="1:21">
      <c r="A15" s="6" t="s">
        <v>59</v>
      </c>
      <c r="B15" s="19">
        <v>118.455</v>
      </c>
      <c r="C15" s="19">
        <v>143.6</v>
      </c>
      <c r="D15" s="19">
        <v>25.144999999999996</v>
      </c>
      <c r="E15" s="19">
        <v>17.510445682451252</v>
      </c>
      <c r="F15" s="19">
        <v>1.0025999999999999</v>
      </c>
      <c r="G15" s="19">
        <v>1.0005999999999999</v>
      </c>
      <c r="H15" s="19">
        <v>0.99670000000000003</v>
      </c>
      <c r="I15" s="19">
        <f t="shared" si="2"/>
        <v>1.0019988007195682</v>
      </c>
      <c r="J15" s="19">
        <f t="shared" si="3"/>
        <v>1.0039129126116182</v>
      </c>
      <c r="K15" s="19">
        <f t="shared" si="4"/>
        <v>1.0059195344637302</v>
      </c>
      <c r="L15" s="19">
        <v>44.5</v>
      </c>
      <c r="M15" s="19">
        <f t="shared" si="0"/>
        <v>0.40816326530614</v>
      </c>
      <c r="N15" s="19">
        <f t="shared" si="1"/>
        <v>45.5</v>
      </c>
    </row>
    <row r="16" spans="1:21">
      <c r="A16" s="6" t="s">
        <v>59</v>
      </c>
      <c r="B16" s="19">
        <v>125.17</v>
      </c>
      <c r="C16" s="19">
        <v>142.30000000000001</v>
      </c>
      <c r="D16" s="19">
        <v>17.13000000000001</v>
      </c>
      <c r="E16" s="19">
        <v>12.037947997189043</v>
      </c>
      <c r="F16" s="19">
        <v>1.0018</v>
      </c>
      <c r="G16" s="19">
        <v>1.0002</v>
      </c>
      <c r="H16" s="19">
        <v>0.998</v>
      </c>
      <c r="I16" s="19">
        <f t="shared" si="2"/>
        <v>1.0015996800639873</v>
      </c>
      <c r="J16" s="19">
        <f t="shared" si="3"/>
        <v>1.0022044088176352</v>
      </c>
      <c r="K16" s="19">
        <f t="shared" si="4"/>
        <v>1.0038076152304609</v>
      </c>
      <c r="L16" s="19">
        <v>16.100000000000001</v>
      </c>
      <c r="M16" s="19">
        <f t="shared" si="0"/>
        <v>0.53333333333336785</v>
      </c>
      <c r="N16" s="19">
        <f t="shared" si="1"/>
        <v>73.900000000000006</v>
      </c>
    </row>
    <row r="17" spans="1:14">
      <c r="A17" s="6" t="s">
        <v>59</v>
      </c>
      <c r="B17" s="19">
        <v>132.48999999999998</v>
      </c>
      <c r="C17" s="19">
        <v>150.80000000000001</v>
      </c>
      <c r="D17" s="19">
        <v>18.310000000000031</v>
      </c>
      <c r="E17" s="19">
        <v>12.141909814323627</v>
      </c>
      <c r="F17" s="19">
        <v>1.0013000000000001</v>
      </c>
      <c r="G17" s="19">
        <v>1.0004</v>
      </c>
      <c r="H17" s="19">
        <v>0.99829999999999997</v>
      </c>
      <c r="I17" s="19">
        <f t="shared" si="2"/>
        <v>1.0008996401439425</v>
      </c>
      <c r="J17" s="19">
        <f t="shared" si="3"/>
        <v>1.0021035760793349</v>
      </c>
      <c r="K17" s="19">
        <f t="shared" si="4"/>
        <v>1.0030051086847642</v>
      </c>
      <c r="L17" s="19">
        <v>43.9</v>
      </c>
      <c r="M17" s="19">
        <f t="shared" si="0"/>
        <v>0.35294117647062923</v>
      </c>
      <c r="N17" s="19">
        <f t="shared" si="1"/>
        <v>46.1</v>
      </c>
    </row>
    <row r="18" spans="1:14">
      <c r="A18" s="19" t="s">
        <v>58</v>
      </c>
      <c r="B18" s="19">
        <v>34.015000000000001</v>
      </c>
      <c r="C18" s="19">
        <v>38.299999999999997</v>
      </c>
      <c r="D18" s="19">
        <v>4.2849999999999966</v>
      </c>
      <c r="E18" s="19">
        <v>11.187989556135761</v>
      </c>
      <c r="F18" s="19">
        <v>1.0011000000000001</v>
      </c>
      <c r="G18" s="19">
        <v>1.0002</v>
      </c>
      <c r="H18" s="19">
        <v>0.99860000000000004</v>
      </c>
      <c r="I18" s="19">
        <f t="shared" si="2"/>
        <v>1.0008998200359929</v>
      </c>
      <c r="J18" s="19">
        <f t="shared" si="3"/>
        <v>1.0016022431403966</v>
      </c>
      <c r="K18" s="19">
        <f t="shared" si="4"/>
        <v>1.0025035049068696</v>
      </c>
      <c r="L18" s="19">
        <v>5.7</v>
      </c>
      <c r="M18" s="19">
        <f t="shared" si="0"/>
        <v>0.43902439024396323</v>
      </c>
      <c r="N18" s="19">
        <f t="shared" si="1"/>
        <v>84.3</v>
      </c>
    </row>
    <row r="19" spans="1:14">
      <c r="A19" s="19" t="s">
        <v>58</v>
      </c>
      <c r="B19" s="19">
        <v>30.624999999999993</v>
      </c>
      <c r="C19" s="19">
        <v>33.4</v>
      </c>
      <c r="D19" s="19">
        <v>2.7750000000000057</v>
      </c>
      <c r="E19" s="19">
        <v>8.3083832335329504</v>
      </c>
      <c r="F19" s="19">
        <v>1.0018</v>
      </c>
      <c r="G19" s="19">
        <v>1.0007999999999999</v>
      </c>
      <c r="H19" s="19">
        <v>0.99739999999999995</v>
      </c>
      <c r="I19" s="19">
        <f t="shared" si="2"/>
        <v>1.0009992006394886</v>
      </c>
      <c r="J19" s="19">
        <f t="shared" si="3"/>
        <v>1.0034088630439142</v>
      </c>
      <c r="K19" s="19">
        <f t="shared" si="4"/>
        <v>1.0044114698215361</v>
      </c>
      <c r="L19" s="19">
        <v>70.7</v>
      </c>
      <c r="M19" s="19">
        <f t="shared" si="0"/>
        <v>0.25641025641027687</v>
      </c>
      <c r="N19" s="19">
        <f t="shared" si="1"/>
        <v>19.299999999999997</v>
      </c>
    </row>
    <row r="20" spans="1:14">
      <c r="A20" s="19" t="s">
        <v>58</v>
      </c>
      <c r="B20" s="19">
        <v>35.435000000000002</v>
      </c>
      <c r="C20" s="19">
        <v>38.9</v>
      </c>
      <c r="D20" s="19">
        <v>3.4649999999999963</v>
      </c>
      <c r="E20" s="19">
        <v>8.9074550128534611</v>
      </c>
      <c r="F20" s="19">
        <v>1.0058</v>
      </c>
      <c r="G20" s="19">
        <v>1.0026999999999999</v>
      </c>
      <c r="H20" s="19">
        <v>0.99150000000000005</v>
      </c>
      <c r="I20" s="19">
        <f t="shared" si="2"/>
        <v>1.003091652538147</v>
      </c>
      <c r="J20" s="19">
        <f t="shared" si="3"/>
        <v>1.0112960161371658</v>
      </c>
      <c r="K20" s="19">
        <f t="shared" si="4"/>
        <v>1.0144225920322743</v>
      </c>
      <c r="L20" s="19">
        <v>76.5</v>
      </c>
      <c r="M20" s="19">
        <f t="shared" si="0"/>
        <v>0.24313725490197233</v>
      </c>
      <c r="N20" s="19">
        <f t="shared" si="1"/>
        <v>13.5</v>
      </c>
    </row>
    <row r="21" spans="1:14">
      <c r="A21" s="19" t="s">
        <v>58</v>
      </c>
      <c r="B21" s="19">
        <v>25.545000000000002</v>
      </c>
      <c r="C21" s="19">
        <v>28.4</v>
      </c>
      <c r="D21" s="19">
        <v>2.8549999999999969</v>
      </c>
      <c r="E21" s="19">
        <v>10.052816901408439</v>
      </c>
      <c r="F21" s="19">
        <v>1.0057</v>
      </c>
      <c r="G21" s="19">
        <v>1.0008999999999999</v>
      </c>
      <c r="H21" s="19">
        <v>0.99339999999999995</v>
      </c>
      <c r="I21" s="19">
        <f t="shared" si="2"/>
        <v>1.004795683884504</v>
      </c>
      <c r="J21" s="19">
        <f t="shared" si="3"/>
        <v>1.0075498288705456</v>
      </c>
      <c r="K21" s="19">
        <f t="shared" si="4"/>
        <v>1.0123817193476949</v>
      </c>
      <c r="L21" s="19">
        <v>66.099999999999994</v>
      </c>
      <c r="M21" s="19">
        <f t="shared" si="0"/>
        <v>0.48484848484850318</v>
      </c>
      <c r="N21" s="19">
        <f t="shared" si="1"/>
        <v>23.900000000000006</v>
      </c>
    </row>
    <row r="22" spans="1:14">
      <c r="A22" s="19" t="s">
        <v>58</v>
      </c>
      <c r="B22" s="19">
        <v>29.014999999999997</v>
      </c>
      <c r="C22" s="19">
        <v>31.6</v>
      </c>
      <c r="D22" s="19">
        <v>2.5850000000000044</v>
      </c>
      <c r="E22" s="19">
        <v>8.180379746835456</v>
      </c>
      <c r="F22" s="19">
        <v>1.0038</v>
      </c>
      <c r="G22" s="19">
        <v>0.99990000000000001</v>
      </c>
      <c r="H22" s="19">
        <v>0.99639999999999995</v>
      </c>
      <c r="I22" s="19">
        <f t="shared" si="2"/>
        <v>1.003900390039004</v>
      </c>
      <c r="J22" s="19">
        <f t="shared" si="3"/>
        <v>1.0035126455238861</v>
      </c>
      <c r="K22" s="19">
        <f t="shared" si="4"/>
        <v>1.0074267362505018</v>
      </c>
      <c r="L22" s="19">
        <v>25.9</v>
      </c>
      <c r="M22" s="19">
        <f t="shared" si="0"/>
        <v>0.71559633027520875</v>
      </c>
      <c r="N22" s="19">
        <f t="shared" si="1"/>
        <v>64.099999999999994</v>
      </c>
    </row>
    <row r="23" spans="1:14">
      <c r="A23" s="19" t="s">
        <v>58</v>
      </c>
      <c r="B23" s="19">
        <v>34.804999999999993</v>
      </c>
      <c r="C23" s="19">
        <v>38.1</v>
      </c>
      <c r="D23" s="19">
        <v>3.2950000000000088</v>
      </c>
      <c r="E23" s="19">
        <v>8.6482939632546163</v>
      </c>
      <c r="F23" s="19">
        <v>1.0029999999999999</v>
      </c>
      <c r="G23" s="19">
        <v>1.0006999999999999</v>
      </c>
      <c r="H23" s="19">
        <v>0.99619999999999997</v>
      </c>
      <c r="I23" s="19">
        <f t="shared" si="2"/>
        <v>1.0022983911262116</v>
      </c>
      <c r="J23" s="19">
        <f t="shared" si="3"/>
        <v>1.0045171652278659</v>
      </c>
      <c r="K23" s="19">
        <f t="shared" si="4"/>
        <v>1.0068259385665528</v>
      </c>
      <c r="L23" s="19">
        <v>87</v>
      </c>
      <c r="M23" s="19">
        <f t="shared" si="0"/>
        <v>0.40707964601769842</v>
      </c>
      <c r="N23" s="19">
        <f t="shared" si="1"/>
        <v>3</v>
      </c>
    </row>
    <row r="24" spans="1:14">
      <c r="A24" s="19" t="s">
        <v>51</v>
      </c>
      <c r="B24" s="19">
        <v>21.97</v>
      </c>
      <c r="C24" s="19">
        <v>23.5</v>
      </c>
      <c r="D24" s="19">
        <v>1.5300000000000011</v>
      </c>
      <c r="E24" s="19">
        <v>6.5106382978723456</v>
      </c>
      <c r="F24" s="19">
        <v>1.0065999999999999</v>
      </c>
      <c r="G24" s="19">
        <v>1.0044999999999999</v>
      </c>
      <c r="H24" s="19">
        <v>0.9889</v>
      </c>
      <c r="I24" s="19">
        <f t="shared" si="2"/>
        <v>1.0020905923344947</v>
      </c>
      <c r="J24" s="19">
        <f t="shared" si="3"/>
        <v>1.0157751036505207</v>
      </c>
      <c r="K24" s="19">
        <f t="shared" si="4"/>
        <v>1.017898675295783</v>
      </c>
      <c r="L24" s="19">
        <v>72.3</v>
      </c>
      <c r="M24" s="19">
        <f t="shared" si="0"/>
        <v>0.126126126126126</v>
      </c>
      <c r="N24" s="19">
        <f t="shared" si="1"/>
        <v>17.700000000000003</v>
      </c>
    </row>
    <row r="25" spans="1:14">
      <c r="A25" s="19" t="s">
        <v>51</v>
      </c>
      <c r="B25" s="19">
        <v>21.96</v>
      </c>
      <c r="C25" s="19">
        <v>23</v>
      </c>
      <c r="D25" s="19">
        <v>1.0399999999999991</v>
      </c>
      <c r="E25" s="19">
        <v>4.5217391304347787</v>
      </c>
      <c r="F25" s="19">
        <v>1.0066999999999999</v>
      </c>
      <c r="G25" s="19">
        <v>1.0014000000000001</v>
      </c>
      <c r="H25" s="19">
        <v>0.9919</v>
      </c>
      <c r="I25" s="19">
        <f t="shared" si="2"/>
        <v>1.0052925903734771</v>
      </c>
      <c r="J25" s="19">
        <f t="shared" si="3"/>
        <v>1.0095775783849179</v>
      </c>
      <c r="K25" s="19">
        <f t="shared" si="4"/>
        <v>1.0149208589575562</v>
      </c>
      <c r="L25" s="19">
        <v>68</v>
      </c>
      <c r="M25" s="19">
        <f t="shared" si="0"/>
        <v>0.43621399176954001</v>
      </c>
      <c r="N25" s="19">
        <f t="shared" si="1"/>
        <v>22</v>
      </c>
    </row>
    <row r="26" spans="1:14">
      <c r="A26" s="19" t="s">
        <v>51</v>
      </c>
      <c r="B26" s="19">
        <v>20.854999999999997</v>
      </c>
      <c r="C26" s="19">
        <v>22.2</v>
      </c>
      <c r="D26" s="19">
        <v>1.3450000000000024</v>
      </c>
      <c r="E26" s="19">
        <v>6.0585585585585697</v>
      </c>
      <c r="F26" s="19">
        <v>1.0034000000000001</v>
      </c>
      <c r="G26" s="19">
        <v>1.0014000000000001</v>
      </c>
      <c r="H26" s="19">
        <v>0.99519999999999997</v>
      </c>
      <c r="I26" s="19">
        <f t="shared" si="2"/>
        <v>1.0019972039145197</v>
      </c>
      <c r="J26" s="19">
        <f t="shared" si="3"/>
        <v>1.0062299035369775</v>
      </c>
      <c r="K26" s="19">
        <f t="shared" si="4"/>
        <v>1.0082395498392285</v>
      </c>
      <c r="L26" s="19">
        <v>65.2</v>
      </c>
      <c r="M26" s="19">
        <f t="shared" si="0"/>
        <v>0.27777777777777007</v>
      </c>
      <c r="N26" s="19">
        <f t="shared" si="1"/>
        <v>24.799999999999997</v>
      </c>
    </row>
    <row r="27" spans="1:14">
      <c r="A27" s="19" t="s">
        <v>51</v>
      </c>
      <c r="B27" s="19">
        <v>21.490000000000002</v>
      </c>
      <c r="C27" s="19">
        <v>22.7</v>
      </c>
      <c r="D27" s="19">
        <v>1.2099999999999973</v>
      </c>
      <c r="E27" s="19">
        <v>5.3303964757709137</v>
      </c>
      <c r="F27" s="19">
        <v>1.0061</v>
      </c>
      <c r="G27" s="19">
        <v>1.0017</v>
      </c>
      <c r="H27" s="19">
        <v>0.99219999999999997</v>
      </c>
      <c r="I27" s="19">
        <f t="shared" si="2"/>
        <v>1.0043925326944194</v>
      </c>
      <c r="J27" s="19">
        <f t="shared" si="3"/>
        <v>1.0095746825236849</v>
      </c>
      <c r="K27" s="19">
        <f t="shared" si="4"/>
        <v>1.0140092723241283</v>
      </c>
      <c r="L27" s="19">
        <v>79.900000000000006</v>
      </c>
      <c r="M27" s="19">
        <f t="shared" si="0"/>
        <v>0.37606837606837118</v>
      </c>
      <c r="N27" s="19">
        <f t="shared" si="1"/>
        <v>10.099999999999994</v>
      </c>
    </row>
    <row r="28" spans="1:14">
      <c r="A28" s="19" t="s">
        <v>51</v>
      </c>
      <c r="B28" s="19">
        <v>22.245000000000001</v>
      </c>
      <c r="C28" s="19">
        <v>23.6</v>
      </c>
      <c r="D28" s="19">
        <v>1.3550000000000004</v>
      </c>
      <c r="E28" s="19">
        <v>5.7415254237288149</v>
      </c>
      <c r="F28" s="19">
        <v>1.0037</v>
      </c>
      <c r="G28" s="19">
        <v>1.0024</v>
      </c>
      <c r="H28" s="19">
        <v>0.99390000000000001</v>
      </c>
      <c r="I28" s="19">
        <f t="shared" si="2"/>
        <v>1.0012968874700718</v>
      </c>
      <c r="J28" s="19">
        <f t="shared" si="3"/>
        <v>1.0085521682261795</v>
      </c>
      <c r="K28" s="19">
        <f t="shared" si="4"/>
        <v>1.009860146896066</v>
      </c>
      <c r="L28" s="19">
        <v>83.9</v>
      </c>
      <c r="M28" s="19">
        <f t="shared" si="0"/>
        <v>0.1420765027322492</v>
      </c>
      <c r="N28" s="19">
        <f t="shared" si="1"/>
        <v>6.0999999999999943</v>
      </c>
    </row>
    <row r="29" spans="1:14">
      <c r="A29" s="19" t="s">
        <v>51</v>
      </c>
      <c r="B29" s="19">
        <v>22.185000000000002</v>
      </c>
      <c r="C29" s="19">
        <v>23.6</v>
      </c>
      <c r="D29" s="19">
        <v>1.4149999999999991</v>
      </c>
      <c r="E29" s="19">
        <v>5.9957627118644021</v>
      </c>
      <c r="F29" s="19">
        <v>1.0059</v>
      </c>
      <c r="G29" s="19">
        <v>1.0038</v>
      </c>
      <c r="H29" s="19">
        <v>0.99029999999999996</v>
      </c>
      <c r="I29" s="19">
        <f t="shared" si="2"/>
        <v>1.002092050209205</v>
      </c>
      <c r="J29" s="19">
        <f t="shared" si="3"/>
        <v>1.0136322326567708</v>
      </c>
      <c r="K29" s="19">
        <f t="shared" si="4"/>
        <v>1.0157528021811573</v>
      </c>
      <c r="L29" s="19">
        <v>79.599999999999994</v>
      </c>
      <c r="M29" s="19">
        <f t="shared" si="0"/>
        <v>0.14432989690721523</v>
      </c>
      <c r="N29" s="19">
        <f t="shared" si="1"/>
        <v>10.400000000000006</v>
      </c>
    </row>
    <row r="30" spans="1:14">
      <c r="A30" s="6" t="s">
        <v>60</v>
      </c>
      <c r="B30" s="19">
        <v>34.74499999999999</v>
      </c>
      <c r="C30" s="19">
        <v>37.4</v>
      </c>
      <c r="D30" s="19">
        <v>2.6550000000000082</v>
      </c>
      <c r="E30" s="19">
        <v>7.0989304812834444</v>
      </c>
      <c r="F30" s="19">
        <v>1.0036</v>
      </c>
      <c r="G30" s="19">
        <v>1.0027999999999999</v>
      </c>
      <c r="H30" s="19">
        <v>0.99360000000000004</v>
      </c>
      <c r="I30" s="19">
        <f t="shared" si="2"/>
        <v>1.0007977662544876</v>
      </c>
      <c r="J30" s="19">
        <f t="shared" si="3"/>
        <v>1.0092592592592591</v>
      </c>
      <c r="K30" s="19">
        <f t="shared" si="4"/>
        <v>1.0100644122383253</v>
      </c>
      <c r="L30" s="19">
        <v>60.6</v>
      </c>
      <c r="M30" s="19">
        <f t="shared" si="0"/>
        <v>8.3333333333346832E-2</v>
      </c>
      <c r="N30" s="19">
        <f t="shared" si="1"/>
        <v>29.4</v>
      </c>
    </row>
    <row r="31" spans="1:14">
      <c r="A31" s="6" t="s">
        <v>60</v>
      </c>
      <c r="B31" s="19">
        <v>42.89</v>
      </c>
      <c r="C31" s="19">
        <v>46.8</v>
      </c>
      <c r="D31" s="19">
        <v>3.9099999999999966</v>
      </c>
      <c r="E31" s="19">
        <v>8.3547008547008481</v>
      </c>
      <c r="F31" s="19">
        <v>1.0023</v>
      </c>
      <c r="G31" s="19">
        <v>0.99970000000000003</v>
      </c>
      <c r="H31" s="19">
        <v>0.99790000000000001</v>
      </c>
      <c r="I31" s="19">
        <f t="shared" si="2"/>
        <v>1.0026007802340702</v>
      </c>
      <c r="J31" s="19">
        <f t="shared" si="3"/>
        <v>1.0018037879547048</v>
      </c>
      <c r="K31" s="19">
        <f t="shared" si="4"/>
        <v>1.0044092594448342</v>
      </c>
      <c r="L31" s="19">
        <v>48.1</v>
      </c>
      <c r="M31" s="19">
        <f t="shared" si="0"/>
        <v>0.83870967741936642</v>
      </c>
      <c r="N31" s="19">
        <f t="shared" si="1"/>
        <v>41.9</v>
      </c>
    </row>
    <row r="32" spans="1:14">
      <c r="A32" s="6" t="s">
        <v>60</v>
      </c>
      <c r="B32" s="19">
        <v>46.21</v>
      </c>
      <c r="C32" s="19">
        <v>49.6</v>
      </c>
      <c r="D32" s="19">
        <v>3.3900000000000006</v>
      </c>
      <c r="E32" s="19">
        <v>6.8346774193548399</v>
      </c>
      <c r="F32" s="19">
        <v>1.0052000000000001</v>
      </c>
      <c r="G32" s="19">
        <v>1.0004</v>
      </c>
      <c r="H32" s="19">
        <v>0.99450000000000005</v>
      </c>
      <c r="I32" s="19">
        <f t="shared" si="2"/>
        <v>1.0047980807676931</v>
      </c>
      <c r="J32" s="19">
        <f t="shared" si="3"/>
        <v>1.0059326294620412</v>
      </c>
      <c r="K32" s="19">
        <f t="shared" si="4"/>
        <v>1.0107591754650578</v>
      </c>
      <c r="L32" s="19">
        <v>32</v>
      </c>
      <c r="M32" s="19">
        <f t="shared" si="0"/>
        <v>0.57831325301205883</v>
      </c>
      <c r="N32" s="19">
        <f t="shared" si="1"/>
        <v>58</v>
      </c>
    </row>
    <row r="33" spans="1:14">
      <c r="A33" s="6" t="s">
        <v>60</v>
      </c>
      <c r="B33" s="19">
        <v>44.870000000000005</v>
      </c>
      <c r="C33" s="19">
        <v>48.4</v>
      </c>
      <c r="D33" s="19">
        <v>3.529999999999994</v>
      </c>
      <c r="E33" s="19">
        <v>7.2933884297520537</v>
      </c>
      <c r="F33" s="19">
        <v>1.0059</v>
      </c>
      <c r="G33" s="19">
        <v>1.0028999999999999</v>
      </c>
      <c r="H33" s="19">
        <v>0.99109999999999998</v>
      </c>
      <c r="I33" s="19">
        <f t="shared" si="2"/>
        <v>1.0029913251570446</v>
      </c>
      <c r="J33" s="19">
        <f t="shared" si="3"/>
        <v>1.0119059630713347</v>
      </c>
      <c r="K33" s="19">
        <f t="shared" si="4"/>
        <v>1.0149329028352336</v>
      </c>
      <c r="L33" s="19">
        <v>68.3</v>
      </c>
      <c r="M33" s="19">
        <f t="shared" si="0"/>
        <v>0.22556390977444501</v>
      </c>
      <c r="N33" s="19">
        <f t="shared" si="1"/>
        <v>21.700000000000003</v>
      </c>
    </row>
    <row r="34" spans="1:14">
      <c r="A34" s="6" t="s">
        <v>60</v>
      </c>
      <c r="B34" s="19">
        <v>39.480000000000004</v>
      </c>
      <c r="C34" s="19">
        <v>42.9</v>
      </c>
      <c r="D34" s="19">
        <v>3.4199999999999946</v>
      </c>
      <c r="E34" s="19">
        <v>7.9720279720279592</v>
      </c>
      <c r="F34" s="19">
        <v>1.0054000000000001</v>
      </c>
      <c r="G34" s="19">
        <v>0.99960000000000004</v>
      </c>
      <c r="H34" s="19">
        <v>0.995</v>
      </c>
      <c r="I34" s="19">
        <f t="shared" si="2"/>
        <v>1.0058023209283713</v>
      </c>
      <c r="J34" s="19">
        <f t="shared" si="3"/>
        <v>1.0046231155778895</v>
      </c>
      <c r="K34" s="19">
        <f t="shared" si="4"/>
        <v>1.0104522613065328</v>
      </c>
      <c r="L34" s="19">
        <v>46.5</v>
      </c>
      <c r="M34" s="19">
        <f t="shared" si="0"/>
        <v>0.77333333333334198</v>
      </c>
      <c r="N34" s="19">
        <f t="shared" si="1"/>
        <v>43.5</v>
      </c>
    </row>
    <row r="35" spans="1:14">
      <c r="A35" s="19" t="s">
        <v>52</v>
      </c>
      <c r="B35" s="19">
        <v>106.81500000000001</v>
      </c>
      <c r="C35" s="19">
        <v>121.1</v>
      </c>
      <c r="D35" s="19">
        <v>14.284999999999982</v>
      </c>
      <c r="E35" s="19">
        <v>11.796036333608575</v>
      </c>
      <c r="F35" s="19">
        <v>1.0042</v>
      </c>
      <c r="G35" s="19">
        <v>0.99890000000000001</v>
      </c>
      <c r="H35" s="19">
        <v>0.997</v>
      </c>
      <c r="I35" s="19">
        <f t="shared" si="2"/>
        <v>1.005305836420062</v>
      </c>
      <c r="J35" s="19">
        <f t="shared" si="3"/>
        <v>1.0019057171514543</v>
      </c>
      <c r="K35" s="19">
        <f t="shared" si="4"/>
        <v>1.007221664994985</v>
      </c>
      <c r="L35" s="19">
        <v>19.8</v>
      </c>
      <c r="M35" s="19">
        <f t="shared" si="0"/>
        <v>1.1648351648351731</v>
      </c>
      <c r="N35" s="19">
        <f t="shared" si="1"/>
        <v>70.2</v>
      </c>
    </row>
    <row r="36" spans="1:14">
      <c r="A36" s="19" t="s">
        <v>52</v>
      </c>
      <c r="B36" s="19">
        <v>107.77000000000001</v>
      </c>
      <c r="C36" s="19">
        <v>122</v>
      </c>
      <c r="D36" s="19">
        <v>14.22999999999999</v>
      </c>
      <c r="E36" s="19">
        <v>11.663934426229499</v>
      </c>
      <c r="F36" s="19">
        <v>1.0019</v>
      </c>
      <c r="G36" s="19">
        <v>1.0002</v>
      </c>
      <c r="H36" s="19">
        <v>0.99790000000000001</v>
      </c>
      <c r="I36" s="19">
        <f t="shared" si="2"/>
        <v>1.0016996600679864</v>
      </c>
      <c r="J36" s="19">
        <f t="shared" si="3"/>
        <v>1.0023048401643451</v>
      </c>
      <c r="K36" s="19">
        <f t="shared" si="4"/>
        <v>1.004008417677122</v>
      </c>
      <c r="L36" s="19">
        <v>2.8</v>
      </c>
      <c r="M36" s="19">
        <f t="shared" si="0"/>
        <v>0.53968253968255309</v>
      </c>
      <c r="N36" s="19">
        <f t="shared" si="1"/>
        <v>87.2</v>
      </c>
    </row>
    <row r="37" spans="1:14">
      <c r="A37" s="19" t="s">
        <v>52</v>
      </c>
      <c r="B37" s="19">
        <v>117.53999999999999</v>
      </c>
      <c r="C37" s="19">
        <v>134.1</v>
      </c>
      <c r="D37" s="19">
        <v>16.560000000000002</v>
      </c>
      <c r="E37" s="19">
        <v>12.348993288590608</v>
      </c>
      <c r="F37" s="19">
        <v>1.0024</v>
      </c>
      <c r="G37" s="19">
        <v>0.99919999999999998</v>
      </c>
      <c r="H37" s="19">
        <v>0.99850000000000005</v>
      </c>
      <c r="I37" s="19">
        <f t="shared" si="2"/>
        <v>1.0032025620496396</v>
      </c>
      <c r="J37" s="19">
        <f t="shared" si="3"/>
        <v>1.000701051577366</v>
      </c>
      <c r="K37" s="19">
        <f t="shared" si="4"/>
        <v>1.0039058587881822</v>
      </c>
      <c r="L37" s="19">
        <v>15.5</v>
      </c>
      <c r="M37" s="19">
        <f t="shared" si="0"/>
        <v>1.3913043478261646</v>
      </c>
      <c r="N37" s="19">
        <f t="shared" si="1"/>
        <v>74.5</v>
      </c>
    </row>
    <row r="38" spans="1:14">
      <c r="A38" s="19" t="s">
        <v>52</v>
      </c>
      <c r="B38" s="19">
        <v>122.00500000000002</v>
      </c>
      <c r="C38" s="19">
        <v>137</v>
      </c>
      <c r="D38" s="19">
        <v>14.994999999999976</v>
      </c>
      <c r="E38" s="19">
        <v>10.945255474452537</v>
      </c>
      <c r="F38" s="19">
        <v>1.0035000000000001</v>
      </c>
      <c r="G38" s="19">
        <v>0.99890000000000001</v>
      </c>
      <c r="H38" s="19">
        <v>0.99760000000000004</v>
      </c>
      <c r="I38" s="19">
        <f t="shared" si="2"/>
        <v>1.0046050655721295</v>
      </c>
      <c r="J38" s="19">
        <f t="shared" si="3"/>
        <v>1.0013031275060145</v>
      </c>
      <c r="K38" s="19">
        <f t="shared" si="4"/>
        <v>1.0059141940657579</v>
      </c>
      <c r="L38" s="19">
        <v>10.3</v>
      </c>
      <c r="M38" s="19">
        <f t="shared" si="0"/>
        <v>1.2777777777777743</v>
      </c>
      <c r="N38" s="19">
        <f t="shared" si="1"/>
        <v>79.7</v>
      </c>
    </row>
    <row r="39" spans="1:14">
      <c r="A39" s="19" t="s">
        <v>52</v>
      </c>
      <c r="B39" s="19">
        <v>103.575</v>
      </c>
      <c r="C39" s="19">
        <v>117.1</v>
      </c>
      <c r="D39" s="19">
        <v>13.524999999999991</v>
      </c>
      <c r="E39" s="19">
        <v>11.549957301451744</v>
      </c>
      <c r="F39" s="19">
        <v>1.0064</v>
      </c>
      <c r="G39" s="19">
        <v>0.99680000000000002</v>
      </c>
      <c r="H39" s="19">
        <v>0.99670000000000003</v>
      </c>
      <c r="I39" s="19">
        <f t="shared" si="2"/>
        <v>1.0096308186195826</v>
      </c>
      <c r="J39" s="19">
        <f t="shared" si="3"/>
        <v>1.0001003310926055</v>
      </c>
      <c r="K39" s="19">
        <f t="shared" si="4"/>
        <v>1.009732115982743</v>
      </c>
      <c r="L39" s="19">
        <v>1.7</v>
      </c>
      <c r="M39" s="19">
        <f t="shared" si="0"/>
        <v>1.9591836734693697</v>
      </c>
      <c r="N39" s="19">
        <f t="shared" si="1"/>
        <v>88.3</v>
      </c>
    </row>
    <row r="40" spans="1:14">
      <c r="F40" s="2"/>
      <c r="G40" s="2"/>
      <c r="H40" s="2"/>
      <c r="I40" s="2"/>
      <c r="J40" s="2"/>
      <c r="K40" s="2"/>
      <c r="L40" s="2"/>
    </row>
    <row r="41" spans="1:14">
      <c r="F41" s="2"/>
      <c r="G41" s="2"/>
      <c r="H41" s="2"/>
      <c r="I41" s="2"/>
      <c r="J41" s="2"/>
      <c r="K41" s="2"/>
      <c r="L41" s="2"/>
    </row>
    <row r="42" spans="1:14">
      <c r="F42" s="2"/>
      <c r="G42" s="2"/>
      <c r="H42" s="2"/>
      <c r="I42" s="2"/>
      <c r="J42" s="2"/>
      <c r="K42" s="2"/>
      <c r="L42" s="2"/>
    </row>
    <row r="43" spans="1:14">
      <c r="F43" s="2"/>
      <c r="G43" s="2"/>
      <c r="H43" s="2"/>
      <c r="I43" s="2"/>
      <c r="J43" s="2"/>
      <c r="K43" s="2"/>
      <c r="L43" s="2"/>
    </row>
    <row r="44" spans="1:14">
      <c r="F44" s="2"/>
      <c r="G44" s="2"/>
      <c r="H44" s="2"/>
      <c r="I44" s="2"/>
      <c r="J44" s="2"/>
      <c r="K44" s="2"/>
      <c r="L44" s="2"/>
    </row>
    <row r="45" spans="1:14">
      <c r="F45" s="2"/>
      <c r="G45" s="2"/>
      <c r="H45" s="2"/>
      <c r="I45" s="2"/>
      <c r="J45" s="2"/>
      <c r="K45" s="2"/>
      <c r="L45" s="2"/>
    </row>
    <row r="46" spans="1:14">
      <c r="F46" s="2"/>
      <c r="G46" s="2"/>
      <c r="H46" s="2"/>
      <c r="I46" s="2"/>
      <c r="J46" s="2"/>
      <c r="K46" s="2"/>
      <c r="L46" s="2"/>
    </row>
    <row r="47" spans="1:14">
      <c r="F47" s="2"/>
      <c r="G47" s="2"/>
      <c r="H47" s="2"/>
      <c r="I47" s="2"/>
      <c r="J47" s="2"/>
      <c r="K47" s="2"/>
      <c r="L47" s="2"/>
    </row>
    <row r="48" spans="1:14">
      <c r="F48" s="2"/>
      <c r="G48" s="2"/>
      <c r="H48" s="2"/>
      <c r="I48" s="2"/>
      <c r="J48" s="2"/>
      <c r="K48" s="2"/>
      <c r="L48" s="2"/>
    </row>
    <row r="49" spans="6:12">
      <c r="F49" s="2"/>
      <c r="G49" s="2"/>
      <c r="H49" s="2"/>
      <c r="I49" s="2"/>
      <c r="J49" s="2"/>
      <c r="K49" s="2"/>
      <c r="L49" s="2"/>
    </row>
    <row r="50" spans="6:12">
      <c r="F50" s="2"/>
      <c r="G50" s="2"/>
      <c r="H50" s="2"/>
      <c r="I50" s="2"/>
      <c r="J50" s="2"/>
      <c r="K50" s="2"/>
      <c r="L50" s="2"/>
    </row>
    <row r="51" spans="6:12">
      <c r="F51" s="2"/>
      <c r="G51" s="2"/>
      <c r="H51" s="2"/>
      <c r="I51" s="2"/>
      <c r="J51" s="2"/>
      <c r="K51" s="2"/>
      <c r="L51" s="2"/>
    </row>
    <row r="52" spans="6:12">
      <c r="F52" s="2"/>
      <c r="G52" s="2"/>
      <c r="H52" s="2"/>
      <c r="I52" s="2"/>
      <c r="J52" s="2"/>
      <c r="K52" s="2"/>
      <c r="L52" s="2"/>
    </row>
    <row r="53" spans="6:12">
      <c r="F53" s="2"/>
      <c r="G53" s="2"/>
      <c r="H53" s="2"/>
      <c r="I53" s="2"/>
      <c r="J53" s="2"/>
      <c r="K53" s="2"/>
      <c r="L53" s="2"/>
    </row>
    <row r="54" spans="6:12">
      <c r="F54" s="2"/>
      <c r="G54" s="2"/>
      <c r="H54" s="2"/>
      <c r="I54" s="2"/>
      <c r="J54" s="2"/>
      <c r="K54" s="2"/>
      <c r="L54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Pearson's correlation</vt:lpstr>
      <vt:lpstr>kFD% vs. AMS parameters correl.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2006-10-17T13:40:18Z</dcterms:created>
  <dcterms:modified xsi:type="dcterms:W3CDTF">2016-07-04T11:49:33Z</dcterms:modified>
</cp:coreProperties>
</file>