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OORHOEV\iCloudDrive\similarity\paper with Arnaldur\"/>
    </mc:Choice>
  </mc:AlternateContent>
  <bookViews>
    <workbookView xWindow="0" yWindow="0" windowWidth="28800" windowHeight="11832" activeTab="4"/>
  </bookViews>
  <sheets>
    <sheet name="Subject answers and analysis" sheetId="1" r:id="rId1"/>
    <sheet name="Subject data and rationales" sheetId="2" r:id="rId2"/>
    <sheet name="Robustness test" sheetId="3" r:id="rId3"/>
    <sheet name="Student only answers" sheetId="5" r:id="rId4"/>
    <sheet name="Student only subject data " sheetId="4" r:id="rId5"/>
  </sheets>
  <calcPr calcId="152511"/>
</workbook>
</file>

<file path=xl/calcChain.xml><?xml version="1.0" encoding="utf-8"?>
<calcChain xmlns="http://schemas.openxmlformats.org/spreadsheetml/2006/main">
  <c r="AW94" i="5" l="1"/>
  <c r="AW93" i="5"/>
  <c r="AW92" i="5"/>
  <c r="AW91" i="5"/>
  <c r="AW90" i="5"/>
  <c r="AW89" i="5"/>
  <c r="AW88" i="5"/>
  <c r="AU93" i="5"/>
  <c r="AU92" i="5"/>
  <c r="AU91" i="5"/>
  <c r="AU87" i="5"/>
  <c r="C84" i="5"/>
  <c r="R83" i="5"/>
  <c r="Q83" i="5"/>
  <c r="P83" i="5"/>
  <c r="O83" i="5"/>
  <c r="N83" i="5"/>
  <c r="M83" i="5"/>
  <c r="L83" i="5"/>
  <c r="K83" i="5"/>
  <c r="J83" i="5"/>
  <c r="I83" i="5"/>
  <c r="H83" i="5"/>
  <c r="G83" i="5"/>
  <c r="F83" i="5"/>
  <c r="E83" i="5"/>
  <c r="D83" i="5"/>
  <c r="C83" i="5"/>
  <c r="U59" i="5"/>
  <c r="V59" i="5"/>
  <c r="W59" i="5"/>
  <c r="X59" i="5"/>
  <c r="Y59" i="5"/>
  <c r="Z59" i="5"/>
  <c r="AA59" i="5"/>
  <c r="AB59" i="5"/>
  <c r="AC59" i="5"/>
  <c r="AD59" i="5"/>
  <c r="AE59" i="5"/>
  <c r="AF59" i="5"/>
  <c r="AG59" i="5"/>
  <c r="AH59" i="5"/>
  <c r="AI59" i="5"/>
  <c r="AJ59" i="5"/>
  <c r="AK59" i="5"/>
  <c r="AL59" i="5"/>
  <c r="AM59" i="5"/>
  <c r="AN59" i="5"/>
  <c r="AO59" i="5"/>
  <c r="AP59" i="5"/>
  <c r="AQ59" i="5"/>
  <c r="BI59" i="5" s="1"/>
  <c r="AT59" i="5"/>
  <c r="AU59" i="5"/>
  <c r="AV59" i="5"/>
  <c r="AW59" i="5"/>
  <c r="AX59" i="5"/>
  <c r="AY59" i="5"/>
  <c r="AZ59" i="5"/>
  <c r="BB59" i="5"/>
  <c r="BC59" i="5"/>
  <c r="BD59" i="5"/>
  <c r="BE59" i="5"/>
  <c r="BF59" i="5"/>
  <c r="BG59" i="5"/>
  <c r="BJ59" i="5"/>
  <c r="BK59" i="5"/>
  <c r="BL59" i="5"/>
  <c r="BM59" i="5"/>
  <c r="BN59" i="5"/>
  <c r="BO59" i="5"/>
  <c r="AZ81" i="5"/>
  <c r="BH81" i="5" s="1"/>
  <c r="BP81" i="5" s="1"/>
  <c r="AY81" i="5"/>
  <c r="BG81" i="5" s="1"/>
  <c r="BO81" i="5" s="1"/>
  <c r="AX81" i="5"/>
  <c r="BF81" i="5" s="1"/>
  <c r="BN81" i="5" s="1"/>
  <c r="AW81" i="5"/>
  <c r="BE81" i="5" s="1"/>
  <c r="BM81" i="5" s="1"/>
  <c r="AV81" i="5"/>
  <c r="BD81" i="5" s="1"/>
  <c r="BL81" i="5" s="1"/>
  <c r="AU81" i="5"/>
  <c r="BC81" i="5" s="1"/>
  <c r="BK81" i="5" s="1"/>
  <c r="AP81" i="5"/>
  <c r="AO81" i="5"/>
  <c r="AN81" i="5"/>
  <c r="AM81" i="5"/>
  <c r="AL81" i="5"/>
  <c r="AK81" i="5"/>
  <c r="AJ81" i="5"/>
  <c r="AT81" i="5" s="1"/>
  <c r="AI81" i="5"/>
  <c r="AH81" i="5"/>
  <c r="AG81" i="5"/>
  <c r="AF81" i="5"/>
  <c r="AE81" i="5"/>
  <c r="AD81" i="5"/>
  <c r="AC81" i="5"/>
  <c r="AB81" i="5"/>
  <c r="AA81" i="5"/>
  <c r="Z81" i="5"/>
  <c r="Y81" i="5"/>
  <c r="X81" i="5"/>
  <c r="W81" i="5"/>
  <c r="V81" i="5"/>
  <c r="U81" i="5"/>
  <c r="AZ80" i="5"/>
  <c r="BH80" i="5" s="1"/>
  <c r="BP80" i="5" s="1"/>
  <c r="AY80" i="5"/>
  <c r="BG80" i="5" s="1"/>
  <c r="BO80" i="5" s="1"/>
  <c r="AX80" i="5"/>
  <c r="BF80" i="5" s="1"/>
  <c r="BN80" i="5" s="1"/>
  <c r="AW80" i="5"/>
  <c r="BE80" i="5" s="1"/>
  <c r="BM80" i="5" s="1"/>
  <c r="AV80" i="5"/>
  <c r="BD80" i="5" s="1"/>
  <c r="BL80" i="5" s="1"/>
  <c r="AU80" i="5"/>
  <c r="BC80" i="5" s="1"/>
  <c r="BK80" i="5" s="1"/>
  <c r="AP80" i="5"/>
  <c r="AO80" i="5"/>
  <c r="AN80" i="5"/>
  <c r="AM80" i="5"/>
  <c r="AL80" i="5"/>
  <c r="AK80" i="5"/>
  <c r="AJ80" i="5"/>
  <c r="AT80" i="5" s="1"/>
  <c r="AI80" i="5"/>
  <c r="AH80" i="5"/>
  <c r="AG80" i="5"/>
  <c r="AF80" i="5"/>
  <c r="AE80" i="5"/>
  <c r="AD80" i="5"/>
  <c r="AC80" i="5"/>
  <c r="AB80" i="5"/>
  <c r="AA80" i="5"/>
  <c r="Z80" i="5"/>
  <c r="Y80" i="5"/>
  <c r="X80" i="5"/>
  <c r="W80" i="5"/>
  <c r="V80" i="5"/>
  <c r="U80" i="5"/>
  <c r="AZ78" i="5"/>
  <c r="BH78" i="5" s="1"/>
  <c r="BP78" i="5" s="1"/>
  <c r="AY78" i="5"/>
  <c r="BG78" i="5" s="1"/>
  <c r="BO78" i="5" s="1"/>
  <c r="AX78" i="5"/>
  <c r="AW78" i="5"/>
  <c r="BE78" i="5" s="1"/>
  <c r="BM78" i="5" s="1"/>
  <c r="AV78" i="5"/>
  <c r="BD78" i="5" s="1"/>
  <c r="BL78" i="5" s="1"/>
  <c r="AU78" i="5"/>
  <c r="BC78" i="5" s="1"/>
  <c r="BK78" i="5" s="1"/>
  <c r="AT78" i="5"/>
  <c r="BB78" i="5" s="1"/>
  <c r="BJ78" i="5" s="1"/>
  <c r="AQ78" i="5"/>
  <c r="BI78" i="5" s="1"/>
  <c r="AP78" i="5"/>
  <c r="AO78" i="5"/>
  <c r="AN78" i="5"/>
  <c r="AM78" i="5"/>
  <c r="AL78" i="5"/>
  <c r="AK78" i="5"/>
  <c r="AJ78" i="5"/>
  <c r="AI78" i="5"/>
  <c r="AH78" i="5"/>
  <c r="AG78" i="5"/>
  <c r="AF78" i="5"/>
  <c r="AE78" i="5"/>
  <c r="AD78" i="5"/>
  <c r="AC78" i="5"/>
  <c r="AB78" i="5"/>
  <c r="AA78" i="5"/>
  <c r="Z78" i="5"/>
  <c r="Y78" i="5"/>
  <c r="X78" i="5"/>
  <c r="W78" i="5"/>
  <c r="V78" i="5"/>
  <c r="U78" i="5"/>
  <c r="AZ76" i="5"/>
  <c r="BH76" i="5" s="1"/>
  <c r="BP76" i="5" s="1"/>
  <c r="AY76" i="5"/>
  <c r="BG76" i="5" s="1"/>
  <c r="BO76" i="5" s="1"/>
  <c r="AX76" i="5"/>
  <c r="BF76" i="5" s="1"/>
  <c r="BN76" i="5" s="1"/>
  <c r="AW76" i="5"/>
  <c r="AV76" i="5"/>
  <c r="BD76" i="5" s="1"/>
  <c r="BL76" i="5" s="1"/>
  <c r="AU76" i="5"/>
  <c r="BC76" i="5" s="1"/>
  <c r="BK76" i="5" s="1"/>
  <c r="AT76" i="5"/>
  <c r="BB76" i="5" s="1"/>
  <c r="BJ76" i="5" s="1"/>
  <c r="AP76" i="5"/>
  <c r="AO76" i="5"/>
  <c r="BI76" i="5" s="1"/>
  <c r="AN76" i="5"/>
  <c r="AM76" i="5"/>
  <c r="AL76" i="5"/>
  <c r="AK76" i="5"/>
  <c r="AJ76" i="5"/>
  <c r="AQ76" i="5" s="1"/>
  <c r="AI76" i="5"/>
  <c r="AH76" i="5"/>
  <c r="AG76" i="5"/>
  <c r="AF76" i="5"/>
  <c r="AE76" i="5"/>
  <c r="AD76" i="5"/>
  <c r="AC76" i="5"/>
  <c r="AB76" i="5"/>
  <c r="AA76" i="5"/>
  <c r="Z76" i="5"/>
  <c r="Y76" i="5"/>
  <c r="X76" i="5"/>
  <c r="W76" i="5"/>
  <c r="V76" i="5"/>
  <c r="U76" i="5"/>
  <c r="AZ74" i="5"/>
  <c r="BH74" i="5" s="1"/>
  <c r="BP74" i="5" s="1"/>
  <c r="AY74" i="5"/>
  <c r="BG74" i="5" s="1"/>
  <c r="BO74" i="5" s="1"/>
  <c r="AX74" i="5"/>
  <c r="AW74" i="5"/>
  <c r="BE74" i="5" s="1"/>
  <c r="BM74" i="5" s="1"/>
  <c r="AV74" i="5"/>
  <c r="BD74" i="5" s="1"/>
  <c r="BL74" i="5" s="1"/>
  <c r="AU74" i="5"/>
  <c r="BC74" i="5" s="1"/>
  <c r="BK74" i="5" s="1"/>
  <c r="AT74" i="5"/>
  <c r="BB74" i="5" s="1"/>
  <c r="BJ74" i="5" s="1"/>
  <c r="AQ74" i="5"/>
  <c r="BI74" i="5" s="1"/>
  <c r="AP74" i="5"/>
  <c r="AO74" i="5"/>
  <c r="AN74" i="5"/>
  <c r="AM74" i="5"/>
  <c r="AL74" i="5"/>
  <c r="AK74" i="5"/>
  <c r="AJ74" i="5"/>
  <c r="AI74" i="5"/>
  <c r="AH74" i="5"/>
  <c r="AG74" i="5"/>
  <c r="AF74" i="5"/>
  <c r="AE74" i="5"/>
  <c r="AD74" i="5"/>
  <c r="AC74" i="5"/>
  <c r="AB74" i="5"/>
  <c r="AA74" i="5"/>
  <c r="Z74" i="5"/>
  <c r="Y74" i="5"/>
  <c r="X74" i="5"/>
  <c r="W74" i="5"/>
  <c r="V74" i="5"/>
  <c r="U74" i="5"/>
  <c r="AZ73" i="5"/>
  <c r="BH73" i="5" s="1"/>
  <c r="BP73" i="5" s="1"/>
  <c r="AY73" i="5"/>
  <c r="BG73" i="5" s="1"/>
  <c r="BO73" i="5" s="1"/>
  <c r="AX73" i="5"/>
  <c r="BF73" i="5" s="1"/>
  <c r="BN73" i="5" s="1"/>
  <c r="AW73" i="5"/>
  <c r="BE73" i="5" s="1"/>
  <c r="BM73" i="5" s="1"/>
  <c r="AV73" i="5"/>
  <c r="BD73" i="5" s="1"/>
  <c r="BL73" i="5" s="1"/>
  <c r="AU73" i="5"/>
  <c r="BC73" i="5" s="1"/>
  <c r="BK73" i="5" s="1"/>
  <c r="AP73" i="5"/>
  <c r="AO73" i="5"/>
  <c r="AN73" i="5"/>
  <c r="AM73" i="5"/>
  <c r="AL73" i="5"/>
  <c r="AK73" i="5"/>
  <c r="AJ73" i="5"/>
  <c r="AT73" i="5" s="1"/>
  <c r="AI73" i="5"/>
  <c r="AH73" i="5"/>
  <c r="AG73" i="5"/>
  <c r="AF73" i="5"/>
  <c r="AE73" i="5"/>
  <c r="AD73" i="5"/>
  <c r="AC73" i="5"/>
  <c r="AB73" i="5"/>
  <c r="AA73" i="5"/>
  <c r="Z73" i="5"/>
  <c r="Y73" i="5"/>
  <c r="X73" i="5"/>
  <c r="W73" i="5"/>
  <c r="V73" i="5"/>
  <c r="U73" i="5"/>
  <c r="AZ72" i="5"/>
  <c r="BH72" i="5" s="1"/>
  <c r="BP72" i="5" s="1"/>
  <c r="AY72" i="5"/>
  <c r="BG72" i="5" s="1"/>
  <c r="BO72" i="5" s="1"/>
  <c r="AX72" i="5"/>
  <c r="BF72" i="5" s="1"/>
  <c r="BN72" i="5" s="1"/>
  <c r="AW72" i="5"/>
  <c r="BE72" i="5" s="1"/>
  <c r="BM72" i="5" s="1"/>
  <c r="AV72" i="5"/>
  <c r="BD72" i="5" s="1"/>
  <c r="BL72" i="5" s="1"/>
  <c r="AU72" i="5"/>
  <c r="BC72" i="5" s="1"/>
  <c r="BK72" i="5" s="1"/>
  <c r="AP72" i="5"/>
  <c r="AO72" i="5"/>
  <c r="AN72" i="5"/>
  <c r="AM72" i="5"/>
  <c r="AL72" i="5"/>
  <c r="AK72" i="5"/>
  <c r="AJ72" i="5"/>
  <c r="AT72" i="5" s="1"/>
  <c r="AI72" i="5"/>
  <c r="AH72" i="5"/>
  <c r="AG72" i="5"/>
  <c r="AF72" i="5"/>
  <c r="AE72" i="5"/>
  <c r="AD72" i="5"/>
  <c r="AC72" i="5"/>
  <c r="AB72" i="5"/>
  <c r="AA72" i="5"/>
  <c r="Z72" i="5"/>
  <c r="Y72" i="5"/>
  <c r="X72" i="5"/>
  <c r="W72" i="5"/>
  <c r="V72" i="5"/>
  <c r="U72" i="5"/>
  <c r="AZ71" i="5"/>
  <c r="BH71" i="5" s="1"/>
  <c r="BP71" i="5" s="1"/>
  <c r="AY71" i="5"/>
  <c r="BG71" i="5" s="1"/>
  <c r="BO71" i="5" s="1"/>
  <c r="AX71" i="5"/>
  <c r="AW71" i="5"/>
  <c r="BE71" i="5" s="1"/>
  <c r="BM71" i="5" s="1"/>
  <c r="AV71" i="5"/>
  <c r="BD71" i="5" s="1"/>
  <c r="BL71" i="5" s="1"/>
  <c r="AU71" i="5"/>
  <c r="BC71" i="5" s="1"/>
  <c r="BK71" i="5" s="1"/>
  <c r="AT71" i="5"/>
  <c r="BB71" i="5" s="1"/>
  <c r="BJ71" i="5" s="1"/>
  <c r="AP71" i="5"/>
  <c r="BI71" i="5" s="1"/>
  <c r="AO71" i="5"/>
  <c r="AN71" i="5"/>
  <c r="AM71" i="5"/>
  <c r="AL71" i="5"/>
  <c r="AK71" i="5"/>
  <c r="AQ71" i="5" s="1"/>
  <c r="AJ71" i="5"/>
  <c r="AI71" i="5"/>
  <c r="AH71" i="5"/>
  <c r="AG71" i="5"/>
  <c r="AF71" i="5"/>
  <c r="AE71" i="5"/>
  <c r="AD71" i="5"/>
  <c r="AC71" i="5"/>
  <c r="AB71" i="5"/>
  <c r="AA71" i="5"/>
  <c r="Z71" i="5"/>
  <c r="Y71" i="5"/>
  <c r="X71" i="5"/>
  <c r="W71" i="5"/>
  <c r="V71" i="5"/>
  <c r="U71" i="5"/>
  <c r="AZ70" i="5"/>
  <c r="BH70" i="5" s="1"/>
  <c r="BP70" i="5" s="1"/>
  <c r="AY70" i="5"/>
  <c r="BG70" i="5" s="1"/>
  <c r="BO70" i="5" s="1"/>
  <c r="AX70" i="5"/>
  <c r="BF70" i="5" s="1"/>
  <c r="BN70" i="5" s="1"/>
  <c r="AW70" i="5"/>
  <c r="BE70" i="5" s="1"/>
  <c r="BM70" i="5" s="1"/>
  <c r="AV70" i="5"/>
  <c r="BD70" i="5" s="1"/>
  <c r="BL70" i="5" s="1"/>
  <c r="AU70" i="5"/>
  <c r="BC70" i="5" s="1"/>
  <c r="BK70" i="5" s="1"/>
  <c r="AQ70" i="5"/>
  <c r="BI70" i="5" s="1"/>
  <c r="AP70" i="5"/>
  <c r="AO70" i="5"/>
  <c r="AN70" i="5"/>
  <c r="AM70" i="5"/>
  <c r="AL70" i="5"/>
  <c r="AK70" i="5"/>
  <c r="AJ70" i="5"/>
  <c r="AT70" i="5" s="1"/>
  <c r="AI70" i="5"/>
  <c r="AH70" i="5"/>
  <c r="AG70" i="5"/>
  <c r="AF70" i="5"/>
  <c r="AE70" i="5"/>
  <c r="AD70" i="5"/>
  <c r="AC70" i="5"/>
  <c r="AB70" i="5"/>
  <c r="AA70" i="5"/>
  <c r="Z70" i="5"/>
  <c r="Y70" i="5"/>
  <c r="X70" i="5"/>
  <c r="W70" i="5"/>
  <c r="V70" i="5"/>
  <c r="U70" i="5"/>
  <c r="BE68" i="5"/>
  <c r="BM68" i="5" s="1"/>
  <c r="AZ68" i="5"/>
  <c r="BH68" i="5" s="1"/>
  <c r="BP68" i="5" s="1"/>
  <c r="AY68" i="5"/>
  <c r="BG68" i="5" s="1"/>
  <c r="BO68" i="5" s="1"/>
  <c r="AX68" i="5"/>
  <c r="BF68" i="5" s="1"/>
  <c r="BN68" i="5" s="1"/>
  <c r="AW68" i="5"/>
  <c r="AV68" i="5"/>
  <c r="BD68" i="5" s="1"/>
  <c r="BL68" i="5" s="1"/>
  <c r="AU68" i="5"/>
  <c r="BC68" i="5" s="1"/>
  <c r="BK68" i="5" s="1"/>
  <c r="AP68" i="5"/>
  <c r="AO68" i="5"/>
  <c r="AN68" i="5"/>
  <c r="AM68" i="5"/>
  <c r="AL68" i="5"/>
  <c r="AK68" i="5"/>
  <c r="AJ68" i="5"/>
  <c r="AT68" i="5" s="1"/>
  <c r="AI68" i="5"/>
  <c r="AH68" i="5"/>
  <c r="AG68" i="5"/>
  <c r="AF68" i="5"/>
  <c r="AE68" i="5"/>
  <c r="AD68" i="5"/>
  <c r="AC68" i="5"/>
  <c r="AB68" i="5"/>
  <c r="AA68" i="5"/>
  <c r="Z68" i="5"/>
  <c r="Y68" i="5"/>
  <c r="X68" i="5"/>
  <c r="W68" i="5"/>
  <c r="V68" i="5"/>
  <c r="U68" i="5"/>
  <c r="AZ66" i="5"/>
  <c r="BH66" i="5" s="1"/>
  <c r="BP66" i="5" s="1"/>
  <c r="AY66" i="5"/>
  <c r="BG66" i="5" s="1"/>
  <c r="BO66" i="5" s="1"/>
  <c r="AX66" i="5"/>
  <c r="BF66" i="5" s="1"/>
  <c r="BN66" i="5" s="1"/>
  <c r="AW66" i="5"/>
  <c r="BE66" i="5" s="1"/>
  <c r="BM66" i="5" s="1"/>
  <c r="AV66" i="5"/>
  <c r="BD66" i="5" s="1"/>
  <c r="BL66" i="5" s="1"/>
  <c r="AU66" i="5"/>
  <c r="BC66" i="5" s="1"/>
  <c r="BK66" i="5" s="1"/>
  <c r="AQ66" i="5"/>
  <c r="BI66" i="5" s="1"/>
  <c r="AP66" i="5"/>
  <c r="AO66" i="5"/>
  <c r="AN66" i="5"/>
  <c r="AM66" i="5"/>
  <c r="AL66" i="5"/>
  <c r="AK66" i="5"/>
  <c r="AJ66" i="5"/>
  <c r="AT66" i="5" s="1"/>
  <c r="AI66" i="5"/>
  <c r="AH66" i="5"/>
  <c r="AG66" i="5"/>
  <c r="AF66" i="5"/>
  <c r="AE66" i="5"/>
  <c r="AD66" i="5"/>
  <c r="AC66" i="5"/>
  <c r="AB66" i="5"/>
  <c r="AA66" i="5"/>
  <c r="Z66" i="5"/>
  <c r="Y66" i="5"/>
  <c r="X66" i="5"/>
  <c r="W66" i="5"/>
  <c r="V66" i="5"/>
  <c r="U66" i="5"/>
  <c r="AZ65" i="5"/>
  <c r="BH65" i="5" s="1"/>
  <c r="BP65" i="5" s="1"/>
  <c r="AY65" i="5"/>
  <c r="BG65" i="5" s="1"/>
  <c r="BO65" i="5" s="1"/>
  <c r="AW65" i="5"/>
  <c r="BE65" i="5" s="1"/>
  <c r="BM65" i="5" s="1"/>
  <c r="AV65" i="5"/>
  <c r="BD65" i="5" s="1"/>
  <c r="BL65" i="5" s="1"/>
  <c r="AU65" i="5"/>
  <c r="BC65" i="5" s="1"/>
  <c r="BK65" i="5" s="1"/>
  <c r="AT65" i="5"/>
  <c r="BB65" i="5" s="1"/>
  <c r="BJ65" i="5" s="1"/>
  <c r="AP65" i="5"/>
  <c r="AO65" i="5"/>
  <c r="AN65" i="5"/>
  <c r="AM65" i="5"/>
  <c r="AL65" i="5"/>
  <c r="AK65" i="5"/>
  <c r="AJ65" i="5"/>
  <c r="AQ65" i="5" s="1"/>
  <c r="AI65" i="5"/>
  <c r="AH65" i="5"/>
  <c r="AG65" i="5"/>
  <c r="AF65" i="5"/>
  <c r="AE65" i="5"/>
  <c r="AD65" i="5"/>
  <c r="AC65" i="5"/>
  <c r="AB65" i="5"/>
  <c r="AA65" i="5"/>
  <c r="Z65" i="5"/>
  <c r="Y65" i="5"/>
  <c r="X65" i="5"/>
  <c r="W65" i="5"/>
  <c r="V65" i="5"/>
  <c r="U65" i="5"/>
  <c r="BE64" i="5"/>
  <c r="BM64" i="5" s="1"/>
  <c r="AZ64" i="5"/>
  <c r="BH64" i="5" s="1"/>
  <c r="BP64" i="5" s="1"/>
  <c r="AY64" i="5"/>
  <c r="BG64" i="5" s="1"/>
  <c r="BO64" i="5" s="1"/>
  <c r="AX64" i="5"/>
  <c r="BF64" i="5" s="1"/>
  <c r="BN64" i="5" s="1"/>
  <c r="AW64" i="5"/>
  <c r="AV64" i="5"/>
  <c r="BD64" i="5" s="1"/>
  <c r="BL64" i="5" s="1"/>
  <c r="AU64" i="5"/>
  <c r="BC64" i="5" s="1"/>
  <c r="BK64" i="5" s="1"/>
  <c r="AP64" i="5"/>
  <c r="AO64" i="5"/>
  <c r="AN64" i="5"/>
  <c r="AM64" i="5"/>
  <c r="AL64" i="5"/>
  <c r="AK64" i="5"/>
  <c r="AJ64" i="5"/>
  <c r="AT64" i="5" s="1"/>
  <c r="AI64" i="5"/>
  <c r="AH64" i="5"/>
  <c r="AG64" i="5"/>
  <c r="AF64" i="5"/>
  <c r="AE64" i="5"/>
  <c r="AD64" i="5"/>
  <c r="AC64" i="5"/>
  <c r="AB64" i="5"/>
  <c r="AA64" i="5"/>
  <c r="Z64" i="5"/>
  <c r="Y64" i="5"/>
  <c r="X64" i="5"/>
  <c r="W64" i="5"/>
  <c r="V64" i="5"/>
  <c r="U64" i="5"/>
  <c r="AZ63" i="5"/>
  <c r="BH63" i="5" s="1"/>
  <c r="BP63" i="5" s="1"/>
  <c r="AY63" i="5"/>
  <c r="BG63" i="5" s="1"/>
  <c r="BO63" i="5" s="1"/>
  <c r="AX63" i="5"/>
  <c r="BF63" i="5" s="1"/>
  <c r="BN63" i="5" s="1"/>
  <c r="AW63" i="5"/>
  <c r="BE63" i="5" s="1"/>
  <c r="BM63" i="5" s="1"/>
  <c r="AV63" i="5"/>
  <c r="BD63" i="5" s="1"/>
  <c r="BL63" i="5" s="1"/>
  <c r="AU63" i="5"/>
  <c r="BC63" i="5" s="1"/>
  <c r="BK63" i="5" s="1"/>
  <c r="AP63" i="5"/>
  <c r="BI63" i="5" s="1"/>
  <c r="AO63" i="5"/>
  <c r="AN63" i="5"/>
  <c r="AM63" i="5"/>
  <c r="AL63" i="5"/>
  <c r="AK63" i="5"/>
  <c r="AQ63" i="5" s="1"/>
  <c r="BA63" i="5" s="1"/>
  <c r="AJ63" i="5"/>
  <c r="AI63" i="5"/>
  <c r="AH63" i="5"/>
  <c r="AG63" i="5"/>
  <c r="AF63" i="5"/>
  <c r="AE63" i="5"/>
  <c r="AD63" i="5"/>
  <c r="AC63" i="5"/>
  <c r="AB63" i="5"/>
  <c r="AA63" i="5"/>
  <c r="Z63" i="5"/>
  <c r="Y63" i="5"/>
  <c r="X63" i="5"/>
  <c r="W63" i="5"/>
  <c r="V63" i="5"/>
  <c r="U63" i="5"/>
  <c r="BG62" i="5"/>
  <c r="BO62" i="5" s="1"/>
  <c r="AZ62" i="5"/>
  <c r="BH62" i="5" s="1"/>
  <c r="BP62" i="5" s="1"/>
  <c r="AY62" i="5"/>
  <c r="AX62" i="5"/>
  <c r="BF62" i="5" s="1"/>
  <c r="BN62" i="5" s="1"/>
  <c r="AW62" i="5"/>
  <c r="BE62" i="5" s="1"/>
  <c r="BM62" i="5" s="1"/>
  <c r="AV62" i="5"/>
  <c r="BD62" i="5" s="1"/>
  <c r="BL62" i="5" s="1"/>
  <c r="AU62" i="5"/>
  <c r="BC62" i="5" s="1"/>
  <c r="BK62" i="5" s="1"/>
  <c r="AQ62" i="5"/>
  <c r="AP62" i="5"/>
  <c r="AO62" i="5"/>
  <c r="BA62" i="5" s="1"/>
  <c r="AN62" i="5"/>
  <c r="AM62" i="5"/>
  <c r="AL62" i="5"/>
  <c r="AK62" i="5"/>
  <c r="AJ62" i="5"/>
  <c r="AT62" i="5" s="1"/>
  <c r="AI62" i="5"/>
  <c r="AH62" i="5"/>
  <c r="AG62" i="5"/>
  <c r="AF62" i="5"/>
  <c r="AE62" i="5"/>
  <c r="AD62" i="5"/>
  <c r="AC62" i="5"/>
  <c r="AB62" i="5"/>
  <c r="AA62" i="5"/>
  <c r="Z62" i="5"/>
  <c r="Y62" i="5"/>
  <c r="X62" i="5"/>
  <c r="W62" i="5"/>
  <c r="V62" i="5"/>
  <c r="U62" i="5"/>
  <c r="BD58" i="5"/>
  <c r="BL58" i="5" s="1"/>
  <c r="AY58" i="5"/>
  <c r="BG58" i="5" s="1"/>
  <c r="BO58" i="5" s="1"/>
  <c r="AX58" i="5"/>
  <c r="BF58" i="5" s="1"/>
  <c r="BN58" i="5" s="1"/>
  <c r="AW58" i="5"/>
  <c r="BE58" i="5" s="1"/>
  <c r="BM58" i="5" s="1"/>
  <c r="AV58" i="5"/>
  <c r="AU58" i="5"/>
  <c r="BC58" i="5" s="1"/>
  <c r="BK58" i="5" s="1"/>
  <c r="AT58" i="5"/>
  <c r="BB58" i="5" s="1"/>
  <c r="BJ58" i="5" s="1"/>
  <c r="AQ58" i="5"/>
  <c r="AP58" i="5"/>
  <c r="AZ58" i="5" s="1"/>
  <c r="AO58" i="5"/>
  <c r="AN58" i="5"/>
  <c r="BA58" i="5" s="1"/>
  <c r="AM58" i="5"/>
  <c r="AL58" i="5"/>
  <c r="AK58" i="5"/>
  <c r="AJ58" i="5"/>
  <c r="AI58" i="5"/>
  <c r="AH58" i="5"/>
  <c r="AG58" i="5"/>
  <c r="AF58" i="5"/>
  <c r="AE58" i="5"/>
  <c r="AD58" i="5"/>
  <c r="AC58" i="5"/>
  <c r="AB58" i="5"/>
  <c r="AA58" i="5"/>
  <c r="Z58" i="5"/>
  <c r="Y58" i="5"/>
  <c r="X58" i="5"/>
  <c r="W58" i="5"/>
  <c r="V58" i="5"/>
  <c r="U58" i="5"/>
  <c r="BG57" i="5"/>
  <c r="BO57" i="5" s="1"/>
  <c r="AZ57" i="5"/>
  <c r="BH57" i="5" s="1"/>
  <c r="BP57" i="5" s="1"/>
  <c r="AY57" i="5"/>
  <c r="AW57" i="5"/>
  <c r="BE57" i="5" s="1"/>
  <c r="BM57" i="5" s="1"/>
  <c r="AV57" i="5"/>
  <c r="BD57" i="5" s="1"/>
  <c r="BL57" i="5" s="1"/>
  <c r="AU57" i="5"/>
  <c r="BC57" i="5" s="1"/>
  <c r="BK57" i="5" s="1"/>
  <c r="AT57" i="5"/>
  <c r="BB57" i="5" s="1"/>
  <c r="BJ57" i="5" s="1"/>
  <c r="AP57" i="5"/>
  <c r="AO57" i="5"/>
  <c r="AN57" i="5"/>
  <c r="AM57" i="5"/>
  <c r="AL57" i="5"/>
  <c r="AK57" i="5"/>
  <c r="AJ57" i="5"/>
  <c r="AQ57" i="5" s="1"/>
  <c r="AI57" i="5"/>
  <c r="AH57" i="5"/>
  <c r="AG57" i="5"/>
  <c r="AF57" i="5"/>
  <c r="AE57" i="5"/>
  <c r="AD57" i="5"/>
  <c r="AC57" i="5"/>
  <c r="AB57" i="5"/>
  <c r="AA57" i="5"/>
  <c r="Z57" i="5"/>
  <c r="Y57" i="5"/>
  <c r="X57" i="5"/>
  <c r="W57" i="5"/>
  <c r="V57" i="5"/>
  <c r="U57" i="5"/>
  <c r="BE56" i="5"/>
  <c r="BM56" i="5" s="1"/>
  <c r="AZ56" i="5"/>
  <c r="BH56" i="5" s="1"/>
  <c r="BP56" i="5" s="1"/>
  <c r="AY56" i="5"/>
  <c r="BG56" i="5" s="1"/>
  <c r="BO56" i="5" s="1"/>
  <c r="AW56" i="5"/>
  <c r="AV56" i="5"/>
  <c r="BD56" i="5" s="1"/>
  <c r="BL56" i="5" s="1"/>
  <c r="AU56" i="5"/>
  <c r="BC56" i="5" s="1"/>
  <c r="BK56" i="5" s="1"/>
  <c r="AT56" i="5"/>
  <c r="BB56" i="5" s="1"/>
  <c r="BJ56" i="5" s="1"/>
  <c r="AP56" i="5"/>
  <c r="AO56" i="5"/>
  <c r="AX56" i="5" s="1"/>
  <c r="AN56" i="5"/>
  <c r="BI56" i="5" s="1"/>
  <c r="AM56" i="5"/>
  <c r="AL56" i="5"/>
  <c r="AK56" i="5"/>
  <c r="AJ56" i="5"/>
  <c r="AQ56" i="5" s="1"/>
  <c r="AI56" i="5"/>
  <c r="AH56" i="5"/>
  <c r="AG56" i="5"/>
  <c r="AF56" i="5"/>
  <c r="AE56" i="5"/>
  <c r="AD56" i="5"/>
  <c r="AC56" i="5"/>
  <c r="AB56" i="5"/>
  <c r="AA56" i="5"/>
  <c r="Z56" i="5"/>
  <c r="Y56" i="5"/>
  <c r="X56" i="5"/>
  <c r="W56" i="5"/>
  <c r="V56" i="5"/>
  <c r="U56" i="5"/>
  <c r="BC55" i="5"/>
  <c r="BK55" i="5" s="1"/>
  <c r="AY55" i="5"/>
  <c r="BG55" i="5" s="1"/>
  <c r="BO55" i="5" s="1"/>
  <c r="AX55" i="5"/>
  <c r="BF55" i="5" s="1"/>
  <c r="BN55" i="5" s="1"/>
  <c r="AW55" i="5"/>
  <c r="BE55" i="5" s="1"/>
  <c r="BM55" i="5" s="1"/>
  <c r="AV55" i="5"/>
  <c r="BD55" i="5" s="1"/>
  <c r="BL55" i="5" s="1"/>
  <c r="AU55" i="5"/>
  <c r="AT55" i="5"/>
  <c r="BB55" i="5" s="1"/>
  <c r="BJ55" i="5" s="1"/>
  <c r="AQ55" i="5"/>
  <c r="AP55" i="5"/>
  <c r="AZ55" i="5" s="1"/>
  <c r="AO55" i="5"/>
  <c r="AN55" i="5"/>
  <c r="BI55" i="5" s="1"/>
  <c r="AM55" i="5"/>
  <c r="AL55" i="5"/>
  <c r="AK55" i="5"/>
  <c r="AJ55" i="5"/>
  <c r="AI55" i="5"/>
  <c r="AH55" i="5"/>
  <c r="AG55" i="5"/>
  <c r="AF55" i="5"/>
  <c r="AE55" i="5"/>
  <c r="AD55" i="5"/>
  <c r="AC55" i="5"/>
  <c r="AB55" i="5"/>
  <c r="AA55" i="5"/>
  <c r="Z55" i="5"/>
  <c r="Y55" i="5"/>
  <c r="X55" i="5"/>
  <c r="W55" i="5"/>
  <c r="V55" i="5"/>
  <c r="U55" i="5"/>
  <c r="AZ54" i="5"/>
  <c r="BH54" i="5" s="1"/>
  <c r="BP54" i="5" s="1"/>
  <c r="AY54" i="5"/>
  <c r="BG54" i="5" s="1"/>
  <c r="BO54" i="5" s="1"/>
  <c r="AX54" i="5"/>
  <c r="AW54" i="5"/>
  <c r="BE54" i="5" s="1"/>
  <c r="BM54" i="5" s="1"/>
  <c r="AV54" i="5"/>
  <c r="BD54" i="5" s="1"/>
  <c r="BL54" i="5" s="1"/>
  <c r="AU54" i="5"/>
  <c r="BC54" i="5" s="1"/>
  <c r="BK54" i="5" s="1"/>
  <c r="AT54" i="5"/>
  <c r="BB54" i="5" s="1"/>
  <c r="BJ54" i="5" s="1"/>
  <c r="AP54" i="5"/>
  <c r="AO54" i="5"/>
  <c r="AN54" i="5"/>
  <c r="AM54" i="5"/>
  <c r="AL54" i="5"/>
  <c r="AK54" i="5"/>
  <c r="AJ54" i="5"/>
  <c r="AQ54" i="5" s="1"/>
  <c r="AI54" i="5"/>
  <c r="AH54" i="5"/>
  <c r="AG54" i="5"/>
  <c r="AF54" i="5"/>
  <c r="AE54" i="5"/>
  <c r="AD54" i="5"/>
  <c r="AC54" i="5"/>
  <c r="AB54" i="5"/>
  <c r="AA54" i="5"/>
  <c r="Z54" i="5"/>
  <c r="Y54" i="5"/>
  <c r="X54" i="5"/>
  <c r="W54" i="5"/>
  <c r="V54" i="5"/>
  <c r="U54" i="5"/>
  <c r="BO52" i="5"/>
  <c r="BG52" i="5"/>
  <c r="AZ52" i="5"/>
  <c r="BH52" i="5" s="1"/>
  <c r="BP52" i="5" s="1"/>
  <c r="AY52" i="5"/>
  <c r="AX52" i="5"/>
  <c r="AW52" i="5"/>
  <c r="BE52" i="5" s="1"/>
  <c r="BM52" i="5" s="1"/>
  <c r="AV52" i="5"/>
  <c r="BD52" i="5" s="1"/>
  <c r="BL52" i="5" s="1"/>
  <c r="AU52" i="5"/>
  <c r="BC52" i="5" s="1"/>
  <c r="BK52" i="5" s="1"/>
  <c r="AT52" i="5"/>
  <c r="BB52" i="5" s="1"/>
  <c r="BJ52" i="5" s="1"/>
  <c r="AP52" i="5"/>
  <c r="AO52" i="5"/>
  <c r="AN52" i="5"/>
  <c r="BA52" i="5" s="1"/>
  <c r="BF52" i="5" s="1"/>
  <c r="AM52" i="5"/>
  <c r="AL52" i="5"/>
  <c r="AK52" i="5"/>
  <c r="AJ52" i="5"/>
  <c r="AQ52" i="5" s="1"/>
  <c r="AI52" i="5"/>
  <c r="AH52" i="5"/>
  <c r="AG52" i="5"/>
  <c r="AF52" i="5"/>
  <c r="AE52" i="5"/>
  <c r="AD52" i="5"/>
  <c r="AC52" i="5"/>
  <c r="AB52" i="5"/>
  <c r="AA52" i="5"/>
  <c r="Z52" i="5"/>
  <c r="Y52" i="5"/>
  <c r="X52" i="5"/>
  <c r="W52" i="5"/>
  <c r="V52" i="5"/>
  <c r="U52" i="5"/>
  <c r="BP51" i="5"/>
  <c r="BK51" i="5"/>
  <c r="BH51" i="5"/>
  <c r="BG51" i="5"/>
  <c r="BO51" i="5" s="1"/>
  <c r="BC51" i="5"/>
  <c r="AZ51" i="5"/>
  <c r="AY51" i="5"/>
  <c r="AX51" i="5"/>
  <c r="BF51" i="5" s="1"/>
  <c r="BN51" i="5" s="1"/>
  <c r="AV51" i="5"/>
  <c r="BD51" i="5" s="1"/>
  <c r="BL51" i="5" s="1"/>
  <c r="AU51" i="5"/>
  <c r="AT51" i="5"/>
  <c r="BB51" i="5" s="1"/>
  <c r="BJ51" i="5" s="1"/>
  <c r="AQ51" i="5"/>
  <c r="AP51" i="5"/>
  <c r="AO51" i="5"/>
  <c r="AN51" i="5"/>
  <c r="BI51" i="5" s="1"/>
  <c r="AM51" i="5"/>
  <c r="AL51" i="5"/>
  <c r="AK51" i="5"/>
  <c r="AJ51" i="5"/>
  <c r="AI51" i="5"/>
  <c r="AH51" i="5"/>
  <c r="AG51" i="5"/>
  <c r="AF51" i="5"/>
  <c r="AE51" i="5"/>
  <c r="AD51" i="5"/>
  <c r="AC51" i="5"/>
  <c r="AB51" i="5"/>
  <c r="AA51" i="5"/>
  <c r="Z51" i="5"/>
  <c r="Y51" i="5"/>
  <c r="X51" i="5"/>
  <c r="W51" i="5"/>
  <c r="V51" i="5"/>
  <c r="U51" i="5"/>
  <c r="AZ50" i="5"/>
  <c r="BH50" i="5" s="1"/>
  <c r="BP50" i="5" s="1"/>
  <c r="AY50" i="5"/>
  <c r="BG50" i="5" s="1"/>
  <c r="BO50" i="5" s="1"/>
  <c r="AX50" i="5"/>
  <c r="BF50" i="5" s="1"/>
  <c r="BN50" i="5" s="1"/>
  <c r="AW50" i="5"/>
  <c r="BE50" i="5" s="1"/>
  <c r="BM50" i="5" s="1"/>
  <c r="AV50" i="5"/>
  <c r="BD50" i="5" s="1"/>
  <c r="BL50" i="5" s="1"/>
  <c r="AU50" i="5"/>
  <c r="BC50" i="5" s="1"/>
  <c r="BK50" i="5" s="1"/>
  <c r="AP50" i="5"/>
  <c r="AO50" i="5"/>
  <c r="AN50" i="5"/>
  <c r="AM50" i="5"/>
  <c r="AL50" i="5"/>
  <c r="AK50" i="5"/>
  <c r="AJ50" i="5"/>
  <c r="AT50" i="5" s="1"/>
  <c r="AI50" i="5"/>
  <c r="AH50" i="5"/>
  <c r="AG50" i="5"/>
  <c r="AF50" i="5"/>
  <c r="AE50" i="5"/>
  <c r="AD50" i="5"/>
  <c r="AC50" i="5"/>
  <c r="AB50" i="5"/>
  <c r="AA50" i="5"/>
  <c r="Z50" i="5"/>
  <c r="Y50" i="5"/>
  <c r="X50" i="5"/>
  <c r="W50" i="5"/>
  <c r="V50" i="5"/>
  <c r="U50" i="5"/>
  <c r="BP49" i="5"/>
  <c r="BJ49" i="5"/>
  <c r="BH49" i="5"/>
  <c r="BG49" i="5"/>
  <c r="BO49" i="5" s="1"/>
  <c r="BD49" i="5"/>
  <c r="BL49" i="5" s="1"/>
  <c r="BB49" i="5"/>
  <c r="AZ49" i="5"/>
  <c r="AY49" i="5"/>
  <c r="AW49" i="5"/>
  <c r="BE49" i="5" s="1"/>
  <c r="BM49" i="5" s="1"/>
  <c r="AV49" i="5"/>
  <c r="AU49" i="5"/>
  <c r="BC49" i="5" s="1"/>
  <c r="BK49" i="5" s="1"/>
  <c r="AT49" i="5"/>
  <c r="AP49" i="5"/>
  <c r="BA49" i="5" s="1"/>
  <c r="AO49" i="5"/>
  <c r="AX49" i="5" s="1"/>
  <c r="AN49" i="5"/>
  <c r="AM49" i="5"/>
  <c r="AQ49" i="5" s="1"/>
  <c r="AL49" i="5"/>
  <c r="AK49" i="5"/>
  <c r="AJ49" i="5"/>
  <c r="AI49" i="5"/>
  <c r="AH49" i="5"/>
  <c r="AG49" i="5"/>
  <c r="AF49" i="5"/>
  <c r="AE49" i="5"/>
  <c r="AD49" i="5"/>
  <c r="AC49" i="5"/>
  <c r="AB49" i="5"/>
  <c r="AA49" i="5"/>
  <c r="Z49" i="5"/>
  <c r="Y49" i="5"/>
  <c r="X49" i="5"/>
  <c r="W49" i="5"/>
  <c r="V49" i="5"/>
  <c r="U49" i="5"/>
  <c r="BN48" i="5"/>
  <c r="BH48" i="5"/>
  <c r="BP48" i="5" s="1"/>
  <c r="BF48" i="5"/>
  <c r="BE48" i="5"/>
  <c r="BM48" i="5" s="1"/>
  <c r="AZ48" i="5"/>
  <c r="AY48" i="5"/>
  <c r="BG48" i="5" s="1"/>
  <c r="BO48" i="5" s="1"/>
  <c r="AX48" i="5"/>
  <c r="AW48" i="5"/>
  <c r="AV48" i="5"/>
  <c r="BD48" i="5" s="1"/>
  <c r="BL48" i="5" s="1"/>
  <c r="AU48" i="5"/>
  <c r="BC48" i="5" s="1"/>
  <c r="BK48" i="5" s="1"/>
  <c r="AQ48" i="5"/>
  <c r="BA48" i="5" s="1"/>
  <c r="AP48" i="5"/>
  <c r="AO48" i="5"/>
  <c r="AN48" i="5"/>
  <c r="BI48" i="5" s="1"/>
  <c r="AM48" i="5"/>
  <c r="AL48" i="5"/>
  <c r="AK48" i="5"/>
  <c r="AJ48" i="5"/>
  <c r="AT48" i="5" s="1"/>
  <c r="AI48" i="5"/>
  <c r="AH48" i="5"/>
  <c r="AG48" i="5"/>
  <c r="AF48" i="5"/>
  <c r="AE48" i="5"/>
  <c r="AD48" i="5"/>
  <c r="AC48" i="5"/>
  <c r="AB48" i="5"/>
  <c r="AA48" i="5"/>
  <c r="Z48" i="5"/>
  <c r="Y48" i="5"/>
  <c r="X48" i="5"/>
  <c r="W48" i="5"/>
  <c r="V48" i="5"/>
  <c r="U48" i="5"/>
  <c r="BO47" i="5"/>
  <c r="BG47" i="5"/>
  <c r="BF47" i="5"/>
  <c r="BN47" i="5" s="1"/>
  <c r="BD47" i="5"/>
  <c r="BL47" i="5" s="1"/>
  <c r="AY47" i="5"/>
  <c r="AX47" i="5"/>
  <c r="AW47" i="5"/>
  <c r="BE47" i="5" s="1"/>
  <c r="BM47" i="5" s="1"/>
  <c r="AV47" i="5"/>
  <c r="AU47" i="5"/>
  <c r="BC47" i="5" s="1"/>
  <c r="BK47" i="5" s="1"/>
  <c r="AT47" i="5"/>
  <c r="BB47" i="5" s="1"/>
  <c r="BJ47" i="5" s="1"/>
  <c r="AP47" i="5"/>
  <c r="BI47" i="5" s="1"/>
  <c r="AO47" i="5"/>
  <c r="AN47" i="5"/>
  <c r="BA47" i="5" s="1"/>
  <c r="AM47" i="5"/>
  <c r="AQ47" i="5" s="1"/>
  <c r="AL47" i="5"/>
  <c r="AK47" i="5"/>
  <c r="AJ47" i="5"/>
  <c r="AI47" i="5"/>
  <c r="AH47" i="5"/>
  <c r="AG47" i="5"/>
  <c r="AF47" i="5"/>
  <c r="AE47" i="5"/>
  <c r="AD47" i="5"/>
  <c r="AC47" i="5"/>
  <c r="AB47" i="5"/>
  <c r="AA47" i="5"/>
  <c r="Z47" i="5"/>
  <c r="Y47" i="5"/>
  <c r="X47" i="5"/>
  <c r="W47" i="5"/>
  <c r="V47" i="5"/>
  <c r="U47" i="5"/>
  <c r="BM44" i="5"/>
  <c r="BE44" i="5"/>
  <c r="AZ44" i="5"/>
  <c r="BH44" i="5" s="1"/>
  <c r="BP44" i="5" s="1"/>
  <c r="AY44" i="5"/>
  <c r="BG44" i="5" s="1"/>
  <c r="BO44" i="5" s="1"/>
  <c r="AX44" i="5"/>
  <c r="BF44" i="5" s="1"/>
  <c r="BN44" i="5" s="1"/>
  <c r="AW44" i="5"/>
  <c r="AV44" i="5"/>
  <c r="BD44" i="5" s="1"/>
  <c r="BL44" i="5" s="1"/>
  <c r="AU44" i="5"/>
  <c r="BC44" i="5" s="1"/>
  <c r="BK44" i="5" s="1"/>
  <c r="AP44" i="5"/>
  <c r="AO44" i="5"/>
  <c r="AN44" i="5"/>
  <c r="AM44" i="5"/>
  <c r="AQ44" i="5" s="1"/>
  <c r="AL44" i="5"/>
  <c r="AK44" i="5"/>
  <c r="AJ44" i="5"/>
  <c r="AI44" i="5"/>
  <c r="AH44" i="5"/>
  <c r="AG44" i="5"/>
  <c r="AF44" i="5"/>
  <c r="AE44" i="5"/>
  <c r="AD44" i="5"/>
  <c r="AC44" i="5"/>
  <c r="AB44" i="5"/>
  <c r="AA44" i="5"/>
  <c r="Z44" i="5"/>
  <c r="Y44" i="5"/>
  <c r="X44" i="5"/>
  <c r="W44" i="5"/>
  <c r="V44" i="5"/>
  <c r="U44" i="5"/>
  <c r="BF43" i="5"/>
  <c r="BN43" i="5" s="1"/>
  <c r="BD43" i="5"/>
  <c r="BL43" i="5" s="1"/>
  <c r="AZ43" i="5"/>
  <c r="BH43" i="5" s="1"/>
  <c r="BP43" i="5" s="1"/>
  <c r="AY43" i="5"/>
  <c r="BG43" i="5" s="1"/>
  <c r="BO43" i="5" s="1"/>
  <c r="AX43" i="5"/>
  <c r="AW43" i="5"/>
  <c r="BE43" i="5" s="1"/>
  <c r="BM43" i="5" s="1"/>
  <c r="AV43" i="5"/>
  <c r="AU43" i="5"/>
  <c r="BC43" i="5" s="1"/>
  <c r="BK43" i="5" s="1"/>
  <c r="AP43" i="5"/>
  <c r="AO43" i="5"/>
  <c r="AN43" i="5"/>
  <c r="AM43" i="5"/>
  <c r="AL43" i="5"/>
  <c r="AK43" i="5"/>
  <c r="AQ43" i="5" s="1"/>
  <c r="AJ43" i="5"/>
  <c r="AI43" i="5"/>
  <c r="AH43" i="5"/>
  <c r="AG43" i="5"/>
  <c r="AF43" i="5"/>
  <c r="AE43" i="5"/>
  <c r="AD43" i="5"/>
  <c r="AC43" i="5"/>
  <c r="AB43" i="5"/>
  <c r="AA43" i="5"/>
  <c r="Z43" i="5"/>
  <c r="Y43" i="5"/>
  <c r="X43" i="5"/>
  <c r="W43" i="5"/>
  <c r="V43" i="5"/>
  <c r="U43" i="5"/>
  <c r="BE42" i="5"/>
  <c r="BM42" i="5" s="1"/>
  <c r="AZ42" i="5"/>
  <c r="BH42" i="5" s="1"/>
  <c r="BP42" i="5" s="1"/>
  <c r="AY42" i="5"/>
  <c r="BG42" i="5" s="1"/>
  <c r="BO42" i="5" s="1"/>
  <c r="AX42" i="5"/>
  <c r="BF42" i="5" s="1"/>
  <c r="BN42" i="5" s="1"/>
  <c r="AW42" i="5"/>
  <c r="AV42" i="5"/>
  <c r="BD42" i="5" s="1"/>
  <c r="BL42" i="5" s="1"/>
  <c r="AU42" i="5"/>
  <c r="BC42" i="5" s="1"/>
  <c r="BK42" i="5" s="1"/>
  <c r="AQ42" i="5"/>
  <c r="BI42" i="5" s="1"/>
  <c r="AP42" i="5"/>
  <c r="AO42" i="5"/>
  <c r="AN42" i="5"/>
  <c r="AM42" i="5"/>
  <c r="AL42" i="5"/>
  <c r="AK42" i="5"/>
  <c r="AJ42" i="5"/>
  <c r="AT42" i="5" s="1"/>
  <c r="AI42" i="5"/>
  <c r="AH42" i="5"/>
  <c r="AG42" i="5"/>
  <c r="AF42" i="5"/>
  <c r="AE42" i="5"/>
  <c r="AD42" i="5"/>
  <c r="AC42" i="5"/>
  <c r="AB42" i="5"/>
  <c r="AA42" i="5"/>
  <c r="Z42" i="5"/>
  <c r="Y42" i="5"/>
  <c r="X42" i="5"/>
  <c r="W42" i="5"/>
  <c r="V42" i="5"/>
  <c r="U42" i="5"/>
  <c r="BJ41" i="5"/>
  <c r="BH41" i="5"/>
  <c r="BP41" i="5" s="1"/>
  <c r="BB41" i="5"/>
  <c r="AZ41" i="5"/>
  <c r="AY41" i="5"/>
  <c r="BG41" i="5" s="1"/>
  <c r="BO41" i="5" s="1"/>
  <c r="AW41" i="5"/>
  <c r="BE41" i="5" s="1"/>
  <c r="BM41" i="5" s="1"/>
  <c r="AV41" i="5"/>
  <c r="BD41" i="5" s="1"/>
  <c r="BL41" i="5" s="1"/>
  <c r="AU41" i="5"/>
  <c r="BC41" i="5" s="1"/>
  <c r="BK41" i="5" s="1"/>
  <c r="AT41" i="5"/>
  <c r="AP41" i="5"/>
  <c r="AO41" i="5"/>
  <c r="AN41" i="5"/>
  <c r="AM41" i="5"/>
  <c r="AL41" i="5"/>
  <c r="AK41" i="5"/>
  <c r="AJ41" i="5"/>
  <c r="AQ41" i="5" s="1"/>
  <c r="AI41" i="5"/>
  <c r="AH41" i="5"/>
  <c r="AG41" i="5"/>
  <c r="AF41" i="5"/>
  <c r="AE41" i="5"/>
  <c r="AD41" i="5"/>
  <c r="AC41" i="5"/>
  <c r="AB41" i="5"/>
  <c r="AA41" i="5"/>
  <c r="Z41" i="5"/>
  <c r="Y41" i="5"/>
  <c r="X41" i="5"/>
  <c r="W41" i="5"/>
  <c r="V41" i="5"/>
  <c r="U41" i="5"/>
  <c r="AZ40" i="5"/>
  <c r="BH40" i="5" s="1"/>
  <c r="BP40" i="5" s="1"/>
  <c r="AY40" i="5"/>
  <c r="BG40" i="5" s="1"/>
  <c r="BO40" i="5" s="1"/>
  <c r="AX40" i="5"/>
  <c r="AW40" i="5"/>
  <c r="BE40" i="5" s="1"/>
  <c r="BM40" i="5" s="1"/>
  <c r="AV40" i="5"/>
  <c r="BD40" i="5" s="1"/>
  <c r="BL40" i="5" s="1"/>
  <c r="AU40" i="5"/>
  <c r="BC40" i="5" s="1"/>
  <c r="BK40" i="5" s="1"/>
  <c r="AT40" i="5"/>
  <c r="BB40" i="5" s="1"/>
  <c r="BJ40" i="5" s="1"/>
  <c r="AQ40" i="5"/>
  <c r="AP40" i="5"/>
  <c r="BA40" i="5" s="1"/>
  <c r="BF40" i="5" s="1"/>
  <c r="BN40" i="5" s="1"/>
  <c r="AO40" i="5"/>
  <c r="AN40" i="5"/>
  <c r="BI40" i="5" s="1"/>
  <c r="AM40" i="5"/>
  <c r="AL40" i="5"/>
  <c r="AK40" i="5"/>
  <c r="AJ40" i="5"/>
  <c r="AI40" i="5"/>
  <c r="AH40" i="5"/>
  <c r="AG40" i="5"/>
  <c r="AF40" i="5"/>
  <c r="AE40" i="5"/>
  <c r="AD40" i="5"/>
  <c r="AC40" i="5"/>
  <c r="AB40" i="5"/>
  <c r="AA40" i="5"/>
  <c r="Z40" i="5"/>
  <c r="Y40" i="5"/>
  <c r="X40" i="5"/>
  <c r="W40" i="5"/>
  <c r="V40" i="5"/>
  <c r="U40" i="5"/>
  <c r="BG39" i="5"/>
  <c r="BO39" i="5" s="1"/>
  <c r="BD39" i="5"/>
  <c r="BL39" i="5" s="1"/>
  <c r="AZ39" i="5"/>
  <c r="BH39" i="5" s="1"/>
  <c r="BP39" i="5" s="1"/>
  <c r="AY39" i="5"/>
  <c r="AX39" i="5"/>
  <c r="BF39" i="5" s="1"/>
  <c r="BN39" i="5" s="1"/>
  <c r="AW39" i="5"/>
  <c r="BE39" i="5" s="1"/>
  <c r="BM39" i="5" s="1"/>
  <c r="AV39" i="5"/>
  <c r="AU39" i="5"/>
  <c r="BC39" i="5" s="1"/>
  <c r="BK39" i="5" s="1"/>
  <c r="AP39" i="5"/>
  <c r="AO39" i="5"/>
  <c r="AN39" i="5"/>
  <c r="AM39" i="5"/>
  <c r="AL39" i="5"/>
  <c r="AK39" i="5"/>
  <c r="AQ39" i="5" s="1"/>
  <c r="AJ39" i="5"/>
  <c r="AT39" i="5" s="1"/>
  <c r="AI39" i="5"/>
  <c r="AH39" i="5"/>
  <c r="AG39" i="5"/>
  <c r="AF39" i="5"/>
  <c r="AE39" i="5"/>
  <c r="AD39" i="5"/>
  <c r="AC39" i="5"/>
  <c r="AB39" i="5"/>
  <c r="AA39" i="5"/>
  <c r="Z39" i="5"/>
  <c r="Y39" i="5"/>
  <c r="X39" i="5"/>
  <c r="W39" i="5"/>
  <c r="V39" i="5"/>
  <c r="U39" i="5"/>
  <c r="AZ37" i="5"/>
  <c r="BH37" i="5" s="1"/>
  <c r="BP37" i="5" s="1"/>
  <c r="AX37" i="5"/>
  <c r="BF37" i="5" s="1"/>
  <c r="BN37" i="5" s="1"/>
  <c r="AW37" i="5"/>
  <c r="BE37" i="5" s="1"/>
  <c r="BM37" i="5" s="1"/>
  <c r="AV37" i="5"/>
  <c r="BD37" i="5" s="1"/>
  <c r="BL37" i="5" s="1"/>
  <c r="AU37" i="5"/>
  <c r="BC37" i="5" s="1"/>
  <c r="BK37" i="5" s="1"/>
  <c r="AT37" i="5"/>
  <c r="BB37" i="5" s="1"/>
  <c r="BJ37" i="5" s="1"/>
  <c r="AP37" i="5"/>
  <c r="BA37" i="5" s="1"/>
  <c r="AO37" i="5"/>
  <c r="AN37" i="5"/>
  <c r="AM37" i="5"/>
  <c r="AL37" i="5"/>
  <c r="AK37" i="5"/>
  <c r="AQ37" i="5" s="1"/>
  <c r="AJ37" i="5"/>
  <c r="AI37" i="5"/>
  <c r="AH37" i="5"/>
  <c r="AG37" i="5"/>
  <c r="AF37" i="5"/>
  <c r="AE37" i="5"/>
  <c r="AD37" i="5"/>
  <c r="AC37" i="5"/>
  <c r="AB37" i="5"/>
  <c r="AA37" i="5"/>
  <c r="Z37" i="5"/>
  <c r="Y37" i="5"/>
  <c r="X37" i="5"/>
  <c r="W37" i="5"/>
  <c r="V37" i="5"/>
  <c r="U37" i="5"/>
  <c r="BG34" i="5"/>
  <c r="BO34" i="5" s="1"/>
  <c r="BE34" i="5"/>
  <c r="BM34" i="5" s="1"/>
  <c r="BC34" i="5"/>
  <c r="BK34" i="5" s="1"/>
  <c r="AZ34" i="5"/>
  <c r="BH34" i="5" s="1"/>
  <c r="BP34" i="5" s="1"/>
  <c r="AY34" i="5"/>
  <c r="AW34" i="5"/>
  <c r="AV34" i="5"/>
  <c r="BD34" i="5" s="1"/>
  <c r="BL34" i="5" s="1"/>
  <c r="AU34" i="5"/>
  <c r="AT34" i="5"/>
  <c r="BB34" i="5" s="1"/>
  <c r="BJ34" i="5" s="1"/>
  <c r="AP34" i="5"/>
  <c r="AO34" i="5"/>
  <c r="AX34" i="5" s="1"/>
  <c r="AN34" i="5"/>
  <c r="AM34" i="5"/>
  <c r="AL34" i="5"/>
  <c r="AK34" i="5"/>
  <c r="AJ34" i="5"/>
  <c r="AQ34" i="5" s="1"/>
  <c r="AI34" i="5"/>
  <c r="AH34" i="5"/>
  <c r="AG34" i="5"/>
  <c r="AF34" i="5"/>
  <c r="AE34" i="5"/>
  <c r="AD34" i="5"/>
  <c r="AC34" i="5"/>
  <c r="AB34" i="5"/>
  <c r="AA34" i="5"/>
  <c r="Z34" i="5"/>
  <c r="Y34" i="5"/>
  <c r="X34" i="5"/>
  <c r="W34" i="5"/>
  <c r="V34" i="5"/>
  <c r="U34" i="5"/>
  <c r="BH33" i="5"/>
  <c r="BP33" i="5" s="1"/>
  <c r="BE33" i="5"/>
  <c r="BM33" i="5" s="1"/>
  <c r="AZ33" i="5"/>
  <c r="AY33" i="5"/>
  <c r="BG33" i="5" s="1"/>
  <c r="BO33" i="5" s="1"/>
  <c r="AX33" i="5"/>
  <c r="BF33" i="5" s="1"/>
  <c r="BN33" i="5" s="1"/>
  <c r="AW33" i="5"/>
  <c r="AV33" i="5"/>
  <c r="BD33" i="5" s="1"/>
  <c r="BL33" i="5" s="1"/>
  <c r="AU33" i="5"/>
  <c r="BC33" i="5" s="1"/>
  <c r="BK33" i="5" s="1"/>
  <c r="AQ33" i="5"/>
  <c r="BA33" i="5" s="1"/>
  <c r="AP33" i="5"/>
  <c r="AO33" i="5"/>
  <c r="BI33" i="5" s="1"/>
  <c r="AN33" i="5"/>
  <c r="AM33" i="5"/>
  <c r="AL33" i="5"/>
  <c r="AK33" i="5"/>
  <c r="AJ33" i="5"/>
  <c r="AT33" i="5" s="1"/>
  <c r="AI33" i="5"/>
  <c r="AH33" i="5"/>
  <c r="AG33" i="5"/>
  <c r="AF33" i="5"/>
  <c r="AE33" i="5"/>
  <c r="AD33" i="5"/>
  <c r="AC33" i="5"/>
  <c r="AB33" i="5"/>
  <c r="AA33" i="5"/>
  <c r="Z33" i="5"/>
  <c r="Y33" i="5"/>
  <c r="X33" i="5"/>
  <c r="W33" i="5"/>
  <c r="V33" i="5"/>
  <c r="U33" i="5"/>
  <c r="BO32" i="5"/>
  <c r="BG32" i="5"/>
  <c r="BE32" i="5"/>
  <c r="BM32" i="5" s="1"/>
  <c r="AZ32" i="5"/>
  <c r="BH32" i="5" s="1"/>
  <c r="BP32" i="5" s="1"/>
  <c r="AY32" i="5"/>
  <c r="AX32" i="5"/>
  <c r="BF32" i="5" s="1"/>
  <c r="BN32" i="5" s="1"/>
  <c r="AW32" i="5"/>
  <c r="AV32" i="5"/>
  <c r="BD32" i="5" s="1"/>
  <c r="BL32" i="5" s="1"/>
  <c r="AU32" i="5"/>
  <c r="BC32" i="5" s="1"/>
  <c r="BK32" i="5" s="1"/>
  <c r="AP32" i="5"/>
  <c r="AO32" i="5"/>
  <c r="AN32" i="5"/>
  <c r="BI32" i="5" s="1"/>
  <c r="AM32" i="5"/>
  <c r="AL32" i="5"/>
  <c r="AK32" i="5"/>
  <c r="AQ32" i="5" s="1"/>
  <c r="AJ32" i="5"/>
  <c r="AT32" i="5" s="1"/>
  <c r="AI32" i="5"/>
  <c r="AH32" i="5"/>
  <c r="AG32" i="5"/>
  <c r="AF32" i="5"/>
  <c r="AE32" i="5"/>
  <c r="AD32" i="5"/>
  <c r="AC32" i="5"/>
  <c r="AB32" i="5"/>
  <c r="AA32" i="5"/>
  <c r="Z32" i="5"/>
  <c r="Y32" i="5"/>
  <c r="X32" i="5"/>
  <c r="W32" i="5"/>
  <c r="V32" i="5"/>
  <c r="U32" i="5"/>
  <c r="BE31" i="5"/>
  <c r="BM31" i="5" s="1"/>
  <c r="BC31" i="5"/>
  <c r="BK31" i="5" s="1"/>
  <c r="AZ31" i="5"/>
  <c r="BH31" i="5" s="1"/>
  <c r="BP31" i="5" s="1"/>
  <c r="AX31" i="5"/>
  <c r="BF31" i="5" s="1"/>
  <c r="BN31" i="5" s="1"/>
  <c r="AW31" i="5"/>
  <c r="AV31" i="5"/>
  <c r="BD31" i="5" s="1"/>
  <c r="BL31" i="5" s="1"/>
  <c r="AU31" i="5"/>
  <c r="AT31" i="5"/>
  <c r="BB31" i="5" s="1"/>
  <c r="BJ31" i="5" s="1"/>
  <c r="AP31" i="5"/>
  <c r="AO31" i="5"/>
  <c r="AY31" i="5" s="1"/>
  <c r="AN31" i="5"/>
  <c r="BI31" i="5" s="1"/>
  <c r="AM31" i="5"/>
  <c r="AL31" i="5"/>
  <c r="AQ31" i="5" s="1"/>
  <c r="BA31" i="5" s="1"/>
  <c r="AK31" i="5"/>
  <c r="AJ31" i="5"/>
  <c r="AI31" i="5"/>
  <c r="AH31" i="5"/>
  <c r="AG31" i="5"/>
  <c r="AF31" i="5"/>
  <c r="AE31" i="5"/>
  <c r="AD31" i="5"/>
  <c r="AC31" i="5"/>
  <c r="AB31" i="5"/>
  <c r="AA31" i="5"/>
  <c r="Z31" i="5"/>
  <c r="Y31" i="5"/>
  <c r="X31" i="5"/>
  <c r="W31" i="5"/>
  <c r="V31" i="5"/>
  <c r="U31" i="5"/>
  <c r="BG30" i="5"/>
  <c r="BO30" i="5" s="1"/>
  <c r="BD30" i="5"/>
  <c r="BL30" i="5" s="1"/>
  <c r="BC30" i="5"/>
  <c r="BK30" i="5" s="1"/>
  <c r="AZ30" i="5"/>
  <c r="BH30" i="5" s="1"/>
  <c r="BP30" i="5" s="1"/>
  <c r="AY30" i="5"/>
  <c r="AW30" i="5"/>
  <c r="BE30" i="5" s="1"/>
  <c r="BM30" i="5" s="1"/>
  <c r="AV30" i="5"/>
  <c r="AU30" i="5"/>
  <c r="AT30" i="5"/>
  <c r="BB30" i="5" s="1"/>
  <c r="BJ30" i="5" s="1"/>
  <c r="AP30" i="5"/>
  <c r="AO30" i="5"/>
  <c r="AX30" i="5" s="1"/>
  <c r="AN30" i="5"/>
  <c r="AM30" i="5"/>
  <c r="AL30" i="5"/>
  <c r="AK30" i="5"/>
  <c r="AJ30" i="5"/>
  <c r="AI30" i="5"/>
  <c r="AH30" i="5"/>
  <c r="AG30" i="5"/>
  <c r="AF30" i="5"/>
  <c r="AE30" i="5"/>
  <c r="AD30" i="5"/>
  <c r="AC30" i="5"/>
  <c r="AB30" i="5"/>
  <c r="AA30" i="5"/>
  <c r="Z30" i="5"/>
  <c r="Y30" i="5"/>
  <c r="X30" i="5"/>
  <c r="W30" i="5"/>
  <c r="V30" i="5"/>
  <c r="U30" i="5"/>
  <c r="BE29" i="5"/>
  <c r="BM29" i="5" s="1"/>
  <c r="AZ29" i="5"/>
  <c r="BH29" i="5" s="1"/>
  <c r="BP29" i="5" s="1"/>
  <c r="AY29" i="5"/>
  <c r="BG29" i="5" s="1"/>
  <c r="BO29" i="5" s="1"/>
  <c r="AX29" i="5"/>
  <c r="BF29" i="5" s="1"/>
  <c r="BN29" i="5" s="1"/>
  <c r="AW29" i="5"/>
  <c r="AV29" i="5"/>
  <c r="BD29" i="5" s="1"/>
  <c r="BL29" i="5" s="1"/>
  <c r="AU29" i="5"/>
  <c r="BC29" i="5" s="1"/>
  <c r="BK29" i="5" s="1"/>
  <c r="AP29" i="5"/>
  <c r="AO29" i="5"/>
  <c r="BA29" i="5" s="1"/>
  <c r="AN29" i="5"/>
  <c r="AM29" i="5"/>
  <c r="AQ29" i="5" s="1"/>
  <c r="AL29" i="5"/>
  <c r="AK29" i="5"/>
  <c r="AJ29" i="5"/>
  <c r="AT29" i="5" s="1"/>
  <c r="AI29" i="5"/>
  <c r="AH29" i="5"/>
  <c r="AG29" i="5"/>
  <c r="AF29" i="5"/>
  <c r="AE29" i="5"/>
  <c r="AD29" i="5"/>
  <c r="AC29" i="5"/>
  <c r="AB29" i="5"/>
  <c r="AA29" i="5"/>
  <c r="Z29" i="5"/>
  <c r="Y29" i="5"/>
  <c r="X29" i="5"/>
  <c r="W29" i="5"/>
  <c r="V29" i="5"/>
  <c r="U29" i="5"/>
  <c r="BM28" i="5"/>
  <c r="BH28" i="5"/>
  <c r="BP28" i="5" s="1"/>
  <c r="BE28" i="5"/>
  <c r="AZ28" i="5"/>
  <c r="AY28" i="5"/>
  <c r="BG28" i="5" s="1"/>
  <c r="BO28" i="5" s="1"/>
  <c r="AX28" i="5"/>
  <c r="AW28" i="5"/>
  <c r="AV28" i="5"/>
  <c r="BD28" i="5" s="1"/>
  <c r="BL28" i="5" s="1"/>
  <c r="AU28" i="5"/>
  <c r="BC28" i="5" s="1"/>
  <c r="BK28" i="5" s="1"/>
  <c r="AT28" i="5"/>
  <c r="BB28" i="5" s="1"/>
  <c r="BJ28" i="5" s="1"/>
  <c r="AQ28" i="5"/>
  <c r="BA28" i="5" s="1"/>
  <c r="AP28" i="5"/>
  <c r="AO28" i="5"/>
  <c r="AN28" i="5"/>
  <c r="AM28" i="5"/>
  <c r="AL28" i="5"/>
  <c r="AK28" i="5"/>
  <c r="AJ28" i="5"/>
  <c r="AI28" i="5"/>
  <c r="AH28" i="5"/>
  <c r="AG28" i="5"/>
  <c r="AF28" i="5"/>
  <c r="AE28" i="5"/>
  <c r="AD28" i="5"/>
  <c r="AC28" i="5"/>
  <c r="AB28" i="5"/>
  <c r="AA28" i="5"/>
  <c r="Z28" i="5"/>
  <c r="Y28" i="5"/>
  <c r="X28" i="5"/>
  <c r="W28" i="5"/>
  <c r="V28" i="5"/>
  <c r="U28" i="5"/>
  <c r="BG27" i="5"/>
  <c r="BO27" i="5" s="1"/>
  <c r="BD27" i="5"/>
  <c r="BL27" i="5" s="1"/>
  <c r="AZ27" i="5"/>
  <c r="BH27" i="5" s="1"/>
  <c r="BP27" i="5" s="1"/>
  <c r="AY27" i="5"/>
  <c r="AX27" i="5"/>
  <c r="AW27" i="5"/>
  <c r="BE27" i="5" s="1"/>
  <c r="BM27" i="5" s="1"/>
  <c r="AV27" i="5"/>
  <c r="AU27" i="5"/>
  <c r="BC27" i="5" s="1"/>
  <c r="BK27" i="5" s="1"/>
  <c r="AT27" i="5"/>
  <c r="BB27" i="5" s="1"/>
  <c r="BJ27" i="5" s="1"/>
  <c r="AP27" i="5"/>
  <c r="AO27" i="5"/>
  <c r="AN27" i="5"/>
  <c r="BI27" i="5" s="1"/>
  <c r="AM27" i="5"/>
  <c r="AL27" i="5"/>
  <c r="AK27" i="5"/>
  <c r="AQ27" i="5" s="1"/>
  <c r="BA27" i="5" s="1"/>
  <c r="BF27" i="5" s="1"/>
  <c r="BN27" i="5" s="1"/>
  <c r="AJ27" i="5"/>
  <c r="AI27" i="5"/>
  <c r="AH27" i="5"/>
  <c r="AG27" i="5"/>
  <c r="AF27" i="5"/>
  <c r="AE27" i="5"/>
  <c r="AD27" i="5"/>
  <c r="AC27" i="5"/>
  <c r="AB27" i="5"/>
  <c r="AA27" i="5"/>
  <c r="Z27" i="5"/>
  <c r="Y27" i="5"/>
  <c r="X27" i="5"/>
  <c r="W27" i="5"/>
  <c r="V27" i="5"/>
  <c r="U27" i="5"/>
  <c r="BL26" i="5"/>
  <c r="AZ26" i="5"/>
  <c r="BH26" i="5" s="1"/>
  <c r="BP26" i="5" s="1"/>
  <c r="AY26" i="5"/>
  <c r="BG26" i="5" s="1"/>
  <c r="BO26" i="5" s="1"/>
  <c r="AX26" i="5"/>
  <c r="BF26" i="5" s="1"/>
  <c r="BN26" i="5" s="1"/>
  <c r="AW26" i="5"/>
  <c r="BE26" i="5" s="1"/>
  <c r="BM26" i="5" s="1"/>
  <c r="AV26" i="5"/>
  <c r="BD26" i="5" s="1"/>
  <c r="AU26" i="5"/>
  <c r="BC26" i="5" s="1"/>
  <c r="BK26" i="5" s="1"/>
  <c r="AP26" i="5"/>
  <c r="AO26" i="5"/>
  <c r="AN26" i="5"/>
  <c r="AM26" i="5"/>
  <c r="AL26" i="5"/>
  <c r="AK26" i="5"/>
  <c r="AJ26" i="5"/>
  <c r="AQ26" i="5" s="1"/>
  <c r="AI26" i="5"/>
  <c r="AH26" i="5"/>
  <c r="AG26" i="5"/>
  <c r="AF26" i="5"/>
  <c r="AE26" i="5"/>
  <c r="AD26" i="5"/>
  <c r="AC26" i="5"/>
  <c r="AB26" i="5"/>
  <c r="AA26" i="5"/>
  <c r="Z26" i="5"/>
  <c r="Y26" i="5"/>
  <c r="X26" i="5"/>
  <c r="W26" i="5"/>
  <c r="V26" i="5"/>
  <c r="U26" i="5"/>
  <c r="BP25" i="5"/>
  <c r="BE25" i="5"/>
  <c r="BM25" i="5" s="1"/>
  <c r="BB25" i="5"/>
  <c r="BJ25" i="5" s="1"/>
  <c r="AZ25" i="5"/>
  <c r="BH25" i="5" s="1"/>
  <c r="AY25" i="5"/>
  <c r="BG25" i="5" s="1"/>
  <c r="BO25" i="5" s="1"/>
  <c r="AW25" i="5"/>
  <c r="AV25" i="5"/>
  <c r="BD25" i="5" s="1"/>
  <c r="BL25" i="5" s="1"/>
  <c r="AU25" i="5"/>
  <c r="BC25" i="5" s="1"/>
  <c r="BK25" i="5" s="1"/>
  <c r="AT25" i="5"/>
  <c r="AP25" i="5"/>
  <c r="AO25" i="5"/>
  <c r="AX25" i="5" s="1"/>
  <c r="AN25" i="5"/>
  <c r="AM25" i="5"/>
  <c r="AL25" i="5"/>
  <c r="AK25" i="5"/>
  <c r="AQ25" i="5" s="1"/>
  <c r="BI25" i="5" s="1"/>
  <c r="AJ25" i="5"/>
  <c r="AI25" i="5"/>
  <c r="AH25" i="5"/>
  <c r="AG25" i="5"/>
  <c r="AF25" i="5"/>
  <c r="AE25" i="5"/>
  <c r="AD25" i="5"/>
  <c r="AC25" i="5"/>
  <c r="AB25" i="5"/>
  <c r="AA25" i="5"/>
  <c r="Z25" i="5"/>
  <c r="Y25" i="5"/>
  <c r="X25" i="5"/>
  <c r="W25" i="5"/>
  <c r="V25" i="5"/>
  <c r="U25" i="5"/>
  <c r="BN24" i="5"/>
  <c r="BK24" i="5"/>
  <c r="BF24" i="5"/>
  <c r="BE24" i="5"/>
  <c r="BM24" i="5" s="1"/>
  <c r="AZ24" i="5"/>
  <c r="AY24" i="5"/>
  <c r="BG24" i="5" s="1"/>
  <c r="BO24" i="5" s="1"/>
  <c r="AX24" i="5"/>
  <c r="AW24" i="5"/>
  <c r="AV24" i="5"/>
  <c r="BD24" i="5" s="1"/>
  <c r="BL24" i="5" s="1"/>
  <c r="AU24" i="5"/>
  <c r="BC24" i="5" s="1"/>
  <c r="AT24" i="5"/>
  <c r="BB24" i="5" s="1"/>
  <c r="BJ24" i="5" s="1"/>
  <c r="AP24" i="5"/>
  <c r="AO24" i="5"/>
  <c r="BI24" i="5" s="1"/>
  <c r="AN24" i="5"/>
  <c r="AM24" i="5"/>
  <c r="AL24" i="5"/>
  <c r="AK24" i="5"/>
  <c r="AJ24" i="5"/>
  <c r="AQ24" i="5" s="1"/>
  <c r="AI24" i="5"/>
  <c r="AH24" i="5"/>
  <c r="AG24" i="5"/>
  <c r="AF24" i="5"/>
  <c r="AE24" i="5"/>
  <c r="AD24" i="5"/>
  <c r="AC24" i="5"/>
  <c r="AB24" i="5"/>
  <c r="AA24" i="5"/>
  <c r="Z24" i="5"/>
  <c r="Y24" i="5"/>
  <c r="X24" i="5"/>
  <c r="W24" i="5"/>
  <c r="V24" i="5"/>
  <c r="U24" i="5"/>
  <c r="BG22" i="5"/>
  <c r="BO22" i="5" s="1"/>
  <c r="BE22" i="5"/>
  <c r="BM22" i="5" s="1"/>
  <c r="BC22" i="5"/>
  <c r="BK22" i="5" s="1"/>
  <c r="AZ22" i="5"/>
  <c r="BH22" i="5" s="1"/>
  <c r="BP22" i="5" s="1"/>
  <c r="AY22" i="5"/>
  <c r="AX22" i="5"/>
  <c r="BF22" i="5" s="1"/>
  <c r="BN22" i="5" s="1"/>
  <c r="AW22" i="5"/>
  <c r="AV22" i="5"/>
  <c r="BD22" i="5" s="1"/>
  <c r="BL22" i="5" s="1"/>
  <c r="AU22" i="5"/>
  <c r="AT22" i="5"/>
  <c r="AP22" i="5"/>
  <c r="AO22" i="5"/>
  <c r="AN22" i="5"/>
  <c r="AM22" i="5"/>
  <c r="AL22" i="5"/>
  <c r="AK22" i="5"/>
  <c r="AJ22" i="5"/>
  <c r="AI22" i="5"/>
  <c r="AH22" i="5"/>
  <c r="AG22" i="5"/>
  <c r="AF22" i="5"/>
  <c r="AE22" i="5"/>
  <c r="AD22" i="5"/>
  <c r="AC22" i="5"/>
  <c r="AB22" i="5"/>
  <c r="AA22" i="5"/>
  <c r="Z22" i="5"/>
  <c r="Y22" i="5"/>
  <c r="X22" i="5"/>
  <c r="W22" i="5"/>
  <c r="V22" i="5"/>
  <c r="U22" i="5"/>
  <c r="BN21" i="5"/>
  <c r="BH21" i="5"/>
  <c r="BP21" i="5" s="1"/>
  <c r="BF21" i="5"/>
  <c r="AZ21" i="5"/>
  <c r="AY21" i="5"/>
  <c r="BG21" i="5" s="1"/>
  <c r="BO21" i="5" s="1"/>
  <c r="AX21" i="5"/>
  <c r="AW21" i="5"/>
  <c r="BE21" i="5" s="1"/>
  <c r="BM21" i="5" s="1"/>
  <c r="AV21" i="5"/>
  <c r="BD21" i="5" s="1"/>
  <c r="BL21" i="5" s="1"/>
  <c r="AU21" i="5"/>
  <c r="BC21" i="5" s="1"/>
  <c r="BK21" i="5" s="1"/>
  <c r="AQ21" i="5"/>
  <c r="AP21" i="5"/>
  <c r="BA21" i="5" s="1"/>
  <c r="AO21" i="5"/>
  <c r="AN21" i="5"/>
  <c r="BI21" i="5" s="1"/>
  <c r="AM21" i="5"/>
  <c r="AL21" i="5"/>
  <c r="AK21" i="5"/>
  <c r="AJ21" i="5"/>
  <c r="AT21" i="5" s="1"/>
  <c r="AI21" i="5"/>
  <c r="AH21" i="5"/>
  <c r="AG21" i="5"/>
  <c r="AF21" i="5"/>
  <c r="AE21" i="5"/>
  <c r="AD21" i="5"/>
  <c r="AC21" i="5"/>
  <c r="AB21" i="5"/>
  <c r="AA21" i="5"/>
  <c r="Z21" i="5"/>
  <c r="Y21" i="5"/>
  <c r="X21" i="5"/>
  <c r="W21" i="5"/>
  <c r="V21" i="5"/>
  <c r="U21" i="5"/>
  <c r="AZ19" i="5"/>
  <c r="BH19" i="5" s="1"/>
  <c r="BP19" i="5" s="1"/>
  <c r="AY19" i="5"/>
  <c r="BG19" i="5" s="1"/>
  <c r="BO19" i="5" s="1"/>
  <c r="AX19" i="5"/>
  <c r="BF19" i="5" s="1"/>
  <c r="BN19" i="5" s="1"/>
  <c r="AW19" i="5"/>
  <c r="BE19" i="5" s="1"/>
  <c r="BM19" i="5" s="1"/>
  <c r="AV19" i="5"/>
  <c r="BD19" i="5" s="1"/>
  <c r="BL19" i="5" s="1"/>
  <c r="AU19" i="5"/>
  <c r="BC19" i="5" s="1"/>
  <c r="BK19" i="5" s="1"/>
  <c r="AP19" i="5"/>
  <c r="AO19" i="5"/>
  <c r="AN19" i="5"/>
  <c r="AM19" i="5"/>
  <c r="AL19" i="5"/>
  <c r="AK19" i="5"/>
  <c r="AQ19" i="5" s="1"/>
  <c r="AJ19" i="5"/>
  <c r="AT19" i="5" s="1"/>
  <c r="AI19" i="5"/>
  <c r="AH19" i="5"/>
  <c r="AG19" i="5"/>
  <c r="AF19" i="5"/>
  <c r="AE19" i="5"/>
  <c r="AD19" i="5"/>
  <c r="AC19" i="5"/>
  <c r="AB19" i="5"/>
  <c r="AA19" i="5"/>
  <c r="Z19" i="5"/>
  <c r="Y19" i="5"/>
  <c r="X19" i="5"/>
  <c r="W19" i="5"/>
  <c r="V19" i="5"/>
  <c r="U19" i="5"/>
  <c r="BK18" i="5"/>
  <c r="BH18" i="5"/>
  <c r="BP18" i="5" s="1"/>
  <c r="BG18" i="5"/>
  <c r="BO18" i="5" s="1"/>
  <c r="BC18" i="5"/>
  <c r="AZ18" i="5"/>
  <c r="AY18" i="5"/>
  <c r="AW18" i="5"/>
  <c r="BE18" i="5" s="1"/>
  <c r="BM18" i="5" s="1"/>
  <c r="AV18" i="5"/>
  <c r="BD18" i="5" s="1"/>
  <c r="BL18" i="5" s="1"/>
  <c r="AU18" i="5"/>
  <c r="AT18" i="5"/>
  <c r="BB18" i="5" s="1"/>
  <c r="BJ18" i="5" s="1"/>
  <c r="AP18" i="5"/>
  <c r="AO18" i="5"/>
  <c r="AX18" i="5" s="1"/>
  <c r="AN18" i="5"/>
  <c r="AM18" i="5"/>
  <c r="AL18" i="5"/>
  <c r="AK18" i="5"/>
  <c r="AJ18" i="5"/>
  <c r="AQ18" i="5" s="1"/>
  <c r="AI18" i="5"/>
  <c r="AH18" i="5"/>
  <c r="AG18" i="5"/>
  <c r="AF18" i="5"/>
  <c r="AE18" i="5"/>
  <c r="AD18" i="5"/>
  <c r="AC18" i="5"/>
  <c r="AB18" i="5"/>
  <c r="AA18" i="5"/>
  <c r="Z18" i="5"/>
  <c r="Y18" i="5"/>
  <c r="X18" i="5"/>
  <c r="W18" i="5"/>
  <c r="V18" i="5"/>
  <c r="U18" i="5"/>
  <c r="BK16" i="5"/>
  <c r="BE16" i="5"/>
  <c r="BM16" i="5" s="1"/>
  <c r="BC16" i="5"/>
  <c r="AZ16" i="5"/>
  <c r="BH16" i="5" s="1"/>
  <c r="BP16" i="5" s="1"/>
  <c r="AX16" i="5"/>
  <c r="BF16" i="5" s="1"/>
  <c r="BN16" i="5" s="1"/>
  <c r="AW16" i="5"/>
  <c r="AV16" i="5"/>
  <c r="BD16" i="5" s="1"/>
  <c r="BL16" i="5" s="1"/>
  <c r="AU16" i="5"/>
  <c r="AT16" i="5"/>
  <c r="BB16" i="5" s="1"/>
  <c r="BJ16" i="5" s="1"/>
  <c r="AP16" i="5"/>
  <c r="AO16" i="5"/>
  <c r="AY16" i="5" s="1"/>
  <c r="BG16" i="5" s="1"/>
  <c r="AN16" i="5"/>
  <c r="BI16" i="5" s="1"/>
  <c r="AM16" i="5"/>
  <c r="AL16" i="5"/>
  <c r="AQ16" i="5" s="1"/>
  <c r="BA16" i="5" s="1"/>
  <c r="AK16" i="5"/>
  <c r="AJ16" i="5"/>
  <c r="AI16" i="5"/>
  <c r="AH16" i="5"/>
  <c r="AG16" i="5"/>
  <c r="AF16" i="5"/>
  <c r="AE16" i="5"/>
  <c r="AD16" i="5"/>
  <c r="AC16" i="5"/>
  <c r="AB16" i="5"/>
  <c r="AA16" i="5"/>
  <c r="Z16" i="5"/>
  <c r="Y16" i="5"/>
  <c r="X16" i="5"/>
  <c r="W16" i="5"/>
  <c r="V16" i="5"/>
  <c r="U16" i="5"/>
  <c r="BP14" i="5"/>
  <c r="BH14" i="5"/>
  <c r="AZ14" i="5"/>
  <c r="AY14" i="5"/>
  <c r="BG14" i="5" s="1"/>
  <c r="BO14" i="5" s="1"/>
  <c r="AX14" i="5"/>
  <c r="BF14" i="5" s="1"/>
  <c r="BN14" i="5" s="1"/>
  <c r="AW14" i="5"/>
  <c r="AV14" i="5"/>
  <c r="BD14" i="5" s="1"/>
  <c r="BL14" i="5" s="1"/>
  <c r="AU14" i="5"/>
  <c r="BC14" i="5" s="1"/>
  <c r="BK14" i="5" s="1"/>
  <c r="AT14" i="5"/>
  <c r="BB14" i="5" s="1"/>
  <c r="BJ14" i="5" s="1"/>
  <c r="AP14" i="5"/>
  <c r="AO14" i="5"/>
  <c r="BA14" i="5" s="1"/>
  <c r="AN14" i="5"/>
  <c r="AM14" i="5"/>
  <c r="AL14" i="5"/>
  <c r="AK14" i="5"/>
  <c r="AQ14" i="5" s="1"/>
  <c r="AJ14" i="5"/>
  <c r="AI14" i="5"/>
  <c r="AH14" i="5"/>
  <c r="AG14" i="5"/>
  <c r="AF14" i="5"/>
  <c r="AE14" i="5"/>
  <c r="AD14" i="5"/>
  <c r="AC14" i="5"/>
  <c r="AB14" i="5"/>
  <c r="AA14" i="5"/>
  <c r="Z14" i="5"/>
  <c r="Y14" i="5"/>
  <c r="X14" i="5"/>
  <c r="W14" i="5"/>
  <c r="V14" i="5"/>
  <c r="U14" i="5"/>
  <c r="BH13" i="5"/>
  <c r="BP13" i="5" s="1"/>
  <c r="BG13" i="5"/>
  <c r="BO13" i="5" s="1"/>
  <c r="AZ13" i="5"/>
  <c r="AY13" i="5"/>
  <c r="AX13" i="5"/>
  <c r="BF13" i="5" s="1"/>
  <c r="BN13" i="5" s="1"/>
  <c r="AW13" i="5"/>
  <c r="BE13" i="5" s="1"/>
  <c r="BM13" i="5" s="1"/>
  <c r="AU13" i="5"/>
  <c r="BC13" i="5" s="1"/>
  <c r="BK13" i="5" s="1"/>
  <c r="AT13" i="5"/>
  <c r="BB13" i="5" s="1"/>
  <c r="BJ13" i="5" s="1"/>
  <c r="AP13" i="5"/>
  <c r="AO13" i="5"/>
  <c r="AN13" i="5"/>
  <c r="AM13" i="5"/>
  <c r="AV13" i="5" s="1"/>
  <c r="AL13" i="5"/>
  <c r="AK13" i="5"/>
  <c r="AQ13" i="5" s="1"/>
  <c r="AJ13" i="5"/>
  <c r="AI13" i="5"/>
  <c r="AH13" i="5"/>
  <c r="AG13" i="5"/>
  <c r="AF13" i="5"/>
  <c r="AE13" i="5"/>
  <c r="AD13" i="5"/>
  <c r="AC13" i="5"/>
  <c r="AB13" i="5"/>
  <c r="AA13" i="5"/>
  <c r="Z13" i="5"/>
  <c r="Y13" i="5"/>
  <c r="X13" i="5"/>
  <c r="W13" i="5"/>
  <c r="V13" i="5"/>
  <c r="U13" i="5"/>
  <c r="BM12" i="5"/>
  <c r="BG12" i="5"/>
  <c r="BO12" i="5" s="1"/>
  <c r="BE12" i="5"/>
  <c r="BC12" i="5"/>
  <c r="BK12" i="5" s="1"/>
  <c r="AZ12" i="5"/>
  <c r="BH12" i="5" s="1"/>
  <c r="BP12" i="5" s="1"/>
  <c r="AY12" i="5"/>
  <c r="AX12" i="5"/>
  <c r="BF12" i="5" s="1"/>
  <c r="AW12" i="5"/>
  <c r="AV12" i="5"/>
  <c r="BD12" i="5" s="1"/>
  <c r="BL12" i="5" s="1"/>
  <c r="AU12" i="5"/>
  <c r="AT12" i="5"/>
  <c r="BB12" i="5" s="1"/>
  <c r="BJ12" i="5" s="1"/>
  <c r="AP12" i="5"/>
  <c r="AO12" i="5"/>
  <c r="AN12" i="5"/>
  <c r="BA12" i="5" s="1"/>
  <c r="AM12" i="5"/>
  <c r="AL12" i="5"/>
  <c r="AQ12" i="5" s="1"/>
  <c r="AK12" i="5"/>
  <c r="AJ12" i="5"/>
  <c r="AI12" i="5"/>
  <c r="AH12" i="5"/>
  <c r="AG12" i="5"/>
  <c r="AF12" i="5"/>
  <c r="AE12" i="5"/>
  <c r="AD12" i="5"/>
  <c r="AC12" i="5"/>
  <c r="AB12" i="5"/>
  <c r="AA12" i="5"/>
  <c r="Z12" i="5"/>
  <c r="Y12" i="5"/>
  <c r="X12" i="5"/>
  <c r="W12" i="5"/>
  <c r="V12" i="5"/>
  <c r="U12" i="5"/>
  <c r="BO11" i="5"/>
  <c r="BJ11" i="5"/>
  <c r="BG11" i="5"/>
  <c r="BD11" i="5"/>
  <c r="BL11" i="5" s="1"/>
  <c r="BB11" i="5"/>
  <c r="AZ11" i="5"/>
  <c r="BH11" i="5" s="1"/>
  <c r="BP11" i="5" s="1"/>
  <c r="AY11" i="5"/>
  <c r="AW11" i="5"/>
  <c r="BE11" i="5" s="1"/>
  <c r="BM11" i="5" s="1"/>
  <c r="AV11" i="5"/>
  <c r="AU11" i="5"/>
  <c r="BC11" i="5" s="1"/>
  <c r="BK11" i="5" s="1"/>
  <c r="AT11" i="5"/>
  <c r="AP11" i="5"/>
  <c r="AO11" i="5"/>
  <c r="AX11" i="5" s="1"/>
  <c r="AN11" i="5"/>
  <c r="AM11" i="5"/>
  <c r="AL11" i="5"/>
  <c r="AK11" i="5"/>
  <c r="AQ11" i="5" s="1"/>
  <c r="AJ11" i="5"/>
  <c r="AI11" i="5"/>
  <c r="AH11" i="5"/>
  <c r="AG11" i="5"/>
  <c r="AF11" i="5"/>
  <c r="AE11" i="5"/>
  <c r="AD11" i="5"/>
  <c r="AC11" i="5"/>
  <c r="AB11" i="5"/>
  <c r="AA11" i="5"/>
  <c r="Z11" i="5"/>
  <c r="Y11" i="5"/>
  <c r="X11" i="5"/>
  <c r="W11" i="5"/>
  <c r="V11" i="5"/>
  <c r="U11" i="5"/>
  <c r="BG10" i="5"/>
  <c r="BO10" i="5" s="1"/>
  <c r="AZ10" i="5"/>
  <c r="BH10" i="5" s="1"/>
  <c r="BP10" i="5" s="1"/>
  <c r="AY10" i="5"/>
  <c r="AX10" i="5"/>
  <c r="BF10" i="5" s="1"/>
  <c r="BN10" i="5" s="1"/>
  <c r="AW10" i="5"/>
  <c r="BE10" i="5" s="1"/>
  <c r="BM10" i="5" s="1"/>
  <c r="AV10" i="5"/>
  <c r="BD10" i="5" s="1"/>
  <c r="BL10" i="5" s="1"/>
  <c r="AU10" i="5"/>
  <c r="BC10" i="5" s="1"/>
  <c r="BK10" i="5" s="1"/>
  <c r="AQ10" i="5"/>
  <c r="BA10" i="5" s="1"/>
  <c r="AP10" i="5"/>
  <c r="AO10" i="5"/>
  <c r="BI10" i="5" s="1"/>
  <c r="AN10" i="5"/>
  <c r="AM10" i="5"/>
  <c r="AL10" i="5"/>
  <c r="AK10" i="5"/>
  <c r="AJ10" i="5"/>
  <c r="AT10" i="5" s="1"/>
  <c r="AI10" i="5"/>
  <c r="AH10" i="5"/>
  <c r="AG10" i="5"/>
  <c r="AF10" i="5"/>
  <c r="AE10" i="5"/>
  <c r="AD10" i="5"/>
  <c r="AC10" i="5"/>
  <c r="AB10" i="5"/>
  <c r="AA10" i="5"/>
  <c r="Z10" i="5"/>
  <c r="Y10" i="5"/>
  <c r="X10" i="5"/>
  <c r="W10" i="5"/>
  <c r="V10" i="5"/>
  <c r="U10" i="5"/>
  <c r="BG7" i="5"/>
  <c r="BO7" i="5" s="1"/>
  <c r="AZ7" i="5"/>
  <c r="BH7" i="5" s="1"/>
  <c r="BP7" i="5" s="1"/>
  <c r="AY7" i="5"/>
  <c r="AX7" i="5"/>
  <c r="BF7" i="5" s="1"/>
  <c r="BN7" i="5" s="1"/>
  <c r="AW7" i="5"/>
  <c r="BE7" i="5" s="1"/>
  <c r="BM7" i="5" s="1"/>
  <c r="AV7" i="5"/>
  <c r="BD7" i="5" s="1"/>
  <c r="BL7" i="5" s="1"/>
  <c r="AU7" i="5"/>
  <c r="BC7" i="5" s="1"/>
  <c r="BK7" i="5" s="1"/>
  <c r="AP7" i="5"/>
  <c r="AO7" i="5"/>
  <c r="AN7" i="5"/>
  <c r="AM7" i="5"/>
  <c r="AL7" i="5"/>
  <c r="AK7" i="5"/>
  <c r="AJ7" i="5"/>
  <c r="AT7" i="5" s="1"/>
  <c r="AI7" i="5"/>
  <c r="AH7" i="5"/>
  <c r="AG7" i="5"/>
  <c r="AF7" i="5"/>
  <c r="AE7" i="5"/>
  <c r="AD7" i="5"/>
  <c r="AC7" i="5"/>
  <c r="AB7" i="5"/>
  <c r="AA7" i="5"/>
  <c r="Z7" i="5"/>
  <c r="Y7" i="5"/>
  <c r="X7" i="5"/>
  <c r="W7" i="5"/>
  <c r="V7" i="5"/>
  <c r="U7" i="5"/>
  <c r="BO5" i="5"/>
  <c r="BG5" i="5"/>
  <c r="BE5" i="5"/>
  <c r="BM5" i="5" s="1"/>
  <c r="BC5" i="5"/>
  <c r="BK5" i="5" s="1"/>
  <c r="AZ5" i="5"/>
  <c r="BH5" i="5" s="1"/>
  <c r="BP5" i="5" s="1"/>
  <c r="AY5" i="5"/>
  <c r="AX5" i="5"/>
  <c r="AW5" i="5"/>
  <c r="AV5" i="5"/>
  <c r="BD5" i="5" s="1"/>
  <c r="BL5" i="5" s="1"/>
  <c r="AU5" i="5"/>
  <c r="AT5" i="5"/>
  <c r="BB5" i="5" s="1"/>
  <c r="BJ5" i="5" s="1"/>
  <c r="AP5" i="5"/>
  <c r="AO5" i="5"/>
  <c r="AN5" i="5"/>
  <c r="AM5" i="5"/>
  <c r="AL5" i="5"/>
  <c r="AK5" i="5"/>
  <c r="AQ5" i="5" s="1"/>
  <c r="AJ5" i="5"/>
  <c r="AI5" i="5"/>
  <c r="AH5" i="5"/>
  <c r="AG5" i="5"/>
  <c r="AF5" i="5"/>
  <c r="AE5" i="5"/>
  <c r="AD5" i="5"/>
  <c r="AC5" i="5"/>
  <c r="AB5" i="5"/>
  <c r="AA5" i="5"/>
  <c r="Z5" i="5"/>
  <c r="Y5" i="5"/>
  <c r="X5" i="5"/>
  <c r="W5" i="5"/>
  <c r="V5" i="5"/>
  <c r="U5" i="5"/>
  <c r="BO4" i="5"/>
  <c r="BG4" i="5"/>
  <c r="BE4" i="5"/>
  <c r="BM4" i="5" s="1"/>
  <c r="BC4" i="5"/>
  <c r="BK4" i="5" s="1"/>
  <c r="AZ4" i="5"/>
  <c r="BH4" i="5" s="1"/>
  <c r="BP4" i="5" s="1"/>
  <c r="AY4" i="5"/>
  <c r="AX4" i="5"/>
  <c r="AW4" i="5"/>
  <c r="AV4" i="5"/>
  <c r="BD4" i="5" s="1"/>
  <c r="BL4" i="5" s="1"/>
  <c r="AU4" i="5"/>
  <c r="AT4" i="5"/>
  <c r="BB4" i="5" s="1"/>
  <c r="BJ4" i="5" s="1"/>
  <c r="AP4" i="5"/>
  <c r="AO4" i="5"/>
  <c r="AN4" i="5"/>
  <c r="AM4" i="5"/>
  <c r="AL4" i="5"/>
  <c r="AK4" i="5"/>
  <c r="AQ4" i="5" s="1"/>
  <c r="AJ4" i="5"/>
  <c r="AI4" i="5"/>
  <c r="AH4" i="5"/>
  <c r="AG4" i="5"/>
  <c r="AF4" i="5"/>
  <c r="AE4" i="5"/>
  <c r="AD4" i="5"/>
  <c r="AC4" i="5"/>
  <c r="AB4" i="5"/>
  <c r="AA4" i="5"/>
  <c r="Z4" i="5"/>
  <c r="Y4" i="5"/>
  <c r="X4" i="5"/>
  <c r="W4" i="5"/>
  <c r="V4" i="5"/>
  <c r="U4" i="5"/>
  <c r="AO83" i="5"/>
  <c r="AJ83" i="5"/>
  <c r="AG83" i="5"/>
  <c r="P84" i="5" s="1"/>
  <c r="AB83" i="5"/>
  <c r="K84" i="5" s="1"/>
  <c r="Y83" i="5"/>
  <c r="H84" i="5" s="1"/>
  <c r="W85" i="4"/>
  <c r="K85" i="4"/>
  <c r="N85" i="4"/>
  <c r="N94" i="4" s="1"/>
  <c r="Q85" i="4"/>
  <c r="Q94" i="4" s="1"/>
  <c r="T85" i="4"/>
  <c r="T94" i="4" s="1"/>
  <c r="K85" i="2"/>
  <c r="N85" i="2"/>
  <c r="Q85" i="2"/>
  <c r="T85" i="2"/>
  <c r="T102" i="4"/>
  <c r="S102" i="4"/>
  <c r="R102" i="4"/>
  <c r="Q102" i="4"/>
  <c r="P102" i="4"/>
  <c r="O102" i="4"/>
  <c r="N102" i="4"/>
  <c r="M102" i="4"/>
  <c r="L102" i="4"/>
  <c r="K102" i="4"/>
  <c r="T101" i="4"/>
  <c r="S101" i="4"/>
  <c r="R101" i="4"/>
  <c r="Q101" i="4"/>
  <c r="P101" i="4"/>
  <c r="O101" i="4"/>
  <c r="N101" i="4"/>
  <c r="M101" i="4"/>
  <c r="L101" i="4"/>
  <c r="K101" i="4"/>
  <c r="W96" i="4"/>
  <c r="T96" i="4"/>
  <c r="Q96" i="4"/>
  <c r="N96" i="4"/>
  <c r="W95" i="4"/>
  <c r="T95" i="4"/>
  <c r="Q95" i="4"/>
  <c r="N95" i="4"/>
  <c r="W93" i="4"/>
  <c r="T93" i="4"/>
  <c r="Q93" i="4"/>
  <c r="N93" i="4"/>
  <c r="W92" i="4"/>
  <c r="T92" i="4"/>
  <c r="Q92" i="4"/>
  <c r="W91" i="4"/>
  <c r="T91" i="4"/>
  <c r="Q91" i="4"/>
  <c r="N91" i="4"/>
  <c r="W94" i="4"/>
  <c r="K94" i="4"/>
  <c r="K96" i="4"/>
  <c r="K95" i="4"/>
  <c r="K93" i="4"/>
  <c r="K91" i="4"/>
  <c r="W87" i="4"/>
  <c r="T87" i="4"/>
  <c r="Q87" i="4"/>
  <c r="N87" i="4"/>
  <c r="K87" i="4"/>
  <c r="W86" i="4"/>
  <c r="T86" i="4"/>
  <c r="Q86" i="4"/>
  <c r="N86" i="4"/>
  <c r="K86" i="4"/>
  <c r="E85" i="4"/>
  <c r="W84" i="4"/>
  <c r="T84" i="4"/>
  <c r="Q84" i="4"/>
  <c r="N84" i="4"/>
  <c r="K84" i="4"/>
  <c r="W83" i="4"/>
  <c r="T83" i="4"/>
  <c r="Q83" i="4"/>
  <c r="W82" i="4"/>
  <c r="T82" i="4"/>
  <c r="Q82" i="4"/>
  <c r="N82" i="4"/>
  <c r="K82" i="4"/>
  <c r="D82" i="4"/>
  <c r="AS80" i="4"/>
  <c r="AR80" i="4"/>
  <c r="AQ80" i="4"/>
  <c r="AP80" i="4"/>
  <c r="AO80" i="4"/>
  <c r="AN80" i="4"/>
  <c r="AM80" i="4"/>
  <c r="AL80" i="4"/>
  <c r="AK80" i="4"/>
  <c r="AJ80" i="4"/>
  <c r="AI80" i="4"/>
  <c r="AH80" i="4"/>
  <c r="AG80" i="4"/>
  <c r="AF80" i="4"/>
  <c r="AE80" i="4"/>
  <c r="AD80" i="4"/>
  <c r="AC80" i="4"/>
  <c r="AB80" i="4"/>
  <c r="AA80" i="4"/>
  <c r="Z80" i="4"/>
  <c r="AS79" i="4"/>
  <c r="AR79" i="4"/>
  <c r="AQ79" i="4"/>
  <c r="AP79" i="4"/>
  <c r="AO79" i="4"/>
  <c r="AN79" i="4"/>
  <c r="AM79" i="4"/>
  <c r="AL79" i="4"/>
  <c r="AK79" i="4"/>
  <c r="AJ79" i="4"/>
  <c r="AI79" i="4"/>
  <c r="AH79" i="4"/>
  <c r="AG79" i="4"/>
  <c r="AF79" i="4"/>
  <c r="AE79" i="4"/>
  <c r="AD79" i="4"/>
  <c r="AC79" i="4"/>
  <c r="AB79" i="4"/>
  <c r="AA79" i="4"/>
  <c r="Z79" i="4"/>
  <c r="AS77" i="4"/>
  <c r="AR77" i="4"/>
  <c r="AQ77" i="4"/>
  <c r="AP77" i="4"/>
  <c r="AO77" i="4"/>
  <c r="AN77" i="4"/>
  <c r="AM77" i="4"/>
  <c r="AL77" i="4"/>
  <c r="AK77" i="4"/>
  <c r="AJ77" i="4"/>
  <c r="AI77" i="4"/>
  <c r="AH77" i="4"/>
  <c r="AG77" i="4"/>
  <c r="AF77" i="4"/>
  <c r="AE77" i="4"/>
  <c r="AD77" i="4"/>
  <c r="AC77" i="4"/>
  <c r="AB77" i="4"/>
  <c r="AA77" i="4"/>
  <c r="Z77" i="4"/>
  <c r="AS75" i="4"/>
  <c r="AR75" i="4"/>
  <c r="AQ75" i="4"/>
  <c r="AP75" i="4"/>
  <c r="AO75" i="4"/>
  <c r="AN75" i="4"/>
  <c r="AM75" i="4"/>
  <c r="AL75" i="4"/>
  <c r="AK75" i="4"/>
  <c r="AJ75" i="4"/>
  <c r="AI75" i="4"/>
  <c r="AH75" i="4"/>
  <c r="AG75" i="4"/>
  <c r="AF75" i="4"/>
  <c r="AE75" i="4"/>
  <c r="AD75" i="4"/>
  <c r="AC75" i="4"/>
  <c r="AB75" i="4"/>
  <c r="AA75" i="4"/>
  <c r="Z75" i="4"/>
  <c r="AS73" i="4"/>
  <c r="AR73" i="4"/>
  <c r="AQ73" i="4"/>
  <c r="AP73" i="4"/>
  <c r="AO73" i="4"/>
  <c r="AN73" i="4"/>
  <c r="AM73" i="4"/>
  <c r="AL73" i="4"/>
  <c r="AK73" i="4"/>
  <c r="AJ73" i="4"/>
  <c r="AI73" i="4"/>
  <c r="AH73" i="4"/>
  <c r="AG73" i="4"/>
  <c r="AF73" i="4"/>
  <c r="AE73" i="4"/>
  <c r="AD73" i="4"/>
  <c r="AC73" i="4"/>
  <c r="AB73" i="4"/>
  <c r="AA73" i="4"/>
  <c r="Z73" i="4"/>
  <c r="AS72" i="4"/>
  <c r="AR72" i="4"/>
  <c r="AQ72" i="4"/>
  <c r="AP72" i="4"/>
  <c r="AO72" i="4"/>
  <c r="AN72" i="4"/>
  <c r="AM72" i="4"/>
  <c r="AL72" i="4"/>
  <c r="AK72" i="4"/>
  <c r="AJ72" i="4"/>
  <c r="AI72" i="4"/>
  <c r="AH72" i="4"/>
  <c r="AG72" i="4"/>
  <c r="AF72" i="4"/>
  <c r="AE72" i="4"/>
  <c r="AD72" i="4"/>
  <c r="AC72" i="4"/>
  <c r="AB72" i="4"/>
  <c r="AA72" i="4"/>
  <c r="Z72" i="4"/>
  <c r="AS71" i="4"/>
  <c r="AR71" i="4"/>
  <c r="AQ71" i="4"/>
  <c r="AP71" i="4"/>
  <c r="AO71" i="4"/>
  <c r="AN71" i="4"/>
  <c r="AM71" i="4"/>
  <c r="AL71" i="4"/>
  <c r="AK71" i="4"/>
  <c r="AJ71" i="4"/>
  <c r="AI71" i="4"/>
  <c r="AH71" i="4"/>
  <c r="AG71" i="4"/>
  <c r="AF71" i="4"/>
  <c r="AE71" i="4"/>
  <c r="AD71" i="4"/>
  <c r="AC71" i="4"/>
  <c r="AB71" i="4"/>
  <c r="AA71" i="4"/>
  <c r="Z71" i="4"/>
  <c r="AS70" i="4"/>
  <c r="AR70" i="4"/>
  <c r="AQ70" i="4"/>
  <c r="AP70" i="4"/>
  <c r="AO70" i="4"/>
  <c r="AN70" i="4"/>
  <c r="AM70" i="4"/>
  <c r="AL70" i="4"/>
  <c r="AK70" i="4"/>
  <c r="AJ70" i="4"/>
  <c r="AI70" i="4"/>
  <c r="AH70" i="4"/>
  <c r="AG70" i="4"/>
  <c r="AF70" i="4"/>
  <c r="AE70" i="4"/>
  <c r="AD70" i="4"/>
  <c r="AC70" i="4"/>
  <c r="AB70" i="4"/>
  <c r="AA70" i="4"/>
  <c r="Z70" i="4"/>
  <c r="AS69" i="4"/>
  <c r="AR69" i="4"/>
  <c r="AQ69" i="4"/>
  <c r="AP69" i="4"/>
  <c r="AO69" i="4"/>
  <c r="AN69" i="4"/>
  <c r="AM69" i="4"/>
  <c r="AL69" i="4"/>
  <c r="AK69" i="4"/>
  <c r="AJ69" i="4"/>
  <c r="AI69" i="4"/>
  <c r="AH69" i="4"/>
  <c r="AG69" i="4"/>
  <c r="AF69" i="4"/>
  <c r="AE69" i="4"/>
  <c r="AD69" i="4"/>
  <c r="AC69" i="4"/>
  <c r="AB69" i="4"/>
  <c r="AA69" i="4"/>
  <c r="Z69" i="4"/>
  <c r="AS67" i="4"/>
  <c r="AR67" i="4"/>
  <c r="AQ67" i="4"/>
  <c r="AP67" i="4"/>
  <c r="AO67" i="4"/>
  <c r="AN67" i="4"/>
  <c r="AM67" i="4"/>
  <c r="AL67" i="4"/>
  <c r="AK67" i="4"/>
  <c r="AJ67" i="4"/>
  <c r="AI67" i="4"/>
  <c r="AH67" i="4"/>
  <c r="AG67" i="4"/>
  <c r="AF67" i="4"/>
  <c r="AE67" i="4"/>
  <c r="AD67" i="4"/>
  <c r="AC67" i="4"/>
  <c r="AB67" i="4"/>
  <c r="AA67" i="4"/>
  <c r="Z67" i="4"/>
  <c r="AS65" i="4"/>
  <c r="AR65" i="4"/>
  <c r="AQ65" i="4"/>
  <c r="AP65" i="4"/>
  <c r="AO65" i="4"/>
  <c r="AN65" i="4"/>
  <c r="AM65" i="4"/>
  <c r="AL65" i="4"/>
  <c r="AK65" i="4"/>
  <c r="AJ65" i="4"/>
  <c r="AI65" i="4"/>
  <c r="AH65" i="4"/>
  <c r="AG65" i="4"/>
  <c r="AF65" i="4"/>
  <c r="AE65" i="4"/>
  <c r="AD65" i="4"/>
  <c r="AC65" i="4"/>
  <c r="AB65" i="4"/>
  <c r="AA65" i="4"/>
  <c r="Z65" i="4"/>
  <c r="AS64" i="4"/>
  <c r="AR64" i="4"/>
  <c r="AQ64" i="4"/>
  <c r="AP64" i="4"/>
  <c r="AO64" i="4"/>
  <c r="AN64" i="4"/>
  <c r="AM64" i="4"/>
  <c r="AL64" i="4"/>
  <c r="AK64" i="4"/>
  <c r="AJ64" i="4"/>
  <c r="AI64" i="4"/>
  <c r="AH64" i="4"/>
  <c r="AG64" i="4"/>
  <c r="AF64" i="4"/>
  <c r="AE64" i="4"/>
  <c r="AD64" i="4"/>
  <c r="AC64" i="4"/>
  <c r="AB64" i="4"/>
  <c r="AA64" i="4"/>
  <c r="Z64" i="4"/>
  <c r="AS63" i="4"/>
  <c r="AR63" i="4"/>
  <c r="AQ63" i="4"/>
  <c r="AP63" i="4"/>
  <c r="AO63" i="4"/>
  <c r="AN63" i="4"/>
  <c r="AM63" i="4"/>
  <c r="AL63" i="4"/>
  <c r="AK63" i="4"/>
  <c r="AJ63" i="4"/>
  <c r="AI63" i="4"/>
  <c r="AH63" i="4"/>
  <c r="AG63" i="4"/>
  <c r="AF63" i="4"/>
  <c r="AE63" i="4"/>
  <c r="AD63" i="4"/>
  <c r="AC63" i="4"/>
  <c r="AB63" i="4"/>
  <c r="AA63" i="4"/>
  <c r="Z63" i="4"/>
  <c r="AS62" i="4"/>
  <c r="AR62" i="4"/>
  <c r="AQ62" i="4"/>
  <c r="AP62" i="4"/>
  <c r="AO62" i="4"/>
  <c r="AN62" i="4"/>
  <c r="AM62" i="4"/>
  <c r="AL62" i="4"/>
  <c r="AK62" i="4"/>
  <c r="AJ62" i="4"/>
  <c r="AI62" i="4"/>
  <c r="AH62" i="4"/>
  <c r="AG62" i="4"/>
  <c r="AF62" i="4"/>
  <c r="AE62" i="4"/>
  <c r="AD62" i="4"/>
  <c r="AC62" i="4"/>
  <c r="AB62" i="4"/>
  <c r="AA62" i="4"/>
  <c r="Z62" i="4"/>
  <c r="AS61" i="4"/>
  <c r="AR61" i="4"/>
  <c r="AQ61" i="4"/>
  <c r="AP61" i="4"/>
  <c r="AO61" i="4"/>
  <c r="AN61" i="4"/>
  <c r="AM61" i="4"/>
  <c r="AL61" i="4"/>
  <c r="AK61" i="4"/>
  <c r="AJ61" i="4"/>
  <c r="AI61" i="4"/>
  <c r="AH61" i="4"/>
  <c r="AG61" i="4"/>
  <c r="AF61" i="4"/>
  <c r="AE61" i="4"/>
  <c r="AD61" i="4"/>
  <c r="AC61" i="4"/>
  <c r="AB61" i="4"/>
  <c r="AA61" i="4"/>
  <c r="Z61" i="4"/>
  <c r="AS58" i="4"/>
  <c r="AR58" i="4"/>
  <c r="AQ58" i="4"/>
  <c r="AP58" i="4"/>
  <c r="AO58" i="4"/>
  <c r="AN58" i="4"/>
  <c r="AM58" i="4"/>
  <c r="AL58" i="4"/>
  <c r="AK58" i="4"/>
  <c r="AJ58" i="4"/>
  <c r="AI58" i="4"/>
  <c r="AH58" i="4"/>
  <c r="AG58" i="4"/>
  <c r="AF58" i="4"/>
  <c r="AE58" i="4"/>
  <c r="AD58" i="4"/>
  <c r="AC58" i="4"/>
  <c r="AB58" i="4"/>
  <c r="AA58" i="4"/>
  <c r="Z58" i="4"/>
  <c r="AS57" i="4"/>
  <c r="AR57" i="4"/>
  <c r="AQ57" i="4"/>
  <c r="AP57" i="4"/>
  <c r="AO57" i="4"/>
  <c r="AN57" i="4"/>
  <c r="AM57" i="4"/>
  <c r="AL57" i="4"/>
  <c r="AK57" i="4"/>
  <c r="AJ57" i="4"/>
  <c r="AI57" i="4"/>
  <c r="AH57" i="4"/>
  <c r="AG57" i="4"/>
  <c r="AF57" i="4"/>
  <c r="AE57" i="4"/>
  <c r="AD57" i="4"/>
  <c r="AC57" i="4"/>
  <c r="AB57" i="4"/>
  <c r="AA57" i="4"/>
  <c r="Z57" i="4"/>
  <c r="AS56" i="4"/>
  <c r="AR56" i="4"/>
  <c r="AQ56" i="4"/>
  <c r="AP56" i="4"/>
  <c r="AO56" i="4"/>
  <c r="AN56" i="4"/>
  <c r="AM56" i="4"/>
  <c r="AL56" i="4"/>
  <c r="AK56" i="4"/>
  <c r="AJ56" i="4"/>
  <c r="AI56" i="4"/>
  <c r="AH56" i="4"/>
  <c r="AG56" i="4"/>
  <c r="AF56" i="4"/>
  <c r="AE56" i="4"/>
  <c r="AD56" i="4"/>
  <c r="AC56" i="4"/>
  <c r="AB56" i="4"/>
  <c r="AA56" i="4"/>
  <c r="Z56" i="4"/>
  <c r="AS55" i="4"/>
  <c r="AR55" i="4"/>
  <c r="AQ55" i="4"/>
  <c r="AP55" i="4"/>
  <c r="AO55" i="4"/>
  <c r="AN55" i="4"/>
  <c r="AM55" i="4"/>
  <c r="AL55" i="4"/>
  <c r="AK55" i="4"/>
  <c r="AJ55" i="4"/>
  <c r="AI55" i="4"/>
  <c r="AH55" i="4"/>
  <c r="AG55" i="4"/>
  <c r="AF55" i="4"/>
  <c r="AE55" i="4"/>
  <c r="AD55" i="4"/>
  <c r="AC55" i="4"/>
  <c r="AB55" i="4"/>
  <c r="AA55" i="4"/>
  <c r="Z55" i="4"/>
  <c r="AS54" i="4"/>
  <c r="AR54" i="4"/>
  <c r="AQ54" i="4"/>
  <c r="AP54" i="4"/>
  <c r="AO54" i="4"/>
  <c r="AN54" i="4"/>
  <c r="AM54" i="4"/>
  <c r="AL54" i="4"/>
  <c r="AK54" i="4"/>
  <c r="AJ54" i="4"/>
  <c r="AI54" i="4"/>
  <c r="AH54" i="4"/>
  <c r="AG54" i="4"/>
  <c r="AF54" i="4"/>
  <c r="AE54" i="4"/>
  <c r="AD54" i="4"/>
  <c r="AC54" i="4"/>
  <c r="AB54" i="4"/>
  <c r="AA54" i="4"/>
  <c r="Z54" i="4"/>
  <c r="AS53" i="4"/>
  <c r="AR53" i="4"/>
  <c r="AQ53" i="4"/>
  <c r="AP53" i="4"/>
  <c r="AO53" i="4"/>
  <c r="AN53" i="4"/>
  <c r="AM53" i="4"/>
  <c r="AL53" i="4"/>
  <c r="AK53" i="4"/>
  <c r="AJ53" i="4"/>
  <c r="AI53" i="4"/>
  <c r="AH53" i="4"/>
  <c r="AG53" i="4"/>
  <c r="AF53" i="4"/>
  <c r="AE53" i="4"/>
  <c r="AD53" i="4"/>
  <c r="AC53" i="4"/>
  <c r="AB53" i="4"/>
  <c r="AA53" i="4"/>
  <c r="Z53" i="4"/>
  <c r="AS51" i="4"/>
  <c r="AR51" i="4"/>
  <c r="AQ51" i="4"/>
  <c r="AP51" i="4"/>
  <c r="AO51" i="4"/>
  <c r="AN51" i="4"/>
  <c r="AM51" i="4"/>
  <c r="AL51" i="4"/>
  <c r="AK51" i="4"/>
  <c r="AJ51" i="4"/>
  <c r="AI51" i="4"/>
  <c r="AH51" i="4"/>
  <c r="AG51" i="4"/>
  <c r="AF51" i="4"/>
  <c r="AE51" i="4"/>
  <c r="AD51" i="4"/>
  <c r="AC51" i="4"/>
  <c r="AB51" i="4"/>
  <c r="AA51" i="4"/>
  <c r="Z51" i="4"/>
  <c r="AS50" i="4"/>
  <c r="AR50" i="4"/>
  <c r="AQ50" i="4"/>
  <c r="AP50" i="4"/>
  <c r="AO50" i="4"/>
  <c r="AN50" i="4"/>
  <c r="AM50" i="4"/>
  <c r="AL50" i="4"/>
  <c r="AK50" i="4"/>
  <c r="AJ50" i="4"/>
  <c r="AI50" i="4"/>
  <c r="AH50" i="4"/>
  <c r="AG50" i="4"/>
  <c r="AF50" i="4"/>
  <c r="AE50" i="4"/>
  <c r="AD50" i="4"/>
  <c r="AC50" i="4"/>
  <c r="AB50" i="4"/>
  <c r="AA50" i="4"/>
  <c r="Z50" i="4"/>
  <c r="AS49" i="4"/>
  <c r="AR49" i="4"/>
  <c r="AQ49" i="4"/>
  <c r="AP49" i="4"/>
  <c r="AO49" i="4"/>
  <c r="AN49" i="4"/>
  <c r="AM49" i="4"/>
  <c r="AL49" i="4"/>
  <c r="AK49" i="4"/>
  <c r="AJ49" i="4"/>
  <c r="AI49" i="4"/>
  <c r="AH49" i="4"/>
  <c r="AG49" i="4"/>
  <c r="AF49" i="4"/>
  <c r="AE49" i="4"/>
  <c r="AD49" i="4"/>
  <c r="AC49" i="4"/>
  <c r="AB49" i="4"/>
  <c r="AA49" i="4"/>
  <c r="Z49" i="4"/>
  <c r="AS48" i="4"/>
  <c r="AR48" i="4"/>
  <c r="AQ48" i="4"/>
  <c r="AP48" i="4"/>
  <c r="AO48" i="4"/>
  <c r="AN48" i="4"/>
  <c r="AM48" i="4"/>
  <c r="AL48" i="4"/>
  <c r="AK48" i="4"/>
  <c r="AJ48" i="4"/>
  <c r="AI48" i="4"/>
  <c r="AH48" i="4"/>
  <c r="AG48" i="4"/>
  <c r="AF48" i="4"/>
  <c r="AE48" i="4"/>
  <c r="AD48" i="4"/>
  <c r="AC48" i="4"/>
  <c r="AB48" i="4"/>
  <c r="AA48" i="4"/>
  <c r="Z48" i="4"/>
  <c r="AS47" i="4"/>
  <c r="AR47" i="4"/>
  <c r="AQ47" i="4"/>
  <c r="AP47" i="4"/>
  <c r="AO47" i="4"/>
  <c r="AN47" i="4"/>
  <c r="AM47" i="4"/>
  <c r="AL47" i="4"/>
  <c r="AK47" i="4"/>
  <c r="AJ47" i="4"/>
  <c r="AI47" i="4"/>
  <c r="AH47" i="4"/>
  <c r="AG47" i="4"/>
  <c r="AF47" i="4"/>
  <c r="AE47" i="4"/>
  <c r="AD47" i="4"/>
  <c r="AC47" i="4"/>
  <c r="AB47" i="4"/>
  <c r="AA47" i="4"/>
  <c r="Z47" i="4"/>
  <c r="AS46" i="4"/>
  <c r="AR46" i="4"/>
  <c r="AQ46" i="4"/>
  <c r="AP46" i="4"/>
  <c r="AO46" i="4"/>
  <c r="AN46" i="4"/>
  <c r="AM46" i="4"/>
  <c r="AL46" i="4"/>
  <c r="AK46" i="4"/>
  <c r="AJ46" i="4"/>
  <c r="AI46" i="4"/>
  <c r="AH46" i="4"/>
  <c r="AG46" i="4"/>
  <c r="AF46" i="4"/>
  <c r="AE46" i="4"/>
  <c r="AD46" i="4"/>
  <c r="AC46" i="4"/>
  <c r="AB46" i="4"/>
  <c r="AA46" i="4"/>
  <c r="Z46" i="4"/>
  <c r="AS43" i="4"/>
  <c r="AR43" i="4"/>
  <c r="AQ43" i="4"/>
  <c r="AP43" i="4"/>
  <c r="AO43" i="4"/>
  <c r="AN43" i="4"/>
  <c r="AM43" i="4"/>
  <c r="AL43" i="4"/>
  <c r="AK43" i="4"/>
  <c r="AJ43" i="4"/>
  <c r="AI43" i="4"/>
  <c r="AH43" i="4"/>
  <c r="AG43" i="4"/>
  <c r="AF43" i="4"/>
  <c r="AE43" i="4"/>
  <c r="AD43" i="4"/>
  <c r="AC43" i="4"/>
  <c r="AB43" i="4"/>
  <c r="AA43" i="4"/>
  <c r="Z43" i="4"/>
  <c r="AS42" i="4"/>
  <c r="AR42" i="4"/>
  <c r="AQ42" i="4"/>
  <c r="AP42" i="4"/>
  <c r="AO42" i="4"/>
  <c r="AN42" i="4"/>
  <c r="AM42" i="4"/>
  <c r="AL42" i="4"/>
  <c r="AK42" i="4"/>
  <c r="AJ42" i="4"/>
  <c r="AI42" i="4"/>
  <c r="AH42" i="4"/>
  <c r="AG42" i="4"/>
  <c r="AF42" i="4"/>
  <c r="AE42" i="4"/>
  <c r="AD42" i="4"/>
  <c r="AC42" i="4"/>
  <c r="AB42" i="4"/>
  <c r="AA42" i="4"/>
  <c r="Z42" i="4"/>
  <c r="AS41" i="4"/>
  <c r="AR41" i="4"/>
  <c r="AQ41" i="4"/>
  <c r="AP41" i="4"/>
  <c r="AO41" i="4"/>
  <c r="AN41" i="4"/>
  <c r="AM41" i="4"/>
  <c r="AL41" i="4"/>
  <c r="AK41" i="4"/>
  <c r="AJ41" i="4"/>
  <c r="AI41" i="4"/>
  <c r="AH41" i="4"/>
  <c r="AG41" i="4"/>
  <c r="AF41" i="4"/>
  <c r="AE41" i="4"/>
  <c r="AD41" i="4"/>
  <c r="AC41" i="4"/>
  <c r="AB41" i="4"/>
  <c r="AA41" i="4"/>
  <c r="Z41" i="4"/>
  <c r="AS40" i="4"/>
  <c r="AR40" i="4"/>
  <c r="AQ40" i="4"/>
  <c r="AP40" i="4"/>
  <c r="AO40" i="4"/>
  <c r="AN40" i="4"/>
  <c r="AM40" i="4"/>
  <c r="AL40" i="4"/>
  <c r="AK40" i="4"/>
  <c r="AJ40" i="4"/>
  <c r="AI40" i="4"/>
  <c r="AH40" i="4"/>
  <c r="AG40" i="4"/>
  <c r="AF40" i="4"/>
  <c r="AE40" i="4"/>
  <c r="AD40" i="4"/>
  <c r="AC40" i="4"/>
  <c r="AB40" i="4"/>
  <c r="AA40" i="4"/>
  <c r="Z40" i="4"/>
  <c r="AS39" i="4"/>
  <c r="AR39" i="4"/>
  <c r="AQ39" i="4"/>
  <c r="AP39" i="4"/>
  <c r="AO39" i="4"/>
  <c r="AN39" i="4"/>
  <c r="AM39" i="4"/>
  <c r="AL39" i="4"/>
  <c r="AK39" i="4"/>
  <c r="AJ39" i="4"/>
  <c r="AI39" i="4"/>
  <c r="AH39" i="4"/>
  <c r="AG39" i="4"/>
  <c r="AF39" i="4"/>
  <c r="AE39" i="4"/>
  <c r="AD39" i="4"/>
  <c r="AC39" i="4"/>
  <c r="AB39" i="4"/>
  <c r="AA39" i="4"/>
  <c r="Z39" i="4"/>
  <c r="AS38" i="4"/>
  <c r="AR38" i="4"/>
  <c r="AQ38" i="4"/>
  <c r="AP38" i="4"/>
  <c r="AO38" i="4"/>
  <c r="AN38" i="4"/>
  <c r="AM38" i="4"/>
  <c r="AL38" i="4"/>
  <c r="AK38" i="4"/>
  <c r="AJ38" i="4"/>
  <c r="AI38" i="4"/>
  <c r="AH38" i="4"/>
  <c r="AG38" i="4"/>
  <c r="AF38" i="4"/>
  <c r="AE38" i="4"/>
  <c r="AD38" i="4"/>
  <c r="AC38" i="4"/>
  <c r="AB38" i="4"/>
  <c r="AA38" i="4"/>
  <c r="Z38" i="4"/>
  <c r="AS36" i="4"/>
  <c r="AR36" i="4"/>
  <c r="AQ36" i="4"/>
  <c r="AP36" i="4"/>
  <c r="AO36" i="4"/>
  <c r="AN36" i="4"/>
  <c r="AM36" i="4"/>
  <c r="AL36" i="4"/>
  <c r="AK36" i="4"/>
  <c r="AJ36" i="4"/>
  <c r="AI36" i="4"/>
  <c r="AH36" i="4"/>
  <c r="AG36" i="4"/>
  <c r="AF36" i="4"/>
  <c r="AE36" i="4"/>
  <c r="AD36" i="4"/>
  <c r="AC36" i="4"/>
  <c r="AB36" i="4"/>
  <c r="AA36" i="4"/>
  <c r="Z36" i="4"/>
  <c r="AS33" i="4"/>
  <c r="AR33" i="4"/>
  <c r="AQ33" i="4"/>
  <c r="AP33" i="4"/>
  <c r="AO33" i="4"/>
  <c r="AN33" i="4"/>
  <c r="AM33" i="4"/>
  <c r="AL33" i="4"/>
  <c r="AK33" i="4"/>
  <c r="AJ33" i="4"/>
  <c r="AI33" i="4"/>
  <c r="AH33" i="4"/>
  <c r="AG33" i="4"/>
  <c r="AF33" i="4"/>
  <c r="AE33" i="4"/>
  <c r="AD33" i="4"/>
  <c r="AC33" i="4"/>
  <c r="AB33" i="4"/>
  <c r="AA33" i="4"/>
  <c r="Z33" i="4"/>
  <c r="AS32" i="4"/>
  <c r="AR32" i="4"/>
  <c r="AQ32" i="4"/>
  <c r="AP32" i="4"/>
  <c r="AO32" i="4"/>
  <c r="AN32" i="4"/>
  <c r="AM32" i="4"/>
  <c r="AL32" i="4"/>
  <c r="AK32" i="4"/>
  <c r="AJ32" i="4"/>
  <c r="AI32" i="4"/>
  <c r="AH32" i="4"/>
  <c r="AG32" i="4"/>
  <c r="AF32" i="4"/>
  <c r="AE32" i="4"/>
  <c r="AD32" i="4"/>
  <c r="AC32" i="4"/>
  <c r="AB32" i="4"/>
  <c r="AA32" i="4"/>
  <c r="Z32" i="4"/>
  <c r="AS31" i="4"/>
  <c r="AR31" i="4"/>
  <c r="AQ31" i="4"/>
  <c r="AP31" i="4"/>
  <c r="AO31" i="4"/>
  <c r="AN31" i="4"/>
  <c r="AM31" i="4"/>
  <c r="AL31" i="4"/>
  <c r="AK31" i="4"/>
  <c r="AJ31" i="4"/>
  <c r="AI31" i="4"/>
  <c r="AH31" i="4"/>
  <c r="AG31" i="4"/>
  <c r="AF31" i="4"/>
  <c r="AE31" i="4"/>
  <c r="AD31" i="4"/>
  <c r="AC31" i="4"/>
  <c r="AB31" i="4"/>
  <c r="AA31" i="4"/>
  <c r="Z31" i="4"/>
  <c r="AS30" i="4"/>
  <c r="AR30" i="4"/>
  <c r="AQ30" i="4"/>
  <c r="AP30" i="4"/>
  <c r="AO30" i="4"/>
  <c r="AN30" i="4"/>
  <c r="AM30" i="4"/>
  <c r="AL30" i="4"/>
  <c r="AK30" i="4"/>
  <c r="AJ30" i="4"/>
  <c r="AI30" i="4"/>
  <c r="AH30" i="4"/>
  <c r="AG30" i="4"/>
  <c r="AF30" i="4"/>
  <c r="AE30" i="4"/>
  <c r="AD30" i="4"/>
  <c r="AC30" i="4"/>
  <c r="AB30" i="4"/>
  <c r="AA30" i="4"/>
  <c r="Z30" i="4"/>
  <c r="AS29" i="4"/>
  <c r="AR29" i="4"/>
  <c r="AQ29" i="4"/>
  <c r="AP29" i="4"/>
  <c r="AO29" i="4"/>
  <c r="AN29" i="4"/>
  <c r="AM29" i="4"/>
  <c r="AL29" i="4"/>
  <c r="AK29" i="4"/>
  <c r="AJ29" i="4"/>
  <c r="AI29" i="4"/>
  <c r="AH29" i="4"/>
  <c r="AG29" i="4"/>
  <c r="AF29" i="4"/>
  <c r="AE29" i="4"/>
  <c r="AD29" i="4"/>
  <c r="AC29" i="4"/>
  <c r="AB29" i="4"/>
  <c r="AA29" i="4"/>
  <c r="Z29" i="4"/>
  <c r="AS28" i="4"/>
  <c r="AR28" i="4"/>
  <c r="AQ28" i="4"/>
  <c r="AP28" i="4"/>
  <c r="AO28" i="4"/>
  <c r="AN28" i="4"/>
  <c r="AM28" i="4"/>
  <c r="AL28" i="4"/>
  <c r="AK28" i="4"/>
  <c r="AJ28" i="4"/>
  <c r="AI28" i="4"/>
  <c r="AH28" i="4"/>
  <c r="AG28" i="4"/>
  <c r="AF28" i="4"/>
  <c r="AE28" i="4"/>
  <c r="AD28" i="4"/>
  <c r="AC28" i="4"/>
  <c r="AB28" i="4"/>
  <c r="AA28" i="4"/>
  <c r="Z28" i="4"/>
  <c r="AS27" i="4"/>
  <c r="AR27" i="4"/>
  <c r="AQ27" i="4"/>
  <c r="AP27" i="4"/>
  <c r="AO27" i="4"/>
  <c r="AN27" i="4"/>
  <c r="AM27" i="4"/>
  <c r="AL27" i="4"/>
  <c r="AK27" i="4"/>
  <c r="AJ27" i="4"/>
  <c r="AI27" i="4"/>
  <c r="AH27" i="4"/>
  <c r="AG27" i="4"/>
  <c r="AF27" i="4"/>
  <c r="AE27" i="4"/>
  <c r="AD27" i="4"/>
  <c r="AC27" i="4"/>
  <c r="AB27" i="4"/>
  <c r="AA27" i="4"/>
  <c r="Z27" i="4"/>
  <c r="AS26" i="4"/>
  <c r="AR26" i="4"/>
  <c r="AQ26" i="4"/>
  <c r="AP26" i="4"/>
  <c r="AO26" i="4"/>
  <c r="AN26" i="4"/>
  <c r="AM26" i="4"/>
  <c r="AL26" i="4"/>
  <c r="AK26" i="4"/>
  <c r="AJ26" i="4"/>
  <c r="AI26" i="4"/>
  <c r="AH26" i="4"/>
  <c r="AG26" i="4"/>
  <c r="AF26" i="4"/>
  <c r="AE26" i="4"/>
  <c r="AD26" i="4"/>
  <c r="AC26" i="4"/>
  <c r="AB26" i="4"/>
  <c r="AA26" i="4"/>
  <c r="Z26" i="4"/>
  <c r="AS25" i="4"/>
  <c r="AR25" i="4"/>
  <c r="AQ25" i="4"/>
  <c r="AP25" i="4"/>
  <c r="AO25" i="4"/>
  <c r="AN25" i="4"/>
  <c r="AM25" i="4"/>
  <c r="AL25" i="4"/>
  <c r="AK25" i="4"/>
  <c r="AJ25" i="4"/>
  <c r="AI25" i="4"/>
  <c r="AH25" i="4"/>
  <c r="AG25" i="4"/>
  <c r="AF25" i="4"/>
  <c r="AE25" i="4"/>
  <c r="AD25" i="4"/>
  <c r="AC25" i="4"/>
  <c r="AB25" i="4"/>
  <c r="AA25" i="4"/>
  <c r="Z25" i="4"/>
  <c r="AS24" i="4"/>
  <c r="AR24" i="4"/>
  <c r="AQ24" i="4"/>
  <c r="AP24" i="4"/>
  <c r="AO24" i="4"/>
  <c r="AN24" i="4"/>
  <c r="AM24" i="4"/>
  <c r="AL24" i="4"/>
  <c r="AK24" i="4"/>
  <c r="AJ24" i="4"/>
  <c r="AI24" i="4"/>
  <c r="AH24" i="4"/>
  <c r="AG24" i="4"/>
  <c r="AF24" i="4"/>
  <c r="AE24" i="4"/>
  <c r="AD24" i="4"/>
  <c r="AC24" i="4"/>
  <c r="AB24" i="4"/>
  <c r="AA24" i="4"/>
  <c r="Z24" i="4"/>
  <c r="AS23" i="4"/>
  <c r="AR23" i="4"/>
  <c r="AQ23" i="4"/>
  <c r="AP23" i="4"/>
  <c r="AO23" i="4"/>
  <c r="AN23" i="4"/>
  <c r="AM23" i="4"/>
  <c r="AL23" i="4"/>
  <c r="AK23" i="4"/>
  <c r="AJ23" i="4"/>
  <c r="AI23" i="4"/>
  <c r="AH23" i="4"/>
  <c r="AG23" i="4"/>
  <c r="AF23" i="4"/>
  <c r="AE23" i="4"/>
  <c r="AD23" i="4"/>
  <c r="AC23" i="4"/>
  <c r="AB23" i="4"/>
  <c r="AA23" i="4"/>
  <c r="Z23" i="4"/>
  <c r="AS21" i="4"/>
  <c r="AR21" i="4"/>
  <c r="AQ21" i="4"/>
  <c r="AP21" i="4"/>
  <c r="AO21" i="4"/>
  <c r="AN21" i="4"/>
  <c r="AM21" i="4"/>
  <c r="AL21" i="4"/>
  <c r="AK21" i="4"/>
  <c r="AJ21" i="4"/>
  <c r="AI21" i="4"/>
  <c r="AH21" i="4"/>
  <c r="AG21" i="4"/>
  <c r="AF21" i="4"/>
  <c r="AE21" i="4"/>
  <c r="AD21" i="4"/>
  <c r="AC21" i="4"/>
  <c r="AB21" i="4"/>
  <c r="AA21" i="4"/>
  <c r="Z21" i="4"/>
  <c r="AS20" i="4"/>
  <c r="AR20" i="4"/>
  <c r="AQ20" i="4"/>
  <c r="AP20" i="4"/>
  <c r="AO20" i="4"/>
  <c r="AN20" i="4"/>
  <c r="AM20" i="4"/>
  <c r="AL20" i="4"/>
  <c r="AK20" i="4"/>
  <c r="AJ20" i="4"/>
  <c r="AI20" i="4"/>
  <c r="AH20" i="4"/>
  <c r="AG20" i="4"/>
  <c r="AF20" i="4"/>
  <c r="AE20" i="4"/>
  <c r="AD20" i="4"/>
  <c r="AC20" i="4"/>
  <c r="AB20" i="4"/>
  <c r="AA20" i="4"/>
  <c r="Z20" i="4"/>
  <c r="AS18" i="4"/>
  <c r="AR18" i="4"/>
  <c r="AQ18" i="4"/>
  <c r="AP18" i="4"/>
  <c r="AO18" i="4"/>
  <c r="AN18" i="4"/>
  <c r="AM18" i="4"/>
  <c r="AL18" i="4"/>
  <c r="AK18" i="4"/>
  <c r="AJ18" i="4"/>
  <c r="AI18" i="4"/>
  <c r="AH18" i="4"/>
  <c r="AG18" i="4"/>
  <c r="AF18" i="4"/>
  <c r="AE18" i="4"/>
  <c r="AD18" i="4"/>
  <c r="AC18" i="4"/>
  <c r="AB18" i="4"/>
  <c r="AA18" i="4"/>
  <c r="Z18" i="4"/>
  <c r="AS17" i="4"/>
  <c r="AR17" i="4"/>
  <c r="AQ17" i="4"/>
  <c r="AP17" i="4"/>
  <c r="AO17" i="4"/>
  <c r="AN17" i="4"/>
  <c r="AM17" i="4"/>
  <c r="AL17" i="4"/>
  <c r="AK17" i="4"/>
  <c r="AJ17" i="4"/>
  <c r="AI17" i="4"/>
  <c r="AH17" i="4"/>
  <c r="AG17" i="4"/>
  <c r="AF17" i="4"/>
  <c r="AE17" i="4"/>
  <c r="AD17" i="4"/>
  <c r="AC17" i="4"/>
  <c r="AB17" i="4"/>
  <c r="AA17" i="4"/>
  <c r="Z17" i="4"/>
  <c r="AS15" i="4"/>
  <c r="AR15" i="4"/>
  <c r="AQ15" i="4"/>
  <c r="AP15" i="4"/>
  <c r="AO15" i="4"/>
  <c r="AN15" i="4"/>
  <c r="AM15" i="4"/>
  <c r="AL15" i="4"/>
  <c r="AK15" i="4"/>
  <c r="AJ15" i="4"/>
  <c r="AI15" i="4"/>
  <c r="AH15" i="4"/>
  <c r="AG15" i="4"/>
  <c r="AF15" i="4"/>
  <c r="AE15" i="4"/>
  <c r="AD15" i="4"/>
  <c r="AC15" i="4"/>
  <c r="AB15" i="4"/>
  <c r="AA15" i="4"/>
  <c r="Z15" i="4"/>
  <c r="AS13" i="4"/>
  <c r="AR13" i="4"/>
  <c r="AQ13" i="4"/>
  <c r="AP13" i="4"/>
  <c r="AO13" i="4"/>
  <c r="AN13" i="4"/>
  <c r="AM13" i="4"/>
  <c r="AL13" i="4"/>
  <c r="AK13" i="4"/>
  <c r="AJ13" i="4"/>
  <c r="AI13" i="4"/>
  <c r="AH13" i="4"/>
  <c r="AG13" i="4"/>
  <c r="AF13" i="4"/>
  <c r="AE13" i="4"/>
  <c r="AD13" i="4"/>
  <c r="AC13" i="4"/>
  <c r="AB13" i="4"/>
  <c r="AA13" i="4"/>
  <c r="Z13" i="4"/>
  <c r="AS12" i="4"/>
  <c r="AR12" i="4"/>
  <c r="AQ12" i="4"/>
  <c r="AP12" i="4"/>
  <c r="AO12" i="4"/>
  <c r="AN12" i="4"/>
  <c r="AM12" i="4"/>
  <c r="AL12" i="4"/>
  <c r="AK12" i="4"/>
  <c r="AJ12" i="4"/>
  <c r="AI12" i="4"/>
  <c r="AH12" i="4"/>
  <c r="AG12" i="4"/>
  <c r="AF12" i="4"/>
  <c r="AE12" i="4"/>
  <c r="AD12" i="4"/>
  <c r="AC12" i="4"/>
  <c r="AB12" i="4"/>
  <c r="AA12" i="4"/>
  <c r="Z12" i="4"/>
  <c r="AS11" i="4"/>
  <c r="AR11" i="4"/>
  <c r="AQ11" i="4"/>
  <c r="AP11" i="4"/>
  <c r="AO11" i="4"/>
  <c r="AN11" i="4"/>
  <c r="AM11" i="4"/>
  <c r="AL11" i="4"/>
  <c r="AK11" i="4"/>
  <c r="AJ11" i="4"/>
  <c r="AI11" i="4"/>
  <c r="AH11" i="4"/>
  <c r="AG11" i="4"/>
  <c r="AF11" i="4"/>
  <c r="AE11" i="4"/>
  <c r="AD11" i="4"/>
  <c r="AC11" i="4"/>
  <c r="AB11" i="4"/>
  <c r="AA11" i="4"/>
  <c r="Z11" i="4"/>
  <c r="AS10" i="4"/>
  <c r="AR10" i="4"/>
  <c r="AQ10" i="4"/>
  <c r="AP10" i="4"/>
  <c r="AO10" i="4"/>
  <c r="AN10" i="4"/>
  <c r="AM10" i="4"/>
  <c r="AL10" i="4"/>
  <c r="AK10" i="4"/>
  <c r="AJ10" i="4"/>
  <c r="AI10" i="4"/>
  <c r="AH10" i="4"/>
  <c r="AG10" i="4"/>
  <c r="AF10" i="4"/>
  <c r="AE10" i="4"/>
  <c r="AD10" i="4"/>
  <c r="AC10" i="4"/>
  <c r="AB10" i="4"/>
  <c r="AA10" i="4"/>
  <c r="Z10" i="4"/>
  <c r="AS9" i="4"/>
  <c r="AR9" i="4"/>
  <c r="AQ9" i="4"/>
  <c r="AP9" i="4"/>
  <c r="AO9" i="4"/>
  <c r="AN9" i="4"/>
  <c r="AM9" i="4"/>
  <c r="AL9" i="4"/>
  <c r="AK9" i="4"/>
  <c r="AJ9" i="4"/>
  <c r="AI9" i="4"/>
  <c r="AH9" i="4"/>
  <c r="AG9" i="4"/>
  <c r="AF9" i="4"/>
  <c r="AE9" i="4"/>
  <c r="AD9" i="4"/>
  <c r="AC9" i="4"/>
  <c r="AB9" i="4"/>
  <c r="AA9" i="4"/>
  <c r="Z9" i="4"/>
  <c r="AS6" i="4"/>
  <c r="AR6" i="4"/>
  <c r="AQ6" i="4"/>
  <c r="AP6" i="4"/>
  <c r="AO6" i="4"/>
  <c r="AN6" i="4"/>
  <c r="AM6" i="4"/>
  <c r="AL6" i="4"/>
  <c r="AK6" i="4"/>
  <c r="AJ6" i="4"/>
  <c r="AI6" i="4"/>
  <c r="AH6" i="4"/>
  <c r="AG6" i="4"/>
  <c r="AF6" i="4"/>
  <c r="AE6" i="4"/>
  <c r="AD6" i="4"/>
  <c r="AC6" i="4"/>
  <c r="AB6" i="4"/>
  <c r="AA6" i="4"/>
  <c r="Z6" i="4"/>
  <c r="AS4" i="4"/>
  <c r="AR4" i="4"/>
  <c r="AQ4" i="4"/>
  <c r="AP4" i="4"/>
  <c r="AO4" i="4"/>
  <c r="AN4" i="4"/>
  <c r="AM4" i="4"/>
  <c r="AL4" i="4"/>
  <c r="AK4" i="4"/>
  <c r="AJ4" i="4"/>
  <c r="AI4" i="4"/>
  <c r="AH4" i="4"/>
  <c r="AG4" i="4"/>
  <c r="AF4" i="4"/>
  <c r="AE4" i="4"/>
  <c r="AD4" i="4"/>
  <c r="AC4" i="4"/>
  <c r="AB4" i="4"/>
  <c r="AA4" i="4"/>
  <c r="Z4" i="4"/>
  <c r="AS3" i="4"/>
  <c r="AR3" i="4"/>
  <c r="AQ3" i="4"/>
  <c r="AP3" i="4"/>
  <c r="AO3" i="4"/>
  <c r="AN3" i="4"/>
  <c r="AM3" i="4"/>
  <c r="AL3" i="4"/>
  <c r="AK3" i="4"/>
  <c r="AJ3" i="4"/>
  <c r="AI3" i="4"/>
  <c r="AH3" i="4"/>
  <c r="AG3" i="4"/>
  <c r="AF3" i="4"/>
  <c r="AE3" i="4"/>
  <c r="AD3" i="4"/>
  <c r="AC3" i="4"/>
  <c r="AB3" i="4"/>
  <c r="AA3" i="4"/>
  <c r="Z3" i="4"/>
  <c r="BA59" i="5" l="1"/>
  <c r="BH59" i="5" s="1"/>
  <c r="BP59" i="5" s="1"/>
  <c r="AU95" i="5"/>
  <c r="AW95" i="5"/>
  <c r="BA4" i="5"/>
  <c r="BF4" i="5" s="1"/>
  <c r="BA13" i="5"/>
  <c r="BA5" i="5"/>
  <c r="BF5" i="5" s="1"/>
  <c r="BN5" i="5" s="1"/>
  <c r="BH24" i="5"/>
  <c r="BP24" i="5" s="1"/>
  <c r="BB10" i="5"/>
  <c r="BJ10" i="5" s="1"/>
  <c r="BE14" i="5"/>
  <c r="BA19" i="5"/>
  <c r="BA18" i="5"/>
  <c r="BF18" i="5" s="1"/>
  <c r="BN18" i="5" s="1"/>
  <c r="BO16" i="5"/>
  <c r="BB19" i="5"/>
  <c r="BA11" i="5"/>
  <c r="BI12" i="5"/>
  <c r="BN12" i="5" s="1"/>
  <c r="BD13" i="5"/>
  <c r="BL13" i="5" s="1"/>
  <c r="AQ22" i="5"/>
  <c r="BI29" i="5"/>
  <c r="AQ30" i="5"/>
  <c r="BI13" i="5"/>
  <c r="BI18" i="5"/>
  <c r="BB21" i="5"/>
  <c r="BJ21" i="5" s="1"/>
  <c r="AA83" i="5"/>
  <c r="J84" i="5" s="1"/>
  <c r="AI83" i="5"/>
  <c r="R84" i="5" s="1"/>
  <c r="BI4" i="5"/>
  <c r="AQ7" i="5"/>
  <c r="BI7" i="5" s="1"/>
  <c r="BB29" i="5"/>
  <c r="BJ29" i="5" s="1"/>
  <c r="BA32" i="5"/>
  <c r="BI37" i="5"/>
  <c r="BI19" i="5"/>
  <c r="BI14" i="5"/>
  <c r="U83" i="5"/>
  <c r="D84" i="5" s="1"/>
  <c r="AC83" i="5"/>
  <c r="L84" i="5" s="1"/>
  <c r="AK83" i="5"/>
  <c r="BI5" i="5"/>
  <c r="BA25" i="5"/>
  <c r="BA26" i="5"/>
  <c r="BI28" i="5"/>
  <c r="BF28" i="5"/>
  <c r="BN28" i="5" s="1"/>
  <c r="BG31" i="5"/>
  <c r="BO31" i="5" s="1"/>
  <c r="BB33" i="5"/>
  <c r="BJ33" i="5" s="1"/>
  <c r="V83" i="5"/>
  <c r="E84" i="5" s="1"/>
  <c r="AD83" i="5"/>
  <c r="M84" i="5" s="1"/>
  <c r="AL83" i="5"/>
  <c r="AX90" i="5"/>
  <c r="AZ94" i="5"/>
  <c r="BI22" i="5"/>
  <c r="BA22" i="5"/>
  <c r="BB22" i="5" s="1"/>
  <c r="BJ22" i="5" s="1"/>
  <c r="BI39" i="5"/>
  <c r="W83" i="5"/>
  <c r="F84" i="5" s="1"/>
  <c r="AE83" i="5"/>
  <c r="N84" i="5" s="1"/>
  <c r="AM83" i="5"/>
  <c r="BI11" i="5"/>
  <c r="BA24" i="5"/>
  <c r="AT26" i="5"/>
  <c r="BB26" i="5" s="1"/>
  <c r="BJ26" i="5" s="1"/>
  <c r="BF11" i="5"/>
  <c r="BN11" i="5" s="1"/>
  <c r="BI44" i="5"/>
  <c r="BA44" i="5"/>
  <c r="BA39" i="5"/>
  <c r="BB48" i="5"/>
  <c r="BJ48" i="5" s="1"/>
  <c r="X83" i="5"/>
  <c r="G84" i="5" s="1"/>
  <c r="AF83" i="5"/>
  <c r="O84" i="5" s="1"/>
  <c r="AN83" i="5"/>
  <c r="BI34" i="5"/>
  <c r="AT43" i="5"/>
  <c r="BB32" i="5"/>
  <c r="BJ32" i="5" s="1"/>
  <c r="BB39" i="5"/>
  <c r="BJ39" i="5" s="1"/>
  <c r="BA42" i="5"/>
  <c r="BB42" i="5" s="1"/>
  <c r="BJ42" i="5" s="1"/>
  <c r="Z83" i="5"/>
  <c r="I84" i="5" s="1"/>
  <c r="AH83" i="5"/>
  <c r="Q84" i="5" s="1"/>
  <c r="AP83" i="5"/>
  <c r="AX93" i="5"/>
  <c r="BF25" i="5"/>
  <c r="BN25" i="5" s="1"/>
  <c r="BI30" i="5"/>
  <c r="BA34" i="5"/>
  <c r="BF34" i="5" s="1"/>
  <c r="BN34" i="5" s="1"/>
  <c r="AT44" i="5"/>
  <c r="BB44" i="5" s="1"/>
  <c r="BJ44" i="5" s="1"/>
  <c r="BF54" i="5"/>
  <c r="BN54" i="5" s="1"/>
  <c r="BI26" i="5"/>
  <c r="BF30" i="5"/>
  <c r="BN30" i="5" s="1"/>
  <c r="BI41" i="5"/>
  <c r="BA41" i="5"/>
  <c r="AX41" i="5"/>
  <c r="BF41" i="5" s="1"/>
  <c r="BA54" i="5"/>
  <c r="BA30" i="5"/>
  <c r="BI43" i="5"/>
  <c r="BA43" i="5"/>
  <c r="BN52" i="5"/>
  <c r="AY37" i="5"/>
  <c r="BG37" i="5" s="1"/>
  <c r="BO37" i="5" s="1"/>
  <c r="AZ47" i="5"/>
  <c r="BH47" i="5" s="1"/>
  <c r="BP47" i="5" s="1"/>
  <c r="BA51" i="5"/>
  <c r="BA55" i="5"/>
  <c r="BH55" i="5" s="1"/>
  <c r="BP55" i="5" s="1"/>
  <c r="BB62" i="5"/>
  <c r="BI62" i="5"/>
  <c r="BB68" i="5"/>
  <c r="BI57" i="5"/>
  <c r="BA57" i="5"/>
  <c r="AX57" i="5"/>
  <c r="AT63" i="5"/>
  <c r="BB63" i="5" s="1"/>
  <c r="BJ63" i="5" s="1"/>
  <c r="BA66" i="5"/>
  <c r="BF74" i="5"/>
  <c r="BN74" i="5" s="1"/>
  <c r="BI52" i="5"/>
  <c r="BI54" i="5"/>
  <c r="BI58" i="5"/>
  <c r="BI65" i="5"/>
  <c r="BA65" i="5"/>
  <c r="AX65" i="5"/>
  <c r="AQ50" i="5"/>
  <c r="BA50" i="5" s="1"/>
  <c r="BB50" i="5" s="1"/>
  <c r="AW51" i="5"/>
  <c r="BE51" i="5" s="1"/>
  <c r="BM51" i="5" s="1"/>
  <c r="BB66" i="5"/>
  <c r="BJ66" i="5" s="1"/>
  <c r="BI81" i="5"/>
  <c r="BI68" i="5"/>
  <c r="BB72" i="5"/>
  <c r="BF49" i="5"/>
  <c r="BI49" i="5"/>
  <c r="BH58" i="5"/>
  <c r="BA71" i="5"/>
  <c r="BF71" i="5" s="1"/>
  <c r="BN71" i="5" s="1"/>
  <c r="BA70" i="5"/>
  <c r="BB70" i="5" s="1"/>
  <c r="BJ70" i="5" s="1"/>
  <c r="BA74" i="5"/>
  <c r="BA78" i="5"/>
  <c r="BF78" i="5" s="1"/>
  <c r="BN78" i="5" s="1"/>
  <c r="AQ73" i="5"/>
  <c r="BA73" i="5" s="1"/>
  <c r="BB73" i="5" s="1"/>
  <c r="AQ81" i="5"/>
  <c r="BA81" i="5"/>
  <c r="BB81" i="5" s="1"/>
  <c r="BJ81" i="5" s="1"/>
  <c r="BA56" i="5"/>
  <c r="BF56" i="5" s="1"/>
  <c r="BN56" i="5" s="1"/>
  <c r="AQ64" i="5"/>
  <c r="BI64" i="5" s="1"/>
  <c r="AQ68" i="5"/>
  <c r="BA68" i="5"/>
  <c r="AQ72" i="5"/>
  <c r="BI72" i="5" s="1"/>
  <c r="BA72" i="5"/>
  <c r="BA76" i="5"/>
  <c r="BE76" i="5" s="1"/>
  <c r="BM76" i="5" s="1"/>
  <c r="AQ80" i="5"/>
  <c r="BI80" i="5" s="1"/>
  <c r="BA80" i="5"/>
  <c r="BB80" i="5" s="1"/>
  <c r="BJ80" i="5" s="1"/>
  <c r="S103" i="4"/>
  <c r="O103" i="4"/>
  <c r="P103" i="4"/>
  <c r="N97" i="4"/>
  <c r="R103" i="4"/>
  <c r="M103" i="4"/>
  <c r="T88" i="4"/>
  <c r="L103" i="4"/>
  <c r="W88" i="4"/>
  <c r="Q103" i="4"/>
  <c r="V102" i="4"/>
  <c r="Y102" i="4"/>
  <c r="T103" i="4"/>
  <c r="K97" i="4"/>
  <c r="W102" i="4"/>
  <c r="N103" i="4"/>
  <c r="Q97" i="4"/>
  <c r="U102" i="4"/>
  <c r="K103" i="4"/>
  <c r="K88" i="4"/>
  <c r="T97" i="4"/>
  <c r="N88" i="4"/>
  <c r="W97" i="4"/>
  <c r="Q88" i="4"/>
  <c r="Z104" i="2"/>
  <c r="Y104" i="2"/>
  <c r="X104" i="2"/>
  <c r="W104" i="2"/>
  <c r="V104" i="2"/>
  <c r="U104" i="2"/>
  <c r="Y102" i="2"/>
  <c r="Z102" i="2"/>
  <c r="T103" i="2"/>
  <c r="T102" i="2"/>
  <c r="T101" i="2"/>
  <c r="AS3" i="2"/>
  <c r="AS4" i="2"/>
  <c r="AS5" i="2"/>
  <c r="AS6" i="2"/>
  <c r="AS7" i="2"/>
  <c r="AS8" i="2"/>
  <c r="AS9" i="2"/>
  <c r="AS10" i="2"/>
  <c r="AS11" i="2"/>
  <c r="AS12" i="2"/>
  <c r="AS13" i="2"/>
  <c r="AS14" i="2"/>
  <c r="AS15" i="2"/>
  <c r="AS16" i="2"/>
  <c r="AS17" i="2"/>
  <c r="AS18" i="2"/>
  <c r="AS19" i="2"/>
  <c r="AS20" i="2"/>
  <c r="AS21" i="2"/>
  <c r="AS22" i="2"/>
  <c r="AS23" i="2"/>
  <c r="AS24" i="2"/>
  <c r="AS25" i="2"/>
  <c r="AS26" i="2"/>
  <c r="AS27" i="2"/>
  <c r="AS28" i="2"/>
  <c r="AS29" i="2"/>
  <c r="AS30" i="2"/>
  <c r="AS31" i="2"/>
  <c r="AS32" i="2"/>
  <c r="AS33" i="2"/>
  <c r="AS34" i="2"/>
  <c r="AS35" i="2"/>
  <c r="AS36" i="2"/>
  <c r="AS37" i="2"/>
  <c r="AS38" i="2"/>
  <c r="AS39" i="2"/>
  <c r="AS40" i="2"/>
  <c r="AS41" i="2"/>
  <c r="AS42" i="2"/>
  <c r="AS43" i="2"/>
  <c r="AS44" i="2"/>
  <c r="AS45" i="2"/>
  <c r="AS46" i="2"/>
  <c r="AS47" i="2"/>
  <c r="AS48" i="2"/>
  <c r="AS49" i="2"/>
  <c r="AS50" i="2"/>
  <c r="AS51" i="2"/>
  <c r="AS52" i="2"/>
  <c r="AS53" i="2"/>
  <c r="AS54" i="2"/>
  <c r="AS55" i="2"/>
  <c r="AS56" i="2"/>
  <c r="AS57" i="2"/>
  <c r="AS58" i="2"/>
  <c r="AS59" i="2"/>
  <c r="AS60" i="2"/>
  <c r="AS61" i="2"/>
  <c r="AS62" i="2"/>
  <c r="AS63" i="2"/>
  <c r="AS64" i="2"/>
  <c r="AS65" i="2"/>
  <c r="AS66" i="2"/>
  <c r="AS67" i="2"/>
  <c r="AS68" i="2"/>
  <c r="AS69" i="2"/>
  <c r="AS70" i="2"/>
  <c r="AS71" i="2"/>
  <c r="AS72" i="2"/>
  <c r="AS73" i="2"/>
  <c r="AS74" i="2"/>
  <c r="AS75" i="2"/>
  <c r="AS76" i="2"/>
  <c r="AS77" i="2"/>
  <c r="AS78" i="2"/>
  <c r="AS79" i="2"/>
  <c r="AS80" i="2"/>
  <c r="AS2" i="2"/>
  <c r="AK3" i="2"/>
  <c r="AK4" i="2"/>
  <c r="AK5" i="2"/>
  <c r="AK6" i="2"/>
  <c r="AK7" i="2"/>
  <c r="AK8" i="2"/>
  <c r="AK9" i="2"/>
  <c r="AK10" i="2"/>
  <c r="AK11" i="2"/>
  <c r="AK12" i="2"/>
  <c r="AK13" i="2"/>
  <c r="AK14" i="2"/>
  <c r="AK15" i="2"/>
  <c r="AK16" i="2"/>
  <c r="AK17" i="2"/>
  <c r="AK18" i="2"/>
  <c r="AK19" i="2"/>
  <c r="AK20" i="2"/>
  <c r="AK21" i="2"/>
  <c r="AK22" i="2"/>
  <c r="AK23" i="2"/>
  <c r="AK24" i="2"/>
  <c r="AK25" i="2"/>
  <c r="AK26" i="2"/>
  <c r="AK27" i="2"/>
  <c r="AK28" i="2"/>
  <c r="AK29" i="2"/>
  <c r="AK30" i="2"/>
  <c r="AK31" i="2"/>
  <c r="AK32" i="2"/>
  <c r="AK33" i="2"/>
  <c r="AK34" i="2"/>
  <c r="AK35" i="2"/>
  <c r="AK36" i="2"/>
  <c r="AK37" i="2"/>
  <c r="AK38" i="2"/>
  <c r="AK39" i="2"/>
  <c r="AK40" i="2"/>
  <c r="AK41" i="2"/>
  <c r="AK42" i="2"/>
  <c r="AK43" i="2"/>
  <c r="AK44" i="2"/>
  <c r="AK45" i="2"/>
  <c r="AK46" i="2"/>
  <c r="AK47" i="2"/>
  <c r="AK48" i="2"/>
  <c r="AK49" i="2"/>
  <c r="AK50" i="2"/>
  <c r="AK51" i="2"/>
  <c r="AK52" i="2"/>
  <c r="AK53" i="2"/>
  <c r="AK54" i="2"/>
  <c r="AK55" i="2"/>
  <c r="AK56" i="2"/>
  <c r="AK57" i="2"/>
  <c r="AK58" i="2"/>
  <c r="AK59" i="2"/>
  <c r="AK60" i="2"/>
  <c r="AK61" i="2"/>
  <c r="AK62" i="2"/>
  <c r="AK63" i="2"/>
  <c r="AK64" i="2"/>
  <c r="AK65" i="2"/>
  <c r="AK66" i="2"/>
  <c r="AK67" i="2"/>
  <c r="AK68" i="2"/>
  <c r="AK69" i="2"/>
  <c r="AK70" i="2"/>
  <c r="AK71" i="2"/>
  <c r="AK72" i="2"/>
  <c r="AK73" i="2"/>
  <c r="AK74" i="2"/>
  <c r="AK75" i="2"/>
  <c r="AK76" i="2"/>
  <c r="AK77" i="2"/>
  <c r="AK78" i="2"/>
  <c r="AK79" i="2"/>
  <c r="AK80" i="2"/>
  <c r="AK2" i="2"/>
  <c r="AR3" i="2"/>
  <c r="AR4" i="2"/>
  <c r="AR5" i="2"/>
  <c r="AR6" i="2"/>
  <c r="AR7" i="2"/>
  <c r="AR8" i="2"/>
  <c r="AR9" i="2"/>
  <c r="AR10" i="2"/>
  <c r="AR11" i="2"/>
  <c r="AR12" i="2"/>
  <c r="AR13" i="2"/>
  <c r="AR14" i="2"/>
  <c r="AR15" i="2"/>
  <c r="AR16" i="2"/>
  <c r="AR17" i="2"/>
  <c r="AR18" i="2"/>
  <c r="AR19" i="2"/>
  <c r="AR20" i="2"/>
  <c r="AR21" i="2"/>
  <c r="AR22" i="2"/>
  <c r="AR23" i="2"/>
  <c r="AR24" i="2"/>
  <c r="AR25" i="2"/>
  <c r="AR26" i="2"/>
  <c r="AR27" i="2"/>
  <c r="AR28" i="2"/>
  <c r="AR29" i="2"/>
  <c r="AR30" i="2"/>
  <c r="AR31" i="2"/>
  <c r="AR32" i="2"/>
  <c r="AR33" i="2"/>
  <c r="AR34" i="2"/>
  <c r="AR35" i="2"/>
  <c r="AR36" i="2"/>
  <c r="AR37" i="2"/>
  <c r="AR38" i="2"/>
  <c r="AR39" i="2"/>
  <c r="AR40" i="2"/>
  <c r="AR41" i="2"/>
  <c r="AR42" i="2"/>
  <c r="AR43" i="2"/>
  <c r="AR44" i="2"/>
  <c r="AR45" i="2"/>
  <c r="AR46" i="2"/>
  <c r="AR47" i="2"/>
  <c r="AR48" i="2"/>
  <c r="AR49" i="2"/>
  <c r="AR50" i="2"/>
  <c r="AR51" i="2"/>
  <c r="AR52" i="2"/>
  <c r="AR53" i="2"/>
  <c r="AR54" i="2"/>
  <c r="AR55" i="2"/>
  <c r="AR56" i="2"/>
  <c r="AR57" i="2"/>
  <c r="AR58" i="2"/>
  <c r="AR59" i="2"/>
  <c r="AR60" i="2"/>
  <c r="AR61" i="2"/>
  <c r="AR62" i="2"/>
  <c r="AR63" i="2"/>
  <c r="AR64" i="2"/>
  <c r="AR65" i="2"/>
  <c r="AR66" i="2"/>
  <c r="AR67" i="2"/>
  <c r="AR68" i="2"/>
  <c r="AR69" i="2"/>
  <c r="AR70" i="2"/>
  <c r="AR71" i="2"/>
  <c r="AR72" i="2"/>
  <c r="AR73" i="2"/>
  <c r="AR74" i="2"/>
  <c r="AR75" i="2"/>
  <c r="AR76" i="2"/>
  <c r="AR77" i="2"/>
  <c r="AR78" i="2"/>
  <c r="AR79" i="2"/>
  <c r="AR80" i="2"/>
  <c r="AR2" i="2"/>
  <c r="W92" i="2"/>
  <c r="W83" i="2"/>
  <c r="T83" i="2"/>
  <c r="T92" i="2" s="1"/>
  <c r="Q92" i="2"/>
  <c r="Q83" i="2"/>
  <c r="N82" i="2"/>
  <c r="N84" i="2"/>
  <c r="N93" i="2" s="1"/>
  <c r="N94" i="2"/>
  <c r="N86" i="2"/>
  <c r="N95" i="2" s="1"/>
  <c r="N87" i="2"/>
  <c r="N91" i="2"/>
  <c r="N96" i="2"/>
  <c r="AQ83" i="5" l="1"/>
  <c r="BJ73" i="5"/>
  <c r="AX91" i="5"/>
  <c r="AX96" i="5"/>
  <c r="AV87" i="5"/>
  <c r="AX88" i="5"/>
  <c r="AY93" i="5"/>
  <c r="BA7" i="5"/>
  <c r="BB7" i="5" s="1"/>
  <c r="BJ7" i="5" s="1"/>
  <c r="AX92" i="5"/>
  <c r="AY90" i="5"/>
  <c r="AZ90" i="5"/>
  <c r="AY94" i="5"/>
  <c r="BI73" i="5"/>
  <c r="AV93" i="5"/>
  <c r="AV92" i="5"/>
  <c r="AX94" i="5"/>
  <c r="BN41" i="5"/>
  <c r="BJ19" i="5"/>
  <c r="BJ72" i="5"/>
  <c r="BP58" i="5"/>
  <c r="BF65" i="5"/>
  <c r="BN65" i="5" s="1"/>
  <c r="BI50" i="5"/>
  <c r="BJ50" i="5" s="1"/>
  <c r="BF57" i="5"/>
  <c r="BN57" i="5" s="1"/>
  <c r="BA64" i="5"/>
  <c r="BB64" i="5" s="1"/>
  <c r="BJ64" i="5" s="1"/>
  <c r="BJ62" i="5"/>
  <c r="BB43" i="5"/>
  <c r="BJ43" i="5" s="1"/>
  <c r="BM14" i="5"/>
  <c r="BN49" i="5"/>
  <c r="BJ68" i="5"/>
  <c r="AY91" i="5"/>
  <c r="AZ91" i="5"/>
  <c r="BN4" i="5"/>
  <c r="X102" i="4"/>
  <c r="Z102" i="4" s="1"/>
  <c r="N88" i="2"/>
  <c r="N97" i="2"/>
  <c r="AD124" i="3"/>
  <c r="AC124" i="3"/>
  <c r="Z124" i="3"/>
  <c r="Y124" i="3"/>
  <c r="V124" i="3"/>
  <c r="U124" i="3"/>
  <c r="AD123" i="3"/>
  <c r="AC123" i="3"/>
  <c r="Z123" i="3"/>
  <c r="Y123" i="3"/>
  <c r="V123" i="3"/>
  <c r="U123" i="3"/>
  <c r="AI121" i="3"/>
  <c r="AH121" i="3"/>
  <c r="AD121" i="3"/>
  <c r="AC121" i="3"/>
  <c r="Z121" i="3"/>
  <c r="Y121" i="3"/>
  <c r="V121" i="3"/>
  <c r="U121" i="3"/>
  <c r="AI120" i="3"/>
  <c r="AH120" i="3"/>
  <c r="AD120" i="3"/>
  <c r="AC120" i="3"/>
  <c r="Z120" i="3"/>
  <c r="Y120" i="3"/>
  <c r="V120" i="3"/>
  <c r="U120" i="3"/>
  <c r="AI118" i="3"/>
  <c r="AH118" i="3"/>
  <c r="AD118" i="3"/>
  <c r="AC118" i="3"/>
  <c r="Z118" i="3"/>
  <c r="Y118" i="3"/>
  <c r="V118" i="3"/>
  <c r="U118" i="3"/>
  <c r="AI117" i="3"/>
  <c r="AH117" i="3"/>
  <c r="AD117" i="3"/>
  <c r="AC117" i="3"/>
  <c r="Z117" i="3"/>
  <c r="Y117" i="3"/>
  <c r="V117" i="3"/>
  <c r="U117" i="3"/>
  <c r="AI115" i="3"/>
  <c r="AH115" i="3"/>
  <c r="AD115" i="3"/>
  <c r="AC115" i="3"/>
  <c r="Z115" i="3"/>
  <c r="Y115" i="3"/>
  <c r="V115" i="3"/>
  <c r="U115" i="3"/>
  <c r="AI114" i="3"/>
  <c r="AH114" i="3"/>
  <c r="AD114" i="3"/>
  <c r="AC114" i="3"/>
  <c r="Z114" i="3"/>
  <c r="Y114" i="3"/>
  <c r="V114" i="3"/>
  <c r="U114" i="3"/>
  <c r="AU94" i="3"/>
  <c r="AU93" i="3"/>
  <c r="AS93" i="3"/>
  <c r="AU92" i="3"/>
  <c r="AS92" i="3"/>
  <c r="AU91" i="3"/>
  <c r="AS91" i="3"/>
  <c r="AU90" i="3"/>
  <c r="AU89" i="3"/>
  <c r="AU88" i="3"/>
  <c r="AS87" i="3"/>
  <c r="C84" i="3"/>
  <c r="R83" i="3"/>
  <c r="Q83" i="3"/>
  <c r="P83" i="3"/>
  <c r="O83" i="3"/>
  <c r="N83" i="3"/>
  <c r="M83" i="3"/>
  <c r="L83" i="3"/>
  <c r="K83" i="3"/>
  <c r="J83" i="3"/>
  <c r="I83" i="3"/>
  <c r="H83" i="3"/>
  <c r="G83" i="3"/>
  <c r="F83" i="3"/>
  <c r="E83" i="3"/>
  <c r="D83" i="3"/>
  <c r="C83" i="3"/>
  <c r="AX81" i="3"/>
  <c r="AW81" i="3"/>
  <c r="BM81" i="3" s="1"/>
  <c r="AV81" i="3"/>
  <c r="BL81" i="3" s="1"/>
  <c r="AU81" i="3"/>
  <c r="BK81" i="3" s="1"/>
  <c r="AT81" i="3"/>
  <c r="AS81" i="3"/>
  <c r="BI81" i="3" s="1"/>
  <c r="AN81" i="3"/>
  <c r="AM81" i="3"/>
  <c r="AL81" i="3"/>
  <c r="AK81" i="3"/>
  <c r="AJ81" i="3"/>
  <c r="AI81" i="3"/>
  <c r="AH81" i="3"/>
  <c r="AG81" i="3"/>
  <c r="AF81" i="3"/>
  <c r="AE81" i="3"/>
  <c r="AD81" i="3"/>
  <c r="AC81" i="3"/>
  <c r="AB81" i="3"/>
  <c r="AA81" i="3"/>
  <c r="Z81" i="3"/>
  <c r="Y81" i="3"/>
  <c r="X81" i="3"/>
  <c r="W81" i="3"/>
  <c r="V81" i="3"/>
  <c r="U81" i="3"/>
  <c r="AX80" i="3"/>
  <c r="BN80" i="3" s="1"/>
  <c r="AW80" i="3"/>
  <c r="BM80" i="3" s="1"/>
  <c r="AV80" i="3"/>
  <c r="BL80" i="3" s="1"/>
  <c r="AU80" i="3"/>
  <c r="BK80" i="3" s="1"/>
  <c r="AT80" i="3"/>
  <c r="BJ80" i="3" s="1"/>
  <c r="AS80" i="3"/>
  <c r="BI80" i="3" s="1"/>
  <c r="AN80" i="3"/>
  <c r="AM80" i="3"/>
  <c r="AL80" i="3"/>
  <c r="AK80" i="3"/>
  <c r="AJ80" i="3"/>
  <c r="AI80" i="3"/>
  <c r="AH80" i="3"/>
  <c r="AG80" i="3"/>
  <c r="AF80" i="3"/>
  <c r="AE80" i="3"/>
  <c r="AD80" i="3"/>
  <c r="AC80" i="3"/>
  <c r="AB80" i="3"/>
  <c r="AA80" i="3"/>
  <c r="Z80" i="3"/>
  <c r="Y80" i="3"/>
  <c r="X80" i="3"/>
  <c r="W80" i="3"/>
  <c r="V80" i="3"/>
  <c r="U80" i="3"/>
  <c r="BJ79" i="3"/>
  <c r="AX79" i="3"/>
  <c r="BN79" i="3" s="1"/>
  <c r="AW79" i="3"/>
  <c r="BM79" i="3" s="1"/>
  <c r="AV79" i="3"/>
  <c r="AT79" i="3"/>
  <c r="BB79" i="3" s="1"/>
  <c r="AS79" i="3"/>
  <c r="BI79" i="3" s="1"/>
  <c r="AR79" i="3"/>
  <c r="BH79" i="3" s="1"/>
  <c r="AN79" i="3"/>
  <c r="AM79" i="3"/>
  <c r="AL79" i="3"/>
  <c r="AK79" i="3"/>
  <c r="AJ79" i="3"/>
  <c r="AI79" i="3"/>
  <c r="AH79" i="3"/>
  <c r="AG79" i="3"/>
  <c r="AF79" i="3"/>
  <c r="AE79" i="3"/>
  <c r="AD79" i="3"/>
  <c r="AC79" i="3"/>
  <c r="AB79" i="3"/>
  <c r="AA79" i="3"/>
  <c r="Z79" i="3"/>
  <c r="Y79" i="3"/>
  <c r="X79" i="3"/>
  <c r="W79" i="3"/>
  <c r="V79" i="3"/>
  <c r="U79" i="3"/>
  <c r="BE78" i="3"/>
  <c r="BA78" i="3"/>
  <c r="AX78" i="3"/>
  <c r="BF78" i="3" s="1"/>
  <c r="AW78" i="3"/>
  <c r="BM78" i="3" s="1"/>
  <c r="AU78" i="3"/>
  <c r="BK78" i="3" s="1"/>
  <c r="AT78" i="3"/>
  <c r="AS78" i="3"/>
  <c r="BI78" i="3" s="1"/>
  <c r="AR78" i="3"/>
  <c r="AZ78" i="3" s="1"/>
  <c r="AN78" i="3"/>
  <c r="AM78" i="3"/>
  <c r="AV78" i="3" s="1"/>
  <c r="AL78" i="3"/>
  <c r="AK78" i="3"/>
  <c r="AJ78" i="3"/>
  <c r="AO78" i="3" s="1"/>
  <c r="AI78" i="3"/>
  <c r="AH78" i="3"/>
  <c r="AG78" i="3"/>
  <c r="AF78" i="3"/>
  <c r="AE78" i="3"/>
  <c r="AD78" i="3"/>
  <c r="AC78" i="3"/>
  <c r="AB78" i="3"/>
  <c r="AA78" i="3"/>
  <c r="Z78" i="3"/>
  <c r="Y78" i="3"/>
  <c r="X78" i="3"/>
  <c r="W78" i="3"/>
  <c r="V78" i="3"/>
  <c r="U78" i="3"/>
  <c r="BH77" i="3"/>
  <c r="BD77" i="3"/>
  <c r="AZ77" i="3"/>
  <c r="AX77" i="3"/>
  <c r="AW77" i="3"/>
  <c r="BE77" i="3" s="1"/>
  <c r="AV77" i="3"/>
  <c r="BL77" i="3" s="1"/>
  <c r="AU77" i="3"/>
  <c r="BK77" i="3" s="1"/>
  <c r="AT77" i="3"/>
  <c r="BJ77" i="3" s="1"/>
  <c r="AS77" i="3"/>
  <c r="AR77" i="3"/>
  <c r="AN77" i="3"/>
  <c r="AM77" i="3"/>
  <c r="AL77" i="3"/>
  <c r="AK77" i="3"/>
  <c r="AJ77" i="3"/>
  <c r="AO77" i="3" s="1"/>
  <c r="AI77" i="3"/>
  <c r="AH77" i="3"/>
  <c r="AG77" i="3"/>
  <c r="AF77" i="3"/>
  <c r="AE77" i="3"/>
  <c r="AD77" i="3"/>
  <c r="AC77" i="3"/>
  <c r="AB77" i="3"/>
  <c r="AA77" i="3"/>
  <c r="Z77" i="3"/>
  <c r="Y77" i="3"/>
  <c r="X77" i="3"/>
  <c r="W77" i="3"/>
  <c r="V77" i="3"/>
  <c r="U77" i="3"/>
  <c r="BF76" i="3"/>
  <c r="BB76" i="3"/>
  <c r="AX76" i="3"/>
  <c r="BN76" i="3" s="1"/>
  <c r="AW76" i="3"/>
  <c r="BM76" i="3" s="1"/>
  <c r="AV76" i="3"/>
  <c r="BD76" i="3" s="1"/>
  <c r="AT76" i="3"/>
  <c r="BJ76" i="3" s="1"/>
  <c r="AS76" i="3"/>
  <c r="BI76" i="3" s="1"/>
  <c r="AR76" i="3"/>
  <c r="BH76" i="3" s="1"/>
  <c r="AN76" i="3"/>
  <c r="AM76" i="3"/>
  <c r="AL76" i="3"/>
  <c r="AK76" i="3"/>
  <c r="AJ76" i="3"/>
  <c r="AI76" i="3"/>
  <c r="AH76" i="3"/>
  <c r="AG76" i="3"/>
  <c r="AF76" i="3"/>
  <c r="AE76" i="3"/>
  <c r="AD76" i="3"/>
  <c r="AC76" i="3"/>
  <c r="AB76" i="3"/>
  <c r="AA76" i="3"/>
  <c r="Z76" i="3"/>
  <c r="Y76" i="3"/>
  <c r="X76" i="3"/>
  <c r="W76" i="3"/>
  <c r="V76" i="3"/>
  <c r="U76" i="3"/>
  <c r="BI75" i="3"/>
  <c r="BA75" i="3"/>
  <c r="AW75" i="3"/>
  <c r="BM75" i="3" s="1"/>
  <c r="AV75" i="3"/>
  <c r="BL75" i="3" s="1"/>
  <c r="AU75" i="3"/>
  <c r="BK75" i="3" s="1"/>
  <c r="AT75" i="3"/>
  <c r="AS75" i="3"/>
  <c r="AR75" i="3"/>
  <c r="AZ75" i="3" s="1"/>
  <c r="AN75" i="3"/>
  <c r="AX75" i="3" s="1"/>
  <c r="AM75" i="3"/>
  <c r="AL75" i="3"/>
  <c r="AK75" i="3"/>
  <c r="AJ75" i="3"/>
  <c r="AO75" i="3" s="1"/>
  <c r="AI75" i="3"/>
  <c r="AH75" i="3"/>
  <c r="AG75" i="3"/>
  <c r="AF75" i="3"/>
  <c r="AE75" i="3"/>
  <c r="AD75" i="3"/>
  <c r="AC75" i="3"/>
  <c r="AB75" i="3"/>
  <c r="AA75" i="3"/>
  <c r="Z75" i="3"/>
  <c r="Y75" i="3"/>
  <c r="X75" i="3"/>
  <c r="W75" i="3"/>
  <c r="V75" i="3"/>
  <c r="U75" i="3"/>
  <c r="BB74" i="3"/>
  <c r="AX74" i="3"/>
  <c r="BN74" i="3" s="1"/>
  <c r="AW74" i="3"/>
  <c r="AU74" i="3"/>
  <c r="BK74" i="3" s="1"/>
  <c r="AT74" i="3"/>
  <c r="BJ74" i="3" s="1"/>
  <c r="AS74" i="3"/>
  <c r="AR74" i="3"/>
  <c r="BH74" i="3" s="1"/>
  <c r="AN74" i="3"/>
  <c r="AM74" i="3"/>
  <c r="AV74" i="3" s="1"/>
  <c r="AL74" i="3"/>
  <c r="AK74" i="3"/>
  <c r="AJ74" i="3"/>
  <c r="AI74" i="3"/>
  <c r="AH74" i="3"/>
  <c r="AG74" i="3"/>
  <c r="AF74" i="3"/>
  <c r="AE74" i="3"/>
  <c r="AD74" i="3"/>
  <c r="AC74" i="3"/>
  <c r="AB74" i="3"/>
  <c r="AA74" i="3"/>
  <c r="Z74" i="3"/>
  <c r="Y74" i="3"/>
  <c r="X74" i="3"/>
  <c r="W74" i="3"/>
  <c r="V74" i="3"/>
  <c r="U74" i="3"/>
  <c r="BL73" i="3"/>
  <c r="AX73" i="3"/>
  <c r="BN73" i="3" s="1"/>
  <c r="AW73" i="3"/>
  <c r="BM73" i="3" s="1"/>
  <c r="AV73" i="3"/>
  <c r="BD73" i="3" s="1"/>
  <c r="AU73" i="3"/>
  <c r="BK73" i="3" s="1"/>
  <c r="AT73" i="3"/>
  <c r="BB73" i="3" s="1"/>
  <c r="AS73" i="3"/>
  <c r="BI73" i="3" s="1"/>
  <c r="AN73" i="3"/>
  <c r="AM73" i="3"/>
  <c r="AL73" i="3"/>
  <c r="AK73" i="3"/>
  <c r="AJ73" i="3"/>
  <c r="AR73" i="3" s="1"/>
  <c r="AI73" i="3"/>
  <c r="AH73" i="3"/>
  <c r="AG73" i="3"/>
  <c r="AF73" i="3"/>
  <c r="AE73" i="3"/>
  <c r="AD73" i="3"/>
  <c r="AC73" i="3"/>
  <c r="AB73" i="3"/>
  <c r="AA73" i="3"/>
  <c r="Z73" i="3"/>
  <c r="Y73" i="3"/>
  <c r="X73" i="3"/>
  <c r="W73" i="3"/>
  <c r="V73" i="3"/>
  <c r="U73" i="3"/>
  <c r="BB72" i="3"/>
  <c r="AX72" i="3"/>
  <c r="BN72" i="3" s="1"/>
  <c r="AW72" i="3"/>
  <c r="BM72" i="3" s="1"/>
  <c r="AV72" i="3"/>
  <c r="BL72" i="3" s="1"/>
  <c r="AU72" i="3"/>
  <c r="BK72" i="3" s="1"/>
  <c r="AT72" i="3"/>
  <c r="BJ72" i="3" s="1"/>
  <c r="AS72" i="3"/>
  <c r="BI72" i="3" s="1"/>
  <c r="AN72" i="3"/>
  <c r="AM72" i="3"/>
  <c r="AL72" i="3"/>
  <c r="AK72" i="3"/>
  <c r="AJ72" i="3"/>
  <c r="AI72" i="3"/>
  <c r="AH72" i="3"/>
  <c r="AG72" i="3"/>
  <c r="AF72" i="3"/>
  <c r="AE72" i="3"/>
  <c r="AD72" i="3"/>
  <c r="AC72" i="3"/>
  <c r="AB72" i="3"/>
  <c r="AA72" i="3"/>
  <c r="Z72" i="3"/>
  <c r="Y72" i="3"/>
  <c r="X72" i="3"/>
  <c r="W72" i="3"/>
  <c r="V72" i="3"/>
  <c r="U72" i="3"/>
  <c r="BI71" i="3"/>
  <c r="BA71" i="3"/>
  <c r="AX71" i="3"/>
  <c r="AW71" i="3"/>
  <c r="BM71" i="3" s="1"/>
  <c r="AU71" i="3"/>
  <c r="BK71" i="3" s="1"/>
  <c r="AT71" i="3"/>
  <c r="AS71" i="3"/>
  <c r="AR71" i="3"/>
  <c r="AZ71" i="3" s="1"/>
  <c r="AN71" i="3"/>
  <c r="AM71" i="3"/>
  <c r="AV71" i="3" s="1"/>
  <c r="AL71" i="3"/>
  <c r="AK71" i="3"/>
  <c r="AJ71" i="3"/>
  <c r="AI71" i="3"/>
  <c r="AH71" i="3"/>
  <c r="AG71" i="3"/>
  <c r="AF71" i="3"/>
  <c r="AE71" i="3"/>
  <c r="AD71" i="3"/>
  <c r="AC71" i="3"/>
  <c r="AB71" i="3"/>
  <c r="AA71" i="3"/>
  <c r="Z71" i="3"/>
  <c r="Y71" i="3"/>
  <c r="X71" i="3"/>
  <c r="W71" i="3"/>
  <c r="V71" i="3"/>
  <c r="U71" i="3"/>
  <c r="AX70" i="3"/>
  <c r="AW70" i="3"/>
  <c r="BE70" i="3" s="1"/>
  <c r="AV70" i="3"/>
  <c r="BL70" i="3" s="1"/>
  <c r="AU70" i="3"/>
  <c r="BK70" i="3" s="1"/>
  <c r="AT70" i="3"/>
  <c r="BJ70" i="3" s="1"/>
  <c r="AS70" i="3"/>
  <c r="AN70" i="3"/>
  <c r="AM70" i="3"/>
  <c r="AL70" i="3"/>
  <c r="AK70" i="3"/>
  <c r="AJ70" i="3"/>
  <c r="AO70" i="3" s="1"/>
  <c r="AI70" i="3"/>
  <c r="AH70" i="3"/>
  <c r="AG70" i="3"/>
  <c r="AF70" i="3"/>
  <c r="AE70" i="3"/>
  <c r="AD70" i="3"/>
  <c r="AC70" i="3"/>
  <c r="AB70" i="3"/>
  <c r="AA70" i="3"/>
  <c r="Z70" i="3"/>
  <c r="Y70" i="3"/>
  <c r="X70" i="3"/>
  <c r="W70" i="3"/>
  <c r="V70" i="3"/>
  <c r="U70" i="3"/>
  <c r="BN69" i="3"/>
  <c r="BL69" i="3"/>
  <c r="AX69" i="3"/>
  <c r="BF69" i="3" s="1"/>
  <c r="AW69" i="3"/>
  <c r="BE69" i="3" s="1"/>
  <c r="AV69" i="3"/>
  <c r="BD69" i="3" s="1"/>
  <c r="AU69" i="3"/>
  <c r="AT69" i="3"/>
  <c r="BJ69" i="3" s="1"/>
  <c r="AS69" i="3"/>
  <c r="BI69" i="3" s="1"/>
  <c r="AN69" i="3"/>
  <c r="AM69" i="3"/>
  <c r="AL69" i="3"/>
  <c r="AK69" i="3"/>
  <c r="AJ69" i="3"/>
  <c r="AI69" i="3"/>
  <c r="AH69" i="3"/>
  <c r="AG69" i="3"/>
  <c r="AF69" i="3"/>
  <c r="AE69" i="3"/>
  <c r="AD69" i="3"/>
  <c r="AC69" i="3"/>
  <c r="AB69" i="3"/>
  <c r="AA69" i="3"/>
  <c r="Z69" i="3"/>
  <c r="Y69" i="3"/>
  <c r="X69" i="3"/>
  <c r="W69" i="3"/>
  <c r="V69" i="3"/>
  <c r="U69" i="3"/>
  <c r="BD68" i="3"/>
  <c r="AX68" i="3"/>
  <c r="AW68" i="3"/>
  <c r="BM68" i="3" s="1"/>
  <c r="AV68" i="3"/>
  <c r="BL68" i="3" s="1"/>
  <c r="AU68" i="3"/>
  <c r="BK68" i="3" s="1"/>
  <c r="AT68" i="3"/>
  <c r="AS68" i="3"/>
  <c r="BA68" i="3" s="1"/>
  <c r="AN68" i="3"/>
  <c r="AM68" i="3"/>
  <c r="AL68" i="3"/>
  <c r="AK68" i="3"/>
  <c r="AJ68" i="3"/>
  <c r="AO68" i="3" s="1"/>
  <c r="AI68" i="3"/>
  <c r="AH68" i="3"/>
  <c r="AG68" i="3"/>
  <c r="AF68" i="3"/>
  <c r="AE68" i="3"/>
  <c r="AD68" i="3"/>
  <c r="AC68" i="3"/>
  <c r="AB68" i="3"/>
  <c r="AA68" i="3"/>
  <c r="Z68" i="3"/>
  <c r="Y68" i="3"/>
  <c r="X68" i="3"/>
  <c r="W68" i="3"/>
  <c r="V68" i="3"/>
  <c r="U68" i="3"/>
  <c r="AW67" i="3"/>
  <c r="BE67" i="3" s="1"/>
  <c r="AV67" i="3"/>
  <c r="BL67" i="3" s="1"/>
  <c r="AU67" i="3"/>
  <c r="BK67" i="3" s="1"/>
  <c r="AT67" i="3"/>
  <c r="BJ67" i="3" s="1"/>
  <c r="AS67" i="3"/>
  <c r="AR67" i="3"/>
  <c r="AZ67" i="3" s="1"/>
  <c r="AN67" i="3"/>
  <c r="AX67" i="3" s="1"/>
  <c r="AM67" i="3"/>
  <c r="AL67" i="3"/>
  <c r="AK67" i="3"/>
  <c r="AJ67" i="3"/>
  <c r="AI67" i="3"/>
  <c r="AH67" i="3"/>
  <c r="AG67" i="3"/>
  <c r="AF67" i="3"/>
  <c r="AE67" i="3"/>
  <c r="AD67" i="3"/>
  <c r="AC67" i="3"/>
  <c r="AB67" i="3"/>
  <c r="AA67" i="3"/>
  <c r="Z67" i="3"/>
  <c r="Y67" i="3"/>
  <c r="X67" i="3"/>
  <c r="W67" i="3"/>
  <c r="V67" i="3"/>
  <c r="U67" i="3"/>
  <c r="BI66" i="3"/>
  <c r="BE66" i="3"/>
  <c r="BA66" i="3"/>
  <c r="AX66" i="3"/>
  <c r="BN66" i="3" s="1"/>
  <c r="AW66" i="3"/>
  <c r="BM66" i="3" s="1"/>
  <c r="AV66" i="3"/>
  <c r="BD66" i="3" s="1"/>
  <c r="AU66" i="3"/>
  <c r="BK66" i="3" s="1"/>
  <c r="AT66" i="3"/>
  <c r="BB66" i="3" s="1"/>
  <c r="AS66" i="3"/>
  <c r="AN66" i="3"/>
  <c r="AM66" i="3"/>
  <c r="AL66" i="3"/>
  <c r="AK66" i="3"/>
  <c r="AR66" i="3" s="1"/>
  <c r="AJ66" i="3"/>
  <c r="AI66" i="3"/>
  <c r="AH66" i="3"/>
  <c r="AG66" i="3"/>
  <c r="AF66" i="3"/>
  <c r="AE66" i="3"/>
  <c r="AD66" i="3"/>
  <c r="AC66" i="3"/>
  <c r="AB66" i="3"/>
  <c r="AA66" i="3"/>
  <c r="Z66" i="3"/>
  <c r="Y66" i="3"/>
  <c r="X66" i="3"/>
  <c r="W66" i="3"/>
  <c r="V66" i="3"/>
  <c r="U66" i="3"/>
  <c r="BE65" i="3"/>
  <c r="AZ65" i="3"/>
  <c r="AX65" i="3"/>
  <c r="BN65" i="3" s="1"/>
  <c r="AW65" i="3"/>
  <c r="BM65" i="3" s="1"/>
  <c r="AU65" i="3"/>
  <c r="BK65" i="3" s="1"/>
  <c r="AT65" i="3"/>
  <c r="BB65" i="3" s="1"/>
  <c r="AS65" i="3"/>
  <c r="BA65" i="3" s="1"/>
  <c r="AR65" i="3"/>
  <c r="BH65" i="3" s="1"/>
  <c r="AN65" i="3"/>
  <c r="AM65" i="3"/>
  <c r="AV65" i="3" s="1"/>
  <c r="AL65" i="3"/>
  <c r="AK65" i="3"/>
  <c r="AJ65" i="3"/>
  <c r="AO65" i="3" s="1"/>
  <c r="AI65" i="3"/>
  <c r="AH65" i="3"/>
  <c r="AG65" i="3"/>
  <c r="AF65" i="3"/>
  <c r="AE65" i="3"/>
  <c r="AD65" i="3"/>
  <c r="AC65" i="3"/>
  <c r="AB65" i="3"/>
  <c r="AA65" i="3"/>
  <c r="Z65" i="3"/>
  <c r="Y65" i="3"/>
  <c r="X65" i="3"/>
  <c r="W65" i="3"/>
  <c r="V65" i="3"/>
  <c r="U65" i="3"/>
  <c r="BI64" i="3"/>
  <c r="AX64" i="3"/>
  <c r="AW64" i="3"/>
  <c r="BM64" i="3" s="1"/>
  <c r="AV64" i="3"/>
  <c r="BL64" i="3" s="1"/>
  <c r="AU64" i="3"/>
  <c r="BK64" i="3" s="1"/>
  <c r="AT64" i="3"/>
  <c r="AS64" i="3"/>
  <c r="BA64" i="3" s="1"/>
  <c r="AN64" i="3"/>
  <c r="AM64" i="3"/>
  <c r="AL64" i="3"/>
  <c r="AK64" i="3"/>
  <c r="AR64" i="3" s="1"/>
  <c r="AJ64" i="3"/>
  <c r="AI64" i="3"/>
  <c r="AH64" i="3"/>
  <c r="AG64" i="3"/>
  <c r="AF64" i="3"/>
  <c r="AE64" i="3"/>
  <c r="AD64" i="3"/>
  <c r="AC64" i="3"/>
  <c r="AB64" i="3"/>
  <c r="AA64" i="3"/>
  <c r="Z64" i="3"/>
  <c r="Y64" i="3"/>
  <c r="X64" i="3"/>
  <c r="W64" i="3"/>
  <c r="V64" i="3"/>
  <c r="U64" i="3"/>
  <c r="BJ63" i="3"/>
  <c r="BB63" i="3"/>
  <c r="AX63" i="3"/>
  <c r="BN63" i="3" s="1"/>
  <c r="AW63" i="3"/>
  <c r="BE63" i="3" s="1"/>
  <c r="AV63" i="3"/>
  <c r="BL63" i="3" s="1"/>
  <c r="AU63" i="3"/>
  <c r="BK63" i="3" s="1"/>
  <c r="AT63" i="3"/>
  <c r="AS63" i="3"/>
  <c r="AN63" i="3"/>
  <c r="AM63" i="3"/>
  <c r="AL63" i="3"/>
  <c r="AK63" i="3"/>
  <c r="AJ63" i="3"/>
  <c r="AO63" i="3" s="1"/>
  <c r="AI63" i="3"/>
  <c r="AH63" i="3"/>
  <c r="AG63" i="3"/>
  <c r="AF63" i="3"/>
  <c r="AE63" i="3"/>
  <c r="AD63" i="3"/>
  <c r="AC63" i="3"/>
  <c r="AB63" i="3"/>
  <c r="AA63" i="3"/>
  <c r="Z63" i="3"/>
  <c r="Y63" i="3"/>
  <c r="X63" i="3"/>
  <c r="W63" i="3"/>
  <c r="V63" i="3"/>
  <c r="U63" i="3"/>
  <c r="BJ62" i="3"/>
  <c r="BF62" i="3"/>
  <c r="AX62" i="3"/>
  <c r="BN62" i="3" s="1"/>
  <c r="AW62" i="3"/>
  <c r="BM62" i="3" s="1"/>
  <c r="AV62" i="3"/>
  <c r="BD62" i="3" s="1"/>
  <c r="AU62" i="3"/>
  <c r="BK62" i="3" s="1"/>
  <c r="AT62" i="3"/>
  <c r="BB62" i="3" s="1"/>
  <c r="AS62" i="3"/>
  <c r="BA62" i="3" s="1"/>
  <c r="AN62" i="3"/>
  <c r="AM62" i="3"/>
  <c r="AL62" i="3"/>
  <c r="AK62" i="3"/>
  <c r="AJ62" i="3"/>
  <c r="AO62" i="3" s="1"/>
  <c r="AI62" i="3"/>
  <c r="AH62" i="3"/>
  <c r="AG62" i="3"/>
  <c r="AF62" i="3"/>
  <c r="AE62" i="3"/>
  <c r="AD62" i="3"/>
  <c r="AC62" i="3"/>
  <c r="AB62" i="3"/>
  <c r="AA62" i="3"/>
  <c r="Z62" i="3"/>
  <c r="Y62" i="3"/>
  <c r="X62" i="3"/>
  <c r="W62" i="3"/>
  <c r="V62" i="3"/>
  <c r="U62" i="3"/>
  <c r="BE61" i="3"/>
  <c r="AX61" i="3"/>
  <c r="BN61" i="3" s="1"/>
  <c r="AW61" i="3"/>
  <c r="BM61" i="3" s="1"/>
  <c r="AV61" i="3"/>
  <c r="BL61" i="3" s="1"/>
  <c r="AU61" i="3"/>
  <c r="BK61" i="3" s="1"/>
  <c r="AT61" i="3"/>
  <c r="BB61" i="3" s="1"/>
  <c r="AS61" i="3"/>
  <c r="BA61" i="3" s="1"/>
  <c r="AN61" i="3"/>
  <c r="AM61" i="3"/>
  <c r="AL61" i="3"/>
  <c r="AK61" i="3"/>
  <c r="AJ61" i="3"/>
  <c r="AI61" i="3"/>
  <c r="AH61" i="3"/>
  <c r="AG61" i="3"/>
  <c r="AF61" i="3"/>
  <c r="AE61" i="3"/>
  <c r="AD61" i="3"/>
  <c r="AC61" i="3"/>
  <c r="AB61" i="3"/>
  <c r="AA61" i="3"/>
  <c r="Z61" i="3"/>
  <c r="Y61" i="3"/>
  <c r="X61" i="3"/>
  <c r="W61" i="3"/>
  <c r="V61" i="3"/>
  <c r="U61" i="3"/>
  <c r="AX60" i="3"/>
  <c r="BN60" i="3" s="1"/>
  <c r="AW60" i="3"/>
  <c r="BM60" i="3" s="1"/>
  <c r="AU60" i="3"/>
  <c r="BK60" i="3" s="1"/>
  <c r="AT60" i="3"/>
  <c r="BB60" i="3" s="1"/>
  <c r="AS60" i="3"/>
  <c r="BI60" i="3" s="1"/>
  <c r="AR60" i="3"/>
  <c r="BH60" i="3" s="1"/>
  <c r="AN60" i="3"/>
  <c r="AM60" i="3"/>
  <c r="AV60" i="3" s="1"/>
  <c r="AL60" i="3"/>
  <c r="AK60" i="3"/>
  <c r="AJ60" i="3"/>
  <c r="AI60" i="3"/>
  <c r="AH60" i="3"/>
  <c r="AG60" i="3"/>
  <c r="AF60" i="3"/>
  <c r="AE60" i="3"/>
  <c r="AD60" i="3"/>
  <c r="AC60" i="3"/>
  <c r="AB60" i="3"/>
  <c r="AA60" i="3"/>
  <c r="Z60" i="3"/>
  <c r="Y60" i="3"/>
  <c r="X60" i="3"/>
  <c r="W60" i="3"/>
  <c r="V60" i="3"/>
  <c r="U60" i="3"/>
  <c r="AW59" i="3"/>
  <c r="BM59" i="3" s="1"/>
  <c r="AV59" i="3"/>
  <c r="BL59" i="3" s="1"/>
  <c r="AU59" i="3"/>
  <c r="BK59" i="3" s="1"/>
  <c r="AT59" i="3"/>
  <c r="BJ59" i="3" s="1"/>
  <c r="AS59" i="3"/>
  <c r="BI59" i="3" s="1"/>
  <c r="AR59" i="3"/>
  <c r="BH59" i="3" s="1"/>
  <c r="AN59" i="3"/>
  <c r="AX59" i="3" s="1"/>
  <c r="AM59" i="3"/>
  <c r="AL59" i="3"/>
  <c r="AK59" i="3"/>
  <c r="AJ59" i="3"/>
  <c r="AI59" i="3"/>
  <c r="AH59" i="3"/>
  <c r="AG59" i="3"/>
  <c r="AF59" i="3"/>
  <c r="AE59" i="3"/>
  <c r="AD59" i="3"/>
  <c r="AC59" i="3"/>
  <c r="AB59" i="3"/>
  <c r="AA59" i="3"/>
  <c r="Z59" i="3"/>
  <c r="Y59" i="3"/>
  <c r="X59" i="3"/>
  <c r="W59" i="3"/>
  <c r="V59" i="3"/>
  <c r="U59" i="3"/>
  <c r="AW58" i="3"/>
  <c r="BM58" i="3" s="1"/>
  <c r="AV58" i="3"/>
  <c r="BL58" i="3" s="1"/>
  <c r="AU58" i="3"/>
  <c r="BK58" i="3" s="1"/>
  <c r="AT58" i="3"/>
  <c r="AS58" i="3"/>
  <c r="BI58" i="3" s="1"/>
  <c r="AR58" i="3"/>
  <c r="BH58" i="3" s="1"/>
  <c r="AN58" i="3"/>
  <c r="AX58" i="3" s="1"/>
  <c r="AM58" i="3"/>
  <c r="AL58" i="3"/>
  <c r="AK58" i="3"/>
  <c r="AJ58" i="3"/>
  <c r="AO58" i="3" s="1"/>
  <c r="AI58" i="3"/>
  <c r="AH58" i="3"/>
  <c r="AG58" i="3"/>
  <c r="AF58" i="3"/>
  <c r="AE58" i="3"/>
  <c r="AD58" i="3"/>
  <c r="AC58" i="3"/>
  <c r="AB58" i="3"/>
  <c r="AA58" i="3"/>
  <c r="Z58" i="3"/>
  <c r="Y58" i="3"/>
  <c r="X58" i="3"/>
  <c r="W58" i="3"/>
  <c r="V58" i="3"/>
  <c r="U58" i="3"/>
  <c r="BJ57" i="3"/>
  <c r="AX57" i="3"/>
  <c r="BN57" i="3" s="1"/>
  <c r="AW57" i="3"/>
  <c r="BM57" i="3" s="1"/>
  <c r="AU57" i="3"/>
  <c r="BK57" i="3" s="1"/>
  <c r="AT57" i="3"/>
  <c r="BB57" i="3" s="1"/>
  <c r="AS57" i="3"/>
  <c r="BI57" i="3" s="1"/>
  <c r="AR57" i="3"/>
  <c r="BH57" i="3" s="1"/>
  <c r="AN57" i="3"/>
  <c r="AM57" i="3"/>
  <c r="AV57" i="3" s="1"/>
  <c r="AL57" i="3"/>
  <c r="BG57" i="3" s="1"/>
  <c r="AK57" i="3"/>
  <c r="AJ57" i="3"/>
  <c r="AO57" i="3" s="1"/>
  <c r="AI57" i="3"/>
  <c r="AH57" i="3"/>
  <c r="AG57" i="3"/>
  <c r="AF57" i="3"/>
  <c r="AE57" i="3"/>
  <c r="AD57" i="3"/>
  <c r="AC57" i="3"/>
  <c r="AB57" i="3"/>
  <c r="AA57" i="3"/>
  <c r="Z57" i="3"/>
  <c r="Y57" i="3"/>
  <c r="X57" i="3"/>
  <c r="W57" i="3"/>
  <c r="V57" i="3"/>
  <c r="U57" i="3"/>
  <c r="AX56" i="3"/>
  <c r="BN56" i="3" s="1"/>
  <c r="AW56" i="3"/>
  <c r="BM56" i="3" s="1"/>
  <c r="AU56" i="3"/>
  <c r="BK56" i="3" s="1"/>
  <c r="AT56" i="3"/>
  <c r="BB56" i="3" s="1"/>
  <c r="AS56" i="3"/>
  <c r="BI56" i="3" s="1"/>
  <c r="AR56" i="3"/>
  <c r="BH56" i="3" s="1"/>
  <c r="AN56" i="3"/>
  <c r="AM56" i="3"/>
  <c r="AV56" i="3" s="1"/>
  <c r="AL56" i="3"/>
  <c r="AK56" i="3"/>
  <c r="AJ56" i="3"/>
  <c r="AI56" i="3"/>
  <c r="AH56" i="3"/>
  <c r="AG56" i="3"/>
  <c r="AF56" i="3"/>
  <c r="AE56" i="3"/>
  <c r="AD56" i="3"/>
  <c r="AC56" i="3"/>
  <c r="AB56" i="3"/>
  <c r="AA56" i="3"/>
  <c r="Z56" i="3"/>
  <c r="Y56" i="3"/>
  <c r="X56" i="3"/>
  <c r="W56" i="3"/>
  <c r="V56" i="3"/>
  <c r="U56" i="3"/>
  <c r="AW55" i="3"/>
  <c r="BM55" i="3" s="1"/>
  <c r="AV55" i="3"/>
  <c r="BL55" i="3" s="1"/>
  <c r="AU55" i="3"/>
  <c r="BK55" i="3" s="1"/>
  <c r="AT55" i="3"/>
  <c r="BB55" i="3" s="1"/>
  <c r="AS55" i="3"/>
  <c r="BI55" i="3" s="1"/>
  <c r="AR55" i="3"/>
  <c r="AZ55" i="3" s="1"/>
  <c r="AN55" i="3"/>
  <c r="AX55" i="3" s="1"/>
  <c r="AM55" i="3"/>
  <c r="AL55" i="3"/>
  <c r="AK55" i="3"/>
  <c r="AJ55" i="3"/>
  <c r="AI55" i="3"/>
  <c r="AH55" i="3"/>
  <c r="AG55" i="3"/>
  <c r="AF55" i="3"/>
  <c r="AE55" i="3"/>
  <c r="AD55" i="3"/>
  <c r="AC55" i="3"/>
  <c r="AB55" i="3"/>
  <c r="AA55" i="3"/>
  <c r="Z55" i="3"/>
  <c r="Y55" i="3"/>
  <c r="X55" i="3"/>
  <c r="W55" i="3"/>
  <c r="V55" i="3"/>
  <c r="U55" i="3"/>
  <c r="AZ54" i="3"/>
  <c r="AX54" i="3"/>
  <c r="BN54" i="3" s="1"/>
  <c r="AW54" i="3"/>
  <c r="BM54" i="3" s="1"/>
  <c r="AU54" i="3"/>
  <c r="BK54" i="3" s="1"/>
  <c r="AT54" i="3"/>
  <c r="AS54" i="3"/>
  <c r="BI54" i="3" s="1"/>
  <c r="AR54" i="3"/>
  <c r="BH54" i="3" s="1"/>
  <c r="AN54" i="3"/>
  <c r="AM54" i="3"/>
  <c r="AV54" i="3" s="1"/>
  <c r="AL54" i="3"/>
  <c r="AK54" i="3"/>
  <c r="AJ54" i="3"/>
  <c r="AO54" i="3" s="1"/>
  <c r="AI54" i="3"/>
  <c r="AH54" i="3"/>
  <c r="AG54" i="3"/>
  <c r="AF54" i="3"/>
  <c r="AE54" i="3"/>
  <c r="AD54" i="3"/>
  <c r="AC54" i="3"/>
  <c r="AB54" i="3"/>
  <c r="AA54" i="3"/>
  <c r="Z54" i="3"/>
  <c r="Y54" i="3"/>
  <c r="X54" i="3"/>
  <c r="W54" i="3"/>
  <c r="V54" i="3"/>
  <c r="U54" i="3"/>
  <c r="BA53" i="3"/>
  <c r="AX53" i="3"/>
  <c r="BN53" i="3" s="1"/>
  <c r="AW53" i="3"/>
  <c r="BM53" i="3" s="1"/>
  <c r="AV53" i="3"/>
  <c r="BD53" i="3" s="1"/>
  <c r="AU53" i="3"/>
  <c r="BK53" i="3" s="1"/>
  <c r="AT53" i="3"/>
  <c r="BJ53" i="3" s="1"/>
  <c r="AS53" i="3"/>
  <c r="BI53" i="3" s="1"/>
  <c r="AN53" i="3"/>
  <c r="AM53" i="3"/>
  <c r="AL53" i="3"/>
  <c r="AK53" i="3"/>
  <c r="AJ53" i="3"/>
  <c r="AI53" i="3"/>
  <c r="AH53" i="3"/>
  <c r="AG53" i="3"/>
  <c r="AF53" i="3"/>
  <c r="AE53" i="3"/>
  <c r="AD53" i="3"/>
  <c r="AC53" i="3"/>
  <c r="AB53" i="3"/>
  <c r="AA53" i="3"/>
  <c r="Z53" i="3"/>
  <c r="Y53" i="3"/>
  <c r="X53" i="3"/>
  <c r="W53" i="3"/>
  <c r="V53" i="3"/>
  <c r="U53" i="3"/>
  <c r="BN52" i="3"/>
  <c r="AX52" i="3"/>
  <c r="BF52" i="3" s="1"/>
  <c r="AW52" i="3"/>
  <c r="BM52" i="3" s="1"/>
  <c r="AU52" i="3"/>
  <c r="BK52" i="3" s="1"/>
  <c r="AT52" i="3"/>
  <c r="AS52" i="3"/>
  <c r="BA52" i="3" s="1"/>
  <c r="AR52" i="3"/>
  <c r="BH52" i="3" s="1"/>
  <c r="AN52" i="3"/>
  <c r="AM52" i="3"/>
  <c r="AV52" i="3" s="1"/>
  <c r="AL52" i="3"/>
  <c r="AK52" i="3"/>
  <c r="AJ52" i="3"/>
  <c r="AI52" i="3"/>
  <c r="AH52" i="3"/>
  <c r="AG52" i="3"/>
  <c r="AF52" i="3"/>
  <c r="AE52" i="3"/>
  <c r="AD52" i="3"/>
  <c r="AC52" i="3"/>
  <c r="AB52" i="3"/>
  <c r="AA52" i="3"/>
  <c r="Z52" i="3"/>
  <c r="Y52" i="3"/>
  <c r="X52" i="3"/>
  <c r="W52" i="3"/>
  <c r="V52" i="3"/>
  <c r="U52" i="3"/>
  <c r="AX51" i="3"/>
  <c r="BN51" i="3" s="1"/>
  <c r="AW51" i="3"/>
  <c r="BE51" i="3" s="1"/>
  <c r="AV51" i="3"/>
  <c r="BL51" i="3" s="1"/>
  <c r="AT51" i="3"/>
  <c r="BJ51" i="3" s="1"/>
  <c r="AS51" i="3"/>
  <c r="BI51" i="3" s="1"/>
  <c r="AR51" i="3"/>
  <c r="BH51" i="3" s="1"/>
  <c r="AN51" i="3"/>
  <c r="AM51" i="3"/>
  <c r="AL51" i="3"/>
  <c r="AU51" i="3" s="1"/>
  <c r="AK51" i="3"/>
  <c r="AJ51" i="3"/>
  <c r="AO51" i="3" s="1"/>
  <c r="AI51" i="3"/>
  <c r="AH51" i="3"/>
  <c r="AG51" i="3"/>
  <c r="AF51" i="3"/>
  <c r="AE51" i="3"/>
  <c r="AD51" i="3"/>
  <c r="AC51" i="3"/>
  <c r="AB51" i="3"/>
  <c r="AA51" i="3"/>
  <c r="Z51" i="3"/>
  <c r="Y51" i="3"/>
  <c r="X51" i="3"/>
  <c r="W51" i="3"/>
  <c r="V51" i="3"/>
  <c r="U51" i="3"/>
  <c r="AW50" i="3"/>
  <c r="BE50" i="3" s="1"/>
  <c r="AV50" i="3"/>
  <c r="BL50" i="3" s="1"/>
  <c r="AU50" i="3"/>
  <c r="BK50" i="3" s="1"/>
  <c r="AT50" i="3"/>
  <c r="BJ50" i="3" s="1"/>
  <c r="AS50" i="3"/>
  <c r="AR50" i="3"/>
  <c r="BH50" i="3" s="1"/>
  <c r="AN50" i="3"/>
  <c r="AX50" i="3" s="1"/>
  <c r="AM50" i="3"/>
  <c r="AL50" i="3"/>
  <c r="AK50" i="3"/>
  <c r="AJ50" i="3"/>
  <c r="AO50" i="3" s="1"/>
  <c r="AI50" i="3"/>
  <c r="AH50" i="3"/>
  <c r="AG50" i="3"/>
  <c r="AF50" i="3"/>
  <c r="AE50" i="3"/>
  <c r="AD50" i="3"/>
  <c r="AC50" i="3"/>
  <c r="AB50" i="3"/>
  <c r="AA50" i="3"/>
  <c r="Z50" i="3"/>
  <c r="Y50" i="3"/>
  <c r="X50" i="3"/>
  <c r="W50" i="3"/>
  <c r="V50" i="3"/>
  <c r="U50" i="3"/>
  <c r="BA49" i="3"/>
  <c r="AX49" i="3"/>
  <c r="BN49" i="3" s="1"/>
  <c r="AW49" i="3"/>
  <c r="BE49" i="3" s="1"/>
  <c r="AU49" i="3"/>
  <c r="BK49" i="3" s="1"/>
  <c r="AT49" i="3"/>
  <c r="BJ49" i="3" s="1"/>
  <c r="AS49" i="3"/>
  <c r="BI49" i="3" s="1"/>
  <c r="AR49" i="3"/>
  <c r="BH49" i="3" s="1"/>
  <c r="AN49" i="3"/>
  <c r="AM49" i="3"/>
  <c r="AL49" i="3"/>
  <c r="AK49" i="3"/>
  <c r="AJ49" i="3"/>
  <c r="AI49" i="3"/>
  <c r="AH49" i="3"/>
  <c r="AG49" i="3"/>
  <c r="AF49" i="3"/>
  <c r="AE49" i="3"/>
  <c r="AD49" i="3"/>
  <c r="AC49" i="3"/>
  <c r="AB49" i="3"/>
  <c r="AA49" i="3"/>
  <c r="Z49" i="3"/>
  <c r="Y49" i="3"/>
  <c r="X49" i="3"/>
  <c r="W49" i="3"/>
  <c r="V49" i="3"/>
  <c r="U49" i="3"/>
  <c r="AX48" i="3"/>
  <c r="BN48" i="3" s="1"/>
  <c r="AW48" i="3"/>
  <c r="BE48" i="3" s="1"/>
  <c r="AV48" i="3"/>
  <c r="BL48" i="3" s="1"/>
  <c r="AU48" i="3"/>
  <c r="BK48" i="3" s="1"/>
  <c r="AT48" i="3"/>
  <c r="BJ48" i="3" s="1"/>
  <c r="AS48" i="3"/>
  <c r="BI48" i="3" s="1"/>
  <c r="AN48" i="3"/>
  <c r="AM48" i="3"/>
  <c r="AL48" i="3"/>
  <c r="AK48" i="3"/>
  <c r="AJ48" i="3"/>
  <c r="AO48" i="3" s="1"/>
  <c r="AI48" i="3"/>
  <c r="AH48" i="3"/>
  <c r="AG48" i="3"/>
  <c r="AF48" i="3"/>
  <c r="AE48" i="3"/>
  <c r="AD48" i="3"/>
  <c r="AC48" i="3"/>
  <c r="AB48" i="3"/>
  <c r="AA48" i="3"/>
  <c r="Z48" i="3"/>
  <c r="Y48" i="3"/>
  <c r="X48" i="3"/>
  <c r="W48" i="3"/>
  <c r="V48" i="3"/>
  <c r="U48" i="3"/>
  <c r="BE47" i="3"/>
  <c r="AW47" i="3"/>
  <c r="BM47" i="3" s="1"/>
  <c r="AV47" i="3"/>
  <c r="BL47" i="3" s="1"/>
  <c r="AU47" i="3"/>
  <c r="BK47" i="3" s="1"/>
  <c r="AT47" i="3"/>
  <c r="BJ47" i="3" s="1"/>
  <c r="AS47" i="3"/>
  <c r="BI47" i="3" s="1"/>
  <c r="AR47" i="3"/>
  <c r="BH47" i="3" s="1"/>
  <c r="AN47" i="3"/>
  <c r="AX47" i="3" s="1"/>
  <c r="AM47" i="3"/>
  <c r="AL47" i="3"/>
  <c r="AK47" i="3"/>
  <c r="AJ47" i="3"/>
  <c r="AO47" i="3" s="1"/>
  <c r="AI47" i="3"/>
  <c r="AH47" i="3"/>
  <c r="AG47" i="3"/>
  <c r="AF47" i="3"/>
  <c r="AE47" i="3"/>
  <c r="AD47" i="3"/>
  <c r="AC47" i="3"/>
  <c r="AB47" i="3"/>
  <c r="AA47" i="3"/>
  <c r="Z47" i="3"/>
  <c r="Y47" i="3"/>
  <c r="X47" i="3"/>
  <c r="W47" i="3"/>
  <c r="V47" i="3"/>
  <c r="U47" i="3"/>
  <c r="BM46" i="3"/>
  <c r="AX46" i="3"/>
  <c r="BN46" i="3" s="1"/>
  <c r="AW46" i="3"/>
  <c r="BE46" i="3" s="1"/>
  <c r="AU46" i="3"/>
  <c r="BK46" i="3" s="1"/>
  <c r="AT46" i="3"/>
  <c r="BJ46" i="3" s="1"/>
  <c r="AS46" i="3"/>
  <c r="AR46" i="3"/>
  <c r="BH46" i="3" s="1"/>
  <c r="AN46" i="3"/>
  <c r="AM46" i="3"/>
  <c r="AL46" i="3"/>
  <c r="AK46" i="3"/>
  <c r="AJ46" i="3"/>
  <c r="AI46" i="3"/>
  <c r="AH46" i="3"/>
  <c r="AG46" i="3"/>
  <c r="AF46" i="3"/>
  <c r="AE46" i="3"/>
  <c r="AD46" i="3"/>
  <c r="AC46" i="3"/>
  <c r="AB46" i="3"/>
  <c r="AA46" i="3"/>
  <c r="Z46" i="3"/>
  <c r="Y46" i="3"/>
  <c r="X46" i="3"/>
  <c r="W46" i="3"/>
  <c r="V46" i="3"/>
  <c r="U46" i="3"/>
  <c r="BE45" i="3"/>
  <c r="AX45" i="3"/>
  <c r="BN45" i="3" s="1"/>
  <c r="AW45" i="3"/>
  <c r="BM45" i="3" s="1"/>
  <c r="AU45" i="3"/>
  <c r="BK45" i="3" s="1"/>
  <c r="AT45" i="3"/>
  <c r="BJ45" i="3" s="1"/>
  <c r="AS45" i="3"/>
  <c r="BI45" i="3" s="1"/>
  <c r="AR45" i="3"/>
  <c r="BH45" i="3" s="1"/>
  <c r="AN45" i="3"/>
  <c r="AM45" i="3"/>
  <c r="AL45" i="3"/>
  <c r="AK45" i="3"/>
  <c r="AJ45" i="3"/>
  <c r="AO45" i="3" s="1"/>
  <c r="AI45" i="3"/>
  <c r="AH45" i="3"/>
  <c r="AG45" i="3"/>
  <c r="AF45" i="3"/>
  <c r="AE45" i="3"/>
  <c r="AD45" i="3"/>
  <c r="AC45" i="3"/>
  <c r="AB45" i="3"/>
  <c r="AA45" i="3"/>
  <c r="Z45" i="3"/>
  <c r="Y45" i="3"/>
  <c r="X45" i="3"/>
  <c r="W45" i="3"/>
  <c r="V45" i="3"/>
  <c r="U45" i="3"/>
  <c r="BM44" i="3"/>
  <c r="AX44" i="3"/>
  <c r="BN44" i="3" s="1"/>
  <c r="AW44" i="3"/>
  <c r="BE44" i="3" s="1"/>
  <c r="AV44" i="3"/>
  <c r="BL44" i="3" s="1"/>
  <c r="AU44" i="3"/>
  <c r="BK44" i="3" s="1"/>
  <c r="AT44" i="3"/>
  <c r="BJ44" i="3" s="1"/>
  <c r="AS44" i="3"/>
  <c r="BI44" i="3" s="1"/>
  <c r="AN44" i="3"/>
  <c r="AM44" i="3"/>
  <c r="AL44" i="3"/>
  <c r="AK44" i="3"/>
  <c r="AJ44" i="3"/>
  <c r="AI44" i="3"/>
  <c r="AH44" i="3"/>
  <c r="AG44" i="3"/>
  <c r="AF44" i="3"/>
  <c r="AE44" i="3"/>
  <c r="AD44" i="3"/>
  <c r="AC44" i="3"/>
  <c r="AB44" i="3"/>
  <c r="AA44" i="3"/>
  <c r="Z44" i="3"/>
  <c r="Y44" i="3"/>
  <c r="X44" i="3"/>
  <c r="W44" i="3"/>
  <c r="V44" i="3"/>
  <c r="U44" i="3"/>
  <c r="BE43" i="3"/>
  <c r="AX43" i="3"/>
  <c r="BN43" i="3" s="1"/>
  <c r="AW43" i="3"/>
  <c r="BM43" i="3" s="1"/>
  <c r="AV43" i="3"/>
  <c r="BL43" i="3" s="1"/>
  <c r="AU43" i="3"/>
  <c r="BK43" i="3" s="1"/>
  <c r="AT43" i="3"/>
  <c r="BJ43" i="3" s="1"/>
  <c r="AS43" i="3"/>
  <c r="BI43" i="3" s="1"/>
  <c r="AN43" i="3"/>
  <c r="AM43" i="3"/>
  <c r="AL43" i="3"/>
  <c r="AK43" i="3"/>
  <c r="AJ43" i="3"/>
  <c r="AO43" i="3" s="1"/>
  <c r="AI43" i="3"/>
  <c r="AH43" i="3"/>
  <c r="AG43" i="3"/>
  <c r="AF43" i="3"/>
  <c r="AE43" i="3"/>
  <c r="AD43" i="3"/>
  <c r="AC43" i="3"/>
  <c r="AB43" i="3"/>
  <c r="AA43" i="3"/>
  <c r="Z43" i="3"/>
  <c r="Y43" i="3"/>
  <c r="X43" i="3"/>
  <c r="W43" i="3"/>
  <c r="V43" i="3"/>
  <c r="U43" i="3"/>
  <c r="BM42" i="3"/>
  <c r="AX42" i="3"/>
  <c r="BN42" i="3" s="1"/>
  <c r="AW42" i="3"/>
  <c r="BE42" i="3" s="1"/>
  <c r="AV42" i="3"/>
  <c r="BL42" i="3" s="1"/>
  <c r="AU42" i="3"/>
  <c r="BK42" i="3" s="1"/>
  <c r="AT42" i="3"/>
  <c r="BJ42" i="3" s="1"/>
  <c r="AS42" i="3"/>
  <c r="BI42" i="3" s="1"/>
  <c r="AN42" i="3"/>
  <c r="AM42" i="3"/>
  <c r="AL42" i="3"/>
  <c r="AK42" i="3"/>
  <c r="AJ42" i="3"/>
  <c r="AI42" i="3"/>
  <c r="AH42" i="3"/>
  <c r="AG42" i="3"/>
  <c r="AF42" i="3"/>
  <c r="AE42" i="3"/>
  <c r="AD42" i="3"/>
  <c r="AC42" i="3"/>
  <c r="AB42" i="3"/>
  <c r="AA42" i="3"/>
  <c r="Z42" i="3"/>
  <c r="Y42" i="3"/>
  <c r="X42" i="3"/>
  <c r="W42" i="3"/>
  <c r="V42" i="3"/>
  <c r="U42" i="3"/>
  <c r="BI41" i="3"/>
  <c r="BB41" i="3"/>
  <c r="BA41" i="3"/>
  <c r="AX41" i="3"/>
  <c r="BN41" i="3" s="1"/>
  <c r="AW41" i="3"/>
  <c r="BM41" i="3" s="1"/>
  <c r="AU41" i="3"/>
  <c r="BK41" i="3" s="1"/>
  <c r="AT41" i="3"/>
  <c r="BJ41" i="3" s="1"/>
  <c r="AS41" i="3"/>
  <c r="AR41" i="3"/>
  <c r="BH41" i="3" s="1"/>
  <c r="AN41" i="3"/>
  <c r="AM41" i="3"/>
  <c r="AL41" i="3"/>
  <c r="AK41" i="3"/>
  <c r="AJ41" i="3"/>
  <c r="AO41" i="3" s="1"/>
  <c r="AI41" i="3"/>
  <c r="AH41" i="3"/>
  <c r="AG41" i="3"/>
  <c r="AF41" i="3"/>
  <c r="AE41" i="3"/>
  <c r="AD41" i="3"/>
  <c r="AC41" i="3"/>
  <c r="AB41" i="3"/>
  <c r="AA41" i="3"/>
  <c r="Z41" i="3"/>
  <c r="Y41" i="3"/>
  <c r="X41" i="3"/>
  <c r="W41" i="3"/>
  <c r="V41" i="3"/>
  <c r="U41" i="3"/>
  <c r="BJ40" i="3"/>
  <c r="AX40" i="3"/>
  <c r="BN40" i="3" s="1"/>
  <c r="AW40" i="3"/>
  <c r="BM40" i="3" s="1"/>
  <c r="AU40" i="3"/>
  <c r="BK40" i="3" s="1"/>
  <c r="AT40" i="3"/>
  <c r="BB40" i="3" s="1"/>
  <c r="AS40" i="3"/>
  <c r="AR40" i="3"/>
  <c r="BH40" i="3" s="1"/>
  <c r="AN40" i="3"/>
  <c r="AM40" i="3"/>
  <c r="AL40" i="3"/>
  <c r="AK40" i="3"/>
  <c r="AJ40" i="3"/>
  <c r="AI40" i="3"/>
  <c r="AH40" i="3"/>
  <c r="AG40" i="3"/>
  <c r="AF40" i="3"/>
  <c r="AE40" i="3"/>
  <c r="AD40" i="3"/>
  <c r="AC40" i="3"/>
  <c r="AB40" i="3"/>
  <c r="AA40" i="3"/>
  <c r="Z40" i="3"/>
  <c r="Y40" i="3"/>
  <c r="X40" i="3"/>
  <c r="W40" i="3"/>
  <c r="V40" i="3"/>
  <c r="U40" i="3"/>
  <c r="BK39" i="3"/>
  <c r="BF39" i="3"/>
  <c r="AX39" i="3"/>
  <c r="BN39" i="3" s="1"/>
  <c r="AW39" i="3"/>
  <c r="AV39" i="3"/>
  <c r="BL39" i="3" s="1"/>
  <c r="AU39" i="3"/>
  <c r="BC39" i="3" s="1"/>
  <c r="AT39" i="3"/>
  <c r="BB39" i="3" s="1"/>
  <c r="AS39" i="3"/>
  <c r="AN39" i="3"/>
  <c r="AM39" i="3"/>
  <c r="AL39" i="3"/>
  <c r="AK39" i="3"/>
  <c r="AO39" i="3" s="1"/>
  <c r="AJ39" i="3"/>
  <c r="AI39" i="3"/>
  <c r="AH39" i="3"/>
  <c r="AG39" i="3"/>
  <c r="AF39" i="3"/>
  <c r="AE39" i="3"/>
  <c r="AD39" i="3"/>
  <c r="AC39" i="3"/>
  <c r="AB39" i="3"/>
  <c r="AA39" i="3"/>
  <c r="Z39" i="3"/>
  <c r="Y39" i="3"/>
  <c r="X39" i="3"/>
  <c r="W39" i="3"/>
  <c r="V39" i="3"/>
  <c r="U39" i="3"/>
  <c r="BC38" i="3"/>
  <c r="AX38" i="3"/>
  <c r="BN38" i="3" s="1"/>
  <c r="AW38" i="3"/>
  <c r="BM38" i="3" s="1"/>
  <c r="AU38" i="3"/>
  <c r="BK38" i="3" s="1"/>
  <c r="AT38" i="3"/>
  <c r="BB38" i="3" s="1"/>
  <c r="AS38" i="3"/>
  <c r="BI38" i="3" s="1"/>
  <c r="AR38" i="3"/>
  <c r="BH38" i="3" s="1"/>
  <c r="AN38" i="3"/>
  <c r="AM38" i="3"/>
  <c r="AV38" i="3" s="1"/>
  <c r="AL38" i="3"/>
  <c r="AK38" i="3"/>
  <c r="AJ38" i="3"/>
  <c r="AI38" i="3"/>
  <c r="AH38" i="3"/>
  <c r="AG38" i="3"/>
  <c r="AF38" i="3"/>
  <c r="AE38" i="3"/>
  <c r="AD38" i="3"/>
  <c r="AC38" i="3"/>
  <c r="AB38" i="3"/>
  <c r="AA38" i="3"/>
  <c r="Z38" i="3"/>
  <c r="Y38" i="3"/>
  <c r="X38" i="3"/>
  <c r="W38" i="3"/>
  <c r="V38" i="3"/>
  <c r="U38" i="3"/>
  <c r="BI37" i="3"/>
  <c r="BC37" i="3"/>
  <c r="AX37" i="3"/>
  <c r="BF37" i="3" s="1"/>
  <c r="AV37" i="3"/>
  <c r="BL37" i="3" s="1"/>
  <c r="AU37" i="3"/>
  <c r="BK37" i="3" s="1"/>
  <c r="AT37" i="3"/>
  <c r="AS37" i="3"/>
  <c r="BA37" i="3" s="1"/>
  <c r="AR37" i="3"/>
  <c r="BH37" i="3" s="1"/>
  <c r="AN37" i="3"/>
  <c r="AM37" i="3"/>
  <c r="AL37" i="3"/>
  <c r="AK37" i="3"/>
  <c r="AJ37" i="3"/>
  <c r="AO37" i="3" s="1"/>
  <c r="AI37" i="3"/>
  <c r="AH37" i="3"/>
  <c r="AG37" i="3"/>
  <c r="AF37" i="3"/>
  <c r="AE37" i="3"/>
  <c r="AD37" i="3"/>
  <c r="AC37" i="3"/>
  <c r="AB37" i="3"/>
  <c r="AA37" i="3"/>
  <c r="Z37" i="3"/>
  <c r="Y37" i="3"/>
  <c r="X37" i="3"/>
  <c r="W37" i="3"/>
  <c r="V37" i="3"/>
  <c r="U37" i="3"/>
  <c r="BK36" i="3"/>
  <c r="BI36" i="3"/>
  <c r="AW36" i="3"/>
  <c r="BM36" i="3" s="1"/>
  <c r="AV36" i="3"/>
  <c r="BL36" i="3" s="1"/>
  <c r="AU36" i="3"/>
  <c r="BC36" i="3" s="1"/>
  <c r="AT36" i="3"/>
  <c r="AS36" i="3"/>
  <c r="BA36" i="3" s="1"/>
  <c r="AR36" i="3"/>
  <c r="BH36" i="3" s="1"/>
  <c r="AN36" i="3"/>
  <c r="AX36" i="3" s="1"/>
  <c r="AM36" i="3"/>
  <c r="AL36" i="3"/>
  <c r="AK36" i="3"/>
  <c r="AJ36" i="3"/>
  <c r="AI36" i="3"/>
  <c r="AH36" i="3"/>
  <c r="AG36" i="3"/>
  <c r="AF36" i="3"/>
  <c r="AE36" i="3"/>
  <c r="AD36" i="3"/>
  <c r="AC36" i="3"/>
  <c r="AB36" i="3"/>
  <c r="AA36" i="3"/>
  <c r="Z36" i="3"/>
  <c r="Y36" i="3"/>
  <c r="X36" i="3"/>
  <c r="W36" i="3"/>
  <c r="V36" i="3"/>
  <c r="U36" i="3"/>
  <c r="AX35" i="3"/>
  <c r="AW35" i="3"/>
  <c r="BM35" i="3" s="1"/>
  <c r="AV35" i="3"/>
  <c r="BL35" i="3" s="1"/>
  <c r="AU35" i="3"/>
  <c r="BK35" i="3" s="1"/>
  <c r="AT35" i="3"/>
  <c r="AS35" i="3"/>
  <c r="BA35" i="3" s="1"/>
  <c r="AR35" i="3"/>
  <c r="BH35" i="3" s="1"/>
  <c r="AN35" i="3"/>
  <c r="AM35" i="3"/>
  <c r="BG35" i="3" s="1"/>
  <c r="AL35" i="3"/>
  <c r="AK35" i="3"/>
  <c r="AJ35" i="3"/>
  <c r="AO35" i="3" s="1"/>
  <c r="AI35" i="3"/>
  <c r="AH35" i="3"/>
  <c r="AG35" i="3"/>
  <c r="AF35" i="3"/>
  <c r="AE35" i="3"/>
  <c r="AD35" i="3"/>
  <c r="AC35" i="3"/>
  <c r="AB35" i="3"/>
  <c r="AA35" i="3"/>
  <c r="Z35" i="3"/>
  <c r="Y35" i="3"/>
  <c r="X35" i="3"/>
  <c r="W35" i="3"/>
  <c r="V35" i="3"/>
  <c r="U35" i="3"/>
  <c r="BI34" i="3"/>
  <c r="BC34" i="3"/>
  <c r="AX34" i="3"/>
  <c r="BF34" i="3" s="1"/>
  <c r="AW34" i="3"/>
  <c r="BM34" i="3" s="1"/>
  <c r="AU34" i="3"/>
  <c r="BK34" i="3" s="1"/>
  <c r="AT34" i="3"/>
  <c r="BJ34" i="3" s="1"/>
  <c r="AS34" i="3"/>
  <c r="BA34" i="3" s="1"/>
  <c r="AR34" i="3"/>
  <c r="BH34" i="3" s="1"/>
  <c r="AN34" i="3"/>
  <c r="AM34" i="3"/>
  <c r="AL34" i="3"/>
  <c r="AK34" i="3"/>
  <c r="AJ34" i="3"/>
  <c r="AI34" i="3"/>
  <c r="AH34" i="3"/>
  <c r="AG34" i="3"/>
  <c r="AF34" i="3"/>
  <c r="AE34" i="3"/>
  <c r="AD34" i="3"/>
  <c r="AC34" i="3"/>
  <c r="AB34" i="3"/>
  <c r="AA34" i="3"/>
  <c r="Z34" i="3"/>
  <c r="Y34" i="3"/>
  <c r="X34" i="3"/>
  <c r="W34" i="3"/>
  <c r="V34" i="3"/>
  <c r="U34" i="3"/>
  <c r="BM33" i="3"/>
  <c r="BK33" i="3"/>
  <c r="AW33" i="3"/>
  <c r="BE33" i="3" s="1"/>
  <c r="AV33" i="3"/>
  <c r="BL33" i="3" s="1"/>
  <c r="AU33" i="3"/>
  <c r="BC33" i="3" s="1"/>
  <c r="AT33" i="3"/>
  <c r="BJ33" i="3" s="1"/>
  <c r="AS33" i="3"/>
  <c r="AR33" i="3"/>
  <c r="BH33" i="3" s="1"/>
  <c r="AN33" i="3"/>
  <c r="AX33" i="3" s="1"/>
  <c r="AM33" i="3"/>
  <c r="AL33" i="3"/>
  <c r="AK33" i="3"/>
  <c r="AO33" i="3" s="1"/>
  <c r="AJ33" i="3"/>
  <c r="AI33" i="3"/>
  <c r="AH33" i="3"/>
  <c r="AG33" i="3"/>
  <c r="AF33" i="3"/>
  <c r="AE33" i="3"/>
  <c r="AD33" i="3"/>
  <c r="AC33" i="3"/>
  <c r="AB33" i="3"/>
  <c r="AA33" i="3"/>
  <c r="Z33" i="3"/>
  <c r="Y33" i="3"/>
  <c r="X33" i="3"/>
  <c r="W33" i="3"/>
  <c r="V33" i="3"/>
  <c r="U33" i="3"/>
  <c r="BK32" i="3"/>
  <c r="BJ32" i="3"/>
  <c r="AX32" i="3"/>
  <c r="BN32" i="3" s="1"/>
  <c r="AW32" i="3"/>
  <c r="AV32" i="3"/>
  <c r="BL32" i="3" s="1"/>
  <c r="AU32" i="3"/>
  <c r="BC32" i="3" s="1"/>
  <c r="AT32" i="3"/>
  <c r="BB32" i="3" s="1"/>
  <c r="AS32" i="3"/>
  <c r="AN32" i="3"/>
  <c r="AM32" i="3"/>
  <c r="AL32" i="3"/>
  <c r="AK32" i="3"/>
  <c r="AO32" i="3" s="1"/>
  <c r="BG32" i="3" s="1"/>
  <c r="AJ32" i="3"/>
  <c r="AI32" i="3"/>
  <c r="AH32" i="3"/>
  <c r="AG32" i="3"/>
  <c r="AF32" i="3"/>
  <c r="AE32" i="3"/>
  <c r="AD32" i="3"/>
  <c r="AC32" i="3"/>
  <c r="AB32" i="3"/>
  <c r="AA32" i="3"/>
  <c r="Z32" i="3"/>
  <c r="Y32" i="3"/>
  <c r="X32" i="3"/>
  <c r="W32" i="3"/>
  <c r="V32" i="3"/>
  <c r="U32" i="3"/>
  <c r="BI31" i="3"/>
  <c r="BF31" i="3"/>
  <c r="BA31" i="3"/>
  <c r="AX31" i="3"/>
  <c r="BN31" i="3" s="1"/>
  <c r="AV31" i="3"/>
  <c r="BL31" i="3" s="1"/>
  <c r="AU31" i="3"/>
  <c r="AT31" i="3"/>
  <c r="BB31" i="3" s="1"/>
  <c r="AS31" i="3"/>
  <c r="AR31" i="3"/>
  <c r="BH31" i="3" s="1"/>
  <c r="AN31" i="3"/>
  <c r="AM31" i="3"/>
  <c r="AL31" i="3"/>
  <c r="AK31" i="3"/>
  <c r="AJ31" i="3"/>
  <c r="AI31" i="3"/>
  <c r="AH31" i="3"/>
  <c r="AG31" i="3"/>
  <c r="AF31" i="3"/>
  <c r="AE31" i="3"/>
  <c r="AD31" i="3"/>
  <c r="AC31" i="3"/>
  <c r="AB31" i="3"/>
  <c r="AA31" i="3"/>
  <c r="Z31" i="3"/>
  <c r="Y31" i="3"/>
  <c r="X31" i="3"/>
  <c r="W31" i="3"/>
  <c r="V31" i="3"/>
  <c r="U31" i="3"/>
  <c r="BF30" i="3"/>
  <c r="AX30" i="3"/>
  <c r="BN30" i="3" s="1"/>
  <c r="AW30" i="3"/>
  <c r="AU30" i="3"/>
  <c r="BC30" i="3" s="1"/>
  <c r="AT30" i="3"/>
  <c r="BJ30" i="3" s="1"/>
  <c r="AS30" i="3"/>
  <c r="BI30" i="3" s="1"/>
  <c r="AR30" i="3"/>
  <c r="BH30" i="3" s="1"/>
  <c r="AN30" i="3"/>
  <c r="AM30" i="3"/>
  <c r="AV30" i="3" s="1"/>
  <c r="AL30" i="3"/>
  <c r="AK30" i="3"/>
  <c r="AO30" i="3" s="1"/>
  <c r="AJ30" i="3"/>
  <c r="AI30" i="3"/>
  <c r="AH30" i="3"/>
  <c r="AG30" i="3"/>
  <c r="AF30" i="3"/>
  <c r="AE30" i="3"/>
  <c r="AD30" i="3"/>
  <c r="AC30" i="3"/>
  <c r="AB30" i="3"/>
  <c r="AA30" i="3"/>
  <c r="Z30" i="3"/>
  <c r="Y30" i="3"/>
  <c r="X30" i="3"/>
  <c r="W30" i="3"/>
  <c r="V30" i="3"/>
  <c r="U30" i="3"/>
  <c r="AX29" i="3"/>
  <c r="BN29" i="3" s="1"/>
  <c r="AW29" i="3"/>
  <c r="AV29" i="3"/>
  <c r="BL29" i="3" s="1"/>
  <c r="AU29" i="3"/>
  <c r="AT29" i="3"/>
  <c r="BB29" i="3" s="1"/>
  <c r="AS29" i="3"/>
  <c r="BI29" i="3" s="1"/>
  <c r="AN29" i="3"/>
  <c r="AM29" i="3"/>
  <c r="AL29" i="3"/>
  <c r="AK29" i="3"/>
  <c r="AJ29" i="3"/>
  <c r="AI29" i="3"/>
  <c r="AH29" i="3"/>
  <c r="AG29" i="3"/>
  <c r="AF29" i="3"/>
  <c r="AE29" i="3"/>
  <c r="AD29" i="3"/>
  <c r="AC29" i="3"/>
  <c r="AB29" i="3"/>
  <c r="AA29" i="3"/>
  <c r="Z29" i="3"/>
  <c r="Y29" i="3"/>
  <c r="X29" i="3"/>
  <c r="W29" i="3"/>
  <c r="V29" i="3"/>
  <c r="U29" i="3"/>
  <c r="AX28" i="3"/>
  <c r="BF28" i="3" s="1"/>
  <c r="AW28" i="3"/>
  <c r="BM28" i="3" s="1"/>
  <c r="AU28" i="3"/>
  <c r="BK28" i="3" s="1"/>
  <c r="AT28" i="3"/>
  <c r="BJ28" i="3" s="1"/>
  <c r="AS28" i="3"/>
  <c r="BA28" i="3" s="1"/>
  <c r="AR28" i="3"/>
  <c r="BH28" i="3" s="1"/>
  <c r="AN28" i="3"/>
  <c r="AM28" i="3"/>
  <c r="AL28" i="3"/>
  <c r="AK28" i="3"/>
  <c r="AO28" i="3" s="1"/>
  <c r="AJ28" i="3"/>
  <c r="AI28" i="3"/>
  <c r="AH28" i="3"/>
  <c r="AG28" i="3"/>
  <c r="AF28" i="3"/>
  <c r="AE28" i="3"/>
  <c r="AD28" i="3"/>
  <c r="AC28" i="3"/>
  <c r="AB28" i="3"/>
  <c r="AA28" i="3"/>
  <c r="Z28" i="3"/>
  <c r="Y28" i="3"/>
  <c r="X28" i="3"/>
  <c r="W28" i="3"/>
  <c r="V28" i="3"/>
  <c r="U28" i="3"/>
  <c r="BM27" i="3"/>
  <c r="BA27" i="3"/>
  <c r="AX27" i="3"/>
  <c r="BN27" i="3" s="1"/>
  <c r="AW27" i="3"/>
  <c r="BE27" i="3" s="1"/>
  <c r="AU27" i="3"/>
  <c r="BK27" i="3" s="1"/>
  <c r="AT27" i="3"/>
  <c r="AS27" i="3"/>
  <c r="BI27" i="3" s="1"/>
  <c r="AR27" i="3"/>
  <c r="BH27" i="3" s="1"/>
  <c r="AN27" i="3"/>
  <c r="AM27" i="3"/>
  <c r="AV27" i="3" s="1"/>
  <c r="AL27" i="3"/>
  <c r="AK27" i="3"/>
  <c r="AJ27" i="3"/>
  <c r="AO27" i="3" s="1"/>
  <c r="AI27" i="3"/>
  <c r="AH27" i="3"/>
  <c r="AG27" i="3"/>
  <c r="AF27" i="3"/>
  <c r="AE27" i="3"/>
  <c r="AD27" i="3"/>
  <c r="AC27" i="3"/>
  <c r="AB27" i="3"/>
  <c r="AA27" i="3"/>
  <c r="Z27" i="3"/>
  <c r="Y27" i="3"/>
  <c r="X27" i="3"/>
  <c r="W27" i="3"/>
  <c r="V27" i="3"/>
  <c r="U27" i="3"/>
  <c r="BI26" i="3"/>
  <c r="BA26" i="3"/>
  <c r="AX26" i="3"/>
  <c r="BN26" i="3" s="1"/>
  <c r="AW26" i="3"/>
  <c r="BM26" i="3" s="1"/>
  <c r="AV26" i="3"/>
  <c r="BL26" i="3" s="1"/>
  <c r="AU26" i="3"/>
  <c r="AT26" i="3"/>
  <c r="BJ26" i="3" s="1"/>
  <c r="AS26" i="3"/>
  <c r="AN26" i="3"/>
  <c r="AM26" i="3"/>
  <c r="AL26" i="3"/>
  <c r="AK26" i="3"/>
  <c r="AJ26" i="3"/>
  <c r="AI26" i="3"/>
  <c r="AH26" i="3"/>
  <c r="AG26" i="3"/>
  <c r="AF26" i="3"/>
  <c r="AE26" i="3"/>
  <c r="AD26" i="3"/>
  <c r="AC26" i="3"/>
  <c r="AB26" i="3"/>
  <c r="AA26" i="3"/>
  <c r="Z26" i="3"/>
  <c r="Y26" i="3"/>
  <c r="X26" i="3"/>
  <c r="W26" i="3"/>
  <c r="V26" i="3"/>
  <c r="U26" i="3"/>
  <c r="BJ25" i="3"/>
  <c r="BE25" i="3"/>
  <c r="AX25" i="3"/>
  <c r="BN25" i="3" s="1"/>
  <c r="AW25" i="3"/>
  <c r="BM25" i="3" s="1"/>
  <c r="AU25" i="3"/>
  <c r="AT25" i="3"/>
  <c r="BB25" i="3" s="1"/>
  <c r="AS25" i="3"/>
  <c r="BI25" i="3" s="1"/>
  <c r="AR25" i="3"/>
  <c r="BH25" i="3" s="1"/>
  <c r="AN25" i="3"/>
  <c r="AM25" i="3"/>
  <c r="AV25" i="3" s="1"/>
  <c r="AL25" i="3"/>
  <c r="AK25" i="3"/>
  <c r="AJ25" i="3"/>
  <c r="AO25" i="3" s="1"/>
  <c r="AY25" i="3" s="1"/>
  <c r="AI25" i="3"/>
  <c r="AH25" i="3"/>
  <c r="AG25" i="3"/>
  <c r="AF25" i="3"/>
  <c r="AE25" i="3"/>
  <c r="AD25" i="3"/>
  <c r="AC25" i="3"/>
  <c r="AB25" i="3"/>
  <c r="AA25" i="3"/>
  <c r="Z25" i="3"/>
  <c r="Y25" i="3"/>
  <c r="X25" i="3"/>
  <c r="W25" i="3"/>
  <c r="V25" i="3"/>
  <c r="U25" i="3"/>
  <c r="BK24" i="3"/>
  <c r="AW24" i="3"/>
  <c r="BM24" i="3" s="1"/>
  <c r="AV24" i="3"/>
  <c r="BL24" i="3" s="1"/>
  <c r="AU24" i="3"/>
  <c r="BC24" i="3" s="1"/>
  <c r="AT24" i="3"/>
  <c r="AS24" i="3"/>
  <c r="AR24" i="3"/>
  <c r="BH24" i="3" s="1"/>
  <c r="AN24" i="3"/>
  <c r="AX24" i="3" s="1"/>
  <c r="AM24" i="3"/>
  <c r="AL24" i="3"/>
  <c r="AK24" i="3"/>
  <c r="AJ24" i="3"/>
  <c r="AI24" i="3"/>
  <c r="AH24" i="3"/>
  <c r="AG24" i="3"/>
  <c r="AF24" i="3"/>
  <c r="AE24" i="3"/>
  <c r="AD24" i="3"/>
  <c r="AC24" i="3"/>
  <c r="AB24" i="3"/>
  <c r="AA24" i="3"/>
  <c r="Z24" i="3"/>
  <c r="Y24" i="3"/>
  <c r="X24" i="3"/>
  <c r="W24" i="3"/>
  <c r="V24" i="3"/>
  <c r="U24" i="3"/>
  <c r="AX23" i="3"/>
  <c r="BF23" i="3" s="1"/>
  <c r="AW23" i="3"/>
  <c r="BM23" i="3" s="1"/>
  <c r="AU23" i="3"/>
  <c r="BK23" i="3" s="1"/>
  <c r="AT23" i="3"/>
  <c r="BJ23" i="3" s="1"/>
  <c r="AS23" i="3"/>
  <c r="BA23" i="3" s="1"/>
  <c r="AR23" i="3"/>
  <c r="BH23" i="3" s="1"/>
  <c r="AN23" i="3"/>
  <c r="AM23" i="3"/>
  <c r="AL23" i="3"/>
  <c r="AK23" i="3"/>
  <c r="AO23" i="3" s="1"/>
  <c r="AJ23" i="3"/>
  <c r="AI23" i="3"/>
  <c r="AH23" i="3"/>
  <c r="AG23" i="3"/>
  <c r="AF23" i="3"/>
  <c r="AE23" i="3"/>
  <c r="AD23" i="3"/>
  <c r="AC23" i="3"/>
  <c r="AB23" i="3"/>
  <c r="AA23" i="3"/>
  <c r="Z23" i="3"/>
  <c r="Y23" i="3"/>
  <c r="X23" i="3"/>
  <c r="W23" i="3"/>
  <c r="V23" i="3"/>
  <c r="U23" i="3"/>
  <c r="BJ22" i="3"/>
  <c r="BF22" i="3"/>
  <c r="BB22" i="3"/>
  <c r="AX22" i="3"/>
  <c r="BN22" i="3" s="1"/>
  <c r="AW22" i="3"/>
  <c r="BE22" i="3" s="1"/>
  <c r="AV22" i="3"/>
  <c r="BL22" i="3" s="1"/>
  <c r="AU22" i="3"/>
  <c r="BK22" i="3" s="1"/>
  <c r="AT22" i="3"/>
  <c r="AS22" i="3"/>
  <c r="AN22" i="3"/>
  <c r="AM22" i="3"/>
  <c r="AL22" i="3"/>
  <c r="AK22" i="3"/>
  <c r="AJ22" i="3"/>
  <c r="AR22" i="3" s="1"/>
  <c r="AI22" i="3"/>
  <c r="AH22" i="3"/>
  <c r="AG22" i="3"/>
  <c r="AF22" i="3"/>
  <c r="AE22" i="3"/>
  <c r="AD22" i="3"/>
  <c r="AC22" i="3"/>
  <c r="AB22" i="3"/>
  <c r="AA22" i="3"/>
  <c r="Z22" i="3"/>
  <c r="Y22" i="3"/>
  <c r="X22" i="3"/>
  <c r="W22" i="3"/>
  <c r="V22" i="3"/>
  <c r="U22" i="3"/>
  <c r="BK21" i="3"/>
  <c r="BC21" i="3"/>
  <c r="AX21" i="3"/>
  <c r="BN21" i="3" s="1"/>
  <c r="AW21" i="3"/>
  <c r="BM21" i="3" s="1"/>
  <c r="AV21" i="3"/>
  <c r="AU21" i="3"/>
  <c r="AT21" i="3"/>
  <c r="BJ21" i="3" s="1"/>
  <c r="AS21" i="3"/>
  <c r="AN21" i="3"/>
  <c r="AM21" i="3"/>
  <c r="AL21" i="3"/>
  <c r="AK21" i="3"/>
  <c r="AR21" i="3" s="1"/>
  <c r="AJ21" i="3"/>
  <c r="AI21" i="3"/>
  <c r="AH21" i="3"/>
  <c r="AG21" i="3"/>
  <c r="AF21" i="3"/>
  <c r="AE21" i="3"/>
  <c r="AD21" i="3"/>
  <c r="AC21" i="3"/>
  <c r="AB21" i="3"/>
  <c r="AA21" i="3"/>
  <c r="Z21" i="3"/>
  <c r="Y21" i="3"/>
  <c r="X21" i="3"/>
  <c r="W21" i="3"/>
  <c r="V21" i="3"/>
  <c r="U21" i="3"/>
  <c r="AX20" i="3"/>
  <c r="BN20" i="3" s="1"/>
  <c r="AW20" i="3"/>
  <c r="BM20" i="3" s="1"/>
  <c r="AV20" i="3"/>
  <c r="AU20" i="3"/>
  <c r="BK20" i="3" s="1"/>
  <c r="AT20" i="3"/>
  <c r="BJ20" i="3" s="1"/>
  <c r="AS20" i="3"/>
  <c r="BI20" i="3" s="1"/>
  <c r="AR20" i="3"/>
  <c r="AZ20" i="3" s="1"/>
  <c r="AN20" i="3"/>
  <c r="AM20" i="3"/>
  <c r="AL20" i="3"/>
  <c r="AK20" i="3"/>
  <c r="AJ20" i="3"/>
  <c r="AI20" i="3"/>
  <c r="AH20" i="3"/>
  <c r="AG20" i="3"/>
  <c r="AF20" i="3"/>
  <c r="AE20" i="3"/>
  <c r="AD20" i="3"/>
  <c r="AC20" i="3"/>
  <c r="AB20" i="3"/>
  <c r="AA20" i="3"/>
  <c r="Z20" i="3"/>
  <c r="Y20" i="3"/>
  <c r="X20" i="3"/>
  <c r="W20" i="3"/>
  <c r="V20" i="3"/>
  <c r="U20" i="3"/>
  <c r="AX19" i="3"/>
  <c r="BN19" i="3" s="1"/>
  <c r="AW19" i="3"/>
  <c r="BM19" i="3" s="1"/>
  <c r="AV19" i="3"/>
  <c r="BD19" i="3" s="1"/>
  <c r="AU19" i="3"/>
  <c r="BK19" i="3" s="1"/>
  <c r="AT19" i="3"/>
  <c r="BJ19" i="3" s="1"/>
  <c r="AS19" i="3"/>
  <c r="BI19" i="3" s="1"/>
  <c r="AN19" i="3"/>
  <c r="AM19" i="3"/>
  <c r="AL19" i="3"/>
  <c r="AK19" i="3"/>
  <c r="AR19" i="3" s="1"/>
  <c r="AJ19" i="3"/>
  <c r="AI19" i="3"/>
  <c r="AH19" i="3"/>
  <c r="AG19" i="3"/>
  <c r="AF19" i="3"/>
  <c r="AE19" i="3"/>
  <c r="AD19" i="3"/>
  <c r="AC19" i="3"/>
  <c r="AB19" i="3"/>
  <c r="AA19" i="3"/>
  <c r="Z19" i="3"/>
  <c r="Y19" i="3"/>
  <c r="X19" i="3"/>
  <c r="W19" i="3"/>
  <c r="V19" i="3"/>
  <c r="U19" i="3"/>
  <c r="AX18" i="3"/>
  <c r="BN18" i="3" s="1"/>
  <c r="AW18" i="3"/>
  <c r="BM18" i="3" s="1"/>
  <c r="AU18" i="3"/>
  <c r="BK18" i="3" s="1"/>
  <c r="AT18" i="3"/>
  <c r="BJ18" i="3" s="1"/>
  <c r="AS18" i="3"/>
  <c r="BI18" i="3" s="1"/>
  <c r="AR18" i="3"/>
  <c r="BH18" i="3" s="1"/>
  <c r="AN18" i="3"/>
  <c r="AM18" i="3"/>
  <c r="AV18" i="3" s="1"/>
  <c r="AL18" i="3"/>
  <c r="AK18" i="3"/>
  <c r="AJ18" i="3"/>
  <c r="AO18" i="3" s="1"/>
  <c r="AI18" i="3"/>
  <c r="AH18" i="3"/>
  <c r="AG18" i="3"/>
  <c r="AF18" i="3"/>
  <c r="AE18" i="3"/>
  <c r="AD18" i="3"/>
  <c r="AC18" i="3"/>
  <c r="AB18" i="3"/>
  <c r="AA18" i="3"/>
  <c r="Z18" i="3"/>
  <c r="Y18" i="3"/>
  <c r="X18" i="3"/>
  <c r="W18" i="3"/>
  <c r="V18" i="3"/>
  <c r="U18" i="3"/>
  <c r="AZ17" i="3"/>
  <c r="AX17" i="3"/>
  <c r="BN17" i="3" s="1"/>
  <c r="AV17" i="3"/>
  <c r="BD17" i="3" s="1"/>
  <c r="AU17" i="3"/>
  <c r="BK17" i="3" s="1"/>
  <c r="AT17" i="3"/>
  <c r="BJ17" i="3" s="1"/>
  <c r="AS17" i="3"/>
  <c r="BI17" i="3" s="1"/>
  <c r="AR17" i="3"/>
  <c r="BH17" i="3" s="1"/>
  <c r="AN17" i="3"/>
  <c r="AM17" i="3"/>
  <c r="AW17" i="3" s="1"/>
  <c r="AL17" i="3"/>
  <c r="AK17" i="3"/>
  <c r="AJ17" i="3"/>
  <c r="AI17" i="3"/>
  <c r="AH17" i="3"/>
  <c r="AG17" i="3"/>
  <c r="AF17" i="3"/>
  <c r="AE17" i="3"/>
  <c r="AD17" i="3"/>
  <c r="AC17" i="3"/>
  <c r="AB17" i="3"/>
  <c r="AA17" i="3"/>
  <c r="Z17" i="3"/>
  <c r="Y17" i="3"/>
  <c r="X17" i="3"/>
  <c r="W17" i="3"/>
  <c r="V17" i="3"/>
  <c r="U17" i="3"/>
  <c r="AX16" i="3"/>
  <c r="AV16" i="3"/>
  <c r="BL16" i="3" s="1"/>
  <c r="AU16" i="3"/>
  <c r="BK16" i="3" s="1"/>
  <c r="AT16" i="3"/>
  <c r="AS16" i="3"/>
  <c r="BI16" i="3" s="1"/>
  <c r="AR16" i="3"/>
  <c r="AZ16" i="3" s="1"/>
  <c r="AN16" i="3"/>
  <c r="AM16" i="3"/>
  <c r="AW16" i="3" s="1"/>
  <c r="AL16" i="3"/>
  <c r="AK16" i="3"/>
  <c r="AJ16" i="3"/>
  <c r="AO16" i="3" s="1"/>
  <c r="AI16" i="3"/>
  <c r="AH16" i="3"/>
  <c r="AG16" i="3"/>
  <c r="AF16" i="3"/>
  <c r="AE16" i="3"/>
  <c r="AD16" i="3"/>
  <c r="AC16" i="3"/>
  <c r="AB16" i="3"/>
  <c r="AA16" i="3"/>
  <c r="Z16" i="3"/>
  <c r="Y16" i="3"/>
  <c r="X16" i="3"/>
  <c r="W16" i="3"/>
  <c r="V16" i="3"/>
  <c r="U16" i="3"/>
  <c r="BJ15" i="3"/>
  <c r="AZ15" i="3"/>
  <c r="AW15" i="3"/>
  <c r="BM15" i="3" s="1"/>
  <c r="AV15" i="3"/>
  <c r="BL15" i="3" s="1"/>
  <c r="AU15" i="3"/>
  <c r="BK15" i="3" s="1"/>
  <c r="AT15" i="3"/>
  <c r="BB15" i="3" s="1"/>
  <c r="AS15" i="3"/>
  <c r="BI15" i="3" s="1"/>
  <c r="AR15" i="3"/>
  <c r="BH15" i="3" s="1"/>
  <c r="AN15" i="3"/>
  <c r="AX15" i="3" s="1"/>
  <c r="AM15" i="3"/>
  <c r="AL15" i="3"/>
  <c r="AK15" i="3"/>
  <c r="AJ15" i="3"/>
  <c r="AI15" i="3"/>
  <c r="AH15" i="3"/>
  <c r="AG15" i="3"/>
  <c r="AF15" i="3"/>
  <c r="AE15" i="3"/>
  <c r="AD15" i="3"/>
  <c r="AC15" i="3"/>
  <c r="AB15" i="3"/>
  <c r="AA15" i="3"/>
  <c r="Z15" i="3"/>
  <c r="Y15" i="3"/>
  <c r="X15" i="3"/>
  <c r="W15" i="3"/>
  <c r="V15" i="3"/>
  <c r="U15" i="3"/>
  <c r="AZ14" i="3"/>
  <c r="AX14" i="3"/>
  <c r="BN14" i="3" s="1"/>
  <c r="AW14" i="3"/>
  <c r="BM14" i="3" s="1"/>
  <c r="AV14" i="3"/>
  <c r="BL14" i="3" s="1"/>
  <c r="AT14" i="3"/>
  <c r="BJ14" i="3" s="1"/>
  <c r="AS14" i="3"/>
  <c r="BI14" i="3" s="1"/>
  <c r="AR14" i="3"/>
  <c r="BH14" i="3" s="1"/>
  <c r="AN14" i="3"/>
  <c r="AM14" i="3"/>
  <c r="AL14" i="3"/>
  <c r="AK14" i="3"/>
  <c r="AJ14" i="3"/>
  <c r="AI14" i="3"/>
  <c r="AH14" i="3"/>
  <c r="AG14" i="3"/>
  <c r="AF14" i="3"/>
  <c r="AE14" i="3"/>
  <c r="AD14" i="3"/>
  <c r="AC14" i="3"/>
  <c r="AB14" i="3"/>
  <c r="AA14" i="3"/>
  <c r="Z14" i="3"/>
  <c r="Y14" i="3"/>
  <c r="X14" i="3"/>
  <c r="W14" i="3"/>
  <c r="V14" i="3"/>
  <c r="U14" i="3"/>
  <c r="AX13" i="3"/>
  <c r="BN13" i="3" s="1"/>
  <c r="AW13" i="3"/>
  <c r="BM13" i="3" s="1"/>
  <c r="AV13" i="3"/>
  <c r="BL13" i="3" s="1"/>
  <c r="AU13" i="3"/>
  <c r="BK13" i="3" s="1"/>
  <c r="AS13" i="3"/>
  <c r="BI13" i="3" s="1"/>
  <c r="AR13" i="3"/>
  <c r="BH13" i="3" s="1"/>
  <c r="AN13" i="3"/>
  <c r="AM13" i="3"/>
  <c r="AL13" i="3"/>
  <c r="AK13" i="3"/>
  <c r="AT13" i="3" s="1"/>
  <c r="AJ13" i="3"/>
  <c r="AI13" i="3"/>
  <c r="AH13" i="3"/>
  <c r="AG13" i="3"/>
  <c r="AF13" i="3"/>
  <c r="AE13" i="3"/>
  <c r="AD13" i="3"/>
  <c r="AC13" i="3"/>
  <c r="AB13" i="3"/>
  <c r="AA13" i="3"/>
  <c r="Z13" i="3"/>
  <c r="Y13" i="3"/>
  <c r="X13" i="3"/>
  <c r="W13" i="3"/>
  <c r="V13" i="3"/>
  <c r="U13" i="3"/>
  <c r="BB12" i="3"/>
  <c r="AX12" i="3"/>
  <c r="BN12" i="3" s="1"/>
  <c r="AW12" i="3"/>
  <c r="BM12" i="3" s="1"/>
  <c r="AV12" i="3"/>
  <c r="AU12" i="3"/>
  <c r="BK12" i="3" s="1"/>
  <c r="AT12" i="3"/>
  <c r="BJ12" i="3" s="1"/>
  <c r="AS12" i="3"/>
  <c r="AR12" i="3"/>
  <c r="BH12" i="3" s="1"/>
  <c r="AN12" i="3"/>
  <c r="AM12" i="3"/>
  <c r="AL12" i="3"/>
  <c r="AK12" i="3"/>
  <c r="AJ12" i="3"/>
  <c r="AI12" i="3"/>
  <c r="AH12" i="3"/>
  <c r="AG12" i="3"/>
  <c r="AF12" i="3"/>
  <c r="AE12" i="3"/>
  <c r="AD12" i="3"/>
  <c r="AC12" i="3"/>
  <c r="AB12" i="3"/>
  <c r="AA12" i="3"/>
  <c r="Z12" i="3"/>
  <c r="Y12" i="3"/>
  <c r="X12" i="3"/>
  <c r="W12" i="3"/>
  <c r="V12" i="3"/>
  <c r="U12" i="3"/>
  <c r="AZ11" i="3"/>
  <c r="AX11" i="3"/>
  <c r="BF11" i="3" s="1"/>
  <c r="AW11" i="3"/>
  <c r="BM11" i="3" s="1"/>
  <c r="AU11" i="3"/>
  <c r="BK11" i="3" s="1"/>
  <c r="AT11" i="3"/>
  <c r="BJ11" i="3" s="1"/>
  <c r="AS11" i="3"/>
  <c r="BA11" i="3" s="1"/>
  <c r="AR11" i="3"/>
  <c r="BH11" i="3" s="1"/>
  <c r="AN11" i="3"/>
  <c r="AM11" i="3"/>
  <c r="AV11" i="3" s="1"/>
  <c r="AL11" i="3"/>
  <c r="AK11" i="3"/>
  <c r="AJ11" i="3"/>
  <c r="AI11" i="3"/>
  <c r="AH11" i="3"/>
  <c r="AG11" i="3"/>
  <c r="AF11" i="3"/>
  <c r="AE11" i="3"/>
  <c r="AD11" i="3"/>
  <c r="AC11" i="3"/>
  <c r="AB11" i="3"/>
  <c r="AA11" i="3"/>
  <c r="Z11" i="3"/>
  <c r="Y11" i="3"/>
  <c r="X11" i="3"/>
  <c r="W11" i="3"/>
  <c r="V11" i="3"/>
  <c r="U11" i="3"/>
  <c r="BJ10" i="3"/>
  <c r="AX10" i="3"/>
  <c r="BF10" i="3" s="1"/>
  <c r="AW10" i="3"/>
  <c r="BE10" i="3" s="1"/>
  <c r="AV10" i="3"/>
  <c r="BD10" i="3" s="1"/>
  <c r="AU10" i="3"/>
  <c r="BK10" i="3" s="1"/>
  <c r="AT10" i="3"/>
  <c r="BB10" i="3" s="1"/>
  <c r="AS10" i="3"/>
  <c r="AN10" i="3"/>
  <c r="AM10" i="3"/>
  <c r="AL10" i="3"/>
  <c r="AK10" i="3"/>
  <c r="AO10" i="3" s="1"/>
  <c r="AY10" i="3" s="1"/>
  <c r="AJ10" i="3"/>
  <c r="AI10" i="3"/>
  <c r="AH10" i="3"/>
  <c r="AG10" i="3"/>
  <c r="AF10" i="3"/>
  <c r="AE10" i="3"/>
  <c r="AD10" i="3"/>
  <c r="AC10" i="3"/>
  <c r="AB10" i="3"/>
  <c r="AA10" i="3"/>
  <c r="Z10" i="3"/>
  <c r="Y10" i="3"/>
  <c r="X10" i="3"/>
  <c r="W10" i="3"/>
  <c r="V10" i="3"/>
  <c r="U10" i="3"/>
  <c r="AX9" i="3"/>
  <c r="BN9" i="3" s="1"/>
  <c r="AW9" i="3"/>
  <c r="BM9" i="3" s="1"/>
  <c r="AV9" i="3"/>
  <c r="BL9" i="3" s="1"/>
  <c r="AU9" i="3"/>
  <c r="BK9" i="3" s="1"/>
  <c r="AT9" i="3"/>
  <c r="BJ9" i="3" s="1"/>
  <c r="AS9" i="3"/>
  <c r="BA9" i="3" s="1"/>
  <c r="AN9" i="3"/>
  <c r="AM9" i="3"/>
  <c r="AL9" i="3"/>
  <c r="AK9" i="3"/>
  <c r="AR9" i="3" s="1"/>
  <c r="AJ9" i="3"/>
  <c r="AI9" i="3"/>
  <c r="AH9" i="3"/>
  <c r="AG9" i="3"/>
  <c r="AF9" i="3"/>
  <c r="AE9" i="3"/>
  <c r="AD9" i="3"/>
  <c r="AC9" i="3"/>
  <c r="AB9" i="3"/>
  <c r="AA9" i="3"/>
  <c r="Z9" i="3"/>
  <c r="Y9" i="3"/>
  <c r="X9" i="3"/>
  <c r="W9" i="3"/>
  <c r="V9" i="3"/>
  <c r="U9" i="3"/>
  <c r="AX8" i="3"/>
  <c r="BN8" i="3" s="1"/>
  <c r="AW8" i="3"/>
  <c r="BM8" i="3" s="1"/>
  <c r="AV8" i="3"/>
  <c r="AU8" i="3"/>
  <c r="BK8" i="3" s="1"/>
  <c r="AT8" i="3"/>
  <c r="BJ8" i="3" s="1"/>
  <c r="AS8" i="3"/>
  <c r="BA8" i="3" s="1"/>
  <c r="AR8" i="3"/>
  <c r="AZ8" i="3" s="1"/>
  <c r="AN8" i="3"/>
  <c r="AM8" i="3"/>
  <c r="AL8" i="3"/>
  <c r="AK8" i="3"/>
  <c r="AO8" i="3" s="1"/>
  <c r="AJ8" i="3"/>
  <c r="AI8" i="3"/>
  <c r="AH8" i="3"/>
  <c r="AG8" i="3"/>
  <c r="AF8" i="3"/>
  <c r="AE8" i="3"/>
  <c r="AD8" i="3"/>
  <c r="AC8" i="3"/>
  <c r="AB8" i="3"/>
  <c r="AA8" i="3"/>
  <c r="Z8" i="3"/>
  <c r="Y8" i="3"/>
  <c r="X8" i="3"/>
  <c r="W8" i="3"/>
  <c r="V8" i="3"/>
  <c r="U8" i="3"/>
  <c r="AX7" i="3"/>
  <c r="BN7" i="3" s="1"/>
  <c r="AW7" i="3"/>
  <c r="BM7" i="3" s="1"/>
  <c r="AV7" i="3"/>
  <c r="BD7" i="3" s="1"/>
  <c r="AU7" i="3"/>
  <c r="BK7" i="3" s="1"/>
  <c r="AT7" i="3"/>
  <c r="BJ7" i="3" s="1"/>
  <c r="AS7" i="3"/>
  <c r="BA7" i="3" s="1"/>
  <c r="AN7" i="3"/>
  <c r="AM7" i="3"/>
  <c r="AL7" i="3"/>
  <c r="AK7" i="3"/>
  <c r="AJ7" i="3"/>
  <c r="AI7" i="3"/>
  <c r="AH7" i="3"/>
  <c r="AG7" i="3"/>
  <c r="AF7" i="3"/>
  <c r="AE7" i="3"/>
  <c r="AD7" i="3"/>
  <c r="AC7" i="3"/>
  <c r="AB7" i="3"/>
  <c r="AA7" i="3"/>
  <c r="Z7" i="3"/>
  <c r="Y7" i="3"/>
  <c r="X7" i="3"/>
  <c r="W7" i="3"/>
  <c r="V7" i="3"/>
  <c r="U7" i="3"/>
  <c r="AW6" i="3"/>
  <c r="BM6" i="3" s="1"/>
  <c r="AV6" i="3"/>
  <c r="BL6" i="3" s="1"/>
  <c r="AU6" i="3"/>
  <c r="BK6" i="3" s="1"/>
  <c r="AT6" i="3"/>
  <c r="BJ6" i="3" s="1"/>
  <c r="AS6" i="3"/>
  <c r="BA6" i="3" s="1"/>
  <c r="AR6" i="3"/>
  <c r="AZ6" i="3" s="1"/>
  <c r="AN6" i="3"/>
  <c r="AX6" i="3" s="1"/>
  <c r="AM6" i="3"/>
  <c r="AL6" i="3"/>
  <c r="AK6" i="3"/>
  <c r="AO6" i="3" s="1"/>
  <c r="AJ6" i="3"/>
  <c r="AI6" i="3"/>
  <c r="AH6" i="3"/>
  <c r="AG6" i="3"/>
  <c r="AF6" i="3"/>
  <c r="AE6" i="3"/>
  <c r="AD6" i="3"/>
  <c r="AC6" i="3"/>
  <c r="AB6" i="3"/>
  <c r="AA6" i="3"/>
  <c r="Z6" i="3"/>
  <c r="Y6" i="3"/>
  <c r="X6" i="3"/>
  <c r="W6" i="3"/>
  <c r="V6" i="3"/>
  <c r="U6" i="3"/>
  <c r="AX5" i="3"/>
  <c r="BN5" i="3" s="1"/>
  <c r="AW5" i="3"/>
  <c r="BM5" i="3" s="1"/>
  <c r="AV5" i="3"/>
  <c r="AU5" i="3"/>
  <c r="BC5" i="3" s="1"/>
  <c r="AT5" i="3"/>
  <c r="BJ5" i="3" s="1"/>
  <c r="AS5" i="3"/>
  <c r="BA5" i="3" s="1"/>
  <c r="AR5" i="3"/>
  <c r="BH5" i="3" s="1"/>
  <c r="AN5" i="3"/>
  <c r="AM5" i="3"/>
  <c r="AL5" i="3"/>
  <c r="AK5" i="3"/>
  <c r="AO5" i="3" s="1"/>
  <c r="AJ5" i="3"/>
  <c r="AI5" i="3"/>
  <c r="AH5" i="3"/>
  <c r="AG5" i="3"/>
  <c r="AF5" i="3"/>
  <c r="AE5" i="3"/>
  <c r="AD5" i="3"/>
  <c r="AC5" i="3"/>
  <c r="AB5" i="3"/>
  <c r="AA5" i="3"/>
  <c r="Z5" i="3"/>
  <c r="Y5" i="3"/>
  <c r="X5" i="3"/>
  <c r="W5" i="3"/>
  <c r="V5" i="3"/>
  <c r="U5" i="3"/>
  <c r="AX4" i="3"/>
  <c r="BN4" i="3" s="1"/>
  <c r="AW4" i="3"/>
  <c r="BM4" i="3" s="1"/>
  <c r="AU4" i="3"/>
  <c r="BC4" i="3" s="1"/>
  <c r="AT4" i="3"/>
  <c r="BJ4" i="3" s="1"/>
  <c r="AS4" i="3"/>
  <c r="BI4" i="3" s="1"/>
  <c r="AR4" i="3"/>
  <c r="AZ4" i="3" s="1"/>
  <c r="AN4" i="3"/>
  <c r="AM4" i="3"/>
  <c r="AV4" i="3" s="1"/>
  <c r="AL4" i="3"/>
  <c r="AK4" i="3"/>
  <c r="AJ4" i="3"/>
  <c r="AI4" i="3"/>
  <c r="AH4" i="3"/>
  <c r="AG4" i="3"/>
  <c r="AF4" i="3"/>
  <c r="AE4" i="3"/>
  <c r="AD4" i="3"/>
  <c r="AC4" i="3"/>
  <c r="AB4" i="3"/>
  <c r="AA4" i="3"/>
  <c r="Z4" i="3"/>
  <c r="Y4" i="3"/>
  <c r="X4" i="3"/>
  <c r="W4" i="3"/>
  <c r="V4" i="3"/>
  <c r="U4" i="3"/>
  <c r="AX3" i="3"/>
  <c r="AW3" i="3"/>
  <c r="AV3" i="3"/>
  <c r="BL3" i="3" s="1"/>
  <c r="AU3" i="3"/>
  <c r="AT3" i="3"/>
  <c r="AS3" i="3"/>
  <c r="BI3" i="3" s="1"/>
  <c r="AN3" i="3"/>
  <c r="AM3" i="3"/>
  <c r="AL3" i="3"/>
  <c r="AK3" i="3"/>
  <c r="AJ3" i="3"/>
  <c r="AI3" i="3"/>
  <c r="AH3" i="3"/>
  <c r="AG3" i="3"/>
  <c r="AF3" i="3"/>
  <c r="AE3" i="3"/>
  <c r="AD3" i="3"/>
  <c r="AC3" i="3"/>
  <c r="AB3" i="3"/>
  <c r="AA3" i="3"/>
  <c r="Z3" i="3"/>
  <c r="Y3" i="3"/>
  <c r="X3" i="3"/>
  <c r="W3" i="3"/>
  <c r="V3" i="3"/>
  <c r="U3" i="3"/>
  <c r="AZ93" i="5" l="1"/>
  <c r="AZ92" i="5"/>
  <c r="AY92" i="5"/>
  <c r="AY87" i="5"/>
  <c r="AY88" i="5"/>
  <c r="V104" i="4"/>
  <c r="U104" i="4"/>
  <c r="Y104" i="4"/>
  <c r="W104" i="4"/>
  <c r="X104" i="4"/>
  <c r="BI21" i="3"/>
  <c r="BA21" i="3"/>
  <c r="BI24" i="3"/>
  <c r="BA24" i="3"/>
  <c r="BM29" i="3"/>
  <c r="BE29" i="3"/>
  <c r="BA39" i="3"/>
  <c r="BI39" i="3"/>
  <c r="BM39" i="3"/>
  <c r="BE39" i="3"/>
  <c r="BK25" i="3"/>
  <c r="BC25" i="3"/>
  <c r="BM10" i="3"/>
  <c r="BI11" i="3"/>
  <c r="AO12" i="3"/>
  <c r="BG12" i="3" s="1"/>
  <c r="BL12" i="3" s="1"/>
  <c r="AZ12" i="3"/>
  <c r="BM30" i="3"/>
  <c r="BE30" i="3"/>
  <c r="BE32" i="3"/>
  <c r="BM32" i="3"/>
  <c r="BK26" i="3"/>
  <c r="BC26" i="3"/>
  <c r="BJ27" i="3"/>
  <c r="BB27" i="3"/>
  <c r="BC31" i="3"/>
  <c r="BK31" i="3"/>
  <c r="U83" i="3"/>
  <c r="D84" i="3" s="1"/>
  <c r="Y83" i="3"/>
  <c r="H84" i="3" s="1"/>
  <c r="AC83" i="3"/>
  <c r="L84" i="3" s="1"/>
  <c r="AG83" i="3"/>
  <c r="P84" i="3" s="1"/>
  <c r="AK83" i="3"/>
  <c r="BA10" i="3"/>
  <c r="BI10" i="3"/>
  <c r="AO19" i="3"/>
  <c r="BL19" i="3"/>
  <c r="AO20" i="3"/>
  <c r="BF73" i="3"/>
  <c r="AZ74" i="3"/>
  <c r="BE75" i="3"/>
  <c r="BA76" i="3"/>
  <c r="BB77" i="3"/>
  <c r="BD80" i="3"/>
  <c r="BE21" i="3"/>
  <c r="BG27" i="3"/>
  <c r="AO31" i="3"/>
  <c r="AY31" i="3" s="1"/>
  <c r="BB33" i="3"/>
  <c r="BC35" i="3"/>
  <c r="BE52" i="3"/>
  <c r="BB59" i="3"/>
  <c r="BI65" i="3"/>
  <c r="BB67" i="3"/>
  <c r="AO4" i="3"/>
  <c r="AR7" i="3"/>
  <c r="BN10" i="3"/>
  <c r="AO11" i="3"/>
  <c r="BG11" i="3" s="1"/>
  <c r="BL11" i="3" s="1"/>
  <c r="AO14" i="3"/>
  <c r="AO15" i="3"/>
  <c r="AY15" i="3" s="1"/>
  <c r="BF15" i="3" s="1"/>
  <c r="AO17" i="3"/>
  <c r="BF21" i="3"/>
  <c r="BM22" i="3"/>
  <c r="BC23" i="3"/>
  <c r="AO24" i="3"/>
  <c r="AO26" i="3"/>
  <c r="BE26" i="3"/>
  <c r="BF27" i="3"/>
  <c r="BB28" i="3"/>
  <c r="BA30" i="3"/>
  <c r="BJ31" i="3"/>
  <c r="BI35" i="3"/>
  <c r="AO38" i="3"/>
  <c r="AY38" i="3" s="1"/>
  <c r="BE38" i="3"/>
  <c r="BJ39" i="3"/>
  <c r="AO42" i="3"/>
  <c r="AO44" i="3"/>
  <c r="AY44" i="3" s="1"/>
  <c r="AO46" i="3"/>
  <c r="BI52" i="3"/>
  <c r="BL53" i="3"/>
  <c r="BJ55" i="3"/>
  <c r="AO56" i="3"/>
  <c r="BF56" i="3"/>
  <c r="AO59" i="3"/>
  <c r="AO60" i="3"/>
  <c r="BG60" i="3" s="1"/>
  <c r="BL60" i="3" s="1"/>
  <c r="BI61" i="3"/>
  <c r="BI62" i="3"/>
  <c r="BM63" i="3"/>
  <c r="AO64" i="3"/>
  <c r="BG64" i="3" s="1"/>
  <c r="BH64" i="3" s="1"/>
  <c r="BD64" i="3"/>
  <c r="BJ65" i="3"/>
  <c r="AO66" i="3"/>
  <c r="BJ66" i="3"/>
  <c r="AO67" i="3"/>
  <c r="BH67" i="3"/>
  <c r="BM69" i="3"/>
  <c r="BB70" i="3"/>
  <c r="BE72" i="3"/>
  <c r="AO74" i="3"/>
  <c r="AO76" i="3"/>
  <c r="BN78" i="3"/>
  <c r="AO79" i="3"/>
  <c r="AO80" i="3"/>
  <c r="AO81" i="3"/>
  <c r="BB23" i="3"/>
  <c r="AY33" i="3"/>
  <c r="AO34" i="3"/>
  <c r="AY34" i="3" s="1"/>
  <c r="BM49" i="3"/>
  <c r="BF53" i="3"/>
  <c r="BH55" i="3"/>
  <c r="BJ60" i="3"/>
  <c r="BE11" i="3"/>
  <c r="AO13" i="3"/>
  <c r="BG13" i="3" s="1"/>
  <c r="BJ13" i="3" s="1"/>
  <c r="AO21" i="3"/>
  <c r="BF26" i="3"/>
  <c r="BC28" i="3"/>
  <c r="BJ29" i="3"/>
  <c r="BF32" i="3"/>
  <c r="BB34" i="3"/>
  <c r="AO36" i="3"/>
  <c r="BG36" i="3" s="1"/>
  <c r="BN36" i="3" s="1"/>
  <c r="BJ38" i="3"/>
  <c r="AO40" i="3"/>
  <c r="BG40" i="3" s="1"/>
  <c r="BF40" i="3"/>
  <c r="BA51" i="3"/>
  <c r="AZ52" i="3"/>
  <c r="BB53" i="3"/>
  <c r="BJ56" i="3"/>
  <c r="BJ61" i="3"/>
  <c r="BA69" i="3"/>
  <c r="BD70" i="3"/>
  <c r="BF72" i="3"/>
  <c r="BA43" i="3"/>
  <c r="BA45" i="3"/>
  <c r="BA47" i="3"/>
  <c r="BM48" i="3"/>
  <c r="AO49" i="3"/>
  <c r="BG49" i="3" s="1"/>
  <c r="BM51" i="3"/>
  <c r="AO52" i="3"/>
  <c r="BG52" i="3" s="1"/>
  <c r="BL52" i="3" s="1"/>
  <c r="BE53" i="3"/>
  <c r="AO55" i="3"/>
  <c r="BG55" i="3" s="1"/>
  <c r="BN55" i="3" s="1"/>
  <c r="BG56" i="3"/>
  <c r="BL56" i="3" s="1"/>
  <c r="BD61" i="3"/>
  <c r="AR62" i="3"/>
  <c r="BE62" i="3"/>
  <c r="AR63" i="3"/>
  <c r="BF63" i="3"/>
  <c r="BF66" i="3"/>
  <c r="AR68" i="3"/>
  <c r="BI68" i="3"/>
  <c r="BM70" i="3"/>
  <c r="AO71" i="3"/>
  <c r="AY71" i="3" s="1"/>
  <c r="BD71" i="3" s="1"/>
  <c r="BE71" i="3"/>
  <c r="BA72" i="3"/>
  <c r="AO73" i="3"/>
  <c r="BA73" i="3"/>
  <c r="BD75" i="3"/>
  <c r="BL76" i="3"/>
  <c r="BM77" i="3"/>
  <c r="AS95" i="3"/>
  <c r="BG4" i="3"/>
  <c r="BL4" i="3" s="1"/>
  <c r="AY4" i="3"/>
  <c r="BD4" i="3" s="1"/>
  <c r="BN6" i="3"/>
  <c r="AY5" i="3"/>
  <c r="BD5" i="3" s="1"/>
  <c r="BG5" i="3"/>
  <c r="BL5" i="3" s="1"/>
  <c r="AY6" i="3"/>
  <c r="BF6" i="3" s="1"/>
  <c r="BG6" i="3"/>
  <c r="BG8" i="3"/>
  <c r="AY8" i="3"/>
  <c r="BL8" i="3"/>
  <c r="BC3" i="3"/>
  <c r="BK4" i="3"/>
  <c r="BK5" i="3"/>
  <c r="BC6" i="3"/>
  <c r="AO7" i="3"/>
  <c r="BC7" i="3"/>
  <c r="BC8" i="3"/>
  <c r="AO9" i="3"/>
  <c r="BC9" i="3"/>
  <c r="BN11" i="3"/>
  <c r="BG14" i="3"/>
  <c r="AY14" i="3"/>
  <c r="AU14" i="3"/>
  <c r="BF14" i="3"/>
  <c r="BH16" i="3"/>
  <c r="BG19" i="3"/>
  <c r="BH19" i="3" s="1"/>
  <c r="AY19" i="3"/>
  <c r="AZ19" i="3" s="1"/>
  <c r="Z83" i="3"/>
  <c r="I84" i="3" s="1"/>
  <c r="AL83" i="3"/>
  <c r="BD3" i="3"/>
  <c r="BD6" i="3"/>
  <c r="BL7" i="3"/>
  <c r="BH8" i="3"/>
  <c r="W83" i="3"/>
  <c r="F84" i="3" s="1"/>
  <c r="AE83" i="3"/>
  <c r="N84" i="3" s="1"/>
  <c r="AM83" i="3"/>
  <c r="BA3" i="3"/>
  <c r="BE3" i="3"/>
  <c r="BM3" i="3"/>
  <c r="BA4" i="3"/>
  <c r="BE4" i="3"/>
  <c r="BE5" i="3"/>
  <c r="BI5" i="3"/>
  <c r="BE6" i="3"/>
  <c r="BI6" i="3"/>
  <c r="BE7" i="3"/>
  <c r="BI7" i="3"/>
  <c r="BE8" i="3"/>
  <c r="BI8" i="3"/>
  <c r="BE9" i="3"/>
  <c r="BI9" i="3"/>
  <c r="AY12" i="3"/>
  <c r="BD12" i="3" s="1"/>
  <c r="BF13" i="3"/>
  <c r="BB14" i="3"/>
  <c r="BG15" i="3"/>
  <c r="BN15" i="3" s="1"/>
  <c r="BD15" i="3"/>
  <c r="X83" i="3"/>
  <c r="G84" i="3" s="1"/>
  <c r="AB83" i="3"/>
  <c r="K84" i="3" s="1"/>
  <c r="AF83" i="3"/>
  <c r="O84" i="3" s="1"/>
  <c r="AJ83" i="3"/>
  <c r="AN83" i="3"/>
  <c r="AV90" i="3"/>
  <c r="AV93" i="3"/>
  <c r="AT93" i="3"/>
  <c r="BB3" i="3"/>
  <c r="BF3" i="3"/>
  <c r="BJ3" i="3"/>
  <c r="BN3" i="3"/>
  <c r="BB4" i="3"/>
  <c r="BF4" i="3"/>
  <c r="BB5" i="3"/>
  <c r="BF5" i="3"/>
  <c r="BB6" i="3"/>
  <c r="BB7" i="3"/>
  <c r="BF7" i="3"/>
  <c r="BB8" i="3"/>
  <c r="BF8" i="3"/>
  <c r="BB9" i="3"/>
  <c r="BF9" i="3"/>
  <c r="BL10" i="3"/>
  <c r="AY11" i="3"/>
  <c r="BD11" i="3" s="1"/>
  <c r="BB11" i="3"/>
  <c r="BF12" i="3"/>
  <c r="AZ13" i="3"/>
  <c r="BD14" i="3"/>
  <c r="BD16" i="3"/>
  <c r="BG17" i="3"/>
  <c r="BM17" i="3" s="1"/>
  <c r="AY17" i="3"/>
  <c r="BE17" i="3" s="1"/>
  <c r="BL17" i="3"/>
  <c r="AZ18" i="3"/>
  <c r="BG20" i="3"/>
  <c r="BL20" i="3" s="1"/>
  <c r="AY20" i="3"/>
  <c r="BD20" i="3" s="1"/>
  <c r="BH20" i="3"/>
  <c r="AV23" i="3"/>
  <c r="BG23" i="3"/>
  <c r="AY23" i="3"/>
  <c r="AY26" i="3"/>
  <c r="AV28" i="3"/>
  <c r="BG28" i="3"/>
  <c r="AY28" i="3"/>
  <c r="AY30" i="3"/>
  <c r="BA33" i="3"/>
  <c r="BI33" i="3"/>
  <c r="AV34" i="3"/>
  <c r="BG34" i="3"/>
  <c r="BG37" i="3"/>
  <c r="BB37" i="3"/>
  <c r="BJ37" i="3"/>
  <c r="BG39" i="3"/>
  <c r="BI40" i="3"/>
  <c r="BA40" i="3"/>
  <c r="BI46" i="3"/>
  <c r="BA46" i="3"/>
  <c r="BM50" i="3"/>
  <c r="BB36" i="3"/>
  <c r="BJ36" i="3"/>
  <c r="AY39" i="3"/>
  <c r="AD83" i="3"/>
  <c r="M84" i="3" s="1"/>
  <c r="AR3" i="3"/>
  <c r="BH4" i="3"/>
  <c r="BH6" i="3"/>
  <c r="BD9" i="3"/>
  <c r="BG10" i="3"/>
  <c r="AR10" i="3"/>
  <c r="AY13" i="3"/>
  <c r="BB13" i="3" s="1"/>
  <c r="BD13" i="3"/>
  <c r="BG16" i="3"/>
  <c r="BM16" i="3" s="1"/>
  <c r="AY16" i="3"/>
  <c r="BE16" i="3" s="1"/>
  <c r="BN16" i="3"/>
  <c r="BF16" i="3"/>
  <c r="BG18" i="3"/>
  <c r="BL18" i="3" s="1"/>
  <c r="AY18" i="3"/>
  <c r="BD18" i="3" s="1"/>
  <c r="BL21" i="3"/>
  <c r="BD21" i="3"/>
  <c r="BI23" i="3"/>
  <c r="BG24" i="3"/>
  <c r="BN24" i="3" s="1"/>
  <c r="BB24" i="3"/>
  <c r="BJ24" i="3"/>
  <c r="AY27" i="3"/>
  <c r="BD27" i="3" s="1"/>
  <c r="BI28" i="3"/>
  <c r="BC29" i="3"/>
  <c r="BK29" i="3"/>
  <c r="AY32" i="3"/>
  <c r="BF33" i="3"/>
  <c r="BG33" i="3"/>
  <c r="BN33" i="3" s="1"/>
  <c r="BB35" i="3"/>
  <c r="BJ35" i="3"/>
  <c r="BN35" i="3"/>
  <c r="AO3" i="3"/>
  <c r="BK3" i="3"/>
  <c r="BC10" i="3"/>
  <c r="V83" i="3"/>
  <c r="E84" i="3" s="1"/>
  <c r="AH83" i="3"/>
  <c r="Q84" i="3" s="1"/>
  <c r="AZ5" i="3"/>
  <c r="BD8" i="3"/>
  <c r="AA83" i="3"/>
  <c r="J84" i="3" s="1"/>
  <c r="AI83" i="3"/>
  <c r="R84" i="3" s="1"/>
  <c r="BI12" i="3"/>
  <c r="BA12" i="3"/>
  <c r="BJ16" i="3"/>
  <c r="BB16" i="3"/>
  <c r="AY21" i="3"/>
  <c r="AZ21" i="3" s="1"/>
  <c r="BG21" i="3"/>
  <c r="BH21" i="3" s="1"/>
  <c r="BA22" i="3"/>
  <c r="BI22" i="3"/>
  <c r="BN23" i="3"/>
  <c r="BG25" i="3"/>
  <c r="BL25" i="3" s="1"/>
  <c r="BN28" i="3"/>
  <c r="AR29" i="3"/>
  <c r="AO29" i="3"/>
  <c r="AY29" i="3" s="1"/>
  <c r="BK30" i="3"/>
  <c r="BA32" i="3"/>
  <c r="BI32" i="3"/>
  <c r="BN34" i="3"/>
  <c r="BN37" i="3"/>
  <c r="BI50" i="3"/>
  <c r="BA50" i="3"/>
  <c r="BE12" i="3"/>
  <c r="BA13" i="3"/>
  <c r="BE13" i="3"/>
  <c r="BA14" i="3"/>
  <c r="BE14" i="3"/>
  <c r="BA15" i="3"/>
  <c r="BE15" i="3"/>
  <c r="BA16" i="3"/>
  <c r="BA17" i="3"/>
  <c r="BA18" i="3"/>
  <c r="BE18" i="3"/>
  <c r="BA19" i="3"/>
  <c r="BE19" i="3"/>
  <c r="BA20" i="3"/>
  <c r="BE20" i="3"/>
  <c r="BB21" i="3"/>
  <c r="BC22" i="3"/>
  <c r="BE23" i="3"/>
  <c r="AY24" i="3"/>
  <c r="BF24" i="3" s="1"/>
  <c r="BE24" i="3"/>
  <c r="BA25" i="3"/>
  <c r="BF25" i="3"/>
  <c r="BB26" i="3"/>
  <c r="BG26" i="3"/>
  <c r="BL27" i="3"/>
  <c r="BC27" i="3"/>
  <c r="BE28" i="3"/>
  <c r="BA29" i="3"/>
  <c r="BF29" i="3"/>
  <c r="BB30" i="3"/>
  <c r="BG30" i="3"/>
  <c r="AW31" i="3"/>
  <c r="BE34" i="3"/>
  <c r="AY35" i="3"/>
  <c r="BF35" i="3" s="1"/>
  <c r="BE35" i="3"/>
  <c r="AY36" i="3"/>
  <c r="BF36" i="3" s="1"/>
  <c r="BE36" i="3"/>
  <c r="AY37" i="3"/>
  <c r="BA38" i="3"/>
  <c r="BF38" i="3"/>
  <c r="AY40" i="3"/>
  <c r="AV40" i="3"/>
  <c r="BE41" i="3"/>
  <c r="BG42" i="3"/>
  <c r="AY42" i="3"/>
  <c r="BA42" i="3"/>
  <c r="BG44" i="3"/>
  <c r="BA44" i="3"/>
  <c r="BG46" i="3"/>
  <c r="AY46" i="3"/>
  <c r="AV46" i="3"/>
  <c r="BG48" i="3"/>
  <c r="AY48" i="3"/>
  <c r="BA48" i="3"/>
  <c r="BG50" i="3"/>
  <c r="AY50" i="3"/>
  <c r="BF50" i="3" s="1"/>
  <c r="BF54" i="3"/>
  <c r="BB58" i="3"/>
  <c r="BJ58" i="3"/>
  <c r="BB17" i="3"/>
  <c r="BF17" i="3"/>
  <c r="BB18" i="3"/>
  <c r="BF18" i="3"/>
  <c r="BB19" i="3"/>
  <c r="BF19" i="3"/>
  <c r="BB20" i="3"/>
  <c r="BF20" i="3"/>
  <c r="BL30" i="3"/>
  <c r="BD30" i="3"/>
  <c r="AR32" i="3"/>
  <c r="BG38" i="3"/>
  <c r="BL38" i="3" s="1"/>
  <c r="BF41" i="3"/>
  <c r="BN50" i="3"/>
  <c r="BJ52" i="3"/>
  <c r="BB52" i="3"/>
  <c r="BB64" i="3"/>
  <c r="BJ64" i="3"/>
  <c r="BF64" i="3"/>
  <c r="BN64" i="3"/>
  <c r="BE74" i="3"/>
  <c r="BM74" i="3"/>
  <c r="BC11" i="3"/>
  <c r="BC12" i="3"/>
  <c r="BC13" i="3"/>
  <c r="BC15" i="3"/>
  <c r="BC16" i="3"/>
  <c r="BC17" i="3"/>
  <c r="BC18" i="3"/>
  <c r="BC19" i="3"/>
  <c r="BC20" i="3"/>
  <c r="AO22" i="3"/>
  <c r="BG22" i="3" s="1"/>
  <c r="BH22" i="3" s="1"/>
  <c r="BD25" i="3"/>
  <c r="AR26" i="3"/>
  <c r="AW37" i="3"/>
  <c r="BD38" i="3"/>
  <c r="AR39" i="3"/>
  <c r="BE40" i="3"/>
  <c r="BG41" i="3"/>
  <c r="AY41" i="3"/>
  <c r="AV41" i="3"/>
  <c r="BG43" i="3"/>
  <c r="AY43" i="3"/>
  <c r="BG45" i="3"/>
  <c r="AY45" i="3"/>
  <c r="AV45" i="3"/>
  <c r="BG47" i="3"/>
  <c r="BN47" i="3" s="1"/>
  <c r="AY47" i="3"/>
  <c r="BF47" i="3" s="1"/>
  <c r="AY49" i="3"/>
  <c r="AV49" i="3"/>
  <c r="BG51" i="3"/>
  <c r="BK51" i="3" s="1"/>
  <c r="AY51" i="3"/>
  <c r="BC51" i="3" s="1"/>
  <c r="AO53" i="3"/>
  <c r="BG53" i="3" s="1"/>
  <c r="AR53" i="3"/>
  <c r="BJ54" i="3"/>
  <c r="BB54" i="3"/>
  <c r="BB68" i="3"/>
  <c r="BJ68" i="3"/>
  <c r="BF68" i="3"/>
  <c r="BN68" i="3"/>
  <c r="BD22" i="3"/>
  <c r="AZ23" i="3"/>
  <c r="AZ24" i="3"/>
  <c r="BD24" i="3"/>
  <c r="AZ25" i="3"/>
  <c r="BD26" i="3"/>
  <c r="AZ27" i="3"/>
  <c r="AZ28" i="3"/>
  <c r="BD29" i="3"/>
  <c r="AZ30" i="3"/>
  <c r="AZ31" i="3"/>
  <c r="BD31" i="3"/>
  <c r="BD32" i="3"/>
  <c r="AZ33" i="3"/>
  <c r="BD33" i="3"/>
  <c r="AZ34" i="3"/>
  <c r="AZ35" i="3"/>
  <c r="BD35" i="3"/>
  <c r="AZ36" i="3"/>
  <c r="BD36" i="3"/>
  <c r="AZ37" i="3"/>
  <c r="BD37" i="3"/>
  <c r="AZ38" i="3"/>
  <c r="BD39" i="3"/>
  <c r="AZ40" i="3"/>
  <c r="AZ41" i="3"/>
  <c r="AR42" i="3"/>
  <c r="BD42" i="3"/>
  <c r="AR43" i="3"/>
  <c r="BD43" i="3"/>
  <c r="AR44" i="3"/>
  <c r="BD44" i="3"/>
  <c r="AZ45" i="3"/>
  <c r="AZ46" i="3"/>
  <c r="AZ47" i="3"/>
  <c r="BD47" i="3"/>
  <c r="AR48" i="3"/>
  <c r="BD48" i="3"/>
  <c r="AZ49" i="3"/>
  <c r="AZ50" i="3"/>
  <c r="BD50" i="3"/>
  <c r="AZ51" i="3"/>
  <c r="BD51" i="3"/>
  <c r="AY52" i="3"/>
  <c r="BD52" i="3" s="1"/>
  <c r="BG54" i="3"/>
  <c r="BL54" i="3" s="1"/>
  <c r="AY54" i="3"/>
  <c r="BD54" i="3" s="1"/>
  <c r="BL57" i="3"/>
  <c r="BF57" i="3"/>
  <c r="BG58" i="3"/>
  <c r="BN58" i="3" s="1"/>
  <c r="BF60" i="3"/>
  <c r="BG63" i="3"/>
  <c r="BH63" i="3" s="1"/>
  <c r="AY63" i="3"/>
  <c r="BA63" i="3"/>
  <c r="BI63" i="3"/>
  <c r="BH66" i="3"/>
  <c r="BL66" i="3"/>
  <c r="BN67" i="3"/>
  <c r="AO69" i="3"/>
  <c r="AY69" i="3" s="1"/>
  <c r="AR69" i="3"/>
  <c r="BJ75" i="3"/>
  <c r="BB75" i="3"/>
  <c r="BB42" i="3"/>
  <c r="BF42" i="3"/>
  <c r="BB43" i="3"/>
  <c r="BF43" i="3"/>
  <c r="BB44" i="3"/>
  <c r="BF44" i="3"/>
  <c r="BB45" i="3"/>
  <c r="BF45" i="3"/>
  <c r="BB46" i="3"/>
  <c r="BF46" i="3"/>
  <c r="BB47" i="3"/>
  <c r="BB48" i="3"/>
  <c r="BF48" i="3"/>
  <c r="BB49" i="3"/>
  <c r="BF49" i="3"/>
  <c r="BB50" i="3"/>
  <c r="BB51" i="3"/>
  <c r="BF51" i="3"/>
  <c r="AO61" i="3"/>
  <c r="AY61" i="3" s="1"/>
  <c r="AR61" i="3"/>
  <c r="BL62" i="3"/>
  <c r="BG67" i="3"/>
  <c r="AY67" i="3"/>
  <c r="BF67" i="3" s="1"/>
  <c r="BA67" i="3"/>
  <c r="BI67" i="3"/>
  <c r="BM67" i="3"/>
  <c r="BG80" i="3"/>
  <c r="AY80" i="3"/>
  <c r="BJ81" i="3"/>
  <c r="BB81" i="3"/>
  <c r="BN81" i="3"/>
  <c r="BF81" i="3"/>
  <c r="BC40" i="3"/>
  <c r="BC41" i="3"/>
  <c r="BC42" i="3"/>
  <c r="BC43" i="3"/>
  <c r="BC44" i="3"/>
  <c r="BC45" i="3"/>
  <c r="BC46" i="3"/>
  <c r="BC47" i="3"/>
  <c r="BC48" i="3"/>
  <c r="BC49" i="3"/>
  <c r="BC50" i="3"/>
  <c r="AY53" i="3"/>
  <c r="AY55" i="3"/>
  <c r="BF55" i="3" s="1"/>
  <c r="BD55" i="3"/>
  <c r="BG59" i="3"/>
  <c r="BN59" i="3" s="1"/>
  <c r="AZ63" i="3"/>
  <c r="BF71" i="3"/>
  <c r="BN71" i="3"/>
  <c r="BC52" i="3"/>
  <c r="BC53" i="3"/>
  <c r="BC54" i="3"/>
  <c r="BC55" i="3"/>
  <c r="AY56" i="3"/>
  <c r="BD56" i="3" s="1"/>
  <c r="BC56" i="3"/>
  <c r="AY57" i="3"/>
  <c r="BD57" i="3" s="1"/>
  <c r="BC57" i="3"/>
  <c r="AY58" i="3"/>
  <c r="BF58" i="3" s="1"/>
  <c r="BC58" i="3"/>
  <c r="AY59" i="3"/>
  <c r="BF59" i="3" s="1"/>
  <c r="BC59" i="3"/>
  <c r="AY60" i="3"/>
  <c r="BD60" i="3" s="1"/>
  <c r="BC60" i="3"/>
  <c r="BF61" i="3"/>
  <c r="BG62" i="3"/>
  <c r="AY62" i="3"/>
  <c r="AZ62" i="3" s="1"/>
  <c r="BD63" i="3"/>
  <c r="BE64" i="3"/>
  <c r="BF65" i="3"/>
  <c r="BG66" i="3"/>
  <c r="AY66" i="3"/>
  <c r="AZ66" i="3" s="1"/>
  <c r="BD67" i="3"/>
  <c r="BE68" i="3"/>
  <c r="BB69" i="3"/>
  <c r="BI70" i="3"/>
  <c r="BA70" i="3"/>
  <c r="BJ71" i="3"/>
  <c r="BB71" i="3"/>
  <c r="AO72" i="3"/>
  <c r="BG72" i="3" s="1"/>
  <c r="AR72" i="3"/>
  <c r="BG74" i="3"/>
  <c r="BL74" i="3" s="1"/>
  <c r="AY74" i="3"/>
  <c r="BI74" i="3"/>
  <c r="BA74" i="3"/>
  <c r="BG77" i="3"/>
  <c r="BN77" i="3" s="1"/>
  <c r="AY77" i="3"/>
  <c r="BF77" i="3" s="1"/>
  <c r="BI77" i="3"/>
  <c r="BA77" i="3"/>
  <c r="AZ56" i="3"/>
  <c r="AZ57" i="3"/>
  <c r="AZ58" i="3"/>
  <c r="BD58" i="3"/>
  <c r="AZ59" i="3"/>
  <c r="BD59" i="3"/>
  <c r="AZ60" i="3"/>
  <c r="BG65" i="3"/>
  <c r="BL65" i="3" s="1"/>
  <c r="AY65" i="3"/>
  <c r="BD65" i="3" s="1"/>
  <c r="BG69" i="3"/>
  <c r="BG70" i="3"/>
  <c r="AY70" i="3"/>
  <c r="BN70" i="3"/>
  <c r="BF70" i="3"/>
  <c r="BD74" i="3"/>
  <c r="BL78" i="3"/>
  <c r="BJ78" i="3"/>
  <c r="BB78" i="3"/>
  <c r="BL79" i="3"/>
  <c r="BD79" i="3"/>
  <c r="BA54" i="3"/>
  <c r="BE54" i="3"/>
  <c r="BA55" i="3"/>
  <c r="BE55" i="3"/>
  <c r="BA56" i="3"/>
  <c r="BE56" i="3"/>
  <c r="BA57" i="3"/>
  <c r="BE57" i="3"/>
  <c r="BA58" i="3"/>
  <c r="BE58" i="3"/>
  <c r="BA59" i="3"/>
  <c r="BE59" i="3"/>
  <c r="BA60" i="3"/>
  <c r="BE60" i="3"/>
  <c r="AY64" i="3"/>
  <c r="AZ64" i="3" s="1"/>
  <c r="BG68" i="3"/>
  <c r="BH68" i="3" s="1"/>
  <c r="AY68" i="3"/>
  <c r="AZ68" i="3" s="1"/>
  <c r="BC61" i="3"/>
  <c r="BC62" i="3"/>
  <c r="BC63" i="3"/>
  <c r="BC64" i="3"/>
  <c r="BC65" i="3"/>
  <c r="BC66" i="3"/>
  <c r="BC67" i="3"/>
  <c r="BC68" i="3"/>
  <c r="BK69" i="3"/>
  <c r="BC69" i="3"/>
  <c r="AR70" i="3"/>
  <c r="BG71" i="3"/>
  <c r="BL71" i="3" s="1"/>
  <c r="BH71" i="3"/>
  <c r="BD72" i="3"/>
  <c r="BE73" i="3"/>
  <c r="BJ73" i="3"/>
  <c r="BF74" i="3"/>
  <c r="BG75" i="3"/>
  <c r="BN75" i="3" s="1"/>
  <c r="AY75" i="3"/>
  <c r="BF75" i="3" s="1"/>
  <c r="BH75" i="3"/>
  <c r="AZ76" i="3"/>
  <c r="BE76" i="3"/>
  <c r="BG78" i="3"/>
  <c r="AY78" i="3"/>
  <c r="BD78" i="3" s="1"/>
  <c r="BH78" i="3"/>
  <c r="AZ79" i="3"/>
  <c r="AR80" i="3"/>
  <c r="BB80" i="3"/>
  <c r="BG81" i="3"/>
  <c r="AY81" i="3"/>
  <c r="BD81" i="3"/>
  <c r="BG73" i="3"/>
  <c r="BH73" i="3" s="1"/>
  <c r="AY73" i="3"/>
  <c r="AZ73" i="3" s="1"/>
  <c r="BF80" i="3"/>
  <c r="AU95" i="3"/>
  <c r="AY72" i="3"/>
  <c r="BG76" i="3"/>
  <c r="AY76" i="3"/>
  <c r="AU76" i="3"/>
  <c r="BG79" i="3"/>
  <c r="AY79" i="3"/>
  <c r="AU79" i="3"/>
  <c r="BF79" i="3"/>
  <c r="AR81" i="3"/>
  <c r="BA79" i="3"/>
  <c r="BE79" i="3"/>
  <c r="BA80" i="3"/>
  <c r="BE80" i="3"/>
  <c r="BA81" i="3"/>
  <c r="BE81" i="3"/>
  <c r="BC70" i="3"/>
  <c r="BC71" i="3"/>
  <c r="BC72" i="3"/>
  <c r="BC73" i="3"/>
  <c r="BC74" i="3"/>
  <c r="BC75" i="3"/>
  <c r="BC77" i="3"/>
  <c r="BC78" i="3"/>
  <c r="BC80" i="3"/>
  <c r="BC81" i="3"/>
  <c r="AT4" i="1"/>
  <c r="AT5" i="1"/>
  <c r="AT6" i="1"/>
  <c r="AT8" i="1"/>
  <c r="AT11" i="1"/>
  <c r="AT12" i="1"/>
  <c r="AT13" i="1"/>
  <c r="AT14" i="1"/>
  <c r="AT15" i="1"/>
  <c r="AT16" i="1"/>
  <c r="AT17" i="1"/>
  <c r="AT18" i="1"/>
  <c r="AT20" i="1"/>
  <c r="AT23" i="1"/>
  <c r="AT24" i="1"/>
  <c r="AT25" i="1"/>
  <c r="AT27" i="1"/>
  <c r="AT28" i="1"/>
  <c r="AT30" i="1"/>
  <c r="AT31" i="1"/>
  <c r="AT34" i="1"/>
  <c r="AT35" i="1"/>
  <c r="AT36" i="1"/>
  <c r="AT37" i="1"/>
  <c r="AT38" i="1"/>
  <c r="AT40" i="1"/>
  <c r="AT41" i="1"/>
  <c r="AT45" i="1"/>
  <c r="AT46" i="1"/>
  <c r="AT47" i="1"/>
  <c r="AT49" i="1"/>
  <c r="AT51" i="1"/>
  <c r="AT52" i="1"/>
  <c r="AT54" i="1"/>
  <c r="AT55" i="1"/>
  <c r="AT56" i="1"/>
  <c r="AT57" i="1"/>
  <c r="AT58" i="1"/>
  <c r="AT59" i="1"/>
  <c r="AT60" i="1"/>
  <c r="AT65" i="1"/>
  <c r="AT71" i="1"/>
  <c r="AT74" i="1"/>
  <c r="AT75" i="1"/>
  <c r="AT76" i="1"/>
  <c r="AT78" i="1"/>
  <c r="AT79" i="1"/>
  <c r="AK4" i="1"/>
  <c r="AK5" i="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3"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3" i="1"/>
  <c r="AP4" i="1"/>
  <c r="AP5" i="1"/>
  <c r="AP6" i="1"/>
  <c r="AP7" i="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3" i="1"/>
  <c r="AO4" i="1"/>
  <c r="AO5" i="1"/>
  <c r="AO6" i="1"/>
  <c r="AO7" i="1"/>
  <c r="AO8" i="1"/>
  <c r="AO9" i="1"/>
  <c r="AO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3" i="1"/>
  <c r="AN4" i="1"/>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3" i="1"/>
  <c r="AM4" i="1"/>
  <c r="AM5" i="1"/>
  <c r="AM6" i="1"/>
  <c r="AM7" i="1"/>
  <c r="AM8" i="1"/>
  <c r="AM9" i="1"/>
  <c r="AM10" i="1"/>
  <c r="AM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3" i="1"/>
  <c r="AL4" i="1"/>
  <c r="AL5" i="1"/>
  <c r="AL6" i="1"/>
  <c r="AL7" i="1"/>
  <c r="AL8" i="1"/>
  <c r="AL9" i="1"/>
  <c r="AL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3" i="1"/>
  <c r="AZ87" i="5" l="1"/>
  <c r="AZ88" i="5"/>
  <c r="Z104" i="4"/>
  <c r="AV94" i="3"/>
  <c r="BG61" i="3"/>
  <c r="BH61" i="3" s="1"/>
  <c r="AV92" i="3"/>
  <c r="AO83" i="3"/>
  <c r="BH62" i="3"/>
  <c r="AV91" i="3"/>
  <c r="BG31" i="3"/>
  <c r="BH81" i="3"/>
  <c r="AZ81" i="3"/>
  <c r="AZ70" i="3"/>
  <c r="BH70" i="3"/>
  <c r="BL41" i="3"/>
  <c r="BD41" i="3"/>
  <c r="BH32" i="3"/>
  <c r="AZ32" i="3"/>
  <c r="BG29" i="3"/>
  <c r="BH29" i="3" s="1"/>
  <c r="BK76" i="3"/>
  <c r="BC76" i="3"/>
  <c r="BH72" i="3"/>
  <c r="AZ72" i="3"/>
  <c r="AZ61" i="3"/>
  <c r="AZ69" i="3"/>
  <c r="BH69" i="3"/>
  <c r="BH44" i="3"/>
  <c r="AZ44" i="3"/>
  <c r="BH42" i="3"/>
  <c r="AZ42" i="3"/>
  <c r="BL45" i="3"/>
  <c r="BD45" i="3"/>
  <c r="BM37" i="3"/>
  <c r="BE37" i="3"/>
  <c r="AW94" i="3" s="1"/>
  <c r="BL46" i="3"/>
  <c r="BD46" i="3"/>
  <c r="AY22" i="3"/>
  <c r="AZ22" i="3" s="1"/>
  <c r="AW93" i="3"/>
  <c r="AY9" i="3"/>
  <c r="AZ9" i="3" s="1"/>
  <c r="BG9" i="3"/>
  <c r="BH9" i="3" s="1"/>
  <c r="BH39" i="3"/>
  <c r="AZ39" i="3"/>
  <c r="AW90" i="3"/>
  <c r="BH48" i="3"/>
  <c r="AZ48" i="3"/>
  <c r="BH43" i="3"/>
  <c r="AZ43" i="3"/>
  <c r="BL40" i="3"/>
  <c r="BD40" i="3"/>
  <c r="AZ29" i="3"/>
  <c r="BG3" i="3"/>
  <c r="AY3" i="3"/>
  <c r="AZ3" i="3" s="1"/>
  <c r="AZ10" i="3"/>
  <c r="BH10" i="3"/>
  <c r="AX93" i="3"/>
  <c r="BH26" i="3"/>
  <c r="AZ26" i="3"/>
  <c r="BE31" i="3"/>
  <c r="BM31" i="3"/>
  <c r="AX94" i="3" s="1"/>
  <c r="BL34" i="3"/>
  <c r="BD34" i="3"/>
  <c r="BK79" i="3"/>
  <c r="BC79" i="3"/>
  <c r="BH80" i="3"/>
  <c r="AZ80" i="3"/>
  <c r="BH53" i="3"/>
  <c r="AZ53" i="3"/>
  <c r="BL49" i="3"/>
  <c r="BD49" i="3"/>
  <c r="AT92" i="3"/>
  <c r="AV88" i="3"/>
  <c r="AT87" i="3"/>
  <c r="BH3" i="3"/>
  <c r="BL28" i="3"/>
  <c r="BD28" i="3"/>
  <c r="BL23" i="3"/>
  <c r="BD23" i="3"/>
  <c r="AW92" i="3" s="1"/>
  <c r="AX90" i="3"/>
  <c r="BK14" i="3"/>
  <c r="AX91" i="3" s="1"/>
  <c r="BC14" i="3"/>
  <c r="AY7" i="3"/>
  <c r="AZ7" i="3" s="1"/>
  <c r="BG7" i="3"/>
  <c r="BH7" i="3" s="1"/>
  <c r="AW91" i="3"/>
  <c r="AQ81" i="1"/>
  <c r="AQ77" i="1"/>
  <c r="BI77" i="1" s="1"/>
  <c r="AQ73" i="1"/>
  <c r="BI73" i="1" s="1"/>
  <c r="AQ69" i="1"/>
  <c r="BI69" i="1" s="1"/>
  <c r="AQ65" i="1"/>
  <c r="AQ61" i="1"/>
  <c r="BI61" i="1" s="1"/>
  <c r="AQ57" i="1"/>
  <c r="BI57" i="1" s="1"/>
  <c r="AQ53" i="1"/>
  <c r="BI53" i="1" s="1"/>
  <c r="AQ49" i="1"/>
  <c r="AQ45" i="1"/>
  <c r="BI45" i="1" s="1"/>
  <c r="AQ41" i="1"/>
  <c r="BI41" i="1" s="1"/>
  <c r="AQ37" i="1"/>
  <c r="BI37" i="1" s="1"/>
  <c r="AQ33" i="1"/>
  <c r="BI81" i="1"/>
  <c r="BI65" i="1"/>
  <c r="BI49" i="1"/>
  <c r="BI33" i="1"/>
  <c r="AQ67" i="1"/>
  <c r="AQ43" i="1"/>
  <c r="AQ51" i="1"/>
  <c r="AQ23" i="1"/>
  <c r="BA23" i="1" s="1"/>
  <c r="AJ83" i="1"/>
  <c r="AQ75" i="1"/>
  <c r="AQ35" i="1"/>
  <c r="AQ59" i="1"/>
  <c r="BI59" i="1" s="1"/>
  <c r="AK83" i="1"/>
  <c r="AT77" i="1"/>
  <c r="AT69" i="1"/>
  <c r="AT53" i="1"/>
  <c r="AT29" i="1"/>
  <c r="AT9" i="1"/>
  <c r="AQ79" i="1"/>
  <c r="AQ71" i="1"/>
  <c r="BI71" i="1" s="1"/>
  <c r="AQ63" i="1"/>
  <c r="AQ55" i="1"/>
  <c r="BI55" i="1" s="1"/>
  <c r="AQ47" i="1"/>
  <c r="AQ39" i="1"/>
  <c r="BI39" i="1" s="1"/>
  <c r="AQ31" i="1"/>
  <c r="AQ27" i="1"/>
  <c r="BI27" i="1" s="1"/>
  <c r="AQ19" i="1"/>
  <c r="AQ15" i="1"/>
  <c r="AQ11" i="1"/>
  <c r="AT81" i="1"/>
  <c r="AT73" i="1"/>
  <c r="AT61" i="1"/>
  <c r="AT33" i="1"/>
  <c r="AT21" i="1"/>
  <c r="AQ5" i="1"/>
  <c r="BA81" i="1"/>
  <c r="BA65" i="1"/>
  <c r="BA61" i="1"/>
  <c r="BA49" i="1"/>
  <c r="BA33" i="1"/>
  <c r="AQ3" i="1"/>
  <c r="AT3" i="1"/>
  <c r="AQ78" i="1"/>
  <c r="AQ74" i="1"/>
  <c r="BI74" i="1" s="1"/>
  <c r="AQ70" i="1"/>
  <c r="AT70" i="1"/>
  <c r="AQ66" i="1"/>
  <c r="AT66" i="1"/>
  <c r="AQ62" i="1"/>
  <c r="BI62" i="1" s="1"/>
  <c r="AT62" i="1"/>
  <c r="AQ58" i="1"/>
  <c r="BI58" i="1" s="1"/>
  <c r="AQ54" i="1"/>
  <c r="BI54" i="1" s="1"/>
  <c r="AQ50" i="1"/>
  <c r="BA50" i="1" s="1"/>
  <c r="AT50" i="1"/>
  <c r="AQ46" i="1"/>
  <c r="BI46" i="1" s="1"/>
  <c r="AQ42" i="1"/>
  <c r="BI42" i="1" s="1"/>
  <c r="AT42" i="1"/>
  <c r="AQ38" i="1"/>
  <c r="AQ34" i="1"/>
  <c r="AQ30" i="1"/>
  <c r="BI30" i="1" s="1"/>
  <c r="AQ26" i="1"/>
  <c r="BI26" i="1" s="1"/>
  <c r="AT26" i="1"/>
  <c r="AQ22" i="1"/>
  <c r="BI22" i="1" s="1"/>
  <c r="AT22" i="1"/>
  <c r="AQ18" i="1"/>
  <c r="AQ14" i="1"/>
  <c r="BI14" i="1" s="1"/>
  <c r="AQ10" i="1"/>
  <c r="BI10" i="1" s="1"/>
  <c r="AT10" i="1"/>
  <c r="AQ6" i="1"/>
  <c r="AQ29" i="1"/>
  <c r="AQ25" i="1"/>
  <c r="BI25" i="1" s="1"/>
  <c r="AQ21" i="1"/>
  <c r="BI21" i="1" s="1"/>
  <c r="AQ17" i="1"/>
  <c r="AQ13" i="1"/>
  <c r="AQ9" i="1"/>
  <c r="BA70" i="1"/>
  <c r="BA62" i="1"/>
  <c r="BA18" i="1"/>
  <c r="AT80" i="1"/>
  <c r="AQ80" i="1"/>
  <c r="BI80" i="1" s="1"/>
  <c r="AQ76" i="1"/>
  <c r="AT72" i="1"/>
  <c r="AQ72" i="1"/>
  <c r="BI72" i="1" s="1"/>
  <c r="AT68" i="1"/>
  <c r="AQ68" i="1"/>
  <c r="AT64" i="1"/>
  <c r="AQ64" i="1"/>
  <c r="BI64" i="1" s="1"/>
  <c r="AQ60" i="1"/>
  <c r="BI60" i="1" s="1"/>
  <c r="AQ56" i="1"/>
  <c r="AQ52" i="1"/>
  <c r="BI52" i="1" s="1"/>
  <c r="AT48" i="1"/>
  <c r="AQ48" i="1"/>
  <c r="AT44" i="1"/>
  <c r="AQ44" i="1"/>
  <c r="BI44" i="1" s="1"/>
  <c r="AQ40" i="1"/>
  <c r="BI40" i="1" s="1"/>
  <c r="AQ36" i="1"/>
  <c r="BI36" i="1" s="1"/>
  <c r="AT32" i="1"/>
  <c r="AQ32" i="1"/>
  <c r="BI32" i="1" s="1"/>
  <c r="AQ28" i="1"/>
  <c r="BI28" i="1" s="1"/>
  <c r="AQ24" i="1"/>
  <c r="BI24" i="1" s="1"/>
  <c r="AQ20" i="1"/>
  <c r="AQ16" i="1"/>
  <c r="BI16" i="1" s="1"/>
  <c r="AQ12" i="1"/>
  <c r="BI12" i="1" s="1"/>
  <c r="AQ8" i="1"/>
  <c r="BI8" i="1" s="1"/>
  <c r="AQ4" i="1"/>
  <c r="BI4" i="1" s="1"/>
  <c r="AQ7" i="1"/>
  <c r="BI7" i="1" s="1"/>
  <c r="AT67" i="1"/>
  <c r="AT63" i="1"/>
  <c r="AT43" i="1"/>
  <c r="AT39" i="1"/>
  <c r="AT19" i="1"/>
  <c r="AT7" i="1"/>
  <c r="AW94" i="1"/>
  <c r="AW92" i="1"/>
  <c r="AW91" i="1"/>
  <c r="AW93" i="1"/>
  <c r="AW90" i="1"/>
  <c r="AW89" i="1"/>
  <c r="AW88" i="1"/>
  <c r="AX92" i="3" l="1"/>
  <c r="AW88" i="3"/>
  <c r="AW87" i="3"/>
  <c r="AX88" i="3"/>
  <c r="AX87" i="3"/>
  <c r="BA45" i="1"/>
  <c r="BA77" i="1"/>
  <c r="BA26" i="1"/>
  <c r="BA59" i="1"/>
  <c r="BA24" i="1"/>
  <c r="BA37" i="1"/>
  <c r="BA53" i="1"/>
  <c r="BA69" i="1"/>
  <c r="BI23" i="1"/>
  <c r="BA41" i="1"/>
  <c r="BA57" i="1"/>
  <c r="BA73" i="1"/>
  <c r="BA31" i="1"/>
  <c r="BA63" i="1"/>
  <c r="BI11" i="1"/>
  <c r="BI43" i="1"/>
  <c r="BI75" i="1"/>
  <c r="BI76" i="1"/>
  <c r="BI13" i="1"/>
  <c r="BI29" i="1"/>
  <c r="BI78" i="1"/>
  <c r="BA34" i="1"/>
  <c r="BA43" i="1"/>
  <c r="BA67" i="1"/>
  <c r="BB67" i="1" s="1"/>
  <c r="BI15" i="1"/>
  <c r="BI31" i="1"/>
  <c r="BI47" i="1"/>
  <c r="BI63" i="1"/>
  <c r="BI79" i="1"/>
  <c r="BI48" i="1"/>
  <c r="BI17" i="1"/>
  <c r="BI18" i="1"/>
  <c r="BI34" i="1"/>
  <c r="BI50" i="1"/>
  <c r="BI66" i="1"/>
  <c r="BI3" i="1"/>
  <c r="BA6" i="1"/>
  <c r="BA38" i="1"/>
  <c r="BA3" i="1"/>
  <c r="BA47" i="1"/>
  <c r="BA79" i="1"/>
  <c r="BA8" i="1"/>
  <c r="BI19" i="1"/>
  <c r="BI35" i="1"/>
  <c r="BI51" i="1"/>
  <c r="BI67" i="1"/>
  <c r="BI20" i="1"/>
  <c r="BI68" i="1"/>
  <c r="BI5" i="1"/>
  <c r="BI6" i="1"/>
  <c r="BI38" i="1"/>
  <c r="BI70" i="1"/>
  <c r="BI56" i="1"/>
  <c r="BI9" i="1"/>
  <c r="BA7" i="1"/>
  <c r="BA32" i="1"/>
  <c r="BA52" i="1"/>
  <c r="BA21" i="1"/>
  <c r="BA42" i="1"/>
  <c r="BA54" i="1"/>
  <c r="BA74" i="1"/>
  <c r="BA4" i="1"/>
  <c r="BA25" i="1"/>
  <c r="BA10" i="1"/>
  <c r="BA22" i="1"/>
  <c r="BA46" i="1"/>
  <c r="BA36" i="1"/>
  <c r="BA48" i="1"/>
  <c r="BA60" i="1"/>
  <c r="BA80" i="1"/>
  <c r="BA15" i="1"/>
  <c r="BA35" i="1"/>
  <c r="BA51" i="1"/>
  <c r="BA71" i="1"/>
  <c r="BA13" i="1"/>
  <c r="BA29" i="1"/>
  <c r="BA14" i="1"/>
  <c r="BA76" i="1"/>
  <c r="BA27" i="1"/>
  <c r="BA55" i="1"/>
  <c r="BA16" i="1"/>
  <c r="BA44" i="1"/>
  <c r="BA20" i="1"/>
  <c r="BA56" i="1"/>
  <c r="BA68" i="1"/>
  <c r="BA9" i="1"/>
  <c r="BA58" i="1"/>
  <c r="BA66" i="1"/>
  <c r="BA78" i="1"/>
  <c r="BA12" i="1"/>
  <c r="BA28" i="1"/>
  <c r="BA40" i="1"/>
  <c r="BA64" i="1"/>
  <c r="BA72" i="1"/>
  <c r="BA30" i="1"/>
  <c r="BA19" i="1"/>
  <c r="BA39" i="1"/>
  <c r="BA75" i="1"/>
  <c r="BA17" i="1"/>
  <c r="BA5" i="1"/>
  <c r="BA11" i="1"/>
  <c r="AW95" i="1"/>
  <c r="AU93" i="1"/>
  <c r="AU92" i="1"/>
  <c r="AU91" i="1"/>
  <c r="AU87" i="1"/>
  <c r="AZ81" i="1"/>
  <c r="BH81" i="1" s="1"/>
  <c r="BP81" i="1" s="1"/>
  <c r="AY81" i="1"/>
  <c r="BG81" i="1" s="1"/>
  <c r="BO81" i="1" s="1"/>
  <c r="AX81" i="1"/>
  <c r="BF81" i="1" s="1"/>
  <c r="BN81" i="1" s="1"/>
  <c r="AW81" i="1"/>
  <c r="BE81" i="1" s="1"/>
  <c r="BM81" i="1" s="1"/>
  <c r="AV81" i="1"/>
  <c r="BD81" i="1" s="1"/>
  <c r="BL81" i="1" s="1"/>
  <c r="AU81" i="1"/>
  <c r="BC81" i="1" s="1"/>
  <c r="BK81" i="1" s="1"/>
  <c r="AZ80" i="1"/>
  <c r="BH80" i="1" s="1"/>
  <c r="BP80" i="1" s="1"/>
  <c r="AY80" i="1"/>
  <c r="BG80" i="1" s="1"/>
  <c r="BO80" i="1" s="1"/>
  <c r="AX80" i="1"/>
  <c r="BF80" i="1" s="1"/>
  <c r="BN80" i="1" s="1"/>
  <c r="AW80" i="1"/>
  <c r="BE80" i="1" s="1"/>
  <c r="BM80" i="1" s="1"/>
  <c r="AV80" i="1"/>
  <c r="BD80" i="1" s="1"/>
  <c r="BL80" i="1" s="1"/>
  <c r="AU80" i="1"/>
  <c r="BC80" i="1" s="1"/>
  <c r="BK80" i="1" s="1"/>
  <c r="AZ79" i="1"/>
  <c r="BH79" i="1" s="1"/>
  <c r="BP79" i="1" s="1"/>
  <c r="AY79" i="1"/>
  <c r="BG79" i="1" s="1"/>
  <c r="BO79" i="1" s="1"/>
  <c r="AX79" i="1"/>
  <c r="BF79" i="1" s="1"/>
  <c r="BN79" i="1" s="1"/>
  <c r="AV79" i="1"/>
  <c r="BD79" i="1" s="1"/>
  <c r="BL79" i="1" s="1"/>
  <c r="AU79" i="1"/>
  <c r="BC79" i="1" s="1"/>
  <c r="BK79" i="1" s="1"/>
  <c r="BB79" i="1"/>
  <c r="BJ79" i="1" s="1"/>
  <c r="AZ78" i="1"/>
  <c r="BH78" i="1" s="1"/>
  <c r="BP78" i="1" s="1"/>
  <c r="AY78" i="1"/>
  <c r="BG78" i="1" s="1"/>
  <c r="BO78" i="1" s="1"/>
  <c r="AW78" i="1"/>
  <c r="BE78" i="1" s="1"/>
  <c r="BM78" i="1" s="1"/>
  <c r="AV78" i="1"/>
  <c r="BD78" i="1" s="1"/>
  <c r="BL78" i="1" s="1"/>
  <c r="AU78" i="1"/>
  <c r="BC78" i="1" s="1"/>
  <c r="BK78" i="1" s="1"/>
  <c r="BB78" i="1"/>
  <c r="BJ78" i="1" s="1"/>
  <c r="AY77" i="1"/>
  <c r="BG77" i="1" s="1"/>
  <c r="BO77" i="1" s="1"/>
  <c r="AX77" i="1"/>
  <c r="BF77" i="1" s="1"/>
  <c r="BN77" i="1" s="1"/>
  <c r="AW77" i="1"/>
  <c r="BE77" i="1" s="1"/>
  <c r="BM77" i="1" s="1"/>
  <c r="AV77" i="1"/>
  <c r="BD77" i="1" s="1"/>
  <c r="BL77" i="1" s="1"/>
  <c r="AU77" i="1"/>
  <c r="BC77" i="1" s="1"/>
  <c r="BK77" i="1" s="1"/>
  <c r="BB77" i="1"/>
  <c r="BJ77" i="1" s="1"/>
  <c r="AZ76" i="1"/>
  <c r="BH76" i="1" s="1"/>
  <c r="BP76" i="1" s="1"/>
  <c r="AY76" i="1"/>
  <c r="BG76" i="1" s="1"/>
  <c r="BO76" i="1" s="1"/>
  <c r="AX76" i="1"/>
  <c r="BF76" i="1" s="1"/>
  <c r="BN76" i="1" s="1"/>
  <c r="AV76" i="1"/>
  <c r="BD76" i="1" s="1"/>
  <c r="BL76" i="1" s="1"/>
  <c r="AU76" i="1"/>
  <c r="BC76" i="1" s="1"/>
  <c r="BK76" i="1" s="1"/>
  <c r="BB76" i="1"/>
  <c r="BJ76" i="1" s="1"/>
  <c r="AY75" i="1"/>
  <c r="BG75" i="1" s="1"/>
  <c r="BO75" i="1" s="1"/>
  <c r="AX75" i="1"/>
  <c r="BF75" i="1" s="1"/>
  <c r="BN75" i="1" s="1"/>
  <c r="AW75" i="1"/>
  <c r="BE75" i="1" s="1"/>
  <c r="BM75" i="1" s="1"/>
  <c r="AV75" i="1"/>
  <c r="BD75" i="1" s="1"/>
  <c r="BL75" i="1" s="1"/>
  <c r="AU75" i="1"/>
  <c r="BC75" i="1" s="1"/>
  <c r="BK75" i="1" s="1"/>
  <c r="BB75" i="1"/>
  <c r="BJ75" i="1" s="1"/>
  <c r="AZ74" i="1"/>
  <c r="BH74" i="1" s="1"/>
  <c r="BP74" i="1" s="1"/>
  <c r="AY74" i="1"/>
  <c r="BG74" i="1" s="1"/>
  <c r="BO74" i="1" s="1"/>
  <c r="AW74" i="1"/>
  <c r="BE74" i="1" s="1"/>
  <c r="BM74" i="1" s="1"/>
  <c r="AV74" i="1"/>
  <c r="BD74" i="1" s="1"/>
  <c r="BL74" i="1" s="1"/>
  <c r="AU74" i="1"/>
  <c r="BC74" i="1" s="1"/>
  <c r="BK74" i="1" s="1"/>
  <c r="BB74" i="1"/>
  <c r="BJ74" i="1" s="1"/>
  <c r="AZ73" i="1"/>
  <c r="BH73" i="1" s="1"/>
  <c r="BP73" i="1" s="1"/>
  <c r="AY73" i="1"/>
  <c r="BG73" i="1" s="1"/>
  <c r="BO73" i="1" s="1"/>
  <c r="AX73" i="1"/>
  <c r="BF73" i="1" s="1"/>
  <c r="BN73" i="1" s="1"/>
  <c r="AW73" i="1"/>
  <c r="BE73" i="1" s="1"/>
  <c r="BM73" i="1" s="1"/>
  <c r="AV73" i="1"/>
  <c r="BD73" i="1" s="1"/>
  <c r="BL73" i="1" s="1"/>
  <c r="AU73" i="1"/>
  <c r="BC73" i="1" s="1"/>
  <c r="BK73" i="1" s="1"/>
  <c r="AZ72" i="1"/>
  <c r="BH72" i="1" s="1"/>
  <c r="BP72" i="1" s="1"/>
  <c r="AY72" i="1"/>
  <c r="BG72" i="1" s="1"/>
  <c r="BO72" i="1" s="1"/>
  <c r="AX72" i="1"/>
  <c r="BF72" i="1" s="1"/>
  <c r="BN72" i="1" s="1"/>
  <c r="AW72" i="1"/>
  <c r="BE72" i="1" s="1"/>
  <c r="BM72" i="1" s="1"/>
  <c r="AV72" i="1"/>
  <c r="BD72" i="1" s="1"/>
  <c r="BL72" i="1" s="1"/>
  <c r="AU72" i="1"/>
  <c r="BC72" i="1" s="1"/>
  <c r="BK72" i="1" s="1"/>
  <c r="AZ71" i="1"/>
  <c r="BH71" i="1" s="1"/>
  <c r="BP71" i="1" s="1"/>
  <c r="AY71" i="1"/>
  <c r="BG71" i="1" s="1"/>
  <c r="BO71" i="1" s="1"/>
  <c r="AW71" i="1"/>
  <c r="BE71" i="1" s="1"/>
  <c r="BM71" i="1" s="1"/>
  <c r="AV71" i="1"/>
  <c r="BD71" i="1" s="1"/>
  <c r="BL71" i="1" s="1"/>
  <c r="AU71" i="1"/>
  <c r="BC71" i="1" s="1"/>
  <c r="BK71" i="1" s="1"/>
  <c r="BB71" i="1"/>
  <c r="BJ71" i="1" s="1"/>
  <c r="AZ70" i="1"/>
  <c r="BH70" i="1" s="1"/>
  <c r="BP70" i="1" s="1"/>
  <c r="AY70" i="1"/>
  <c r="BG70" i="1" s="1"/>
  <c r="BO70" i="1" s="1"/>
  <c r="AX70" i="1"/>
  <c r="BF70" i="1" s="1"/>
  <c r="BN70" i="1" s="1"/>
  <c r="AW70" i="1"/>
  <c r="BE70" i="1" s="1"/>
  <c r="BM70" i="1" s="1"/>
  <c r="AV70" i="1"/>
  <c r="BD70" i="1" s="1"/>
  <c r="BL70" i="1" s="1"/>
  <c r="AU70" i="1"/>
  <c r="BC70" i="1" s="1"/>
  <c r="BK70" i="1" s="1"/>
  <c r="AZ69" i="1"/>
  <c r="BH69" i="1" s="1"/>
  <c r="BP69" i="1" s="1"/>
  <c r="AY69" i="1"/>
  <c r="BG69" i="1" s="1"/>
  <c r="BO69" i="1" s="1"/>
  <c r="AX69" i="1"/>
  <c r="BF69" i="1" s="1"/>
  <c r="BN69" i="1" s="1"/>
  <c r="AW69" i="1"/>
  <c r="BE69" i="1" s="1"/>
  <c r="BM69" i="1" s="1"/>
  <c r="AV69" i="1"/>
  <c r="BD69" i="1" s="1"/>
  <c r="BL69" i="1" s="1"/>
  <c r="AU69" i="1"/>
  <c r="BC69" i="1" s="1"/>
  <c r="BK69" i="1" s="1"/>
  <c r="AZ68" i="1"/>
  <c r="BH68" i="1" s="1"/>
  <c r="BP68" i="1" s="1"/>
  <c r="AY68" i="1"/>
  <c r="BG68" i="1" s="1"/>
  <c r="BO68" i="1" s="1"/>
  <c r="AX68" i="1"/>
  <c r="BF68" i="1" s="1"/>
  <c r="BN68" i="1" s="1"/>
  <c r="AW68" i="1"/>
  <c r="BE68" i="1" s="1"/>
  <c r="BM68" i="1" s="1"/>
  <c r="AV68" i="1"/>
  <c r="BD68" i="1" s="1"/>
  <c r="BL68" i="1" s="1"/>
  <c r="AU68" i="1"/>
  <c r="BC68" i="1" s="1"/>
  <c r="BK68" i="1" s="1"/>
  <c r="AY67" i="1"/>
  <c r="BG67" i="1" s="1"/>
  <c r="BO67" i="1" s="1"/>
  <c r="AX67" i="1"/>
  <c r="BF67" i="1" s="1"/>
  <c r="BN67" i="1" s="1"/>
  <c r="AW67" i="1"/>
  <c r="BE67" i="1" s="1"/>
  <c r="BM67" i="1" s="1"/>
  <c r="AV67" i="1"/>
  <c r="BD67" i="1" s="1"/>
  <c r="BL67" i="1" s="1"/>
  <c r="AU67" i="1"/>
  <c r="BC67" i="1" s="1"/>
  <c r="BK67" i="1" s="1"/>
  <c r="AZ66" i="1"/>
  <c r="BH66" i="1" s="1"/>
  <c r="BP66" i="1" s="1"/>
  <c r="AY66" i="1"/>
  <c r="BG66" i="1" s="1"/>
  <c r="BO66" i="1" s="1"/>
  <c r="AX66" i="1"/>
  <c r="BF66" i="1" s="1"/>
  <c r="BN66" i="1" s="1"/>
  <c r="AW66" i="1"/>
  <c r="BE66" i="1" s="1"/>
  <c r="BM66" i="1" s="1"/>
  <c r="AV66" i="1"/>
  <c r="BD66" i="1" s="1"/>
  <c r="BL66" i="1" s="1"/>
  <c r="AU66" i="1"/>
  <c r="BC66" i="1" s="1"/>
  <c r="BK66" i="1" s="1"/>
  <c r="AZ65" i="1"/>
  <c r="BH65" i="1" s="1"/>
  <c r="BP65" i="1" s="1"/>
  <c r="AY65" i="1"/>
  <c r="BG65" i="1" s="1"/>
  <c r="BO65" i="1" s="1"/>
  <c r="AW65" i="1"/>
  <c r="BE65" i="1" s="1"/>
  <c r="BM65" i="1" s="1"/>
  <c r="AV65" i="1"/>
  <c r="BD65" i="1" s="1"/>
  <c r="BL65" i="1" s="1"/>
  <c r="AU65" i="1"/>
  <c r="BC65" i="1" s="1"/>
  <c r="BK65" i="1" s="1"/>
  <c r="BB65" i="1"/>
  <c r="BJ65" i="1" s="1"/>
  <c r="AZ64" i="1"/>
  <c r="BH64" i="1" s="1"/>
  <c r="BP64" i="1" s="1"/>
  <c r="AY64" i="1"/>
  <c r="BG64" i="1" s="1"/>
  <c r="BO64" i="1" s="1"/>
  <c r="AX64" i="1"/>
  <c r="BF64" i="1" s="1"/>
  <c r="BN64" i="1" s="1"/>
  <c r="AW64" i="1"/>
  <c r="BE64" i="1" s="1"/>
  <c r="BM64" i="1" s="1"/>
  <c r="AV64" i="1"/>
  <c r="BD64" i="1" s="1"/>
  <c r="BL64" i="1" s="1"/>
  <c r="AU64" i="1"/>
  <c r="BC64" i="1" s="1"/>
  <c r="BK64" i="1" s="1"/>
  <c r="AZ63" i="1"/>
  <c r="BH63" i="1" s="1"/>
  <c r="BP63" i="1" s="1"/>
  <c r="AY63" i="1"/>
  <c r="BG63" i="1" s="1"/>
  <c r="BO63" i="1" s="1"/>
  <c r="AX63" i="1"/>
  <c r="BF63" i="1" s="1"/>
  <c r="BN63" i="1" s="1"/>
  <c r="AW63" i="1"/>
  <c r="BE63" i="1" s="1"/>
  <c r="BM63" i="1" s="1"/>
  <c r="AV63" i="1"/>
  <c r="BD63" i="1" s="1"/>
  <c r="BL63" i="1" s="1"/>
  <c r="AU63" i="1"/>
  <c r="BC63" i="1" s="1"/>
  <c r="BK63" i="1" s="1"/>
  <c r="AZ62" i="1"/>
  <c r="BH62" i="1" s="1"/>
  <c r="BP62" i="1" s="1"/>
  <c r="AY62" i="1"/>
  <c r="BG62" i="1" s="1"/>
  <c r="BO62" i="1" s="1"/>
  <c r="AX62" i="1"/>
  <c r="BF62" i="1" s="1"/>
  <c r="BN62" i="1" s="1"/>
  <c r="AW62" i="1"/>
  <c r="BE62" i="1" s="1"/>
  <c r="BM62" i="1" s="1"/>
  <c r="AV62" i="1"/>
  <c r="BD62" i="1" s="1"/>
  <c r="BL62" i="1" s="1"/>
  <c r="AU62" i="1"/>
  <c r="BC62" i="1" s="1"/>
  <c r="BK62" i="1" s="1"/>
  <c r="AZ61" i="1"/>
  <c r="BH61" i="1" s="1"/>
  <c r="BP61" i="1" s="1"/>
  <c r="AY61" i="1"/>
  <c r="BG61" i="1" s="1"/>
  <c r="BO61" i="1" s="1"/>
  <c r="AX61" i="1"/>
  <c r="BF61" i="1" s="1"/>
  <c r="BN61" i="1" s="1"/>
  <c r="AW61" i="1"/>
  <c r="BE61" i="1" s="1"/>
  <c r="BM61" i="1" s="1"/>
  <c r="AV61" i="1"/>
  <c r="BD61" i="1" s="1"/>
  <c r="BL61" i="1" s="1"/>
  <c r="AU61" i="1"/>
  <c r="BC61" i="1" s="1"/>
  <c r="BK61" i="1" s="1"/>
  <c r="AZ60" i="1"/>
  <c r="BH60" i="1" s="1"/>
  <c r="BP60" i="1" s="1"/>
  <c r="AY60" i="1"/>
  <c r="BG60" i="1" s="1"/>
  <c r="BO60" i="1" s="1"/>
  <c r="AW60" i="1"/>
  <c r="BE60" i="1" s="1"/>
  <c r="BM60" i="1" s="1"/>
  <c r="AV60" i="1"/>
  <c r="BD60" i="1" s="1"/>
  <c r="BL60" i="1" s="1"/>
  <c r="AU60" i="1"/>
  <c r="BC60" i="1" s="1"/>
  <c r="BK60" i="1" s="1"/>
  <c r="BB60" i="1"/>
  <c r="BJ60" i="1" s="1"/>
  <c r="AY59" i="1"/>
  <c r="BG59" i="1" s="1"/>
  <c r="BO59" i="1" s="1"/>
  <c r="AX59" i="1"/>
  <c r="BF59" i="1" s="1"/>
  <c r="BN59" i="1" s="1"/>
  <c r="AW59" i="1"/>
  <c r="BE59" i="1" s="1"/>
  <c r="BM59" i="1" s="1"/>
  <c r="AV59" i="1"/>
  <c r="BD59" i="1" s="1"/>
  <c r="BL59" i="1" s="1"/>
  <c r="AU59" i="1"/>
  <c r="BC59" i="1" s="1"/>
  <c r="BK59" i="1" s="1"/>
  <c r="BB59" i="1"/>
  <c r="BJ59" i="1" s="1"/>
  <c r="AY58" i="1"/>
  <c r="BG58" i="1" s="1"/>
  <c r="BO58" i="1" s="1"/>
  <c r="AX58" i="1"/>
  <c r="BF58" i="1" s="1"/>
  <c r="BN58" i="1" s="1"/>
  <c r="AW58" i="1"/>
  <c r="BE58" i="1" s="1"/>
  <c r="BM58" i="1" s="1"/>
  <c r="AV58" i="1"/>
  <c r="BD58" i="1" s="1"/>
  <c r="BL58" i="1" s="1"/>
  <c r="AU58" i="1"/>
  <c r="BC58" i="1" s="1"/>
  <c r="BK58" i="1" s="1"/>
  <c r="BB58" i="1"/>
  <c r="BJ58" i="1" s="1"/>
  <c r="AZ57" i="1"/>
  <c r="BH57" i="1" s="1"/>
  <c r="BP57" i="1" s="1"/>
  <c r="AY57" i="1"/>
  <c r="BG57" i="1" s="1"/>
  <c r="BO57" i="1" s="1"/>
  <c r="AW57" i="1"/>
  <c r="BE57" i="1" s="1"/>
  <c r="BM57" i="1" s="1"/>
  <c r="AV57" i="1"/>
  <c r="BD57" i="1" s="1"/>
  <c r="BL57" i="1" s="1"/>
  <c r="AU57" i="1"/>
  <c r="BC57" i="1" s="1"/>
  <c r="BK57" i="1" s="1"/>
  <c r="BB57" i="1"/>
  <c r="BJ57" i="1" s="1"/>
  <c r="AZ56" i="1"/>
  <c r="BH56" i="1" s="1"/>
  <c r="BP56" i="1" s="1"/>
  <c r="AY56" i="1"/>
  <c r="BG56" i="1" s="1"/>
  <c r="BO56" i="1" s="1"/>
  <c r="AW56" i="1"/>
  <c r="BE56" i="1" s="1"/>
  <c r="BM56" i="1" s="1"/>
  <c r="AV56" i="1"/>
  <c r="BD56" i="1" s="1"/>
  <c r="BL56" i="1" s="1"/>
  <c r="AU56" i="1"/>
  <c r="BC56" i="1" s="1"/>
  <c r="BK56" i="1" s="1"/>
  <c r="BB56" i="1"/>
  <c r="BJ56" i="1" s="1"/>
  <c r="AY55" i="1"/>
  <c r="BG55" i="1" s="1"/>
  <c r="BO55" i="1" s="1"/>
  <c r="AX55" i="1"/>
  <c r="BF55" i="1" s="1"/>
  <c r="BN55" i="1" s="1"/>
  <c r="AW55" i="1"/>
  <c r="BE55" i="1" s="1"/>
  <c r="BM55" i="1" s="1"/>
  <c r="AV55" i="1"/>
  <c r="BD55" i="1" s="1"/>
  <c r="BL55" i="1" s="1"/>
  <c r="AU55" i="1"/>
  <c r="BC55" i="1" s="1"/>
  <c r="BK55" i="1" s="1"/>
  <c r="BB55" i="1"/>
  <c r="BJ55" i="1" s="1"/>
  <c r="AZ54" i="1"/>
  <c r="BH54" i="1" s="1"/>
  <c r="BP54" i="1" s="1"/>
  <c r="AY54" i="1"/>
  <c r="BG54" i="1" s="1"/>
  <c r="BO54" i="1" s="1"/>
  <c r="AW54" i="1"/>
  <c r="BE54" i="1" s="1"/>
  <c r="BM54" i="1" s="1"/>
  <c r="AV54" i="1"/>
  <c r="BD54" i="1" s="1"/>
  <c r="BL54" i="1" s="1"/>
  <c r="AU54" i="1"/>
  <c r="BC54" i="1" s="1"/>
  <c r="BK54" i="1" s="1"/>
  <c r="BB54" i="1"/>
  <c r="BJ54" i="1" s="1"/>
  <c r="AZ53" i="1"/>
  <c r="BH53" i="1" s="1"/>
  <c r="BP53" i="1" s="1"/>
  <c r="AY53" i="1"/>
  <c r="BG53" i="1" s="1"/>
  <c r="BO53" i="1" s="1"/>
  <c r="AX53" i="1"/>
  <c r="BF53" i="1" s="1"/>
  <c r="BN53" i="1" s="1"/>
  <c r="AW53" i="1"/>
  <c r="BE53" i="1" s="1"/>
  <c r="BM53" i="1" s="1"/>
  <c r="AV53" i="1"/>
  <c r="BD53" i="1" s="1"/>
  <c r="BL53" i="1" s="1"/>
  <c r="AU53" i="1"/>
  <c r="BC53" i="1" s="1"/>
  <c r="BK53" i="1" s="1"/>
  <c r="AZ52" i="1"/>
  <c r="BH52" i="1" s="1"/>
  <c r="BP52" i="1" s="1"/>
  <c r="AY52" i="1"/>
  <c r="BG52" i="1" s="1"/>
  <c r="BO52" i="1" s="1"/>
  <c r="AW52" i="1"/>
  <c r="BE52" i="1" s="1"/>
  <c r="BM52" i="1" s="1"/>
  <c r="AV52" i="1"/>
  <c r="BD52" i="1" s="1"/>
  <c r="BL52" i="1" s="1"/>
  <c r="AU52" i="1"/>
  <c r="BC52" i="1" s="1"/>
  <c r="BK52" i="1" s="1"/>
  <c r="BB52" i="1"/>
  <c r="BJ52" i="1" s="1"/>
  <c r="AZ51" i="1"/>
  <c r="BH51" i="1" s="1"/>
  <c r="BP51" i="1" s="1"/>
  <c r="AY51" i="1"/>
  <c r="BG51" i="1" s="1"/>
  <c r="BO51" i="1" s="1"/>
  <c r="AX51" i="1"/>
  <c r="BF51" i="1" s="1"/>
  <c r="BN51" i="1" s="1"/>
  <c r="AV51" i="1"/>
  <c r="BD51" i="1" s="1"/>
  <c r="BL51" i="1" s="1"/>
  <c r="AU51" i="1"/>
  <c r="BC51" i="1" s="1"/>
  <c r="BK51" i="1" s="1"/>
  <c r="BB51" i="1"/>
  <c r="BJ51" i="1" s="1"/>
  <c r="AY50" i="1"/>
  <c r="BG50" i="1" s="1"/>
  <c r="BO50" i="1" s="1"/>
  <c r="AX50" i="1"/>
  <c r="BF50" i="1" s="1"/>
  <c r="BN50" i="1" s="1"/>
  <c r="AW50" i="1"/>
  <c r="BE50" i="1" s="1"/>
  <c r="BM50" i="1" s="1"/>
  <c r="AV50" i="1"/>
  <c r="BD50" i="1" s="1"/>
  <c r="BL50" i="1" s="1"/>
  <c r="AU50" i="1"/>
  <c r="BC50" i="1" s="1"/>
  <c r="BK50" i="1" s="1"/>
  <c r="BB50" i="1"/>
  <c r="BJ50" i="1" s="1"/>
  <c r="AZ49" i="1"/>
  <c r="BH49" i="1" s="1"/>
  <c r="BP49" i="1" s="1"/>
  <c r="AY49" i="1"/>
  <c r="BG49" i="1" s="1"/>
  <c r="BO49" i="1" s="1"/>
  <c r="AW49" i="1"/>
  <c r="BE49" i="1" s="1"/>
  <c r="BM49" i="1" s="1"/>
  <c r="AV49" i="1"/>
  <c r="BD49" i="1" s="1"/>
  <c r="BL49" i="1" s="1"/>
  <c r="AU49" i="1"/>
  <c r="BC49" i="1" s="1"/>
  <c r="BK49" i="1" s="1"/>
  <c r="BB49" i="1"/>
  <c r="BJ49" i="1" s="1"/>
  <c r="AZ48" i="1"/>
  <c r="BH48" i="1" s="1"/>
  <c r="BP48" i="1" s="1"/>
  <c r="AY48" i="1"/>
  <c r="BG48" i="1" s="1"/>
  <c r="BO48" i="1" s="1"/>
  <c r="AX48" i="1"/>
  <c r="BF48" i="1" s="1"/>
  <c r="BN48" i="1" s="1"/>
  <c r="AW48" i="1"/>
  <c r="BE48" i="1" s="1"/>
  <c r="BM48" i="1" s="1"/>
  <c r="AV48" i="1"/>
  <c r="BD48" i="1" s="1"/>
  <c r="BL48" i="1" s="1"/>
  <c r="AU48" i="1"/>
  <c r="BC48" i="1" s="1"/>
  <c r="BK48" i="1" s="1"/>
  <c r="AY47" i="1"/>
  <c r="BG47" i="1" s="1"/>
  <c r="BO47" i="1" s="1"/>
  <c r="AX47" i="1"/>
  <c r="BF47" i="1" s="1"/>
  <c r="BN47" i="1" s="1"/>
  <c r="AW47" i="1"/>
  <c r="BE47" i="1" s="1"/>
  <c r="BM47" i="1" s="1"/>
  <c r="AV47" i="1"/>
  <c r="BD47" i="1" s="1"/>
  <c r="BL47" i="1" s="1"/>
  <c r="AU47" i="1"/>
  <c r="BC47" i="1" s="1"/>
  <c r="BK47" i="1" s="1"/>
  <c r="BB47" i="1"/>
  <c r="BJ47" i="1" s="1"/>
  <c r="AZ46" i="1"/>
  <c r="BH46" i="1" s="1"/>
  <c r="BP46" i="1" s="1"/>
  <c r="AY46" i="1"/>
  <c r="BG46" i="1" s="1"/>
  <c r="BO46" i="1" s="1"/>
  <c r="AW46" i="1"/>
  <c r="BE46" i="1" s="1"/>
  <c r="BM46" i="1" s="1"/>
  <c r="AV46" i="1"/>
  <c r="BD46" i="1" s="1"/>
  <c r="BL46" i="1" s="1"/>
  <c r="AU46" i="1"/>
  <c r="BC46" i="1" s="1"/>
  <c r="BK46" i="1" s="1"/>
  <c r="BB46" i="1"/>
  <c r="BJ46" i="1" s="1"/>
  <c r="AZ45" i="1"/>
  <c r="BH45" i="1" s="1"/>
  <c r="BP45" i="1" s="1"/>
  <c r="AY45" i="1"/>
  <c r="BG45" i="1" s="1"/>
  <c r="BO45" i="1" s="1"/>
  <c r="AW45" i="1"/>
  <c r="BE45" i="1" s="1"/>
  <c r="BM45" i="1" s="1"/>
  <c r="AV45" i="1"/>
  <c r="BD45" i="1" s="1"/>
  <c r="BL45" i="1" s="1"/>
  <c r="AU45" i="1"/>
  <c r="BC45" i="1" s="1"/>
  <c r="BK45" i="1" s="1"/>
  <c r="BB45" i="1"/>
  <c r="BJ45" i="1" s="1"/>
  <c r="AZ44" i="1"/>
  <c r="BH44" i="1" s="1"/>
  <c r="BP44" i="1" s="1"/>
  <c r="AY44" i="1"/>
  <c r="BG44" i="1" s="1"/>
  <c r="BO44" i="1" s="1"/>
  <c r="AX44" i="1"/>
  <c r="BF44" i="1" s="1"/>
  <c r="BN44" i="1" s="1"/>
  <c r="AW44" i="1"/>
  <c r="BE44" i="1" s="1"/>
  <c r="BM44" i="1" s="1"/>
  <c r="AV44" i="1"/>
  <c r="BD44" i="1" s="1"/>
  <c r="BL44" i="1" s="1"/>
  <c r="AU44" i="1"/>
  <c r="BC44" i="1" s="1"/>
  <c r="BK44" i="1" s="1"/>
  <c r="AZ43" i="1"/>
  <c r="BH43" i="1" s="1"/>
  <c r="BP43" i="1" s="1"/>
  <c r="AY43" i="1"/>
  <c r="BG43" i="1" s="1"/>
  <c r="BO43" i="1" s="1"/>
  <c r="AX43" i="1"/>
  <c r="BF43" i="1" s="1"/>
  <c r="BN43" i="1" s="1"/>
  <c r="AW43" i="1"/>
  <c r="BE43" i="1" s="1"/>
  <c r="BM43" i="1" s="1"/>
  <c r="AV43" i="1"/>
  <c r="BD43" i="1" s="1"/>
  <c r="BL43" i="1" s="1"/>
  <c r="AU43" i="1"/>
  <c r="BC43" i="1" s="1"/>
  <c r="BK43" i="1" s="1"/>
  <c r="AZ42" i="1"/>
  <c r="BH42" i="1" s="1"/>
  <c r="BP42" i="1" s="1"/>
  <c r="AY42" i="1"/>
  <c r="BG42" i="1" s="1"/>
  <c r="BO42" i="1" s="1"/>
  <c r="AX42" i="1"/>
  <c r="BF42" i="1" s="1"/>
  <c r="BN42" i="1" s="1"/>
  <c r="AW42" i="1"/>
  <c r="BE42" i="1" s="1"/>
  <c r="BM42" i="1" s="1"/>
  <c r="AV42" i="1"/>
  <c r="BD42" i="1" s="1"/>
  <c r="BL42" i="1" s="1"/>
  <c r="AU42" i="1"/>
  <c r="BC42" i="1" s="1"/>
  <c r="BK42" i="1" s="1"/>
  <c r="AZ41" i="1"/>
  <c r="BH41" i="1" s="1"/>
  <c r="BP41" i="1" s="1"/>
  <c r="AY41" i="1"/>
  <c r="BG41" i="1" s="1"/>
  <c r="BO41" i="1" s="1"/>
  <c r="AW41" i="1"/>
  <c r="BE41" i="1" s="1"/>
  <c r="BM41" i="1" s="1"/>
  <c r="AV41" i="1"/>
  <c r="BD41" i="1" s="1"/>
  <c r="BL41" i="1" s="1"/>
  <c r="AU41" i="1"/>
  <c r="BC41" i="1" s="1"/>
  <c r="BK41" i="1" s="1"/>
  <c r="BB41" i="1"/>
  <c r="BJ41" i="1" s="1"/>
  <c r="AZ40" i="1"/>
  <c r="BH40" i="1" s="1"/>
  <c r="BP40" i="1" s="1"/>
  <c r="AY40" i="1"/>
  <c r="BG40" i="1" s="1"/>
  <c r="BO40" i="1" s="1"/>
  <c r="AW40" i="1"/>
  <c r="BE40" i="1" s="1"/>
  <c r="BM40" i="1" s="1"/>
  <c r="AV40" i="1"/>
  <c r="BD40" i="1" s="1"/>
  <c r="BL40" i="1" s="1"/>
  <c r="AU40" i="1"/>
  <c r="BC40" i="1" s="1"/>
  <c r="BK40" i="1" s="1"/>
  <c r="BB40" i="1"/>
  <c r="BJ40" i="1" s="1"/>
  <c r="AZ39" i="1"/>
  <c r="BH39" i="1" s="1"/>
  <c r="BP39" i="1" s="1"/>
  <c r="AY39" i="1"/>
  <c r="BG39" i="1" s="1"/>
  <c r="BO39" i="1" s="1"/>
  <c r="AX39" i="1"/>
  <c r="BF39" i="1" s="1"/>
  <c r="BN39" i="1" s="1"/>
  <c r="AW39" i="1"/>
  <c r="BE39" i="1" s="1"/>
  <c r="BM39" i="1" s="1"/>
  <c r="AV39" i="1"/>
  <c r="BD39" i="1" s="1"/>
  <c r="BL39" i="1" s="1"/>
  <c r="AU39" i="1"/>
  <c r="BC39" i="1" s="1"/>
  <c r="BK39" i="1" s="1"/>
  <c r="AZ38" i="1"/>
  <c r="BH38" i="1" s="1"/>
  <c r="BP38" i="1" s="1"/>
  <c r="AY38" i="1"/>
  <c r="BG38" i="1" s="1"/>
  <c r="BO38" i="1" s="1"/>
  <c r="AW38" i="1"/>
  <c r="BE38" i="1" s="1"/>
  <c r="BM38" i="1" s="1"/>
  <c r="AV38" i="1"/>
  <c r="BD38" i="1" s="1"/>
  <c r="BL38" i="1" s="1"/>
  <c r="AU38" i="1"/>
  <c r="BC38" i="1" s="1"/>
  <c r="BK38" i="1" s="1"/>
  <c r="BB38" i="1"/>
  <c r="BJ38" i="1" s="1"/>
  <c r="AZ37" i="1"/>
  <c r="BH37" i="1" s="1"/>
  <c r="BP37" i="1" s="1"/>
  <c r="AX37" i="1"/>
  <c r="BF37" i="1" s="1"/>
  <c r="BN37" i="1" s="1"/>
  <c r="AW37" i="1"/>
  <c r="BE37" i="1" s="1"/>
  <c r="BM37" i="1" s="1"/>
  <c r="AV37" i="1"/>
  <c r="BD37" i="1" s="1"/>
  <c r="BL37" i="1" s="1"/>
  <c r="AU37" i="1"/>
  <c r="BC37" i="1" s="1"/>
  <c r="BK37" i="1" s="1"/>
  <c r="BB37" i="1"/>
  <c r="BJ37" i="1" s="1"/>
  <c r="AY36" i="1"/>
  <c r="BG36" i="1" s="1"/>
  <c r="BO36" i="1" s="1"/>
  <c r="AX36" i="1"/>
  <c r="BF36" i="1" s="1"/>
  <c r="BN36" i="1" s="1"/>
  <c r="AW36" i="1"/>
  <c r="BE36" i="1" s="1"/>
  <c r="BM36" i="1" s="1"/>
  <c r="AV36" i="1"/>
  <c r="BD36" i="1" s="1"/>
  <c r="BL36" i="1" s="1"/>
  <c r="AU36" i="1"/>
  <c r="BC36" i="1" s="1"/>
  <c r="BK36" i="1" s="1"/>
  <c r="BB36" i="1"/>
  <c r="BJ36" i="1" s="1"/>
  <c r="AY35" i="1"/>
  <c r="BG35" i="1" s="1"/>
  <c r="BO35" i="1" s="1"/>
  <c r="AX35" i="1"/>
  <c r="BF35" i="1" s="1"/>
  <c r="BN35" i="1" s="1"/>
  <c r="AW35" i="1"/>
  <c r="BE35" i="1" s="1"/>
  <c r="BM35" i="1" s="1"/>
  <c r="AV35" i="1"/>
  <c r="BD35" i="1" s="1"/>
  <c r="BL35" i="1" s="1"/>
  <c r="AU35" i="1"/>
  <c r="BC35" i="1" s="1"/>
  <c r="BK35" i="1" s="1"/>
  <c r="BB35" i="1"/>
  <c r="BJ35" i="1" s="1"/>
  <c r="AZ34" i="1"/>
  <c r="BH34" i="1" s="1"/>
  <c r="BP34" i="1" s="1"/>
  <c r="AY34" i="1"/>
  <c r="BG34" i="1" s="1"/>
  <c r="BO34" i="1" s="1"/>
  <c r="AW34" i="1"/>
  <c r="BE34" i="1" s="1"/>
  <c r="BM34" i="1" s="1"/>
  <c r="AV34" i="1"/>
  <c r="BD34" i="1" s="1"/>
  <c r="BL34" i="1" s="1"/>
  <c r="AU34" i="1"/>
  <c r="BC34" i="1" s="1"/>
  <c r="BK34" i="1" s="1"/>
  <c r="BB34" i="1"/>
  <c r="BJ34" i="1" s="1"/>
  <c r="AZ33" i="1"/>
  <c r="AY33" i="1"/>
  <c r="BG33" i="1" s="1"/>
  <c r="BO33" i="1" s="1"/>
  <c r="AX33" i="1"/>
  <c r="BF33" i="1" s="1"/>
  <c r="BN33" i="1" s="1"/>
  <c r="AW33" i="1"/>
  <c r="BE33" i="1" s="1"/>
  <c r="BM33" i="1" s="1"/>
  <c r="AV33" i="1"/>
  <c r="BD33" i="1" s="1"/>
  <c r="BL33" i="1" s="1"/>
  <c r="AU33" i="1"/>
  <c r="BC33" i="1" s="1"/>
  <c r="BK33" i="1" s="1"/>
  <c r="BB33" i="1"/>
  <c r="BJ33" i="1" s="1"/>
  <c r="AZ32" i="1"/>
  <c r="BH32" i="1" s="1"/>
  <c r="BP32" i="1" s="1"/>
  <c r="AY32" i="1"/>
  <c r="BG32" i="1" s="1"/>
  <c r="BO32" i="1" s="1"/>
  <c r="AX32" i="1"/>
  <c r="BF32" i="1" s="1"/>
  <c r="BN32" i="1" s="1"/>
  <c r="AW32" i="1"/>
  <c r="BE32" i="1" s="1"/>
  <c r="BM32" i="1" s="1"/>
  <c r="AV32" i="1"/>
  <c r="BD32" i="1" s="1"/>
  <c r="BL32" i="1" s="1"/>
  <c r="AU32" i="1"/>
  <c r="BC32" i="1" s="1"/>
  <c r="BK32" i="1" s="1"/>
  <c r="AZ31" i="1"/>
  <c r="BH31" i="1" s="1"/>
  <c r="BP31" i="1" s="1"/>
  <c r="AX31" i="1"/>
  <c r="BF31" i="1" s="1"/>
  <c r="BN31" i="1" s="1"/>
  <c r="AW31" i="1"/>
  <c r="BE31" i="1" s="1"/>
  <c r="BM31" i="1" s="1"/>
  <c r="AV31" i="1"/>
  <c r="BD31" i="1" s="1"/>
  <c r="BL31" i="1" s="1"/>
  <c r="AU31" i="1"/>
  <c r="BC31" i="1" s="1"/>
  <c r="BK31" i="1" s="1"/>
  <c r="BB31" i="1"/>
  <c r="BJ31" i="1" s="1"/>
  <c r="AZ30" i="1"/>
  <c r="BH30" i="1" s="1"/>
  <c r="BP30" i="1" s="1"/>
  <c r="AY30" i="1"/>
  <c r="BG30" i="1" s="1"/>
  <c r="BO30" i="1" s="1"/>
  <c r="AW30" i="1"/>
  <c r="BE30" i="1" s="1"/>
  <c r="BM30" i="1" s="1"/>
  <c r="AV30" i="1"/>
  <c r="BD30" i="1" s="1"/>
  <c r="BL30" i="1" s="1"/>
  <c r="AU30" i="1"/>
  <c r="BC30" i="1" s="1"/>
  <c r="BK30" i="1" s="1"/>
  <c r="BB30" i="1"/>
  <c r="BJ30" i="1" s="1"/>
  <c r="AZ29" i="1"/>
  <c r="BH29" i="1" s="1"/>
  <c r="BP29" i="1" s="1"/>
  <c r="AY29" i="1"/>
  <c r="BG29" i="1" s="1"/>
  <c r="BO29" i="1" s="1"/>
  <c r="AX29" i="1"/>
  <c r="BF29" i="1" s="1"/>
  <c r="BN29" i="1" s="1"/>
  <c r="AW29" i="1"/>
  <c r="BE29" i="1" s="1"/>
  <c r="BM29" i="1" s="1"/>
  <c r="AV29" i="1"/>
  <c r="BD29" i="1" s="1"/>
  <c r="BL29" i="1" s="1"/>
  <c r="AU29" i="1"/>
  <c r="BC29" i="1" s="1"/>
  <c r="BK29" i="1" s="1"/>
  <c r="AZ28" i="1"/>
  <c r="BH28" i="1" s="1"/>
  <c r="BP28" i="1" s="1"/>
  <c r="AY28" i="1"/>
  <c r="BG28" i="1" s="1"/>
  <c r="BO28" i="1" s="1"/>
  <c r="AW28" i="1"/>
  <c r="BE28" i="1" s="1"/>
  <c r="BM28" i="1" s="1"/>
  <c r="AV28" i="1"/>
  <c r="BD28" i="1" s="1"/>
  <c r="BL28" i="1" s="1"/>
  <c r="AU28" i="1"/>
  <c r="BC28" i="1" s="1"/>
  <c r="BK28" i="1" s="1"/>
  <c r="BB28" i="1"/>
  <c r="BJ28" i="1" s="1"/>
  <c r="AZ27" i="1"/>
  <c r="BH27" i="1" s="1"/>
  <c r="BP27" i="1" s="1"/>
  <c r="AY27" i="1"/>
  <c r="BG27" i="1" s="1"/>
  <c r="BO27" i="1" s="1"/>
  <c r="AW27" i="1"/>
  <c r="BE27" i="1" s="1"/>
  <c r="BM27" i="1" s="1"/>
  <c r="AV27" i="1"/>
  <c r="BD27" i="1" s="1"/>
  <c r="BL27" i="1" s="1"/>
  <c r="AU27" i="1"/>
  <c r="BC27" i="1" s="1"/>
  <c r="BK27" i="1" s="1"/>
  <c r="BB27" i="1"/>
  <c r="BJ27" i="1" s="1"/>
  <c r="AZ26" i="1"/>
  <c r="BH26" i="1" s="1"/>
  <c r="BP26" i="1" s="1"/>
  <c r="AY26" i="1"/>
  <c r="BG26" i="1" s="1"/>
  <c r="BO26" i="1" s="1"/>
  <c r="AX26" i="1"/>
  <c r="BF26" i="1" s="1"/>
  <c r="BN26" i="1" s="1"/>
  <c r="AW26" i="1"/>
  <c r="BE26" i="1" s="1"/>
  <c r="BM26" i="1" s="1"/>
  <c r="AV26" i="1"/>
  <c r="BD26" i="1" s="1"/>
  <c r="BL26" i="1" s="1"/>
  <c r="AU26" i="1"/>
  <c r="BC26" i="1" s="1"/>
  <c r="BK26" i="1" s="1"/>
  <c r="AZ25" i="1"/>
  <c r="BH25" i="1" s="1"/>
  <c r="BP25" i="1" s="1"/>
  <c r="AY25" i="1"/>
  <c r="BG25" i="1" s="1"/>
  <c r="BO25" i="1" s="1"/>
  <c r="AW25" i="1"/>
  <c r="BE25" i="1" s="1"/>
  <c r="BM25" i="1" s="1"/>
  <c r="AV25" i="1"/>
  <c r="BD25" i="1" s="1"/>
  <c r="BL25" i="1" s="1"/>
  <c r="AU25" i="1"/>
  <c r="BC25" i="1" s="1"/>
  <c r="BK25" i="1" s="1"/>
  <c r="BB25" i="1"/>
  <c r="BJ25" i="1" s="1"/>
  <c r="AZ24" i="1"/>
  <c r="AY24" i="1"/>
  <c r="BG24" i="1" s="1"/>
  <c r="BO24" i="1" s="1"/>
  <c r="AX24" i="1"/>
  <c r="BF24" i="1" s="1"/>
  <c r="BN24" i="1" s="1"/>
  <c r="AW24" i="1"/>
  <c r="BE24" i="1" s="1"/>
  <c r="BM24" i="1" s="1"/>
  <c r="AV24" i="1"/>
  <c r="BD24" i="1" s="1"/>
  <c r="BL24" i="1" s="1"/>
  <c r="AU24" i="1"/>
  <c r="BC24" i="1" s="1"/>
  <c r="BK24" i="1" s="1"/>
  <c r="BB24" i="1"/>
  <c r="BJ24" i="1" s="1"/>
  <c r="AZ23" i="1"/>
  <c r="BH23" i="1" s="1"/>
  <c r="BP23" i="1" s="1"/>
  <c r="AY23" i="1"/>
  <c r="BG23" i="1" s="1"/>
  <c r="BO23" i="1" s="1"/>
  <c r="AW23" i="1"/>
  <c r="BE23" i="1" s="1"/>
  <c r="BM23" i="1" s="1"/>
  <c r="AV23" i="1"/>
  <c r="BD23" i="1" s="1"/>
  <c r="BL23" i="1" s="1"/>
  <c r="AU23" i="1"/>
  <c r="BC23" i="1" s="1"/>
  <c r="BK23" i="1" s="1"/>
  <c r="BB23" i="1"/>
  <c r="BJ23" i="1" s="1"/>
  <c r="AZ22" i="1"/>
  <c r="BH22" i="1" s="1"/>
  <c r="BP22" i="1" s="1"/>
  <c r="AY22" i="1"/>
  <c r="BG22" i="1" s="1"/>
  <c r="BO22" i="1" s="1"/>
  <c r="AX22" i="1"/>
  <c r="BF22" i="1" s="1"/>
  <c r="BN22" i="1" s="1"/>
  <c r="AW22" i="1"/>
  <c r="BE22" i="1" s="1"/>
  <c r="BM22" i="1" s="1"/>
  <c r="AV22" i="1"/>
  <c r="BD22" i="1" s="1"/>
  <c r="BL22" i="1" s="1"/>
  <c r="AU22" i="1"/>
  <c r="BC22" i="1" s="1"/>
  <c r="BK22" i="1" s="1"/>
  <c r="AZ21" i="1"/>
  <c r="BH21" i="1" s="1"/>
  <c r="BP21" i="1" s="1"/>
  <c r="AY21" i="1"/>
  <c r="BG21" i="1" s="1"/>
  <c r="BO21" i="1" s="1"/>
  <c r="AX21" i="1"/>
  <c r="BF21" i="1" s="1"/>
  <c r="BN21" i="1" s="1"/>
  <c r="AW21" i="1"/>
  <c r="BE21" i="1" s="1"/>
  <c r="BM21" i="1" s="1"/>
  <c r="AV21" i="1"/>
  <c r="BD21" i="1" s="1"/>
  <c r="BL21" i="1" s="1"/>
  <c r="AU21" i="1"/>
  <c r="BC21" i="1" s="1"/>
  <c r="BK21" i="1" s="1"/>
  <c r="AZ20" i="1"/>
  <c r="BH20" i="1" s="1"/>
  <c r="BP20" i="1" s="1"/>
  <c r="AY20" i="1"/>
  <c r="BG20" i="1" s="1"/>
  <c r="BO20" i="1" s="1"/>
  <c r="AW20" i="1"/>
  <c r="BE20" i="1" s="1"/>
  <c r="BM20" i="1" s="1"/>
  <c r="AV20" i="1"/>
  <c r="BD20" i="1" s="1"/>
  <c r="BL20" i="1" s="1"/>
  <c r="AU20" i="1"/>
  <c r="BC20" i="1" s="1"/>
  <c r="BK20" i="1" s="1"/>
  <c r="BB20" i="1"/>
  <c r="BJ20" i="1" s="1"/>
  <c r="AZ19" i="1"/>
  <c r="BH19" i="1" s="1"/>
  <c r="BP19" i="1" s="1"/>
  <c r="AY19" i="1"/>
  <c r="BG19" i="1" s="1"/>
  <c r="BO19" i="1" s="1"/>
  <c r="AX19" i="1"/>
  <c r="BF19" i="1" s="1"/>
  <c r="BN19" i="1" s="1"/>
  <c r="AW19" i="1"/>
  <c r="BE19" i="1" s="1"/>
  <c r="BM19" i="1" s="1"/>
  <c r="AV19" i="1"/>
  <c r="BD19" i="1" s="1"/>
  <c r="BL19" i="1" s="1"/>
  <c r="AU19" i="1"/>
  <c r="BC19" i="1" s="1"/>
  <c r="BK19" i="1" s="1"/>
  <c r="AZ18" i="1"/>
  <c r="BH18" i="1" s="1"/>
  <c r="BP18" i="1" s="1"/>
  <c r="AY18" i="1"/>
  <c r="BG18" i="1" s="1"/>
  <c r="BO18" i="1" s="1"/>
  <c r="AW18" i="1"/>
  <c r="BE18" i="1" s="1"/>
  <c r="BM18" i="1" s="1"/>
  <c r="AV18" i="1"/>
  <c r="BD18" i="1" s="1"/>
  <c r="BL18" i="1" s="1"/>
  <c r="AU18" i="1"/>
  <c r="BC18" i="1" s="1"/>
  <c r="BK18" i="1" s="1"/>
  <c r="BB18" i="1"/>
  <c r="BJ18" i="1" s="1"/>
  <c r="AZ17" i="1"/>
  <c r="BH17" i="1" s="1"/>
  <c r="BP17" i="1" s="1"/>
  <c r="AX17" i="1"/>
  <c r="BF17" i="1" s="1"/>
  <c r="BN17" i="1" s="1"/>
  <c r="AW17" i="1"/>
  <c r="BE17" i="1" s="1"/>
  <c r="BM17" i="1" s="1"/>
  <c r="AV17" i="1"/>
  <c r="BD17" i="1" s="1"/>
  <c r="BL17" i="1" s="1"/>
  <c r="AU17" i="1"/>
  <c r="BC17" i="1" s="1"/>
  <c r="BK17" i="1" s="1"/>
  <c r="BB17" i="1"/>
  <c r="BJ17" i="1" s="1"/>
  <c r="AZ16" i="1"/>
  <c r="BH16" i="1" s="1"/>
  <c r="BP16" i="1" s="1"/>
  <c r="AX16" i="1"/>
  <c r="BF16" i="1" s="1"/>
  <c r="BN16" i="1" s="1"/>
  <c r="AW16" i="1"/>
  <c r="BE16" i="1" s="1"/>
  <c r="BM16" i="1" s="1"/>
  <c r="AV16" i="1"/>
  <c r="BD16" i="1" s="1"/>
  <c r="BL16" i="1" s="1"/>
  <c r="AU16" i="1"/>
  <c r="BC16" i="1" s="1"/>
  <c r="BK16" i="1" s="1"/>
  <c r="BB16" i="1"/>
  <c r="BJ16" i="1" s="1"/>
  <c r="AY15" i="1"/>
  <c r="BG15" i="1" s="1"/>
  <c r="BO15" i="1" s="1"/>
  <c r="AX15" i="1"/>
  <c r="BF15" i="1" s="1"/>
  <c r="BN15" i="1" s="1"/>
  <c r="AW15" i="1"/>
  <c r="BE15" i="1" s="1"/>
  <c r="BM15" i="1" s="1"/>
  <c r="AV15" i="1"/>
  <c r="BD15" i="1" s="1"/>
  <c r="BL15" i="1" s="1"/>
  <c r="AU15" i="1"/>
  <c r="BC15" i="1" s="1"/>
  <c r="BK15" i="1" s="1"/>
  <c r="BB15" i="1"/>
  <c r="BJ15" i="1" s="1"/>
  <c r="AZ14" i="1"/>
  <c r="BH14" i="1" s="1"/>
  <c r="BP14" i="1" s="1"/>
  <c r="AY14" i="1"/>
  <c r="BG14" i="1" s="1"/>
  <c r="BO14" i="1" s="1"/>
  <c r="AX14" i="1"/>
  <c r="BF14" i="1" s="1"/>
  <c r="BN14" i="1" s="1"/>
  <c r="AV14" i="1"/>
  <c r="BD14" i="1" s="1"/>
  <c r="BL14" i="1" s="1"/>
  <c r="AU14" i="1"/>
  <c r="BC14" i="1" s="1"/>
  <c r="BK14" i="1" s="1"/>
  <c r="BB14" i="1"/>
  <c r="BJ14" i="1" s="1"/>
  <c r="AZ13" i="1"/>
  <c r="BH13" i="1" s="1"/>
  <c r="BP13" i="1" s="1"/>
  <c r="AY13" i="1"/>
  <c r="BG13" i="1" s="1"/>
  <c r="BO13" i="1" s="1"/>
  <c r="AX13" i="1"/>
  <c r="BF13" i="1" s="1"/>
  <c r="BN13" i="1" s="1"/>
  <c r="AW13" i="1"/>
  <c r="BE13" i="1" s="1"/>
  <c r="BM13" i="1" s="1"/>
  <c r="AV13" i="1"/>
  <c r="AU13" i="1"/>
  <c r="BC13" i="1" s="1"/>
  <c r="BK13" i="1" s="1"/>
  <c r="BB13" i="1"/>
  <c r="BJ13" i="1" s="1"/>
  <c r="AZ12" i="1"/>
  <c r="BH12" i="1" s="1"/>
  <c r="BP12" i="1" s="1"/>
  <c r="AY12" i="1"/>
  <c r="BG12" i="1" s="1"/>
  <c r="BO12" i="1" s="1"/>
  <c r="AW12" i="1"/>
  <c r="BE12" i="1" s="1"/>
  <c r="BM12" i="1" s="1"/>
  <c r="AV12" i="1"/>
  <c r="BD12" i="1" s="1"/>
  <c r="BL12" i="1" s="1"/>
  <c r="AU12" i="1"/>
  <c r="BC12" i="1" s="1"/>
  <c r="BK12" i="1" s="1"/>
  <c r="BB12" i="1"/>
  <c r="BJ12" i="1" s="1"/>
  <c r="AZ11" i="1"/>
  <c r="BH11" i="1" s="1"/>
  <c r="BP11" i="1" s="1"/>
  <c r="AY11" i="1"/>
  <c r="BG11" i="1" s="1"/>
  <c r="BO11" i="1" s="1"/>
  <c r="AW11" i="1"/>
  <c r="BE11" i="1" s="1"/>
  <c r="BM11" i="1" s="1"/>
  <c r="AV11" i="1"/>
  <c r="BD11" i="1" s="1"/>
  <c r="BL11" i="1" s="1"/>
  <c r="AU11" i="1"/>
  <c r="BC11" i="1" s="1"/>
  <c r="BK11" i="1" s="1"/>
  <c r="BB11" i="1"/>
  <c r="BJ11" i="1" s="1"/>
  <c r="AZ10" i="1"/>
  <c r="BH10" i="1" s="1"/>
  <c r="BP10" i="1" s="1"/>
  <c r="AY10" i="1"/>
  <c r="BG10" i="1" s="1"/>
  <c r="BO10" i="1" s="1"/>
  <c r="AX10" i="1"/>
  <c r="BF10" i="1" s="1"/>
  <c r="BN10" i="1" s="1"/>
  <c r="AW10" i="1"/>
  <c r="BE10" i="1" s="1"/>
  <c r="BM10" i="1" s="1"/>
  <c r="AV10" i="1"/>
  <c r="BD10" i="1" s="1"/>
  <c r="BL10" i="1" s="1"/>
  <c r="AU10" i="1"/>
  <c r="BC10" i="1" s="1"/>
  <c r="BK10" i="1" s="1"/>
  <c r="AZ9" i="1"/>
  <c r="BH9" i="1" s="1"/>
  <c r="BP9" i="1" s="1"/>
  <c r="AY9" i="1"/>
  <c r="BG9" i="1" s="1"/>
  <c r="BO9" i="1" s="1"/>
  <c r="AX9" i="1"/>
  <c r="BF9" i="1" s="1"/>
  <c r="BN9" i="1" s="1"/>
  <c r="AW9" i="1"/>
  <c r="BE9" i="1" s="1"/>
  <c r="BM9" i="1" s="1"/>
  <c r="AV9" i="1"/>
  <c r="BD9" i="1" s="1"/>
  <c r="BL9" i="1" s="1"/>
  <c r="AU9" i="1"/>
  <c r="BC9" i="1" s="1"/>
  <c r="BK9" i="1" s="1"/>
  <c r="AZ8" i="1"/>
  <c r="BH8" i="1" s="1"/>
  <c r="BP8" i="1" s="1"/>
  <c r="AY8" i="1"/>
  <c r="BG8" i="1" s="1"/>
  <c r="BO8" i="1" s="1"/>
  <c r="AW8" i="1"/>
  <c r="BE8" i="1" s="1"/>
  <c r="BM8" i="1" s="1"/>
  <c r="AV8" i="1"/>
  <c r="BD8" i="1" s="1"/>
  <c r="BL8" i="1" s="1"/>
  <c r="AU8" i="1"/>
  <c r="BC8" i="1" s="1"/>
  <c r="BK8" i="1" s="1"/>
  <c r="BB8" i="1"/>
  <c r="BJ8" i="1" s="1"/>
  <c r="AZ7" i="1"/>
  <c r="BH7" i="1" s="1"/>
  <c r="BP7" i="1" s="1"/>
  <c r="AY7" i="1"/>
  <c r="BG7" i="1" s="1"/>
  <c r="BO7" i="1" s="1"/>
  <c r="AX7" i="1"/>
  <c r="BF7" i="1" s="1"/>
  <c r="BN7" i="1" s="1"/>
  <c r="AW7" i="1"/>
  <c r="BE7" i="1" s="1"/>
  <c r="BM7" i="1" s="1"/>
  <c r="AV7" i="1"/>
  <c r="BD7" i="1" s="1"/>
  <c r="BL7" i="1" s="1"/>
  <c r="AU7" i="1"/>
  <c r="BC7" i="1" s="1"/>
  <c r="BK7" i="1" s="1"/>
  <c r="AY6" i="1"/>
  <c r="BG6" i="1" s="1"/>
  <c r="BO6" i="1" s="1"/>
  <c r="AX6" i="1"/>
  <c r="BF6" i="1" s="1"/>
  <c r="BN6" i="1" s="1"/>
  <c r="AW6" i="1"/>
  <c r="BE6" i="1" s="1"/>
  <c r="BM6" i="1" s="1"/>
  <c r="AV6" i="1"/>
  <c r="BD6" i="1" s="1"/>
  <c r="BL6" i="1" s="1"/>
  <c r="AU6" i="1"/>
  <c r="BC6" i="1" s="1"/>
  <c r="BK6" i="1" s="1"/>
  <c r="BB6" i="1"/>
  <c r="BJ6" i="1" s="1"/>
  <c r="AZ5" i="1"/>
  <c r="BH5" i="1" s="1"/>
  <c r="BP5" i="1" s="1"/>
  <c r="AY5" i="1"/>
  <c r="BG5" i="1" s="1"/>
  <c r="BO5" i="1" s="1"/>
  <c r="AW5" i="1"/>
  <c r="BE5" i="1" s="1"/>
  <c r="BM5" i="1" s="1"/>
  <c r="AV5" i="1"/>
  <c r="BD5" i="1" s="1"/>
  <c r="BL5" i="1" s="1"/>
  <c r="AU5" i="1"/>
  <c r="BC5" i="1" s="1"/>
  <c r="BK5" i="1" s="1"/>
  <c r="BB5" i="1"/>
  <c r="BJ5" i="1" s="1"/>
  <c r="AZ4" i="1"/>
  <c r="BH4" i="1" s="1"/>
  <c r="BP4" i="1" s="1"/>
  <c r="AY4" i="1"/>
  <c r="BG4" i="1" s="1"/>
  <c r="BO4" i="1" s="1"/>
  <c r="AW4" i="1"/>
  <c r="BE4" i="1" s="1"/>
  <c r="BM4" i="1" s="1"/>
  <c r="AV4" i="1"/>
  <c r="BD4" i="1" s="1"/>
  <c r="BL4" i="1" s="1"/>
  <c r="AU4" i="1"/>
  <c r="BC4" i="1" s="1"/>
  <c r="BK4" i="1" s="1"/>
  <c r="BB4" i="1"/>
  <c r="BJ4" i="1" s="1"/>
  <c r="AZ3" i="1"/>
  <c r="AY3" i="1"/>
  <c r="AX3" i="1"/>
  <c r="AW3" i="1"/>
  <c r="AV3" i="1"/>
  <c r="AU3" i="1"/>
  <c r="BC3" i="1" s="1"/>
  <c r="BK3" i="1" s="1"/>
  <c r="AZ6" i="1"/>
  <c r="AZ15" i="1"/>
  <c r="AZ35" i="1"/>
  <c r="AZ36" i="1"/>
  <c r="AZ47" i="1"/>
  <c r="AZ50" i="1"/>
  <c r="AZ55" i="1"/>
  <c r="AZ58" i="1"/>
  <c r="AZ59" i="1"/>
  <c r="AZ67" i="1"/>
  <c r="AZ75" i="1"/>
  <c r="AZ77" i="1"/>
  <c r="BJ67" i="1" l="1"/>
  <c r="BD3" i="1"/>
  <c r="BL3" i="1" s="1"/>
  <c r="AX90" i="1"/>
  <c r="AX93" i="1"/>
  <c r="AX88" i="1"/>
  <c r="AP83" i="1"/>
  <c r="BG3" i="1"/>
  <c r="BO3" i="1" s="1"/>
  <c r="AL83" i="1"/>
  <c r="BE3" i="1"/>
  <c r="BM3" i="1" s="1"/>
  <c r="BF3" i="1"/>
  <c r="BN3" i="1" s="1"/>
  <c r="AV93" i="1"/>
  <c r="BH3" i="1"/>
  <c r="BP3" i="1" s="1"/>
  <c r="AU95" i="1"/>
  <c r="AM83" i="1"/>
  <c r="AQ83" i="1" l="1"/>
  <c r="AV87" i="1"/>
  <c r="AX40" i="1" l="1"/>
  <c r="AX4" i="1"/>
  <c r="AX28" i="1"/>
  <c r="AX57" i="1"/>
  <c r="AX5" i="1"/>
  <c r="AX8" i="1"/>
  <c r="AX11" i="1"/>
  <c r="AX12" i="1"/>
  <c r="AY16" i="1"/>
  <c r="AY17" i="1"/>
  <c r="AX18" i="1"/>
  <c r="AX20" i="1"/>
  <c r="AX23" i="1"/>
  <c r="AX25" i="1"/>
  <c r="AX27" i="1"/>
  <c r="AX30" i="1"/>
  <c r="AY31" i="1"/>
  <c r="AX34" i="1"/>
  <c r="AY37" i="1"/>
  <c r="AX38" i="1"/>
  <c r="AX41" i="1"/>
  <c r="BF41" i="1" s="1"/>
  <c r="BN41" i="1" s="1"/>
  <c r="AX45" i="1"/>
  <c r="AX46" i="1"/>
  <c r="AX49" i="1"/>
  <c r="AX52" i="1"/>
  <c r="AX54" i="1"/>
  <c r="AX60" i="1"/>
  <c r="AX65" i="1"/>
  <c r="AX71" i="1"/>
  <c r="AX74" i="1"/>
  <c r="AX78" i="1"/>
  <c r="AX56" i="1"/>
  <c r="BB3" i="1"/>
  <c r="BJ3" i="1" s="1"/>
  <c r="BB7" i="1"/>
  <c r="BJ7" i="1" s="1"/>
  <c r="BB9" i="1"/>
  <c r="BJ9" i="1" s="1"/>
  <c r="BB19" i="1"/>
  <c r="BJ19" i="1" s="1"/>
  <c r="BB22" i="1"/>
  <c r="BJ22" i="1" s="1"/>
  <c r="BH33" i="1"/>
  <c r="BP33" i="1" s="1"/>
  <c r="BB39" i="1"/>
  <c r="BJ39" i="1" s="1"/>
  <c r="BB43" i="1"/>
  <c r="BJ43" i="1" s="1"/>
  <c r="BB44" i="1"/>
  <c r="BJ44" i="1" s="1"/>
  <c r="BH47" i="1"/>
  <c r="BP47" i="1" s="1"/>
  <c r="BH59" i="1"/>
  <c r="BP59" i="1" s="1"/>
  <c r="BB64" i="1"/>
  <c r="BJ64" i="1" s="1"/>
  <c r="BH67" i="1"/>
  <c r="BP67" i="1" s="1"/>
  <c r="BB72" i="1"/>
  <c r="BJ72" i="1" s="1"/>
  <c r="BB73" i="1"/>
  <c r="BJ73" i="1" s="1"/>
  <c r="BB21" i="1"/>
  <c r="BJ21" i="1" s="1"/>
  <c r="BB61" i="1"/>
  <c r="BJ61" i="1" s="1"/>
  <c r="BB80" i="1"/>
  <c r="BJ80" i="1" s="1"/>
  <c r="BH15" i="1"/>
  <c r="BP15" i="1" s="1"/>
  <c r="BH36" i="1"/>
  <c r="BP36" i="1" s="1"/>
  <c r="BB81" i="1"/>
  <c r="BJ81" i="1" s="1"/>
  <c r="BH55" i="1"/>
  <c r="BP55" i="1" s="1"/>
  <c r="AW51" i="1" l="1"/>
  <c r="AW76" i="1"/>
  <c r="BE76" i="1" s="1"/>
  <c r="BM76" i="1" s="1"/>
  <c r="AV92" i="1"/>
  <c r="AX92" i="1"/>
  <c r="BH58" i="1"/>
  <c r="BP58" i="1" s="1"/>
  <c r="BH6" i="1"/>
  <c r="BP6" i="1" s="1"/>
  <c r="BF60" i="1"/>
  <c r="BN60" i="1" s="1"/>
  <c r="BG37" i="1"/>
  <c r="BO37" i="1" s="1"/>
  <c r="BF18" i="1"/>
  <c r="BN18" i="1" s="1"/>
  <c r="BB68" i="1"/>
  <c r="BJ68" i="1" s="1"/>
  <c r="BF4" i="1"/>
  <c r="BN4" i="1" s="1"/>
  <c r="BB63" i="1"/>
  <c r="BJ63" i="1" s="1"/>
  <c r="BB42" i="1"/>
  <c r="BJ42" i="1" s="1"/>
  <c r="BB32" i="1"/>
  <c r="BJ32" i="1" s="1"/>
  <c r="BD13" i="1"/>
  <c r="BF56" i="1"/>
  <c r="BN56" i="1" s="1"/>
  <c r="BH24" i="1"/>
  <c r="BP24" i="1" s="1"/>
  <c r="BH35" i="1"/>
  <c r="BP35" i="1" s="1"/>
  <c r="BF74" i="1"/>
  <c r="BN74" i="1" s="1"/>
  <c r="BF54" i="1"/>
  <c r="BN54" i="1" s="1"/>
  <c r="BF45" i="1"/>
  <c r="BN45" i="1" s="1"/>
  <c r="BF34" i="1"/>
  <c r="BN34" i="1" s="1"/>
  <c r="BF25" i="1"/>
  <c r="BN25" i="1" s="1"/>
  <c r="BG17" i="1"/>
  <c r="BO17" i="1" s="1"/>
  <c r="BF8" i="1"/>
  <c r="BN8" i="1" s="1"/>
  <c r="BB66" i="1"/>
  <c r="BJ66" i="1" s="1"/>
  <c r="BB29" i="1"/>
  <c r="BJ29" i="1" s="1"/>
  <c r="BH77" i="1"/>
  <c r="BP77" i="1" s="1"/>
  <c r="BB69" i="1"/>
  <c r="BJ69" i="1" s="1"/>
  <c r="BB62" i="1"/>
  <c r="BJ62" i="1" s="1"/>
  <c r="BB48" i="1"/>
  <c r="BJ48" i="1" s="1"/>
  <c r="BF40" i="1"/>
  <c r="BN40" i="1" s="1"/>
  <c r="BB26" i="1"/>
  <c r="BJ26" i="1" s="1"/>
  <c r="BB10" i="1"/>
  <c r="BJ10" i="1" s="1"/>
  <c r="BF71" i="1"/>
  <c r="BN71" i="1" s="1"/>
  <c r="BF52" i="1"/>
  <c r="BN52" i="1" s="1"/>
  <c r="BG31" i="1"/>
  <c r="BO31" i="1" s="1"/>
  <c r="BF23" i="1"/>
  <c r="BN23" i="1" s="1"/>
  <c r="BG16" i="1"/>
  <c r="BO16" i="1" s="1"/>
  <c r="AX94" i="1"/>
  <c r="BF5" i="1"/>
  <c r="BN5" i="1" s="1"/>
  <c r="BF28" i="1"/>
  <c r="BN28" i="1" s="1"/>
  <c r="AW79" i="1"/>
  <c r="BH75" i="1"/>
  <c r="BP75" i="1" s="1"/>
  <c r="BF78" i="1"/>
  <c r="BN78" i="1" s="1"/>
  <c r="BF46" i="1"/>
  <c r="BN46" i="1" s="1"/>
  <c r="BF27" i="1"/>
  <c r="BN27" i="1" s="1"/>
  <c r="BF11" i="1"/>
  <c r="BN11" i="1" s="1"/>
  <c r="BB53" i="1"/>
  <c r="BJ53" i="1" s="1"/>
  <c r="BB70" i="1"/>
  <c r="BJ70" i="1" s="1"/>
  <c r="BH50" i="1"/>
  <c r="BP50" i="1" s="1"/>
  <c r="AW14" i="1"/>
  <c r="BF65" i="1"/>
  <c r="BN65" i="1" s="1"/>
  <c r="BF49" i="1"/>
  <c r="BN49" i="1" s="1"/>
  <c r="BF38" i="1"/>
  <c r="BN38" i="1" s="1"/>
  <c r="BF30" i="1"/>
  <c r="BN30" i="1" s="1"/>
  <c r="BF20" i="1"/>
  <c r="BN20" i="1" s="1"/>
  <c r="BF12" i="1"/>
  <c r="BN12" i="1" s="1"/>
  <c r="BF57" i="1"/>
  <c r="BN57" i="1" s="1"/>
  <c r="AN83" i="1"/>
  <c r="AO83" i="1"/>
  <c r="W87" i="2"/>
  <c r="W96" i="2" s="1"/>
  <c r="T87" i="2"/>
  <c r="T96" i="2" s="1"/>
  <c r="Q87" i="2"/>
  <c r="Q96" i="2" s="1"/>
  <c r="K87" i="2"/>
  <c r="K96" i="2" s="1"/>
  <c r="W86" i="2"/>
  <c r="W95" i="2" s="1"/>
  <c r="T86" i="2"/>
  <c r="T95" i="2" s="1"/>
  <c r="Q86" i="2"/>
  <c r="Q95" i="2" s="1"/>
  <c r="K86" i="2"/>
  <c r="K95" i="2" s="1"/>
  <c r="W85" i="2"/>
  <c r="W94" i="2" s="1"/>
  <c r="T94" i="2"/>
  <c r="Q94" i="2"/>
  <c r="K94" i="2"/>
  <c r="E85" i="2"/>
  <c r="W84" i="2"/>
  <c r="W93" i="2" s="1"/>
  <c r="T84" i="2"/>
  <c r="T93" i="2" s="1"/>
  <c r="Q84" i="2"/>
  <c r="Q93" i="2" s="1"/>
  <c r="K84" i="2"/>
  <c r="K93" i="2" s="1"/>
  <c r="W82" i="2"/>
  <c r="W91" i="2" s="1"/>
  <c r="T82" i="2"/>
  <c r="Q82" i="2"/>
  <c r="Q91" i="2" s="1"/>
  <c r="K82" i="2"/>
  <c r="K91" i="2" s="1"/>
  <c r="D82" i="2"/>
  <c r="AQ80" i="2"/>
  <c r="AP80" i="2"/>
  <c r="AO80" i="2"/>
  <c r="AN80" i="2"/>
  <c r="AM80" i="2"/>
  <c r="AL80" i="2"/>
  <c r="AJ80" i="2"/>
  <c r="AI80" i="2"/>
  <c r="AH80" i="2"/>
  <c r="AG80" i="2"/>
  <c r="AF80" i="2"/>
  <c r="AE80" i="2"/>
  <c r="AD80" i="2"/>
  <c r="AC80" i="2"/>
  <c r="AB80" i="2"/>
  <c r="AA80" i="2"/>
  <c r="Z80" i="2"/>
  <c r="AQ79" i="2"/>
  <c r="AP79" i="2"/>
  <c r="AO79" i="2"/>
  <c r="AN79" i="2"/>
  <c r="AM79" i="2"/>
  <c r="AL79" i="2"/>
  <c r="AJ79" i="2"/>
  <c r="AI79" i="2"/>
  <c r="AH79" i="2"/>
  <c r="AG79" i="2"/>
  <c r="AF79" i="2"/>
  <c r="AE79" i="2"/>
  <c r="AD79" i="2"/>
  <c r="AC79" i="2"/>
  <c r="AB79" i="2"/>
  <c r="AA79" i="2"/>
  <c r="Z79" i="2"/>
  <c r="AQ78" i="2"/>
  <c r="AP78" i="2"/>
  <c r="AO78" i="2"/>
  <c r="AN78" i="2"/>
  <c r="AM78" i="2"/>
  <c r="AL78" i="2"/>
  <c r="AJ78" i="2"/>
  <c r="AI78" i="2"/>
  <c r="AH78" i="2"/>
  <c r="AG78" i="2"/>
  <c r="AF78" i="2"/>
  <c r="AE78" i="2"/>
  <c r="AD78" i="2"/>
  <c r="AC78" i="2"/>
  <c r="AB78" i="2"/>
  <c r="AA78" i="2"/>
  <c r="Z78" i="2"/>
  <c r="AQ77" i="2"/>
  <c r="AP77" i="2"/>
  <c r="AO77" i="2"/>
  <c r="AN77" i="2"/>
  <c r="AM77" i="2"/>
  <c r="AL77" i="2"/>
  <c r="AJ77" i="2"/>
  <c r="AI77" i="2"/>
  <c r="AH77" i="2"/>
  <c r="AG77" i="2"/>
  <c r="AF77" i="2"/>
  <c r="AE77" i="2"/>
  <c r="AD77" i="2"/>
  <c r="AC77" i="2"/>
  <c r="AB77" i="2"/>
  <c r="AA77" i="2"/>
  <c r="Z77" i="2"/>
  <c r="AQ76" i="2"/>
  <c r="AP76" i="2"/>
  <c r="AO76" i="2"/>
  <c r="AN76" i="2"/>
  <c r="AM76" i="2"/>
  <c r="AL76" i="2"/>
  <c r="AJ76" i="2"/>
  <c r="AI76" i="2"/>
  <c r="AH76" i="2"/>
  <c r="AG76" i="2"/>
  <c r="AF76" i="2"/>
  <c r="AE76" i="2"/>
  <c r="AD76" i="2"/>
  <c r="AC76" i="2"/>
  <c r="AB76" i="2"/>
  <c r="AA76" i="2"/>
  <c r="Z76" i="2"/>
  <c r="AQ75" i="2"/>
  <c r="AP75" i="2"/>
  <c r="AO75" i="2"/>
  <c r="AN75" i="2"/>
  <c r="AM75" i="2"/>
  <c r="AL75" i="2"/>
  <c r="AJ75" i="2"/>
  <c r="AI75" i="2"/>
  <c r="AH75" i="2"/>
  <c r="AG75" i="2"/>
  <c r="AF75" i="2"/>
  <c r="AE75" i="2"/>
  <c r="AD75" i="2"/>
  <c r="AC75" i="2"/>
  <c r="AB75" i="2"/>
  <c r="AA75" i="2"/>
  <c r="Z75" i="2"/>
  <c r="AQ74" i="2"/>
  <c r="AP74" i="2"/>
  <c r="AO74" i="2"/>
  <c r="AN74" i="2"/>
  <c r="AM74" i="2"/>
  <c r="AL74" i="2"/>
  <c r="AJ74" i="2"/>
  <c r="AI74" i="2"/>
  <c r="AH74" i="2"/>
  <c r="AG74" i="2"/>
  <c r="AF74" i="2"/>
  <c r="AE74" i="2"/>
  <c r="AD74" i="2"/>
  <c r="AC74" i="2"/>
  <c r="AB74" i="2"/>
  <c r="AA74" i="2"/>
  <c r="Z74" i="2"/>
  <c r="AQ73" i="2"/>
  <c r="AP73" i="2"/>
  <c r="AO73" i="2"/>
  <c r="AN73" i="2"/>
  <c r="AM73" i="2"/>
  <c r="AL73" i="2"/>
  <c r="AJ73" i="2"/>
  <c r="AI73" i="2"/>
  <c r="AH73" i="2"/>
  <c r="AG73" i="2"/>
  <c r="AF73" i="2"/>
  <c r="AE73" i="2"/>
  <c r="AD73" i="2"/>
  <c r="AC73" i="2"/>
  <c r="AB73" i="2"/>
  <c r="AA73" i="2"/>
  <c r="Z73" i="2"/>
  <c r="AQ72" i="2"/>
  <c r="AP72" i="2"/>
  <c r="AO72" i="2"/>
  <c r="AN72" i="2"/>
  <c r="AM72" i="2"/>
  <c r="AL72" i="2"/>
  <c r="AJ72" i="2"/>
  <c r="AI72" i="2"/>
  <c r="AH72" i="2"/>
  <c r="AG72" i="2"/>
  <c r="AF72" i="2"/>
  <c r="AE72" i="2"/>
  <c r="AD72" i="2"/>
  <c r="AC72" i="2"/>
  <c r="AB72" i="2"/>
  <c r="AA72" i="2"/>
  <c r="Z72" i="2"/>
  <c r="AQ71" i="2"/>
  <c r="AP71" i="2"/>
  <c r="AO71" i="2"/>
  <c r="AN71" i="2"/>
  <c r="AM71" i="2"/>
  <c r="AL71" i="2"/>
  <c r="AJ71" i="2"/>
  <c r="AI71" i="2"/>
  <c r="AH71" i="2"/>
  <c r="AG71" i="2"/>
  <c r="AF71" i="2"/>
  <c r="AE71" i="2"/>
  <c r="AD71" i="2"/>
  <c r="AC71" i="2"/>
  <c r="AB71" i="2"/>
  <c r="AA71" i="2"/>
  <c r="Z71" i="2"/>
  <c r="AQ70" i="2"/>
  <c r="AP70" i="2"/>
  <c r="AO70" i="2"/>
  <c r="AN70" i="2"/>
  <c r="AM70" i="2"/>
  <c r="AL70" i="2"/>
  <c r="AJ70" i="2"/>
  <c r="AI70" i="2"/>
  <c r="AH70" i="2"/>
  <c r="AG70" i="2"/>
  <c r="AF70" i="2"/>
  <c r="AE70" i="2"/>
  <c r="AD70" i="2"/>
  <c r="AC70" i="2"/>
  <c r="AB70" i="2"/>
  <c r="AA70" i="2"/>
  <c r="Z70" i="2"/>
  <c r="AQ69" i="2"/>
  <c r="AP69" i="2"/>
  <c r="AO69" i="2"/>
  <c r="AN69" i="2"/>
  <c r="AM69" i="2"/>
  <c r="AL69" i="2"/>
  <c r="AJ69" i="2"/>
  <c r="AI69" i="2"/>
  <c r="AH69" i="2"/>
  <c r="AG69" i="2"/>
  <c r="AF69" i="2"/>
  <c r="AE69" i="2"/>
  <c r="AD69" i="2"/>
  <c r="AC69" i="2"/>
  <c r="AB69" i="2"/>
  <c r="AA69" i="2"/>
  <c r="Z69" i="2"/>
  <c r="AQ68" i="2"/>
  <c r="AP68" i="2"/>
  <c r="AO68" i="2"/>
  <c r="AN68" i="2"/>
  <c r="AM68" i="2"/>
  <c r="AL68" i="2"/>
  <c r="AJ68" i="2"/>
  <c r="AI68" i="2"/>
  <c r="AH68" i="2"/>
  <c r="AG68" i="2"/>
  <c r="AF68" i="2"/>
  <c r="AE68" i="2"/>
  <c r="AD68" i="2"/>
  <c r="AC68" i="2"/>
  <c r="AB68" i="2"/>
  <c r="AA68" i="2"/>
  <c r="Z68" i="2"/>
  <c r="AQ67" i="2"/>
  <c r="AP67" i="2"/>
  <c r="AO67" i="2"/>
  <c r="AN67" i="2"/>
  <c r="AM67" i="2"/>
  <c r="AL67" i="2"/>
  <c r="AJ67" i="2"/>
  <c r="AI67" i="2"/>
  <c r="AH67" i="2"/>
  <c r="AG67" i="2"/>
  <c r="AF67" i="2"/>
  <c r="AE67" i="2"/>
  <c r="AD67" i="2"/>
  <c r="AC67" i="2"/>
  <c r="AB67" i="2"/>
  <c r="AA67" i="2"/>
  <c r="Z67" i="2"/>
  <c r="AQ66" i="2"/>
  <c r="AP66" i="2"/>
  <c r="AO66" i="2"/>
  <c r="AN66" i="2"/>
  <c r="AM66" i="2"/>
  <c r="AL66" i="2"/>
  <c r="AJ66" i="2"/>
  <c r="AI66" i="2"/>
  <c r="AH66" i="2"/>
  <c r="AG66" i="2"/>
  <c r="AF66" i="2"/>
  <c r="AE66" i="2"/>
  <c r="AD66" i="2"/>
  <c r="AC66" i="2"/>
  <c r="AB66" i="2"/>
  <c r="AA66" i="2"/>
  <c r="Z66" i="2"/>
  <c r="AQ65" i="2"/>
  <c r="AP65" i="2"/>
  <c r="AO65" i="2"/>
  <c r="AN65" i="2"/>
  <c r="AM65" i="2"/>
  <c r="AL65" i="2"/>
  <c r="AJ65" i="2"/>
  <c r="AI65" i="2"/>
  <c r="AH65" i="2"/>
  <c r="AG65" i="2"/>
  <c r="AF65" i="2"/>
  <c r="AE65" i="2"/>
  <c r="AD65" i="2"/>
  <c r="AC65" i="2"/>
  <c r="AB65" i="2"/>
  <c r="AA65" i="2"/>
  <c r="Z65" i="2"/>
  <c r="AQ64" i="2"/>
  <c r="AP64" i="2"/>
  <c r="AO64" i="2"/>
  <c r="AN64" i="2"/>
  <c r="AM64" i="2"/>
  <c r="AL64" i="2"/>
  <c r="AJ64" i="2"/>
  <c r="AI64" i="2"/>
  <c r="AH64" i="2"/>
  <c r="AG64" i="2"/>
  <c r="AF64" i="2"/>
  <c r="AE64" i="2"/>
  <c r="AD64" i="2"/>
  <c r="AC64" i="2"/>
  <c r="AB64" i="2"/>
  <c r="AA64" i="2"/>
  <c r="Z64" i="2"/>
  <c r="AQ63" i="2"/>
  <c r="AP63" i="2"/>
  <c r="AO63" i="2"/>
  <c r="AN63" i="2"/>
  <c r="AM63" i="2"/>
  <c r="AL63" i="2"/>
  <c r="AJ63" i="2"/>
  <c r="AI63" i="2"/>
  <c r="AH63" i="2"/>
  <c r="AG63" i="2"/>
  <c r="AF63" i="2"/>
  <c r="AE63" i="2"/>
  <c r="AD63" i="2"/>
  <c r="AC63" i="2"/>
  <c r="AB63" i="2"/>
  <c r="AA63" i="2"/>
  <c r="Z63" i="2"/>
  <c r="AQ62" i="2"/>
  <c r="AP62" i="2"/>
  <c r="AO62" i="2"/>
  <c r="AN62" i="2"/>
  <c r="AM62" i="2"/>
  <c r="AL62" i="2"/>
  <c r="AJ62" i="2"/>
  <c r="AI62" i="2"/>
  <c r="AH62" i="2"/>
  <c r="AG62" i="2"/>
  <c r="AF62" i="2"/>
  <c r="AE62" i="2"/>
  <c r="AD62" i="2"/>
  <c r="AC62" i="2"/>
  <c r="AB62" i="2"/>
  <c r="AA62" i="2"/>
  <c r="Z62" i="2"/>
  <c r="AQ61" i="2"/>
  <c r="AP61" i="2"/>
  <c r="AO61" i="2"/>
  <c r="AN61" i="2"/>
  <c r="AM61" i="2"/>
  <c r="AL61" i="2"/>
  <c r="AJ61" i="2"/>
  <c r="AI61" i="2"/>
  <c r="AH61" i="2"/>
  <c r="AG61" i="2"/>
  <c r="AF61" i="2"/>
  <c r="AE61" i="2"/>
  <c r="AD61" i="2"/>
  <c r="AC61" i="2"/>
  <c r="AB61" i="2"/>
  <c r="AA61" i="2"/>
  <c r="Z61" i="2"/>
  <c r="AQ60" i="2"/>
  <c r="AP60" i="2"/>
  <c r="AO60" i="2"/>
  <c r="AN60" i="2"/>
  <c r="AM60" i="2"/>
  <c r="AL60" i="2"/>
  <c r="AJ60" i="2"/>
  <c r="AI60" i="2"/>
  <c r="AH60" i="2"/>
  <c r="AG60" i="2"/>
  <c r="AF60" i="2"/>
  <c r="AE60" i="2"/>
  <c r="AD60" i="2"/>
  <c r="AC60" i="2"/>
  <c r="AB60" i="2"/>
  <c r="AA60" i="2"/>
  <c r="Z60" i="2"/>
  <c r="AQ59" i="2"/>
  <c r="AP59" i="2"/>
  <c r="AO59" i="2"/>
  <c r="AN59" i="2"/>
  <c r="AM59" i="2"/>
  <c r="AL59" i="2"/>
  <c r="AJ59" i="2"/>
  <c r="AI59" i="2"/>
  <c r="AH59" i="2"/>
  <c r="AG59" i="2"/>
  <c r="AF59" i="2"/>
  <c r="AE59" i="2"/>
  <c r="AD59" i="2"/>
  <c r="AC59" i="2"/>
  <c r="AB59" i="2"/>
  <c r="AA59" i="2"/>
  <c r="Z59" i="2"/>
  <c r="AQ58" i="2"/>
  <c r="AP58" i="2"/>
  <c r="AO58" i="2"/>
  <c r="AN58" i="2"/>
  <c r="AM58" i="2"/>
  <c r="AL58" i="2"/>
  <c r="AJ58" i="2"/>
  <c r="AI58" i="2"/>
  <c r="AH58" i="2"/>
  <c r="AG58" i="2"/>
  <c r="AF58" i="2"/>
  <c r="AE58" i="2"/>
  <c r="AD58" i="2"/>
  <c r="AC58" i="2"/>
  <c r="AB58" i="2"/>
  <c r="AA58" i="2"/>
  <c r="Z58" i="2"/>
  <c r="AQ57" i="2"/>
  <c r="AP57" i="2"/>
  <c r="AO57" i="2"/>
  <c r="AN57" i="2"/>
  <c r="AM57" i="2"/>
  <c r="AL57" i="2"/>
  <c r="AJ57" i="2"/>
  <c r="AI57" i="2"/>
  <c r="AH57" i="2"/>
  <c r="AG57" i="2"/>
  <c r="AF57" i="2"/>
  <c r="AE57" i="2"/>
  <c r="AD57" i="2"/>
  <c r="AC57" i="2"/>
  <c r="AB57" i="2"/>
  <c r="AA57" i="2"/>
  <c r="Z57" i="2"/>
  <c r="AQ56" i="2"/>
  <c r="AP56" i="2"/>
  <c r="AO56" i="2"/>
  <c r="AN56" i="2"/>
  <c r="AM56" i="2"/>
  <c r="AL56" i="2"/>
  <c r="AJ56" i="2"/>
  <c r="AI56" i="2"/>
  <c r="AH56" i="2"/>
  <c r="AG56" i="2"/>
  <c r="AF56" i="2"/>
  <c r="AE56" i="2"/>
  <c r="AD56" i="2"/>
  <c r="AC56" i="2"/>
  <c r="AB56" i="2"/>
  <c r="AA56" i="2"/>
  <c r="Z56" i="2"/>
  <c r="AQ55" i="2"/>
  <c r="AP55" i="2"/>
  <c r="AO55" i="2"/>
  <c r="AN55" i="2"/>
  <c r="AM55" i="2"/>
  <c r="AL55" i="2"/>
  <c r="AJ55" i="2"/>
  <c r="AI55" i="2"/>
  <c r="AH55" i="2"/>
  <c r="AG55" i="2"/>
  <c r="AF55" i="2"/>
  <c r="AE55" i="2"/>
  <c r="AD55" i="2"/>
  <c r="AC55" i="2"/>
  <c r="AB55" i="2"/>
  <c r="AA55" i="2"/>
  <c r="Z55" i="2"/>
  <c r="AQ54" i="2"/>
  <c r="AP54" i="2"/>
  <c r="AO54" i="2"/>
  <c r="AN54" i="2"/>
  <c r="AM54" i="2"/>
  <c r="AL54" i="2"/>
  <c r="AJ54" i="2"/>
  <c r="AI54" i="2"/>
  <c r="AH54" i="2"/>
  <c r="AG54" i="2"/>
  <c r="AF54" i="2"/>
  <c r="AE54" i="2"/>
  <c r="AD54" i="2"/>
  <c r="AC54" i="2"/>
  <c r="AB54" i="2"/>
  <c r="AA54" i="2"/>
  <c r="Z54" i="2"/>
  <c r="AQ53" i="2"/>
  <c r="AP53" i="2"/>
  <c r="AO53" i="2"/>
  <c r="AN53" i="2"/>
  <c r="AM53" i="2"/>
  <c r="AL53" i="2"/>
  <c r="AJ53" i="2"/>
  <c r="AI53" i="2"/>
  <c r="AH53" i="2"/>
  <c r="AG53" i="2"/>
  <c r="AF53" i="2"/>
  <c r="AE53" i="2"/>
  <c r="AD53" i="2"/>
  <c r="AC53" i="2"/>
  <c r="AB53" i="2"/>
  <c r="AA53" i="2"/>
  <c r="Z53" i="2"/>
  <c r="AQ52" i="2"/>
  <c r="AP52" i="2"/>
  <c r="AO52" i="2"/>
  <c r="AN52" i="2"/>
  <c r="AM52" i="2"/>
  <c r="AL52" i="2"/>
  <c r="AJ52" i="2"/>
  <c r="AI52" i="2"/>
  <c r="AH52" i="2"/>
  <c r="AG52" i="2"/>
  <c r="AF52" i="2"/>
  <c r="AE52" i="2"/>
  <c r="AD52" i="2"/>
  <c r="AC52" i="2"/>
  <c r="AB52" i="2"/>
  <c r="AA52" i="2"/>
  <c r="Z52" i="2"/>
  <c r="AQ51" i="2"/>
  <c r="AP51" i="2"/>
  <c r="AO51" i="2"/>
  <c r="AN51" i="2"/>
  <c r="AM51" i="2"/>
  <c r="AL51" i="2"/>
  <c r="AJ51" i="2"/>
  <c r="AI51" i="2"/>
  <c r="AH51" i="2"/>
  <c r="AG51" i="2"/>
  <c r="AF51" i="2"/>
  <c r="AE51" i="2"/>
  <c r="AD51" i="2"/>
  <c r="AC51" i="2"/>
  <c r="AB51" i="2"/>
  <c r="AA51" i="2"/>
  <c r="Z51" i="2"/>
  <c r="AQ50" i="2"/>
  <c r="AP50" i="2"/>
  <c r="AO50" i="2"/>
  <c r="AN50" i="2"/>
  <c r="AM50" i="2"/>
  <c r="AL50" i="2"/>
  <c r="AJ50" i="2"/>
  <c r="AI50" i="2"/>
  <c r="AH50" i="2"/>
  <c r="AG50" i="2"/>
  <c r="AF50" i="2"/>
  <c r="AE50" i="2"/>
  <c r="AD50" i="2"/>
  <c r="AC50" i="2"/>
  <c r="AB50" i="2"/>
  <c r="AA50" i="2"/>
  <c r="Z50" i="2"/>
  <c r="AQ49" i="2"/>
  <c r="AP49" i="2"/>
  <c r="AO49" i="2"/>
  <c r="AN49" i="2"/>
  <c r="AM49" i="2"/>
  <c r="AL49" i="2"/>
  <c r="AJ49" i="2"/>
  <c r="AI49" i="2"/>
  <c r="AH49" i="2"/>
  <c r="AG49" i="2"/>
  <c r="AF49" i="2"/>
  <c r="AE49" i="2"/>
  <c r="AD49" i="2"/>
  <c r="AC49" i="2"/>
  <c r="AB49" i="2"/>
  <c r="AA49" i="2"/>
  <c r="Z49" i="2"/>
  <c r="AQ48" i="2"/>
  <c r="AP48" i="2"/>
  <c r="AO48" i="2"/>
  <c r="AN48" i="2"/>
  <c r="AM48" i="2"/>
  <c r="AL48" i="2"/>
  <c r="AJ48" i="2"/>
  <c r="AI48" i="2"/>
  <c r="AH48" i="2"/>
  <c r="AG48" i="2"/>
  <c r="AF48" i="2"/>
  <c r="AE48" i="2"/>
  <c r="AD48" i="2"/>
  <c r="AC48" i="2"/>
  <c r="AB48" i="2"/>
  <c r="AA48" i="2"/>
  <c r="Z48" i="2"/>
  <c r="AQ47" i="2"/>
  <c r="AP47" i="2"/>
  <c r="AO47" i="2"/>
  <c r="AN47" i="2"/>
  <c r="AM47" i="2"/>
  <c r="AL47" i="2"/>
  <c r="AJ47" i="2"/>
  <c r="AI47" i="2"/>
  <c r="AH47" i="2"/>
  <c r="AG47" i="2"/>
  <c r="AF47" i="2"/>
  <c r="AE47" i="2"/>
  <c r="AD47" i="2"/>
  <c r="AC47" i="2"/>
  <c r="AB47" i="2"/>
  <c r="AA47" i="2"/>
  <c r="Z47" i="2"/>
  <c r="AQ46" i="2"/>
  <c r="AP46" i="2"/>
  <c r="AO46" i="2"/>
  <c r="AN46" i="2"/>
  <c r="AM46" i="2"/>
  <c r="AL46" i="2"/>
  <c r="AJ46" i="2"/>
  <c r="AI46" i="2"/>
  <c r="AH46" i="2"/>
  <c r="AG46" i="2"/>
  <c r="AF46" i="2"/>
  <c r="AE46" i="2"/>
  <c r="AD46" i="2"/>
  <c r="AC46" i="2"/>
  <c r="AB46" i="2"/>
  <c r="AA46" i="2"/>
  <c r="Z46" i="2"/>
  <c r="AQ45" i="2"/>
  <c r="AP45" i="2"/>
  <c r="AO45" i="2"/>
  <c r="AN45" i="2"/>
  <c r="AM45" i="2"/>
  <c r="AL45" i="2"/>
  <c r="AJ45" i="2"/>
  <c r="AI45" i="2"/>
  <c r="AH45" i="2"/>
  <c r="AG45" i="2"/>
  <c r="AF45" i="2"/>
  <c r="AE45" i="2"/>
  <c r="AD45" i="2"/>
  <c r="AC45" i="2"/>
  <c r="AB45" i="2"/>
  <c r="AA45" i="2"/>
  <c r="Z45" i="2"/>
  <c r="AQ44" i="2"/>
  <c r="AP44" i="2"/>
  <c r="AO44" i="2"/>
  <c r="AN44" i="2"/>
  <c r="AM44" i="2"/>
  <c r="AL44" i="2"/>
  <c r="AJ44" i="2"/>
  <c r="AI44" i="2"/>
  <c r="AH44" i="2"/>
  <c r="AG44" i="2"/>
  <c r="AF44" i="2"/>
  <c r="AE44" i="2"/>
  <c r="AD44" i="2"/>
  <c r="AC44" i="2"/>
  <c r="AB44" i="2"/>
  <c r="AA44" i="2"/>
  <c r="Z44" i="2"/>
  <c r="AQ43" i="2"/>
  <c r="AP43" i="2"/>
  <c r="AO43" i="2"/>
  <c r="AN43" i="2"/>
  <c r="AM43" i="2"/>
  <c r="AL43" i="2"/>
  <c r="AJ43" i="2"/>
  <c r="AI43" i="2"/>
  <c r="AH43" i="2"/>
  <c r="AG43" i="2"/>
  <c r="AF43" i="2"/>
  <c r="AE43" i="2"/>
  <c r="AD43" i="2"/>
  <c r="AC43" i="2"/>
  <c r="AB43" i="2"/>
  <c r="AA43" i="2"/>
  <c r="Z43" i="2"/>
  <c r="AQ42" i="2"/>
  <c r="AP42" i="2"/>
  <c r="AO42" i="2"/>
  <c r="AN42" i="2"/>
  <c r="AM42" i="2"/>
  <c r="AL42" i="2"/>
  <c r="AJ42" i="2"/>
  <c r="AI42" i="2"/>
  <c r="AH42" i="2"/>
  <c r="AG42" i="2"/>
  <c r="AF42" i="2"/>
  <c r="AE42" i="2"/>
  <c r="AD42" i="2"/>
  <c r="AC42" i="2"/>
  <c r="AB42" i="2"/>
  <c r="AA42" i="2"/>
  <c r="Z42" i="2"/>
  <c r="AQ41" i="2"/>
  <c r="AP41" i="2"/>
  <c r="AO41" i="2"/>
  <c r="AN41" i="2"/>
  <c r="AM41" i="2"/>
  <c r="AL41" i="2"/>
  <c r="AJ41" i="2"/>
  <c r="AI41" i="2"/>
  <c r="AH41" i="2"/>
  <c r="AG41" i="2"/>
  <c r="AF41" i="2"/>
  <c r="AE41" i="2"/>
  <c r="AD41" i="2"/>
  <c r="AC41" i="2"/>
  <c r="AB41" i="2"/>
  <c r="AA41" i="2"/>
  <c r="Z41" i="2"/>
  <c r="AQ40" i="2"/>
  <c r="AP40" i="2"/>
  <c r="AO40" i="2"/>
  <c r="AN40" i="2"/>
  <c r="AM40" i="2"/>
  <c r="AL40" i="2"/>
  <c r="AJ40" i="2"/>
  <c r="AI40" i="2"/>
  <c r="AH40" i="2"/>
  <c r="AG40" i="2"/>
  <c r="AF40" i="2"/>
  <c r="AE40" i="2"/>
  <c r="AD40" i="2"/>
  <c r="AC40" i="2"/>
  <c r="AB40" i="2"/>
  <c r="AA40" i="2"/>
  <c r="Z40" i="2"/>
  <c r="AQ39" i="2"/>
  <c r="AP39" i="2"/>
  <c r="AO39" i="2"/>
  <c r="AN39" i="2"/>
  <c r="AM39" i="2"/>
  <c r="AL39" i="2"/>
  <c r="AJ39" i="2"/>
  <c r="AI39" i="2"/>
  <c r="AH39" i="2"/>
  <c r="AG39" i="2"/>
  <c r="AF39" i="2"/>
  <c r="AE39" i="2"/>
  <c r="AD39" i="2"/>
  <c r="AC39" i="2"/>
  <c r="AB39" i="2"/>
  <c r="AA39" i="2"/>
  <c r="Z39" i="2"/>
  <c r="AQ38" i="2"/>
  <c r="AP38" i="2"/>
  <c r="AO38" i="2"/>
  <c r="AN38" i="2"/>
  <c r="AM38" i="2"/>
  <c r="AL38" i="2"/>
  <c r="AJ38" i="2"/>
  <c r="AI38" i="2"/>
  <c r="AH38" i="2"/>
  <c r="AG38" i="2"/>
  <c r="AF38" i="2"/>
  <c r="AE38" i="2"/>
  <c r="AD38" i="2"/>
  <c r="AC38" i="2"/>
  <c r="AB38" i="2"/>
  <c r="AA38" i="2"/>
  <c r="Z38" i="2"/>
  <c r="AQ37" i="2"/>
  <c r="AP37" i="2"/>
  <c r="AO37" i="2"/>
  <c r="AN37" i="2"/>
  <c r="AM37" i="2"/>
  <c r="AL37" i="2"/>
  <c r="AJ37" i="2"/>
  <c r="AI37" i="2"/>
  <c r="AH37" i="2"/>
  <c r="AG37" i="2"/>
  <c r="AF37" i="2"/>
  <c r="AE37" i="2"/>
  <c r="AD37" i="2"/>
  <c r="AC37" i="2"/>
  <c r="AB37" i="2"/>
  <c r="AA37" i="2"/>
  <c r="Z37" i="2"/>
  <c r="AQ36" i="2"/>
  <c r="AP36" i="2"/>
  <c r="AO36" i="2"/>
  <c r="AN36" i="2"/>
  <c r="AM36" i="2"/>
  <c r="AL36" i="2"/>
  <c r="AJ36" i="2"/>
  <c r="AI36" i="2"/>
  <c r="AH36" i="2"/>
  <c r="AG36" i="2"/>
  <c r="AF36" i="2"/>
  <c r="AE36" i="2"/>
  <c r="AD36" i="2"/>
  <c r="AC36" i="2"/>
  <c r="AB36" i="2"/>
  <c r="AA36" i="2"/>
  <c r="Z36" i="2"/>
  <c r="AQ35" i="2"/>
  <c r="AP35" i="2"/>
  <c r="AO35" i="2"/>
  <c r="AN35" i="2"/>
  <c r="AM35" i="2"/>
  <c r="AL35" i="2"/>
  <c r="AJ35" i="2"/>
  <c r="AI35" i="2"/>
  <c r="AH35" i="2"/>
  <c r="AG35" i="2"/>
  <c r="AF35" i="2"/>
  <c r="AE35" i="2"/>
  <c r="AD35" i="2"/>
  <c r="AC35" i="2"/>
  <c r="AB35" i="2"/>
  <c r="AA35" i="2"/>
  <c r="Z35" i="2"/>
  <c r="AQ34" i="2"/>
  <c r="AP34" i="2"/>
  <c r="AO34" i="2"/>
  <c r="AN34" i="2"/>
  <c r="AM34" i="2"/>
  <c r="AL34" i="2"/>
  <c r="AJ34" i="2"/>
  <c r="AI34" i="2"/>
  <c r="AH34" i="2"/>
  <c r="AG34" i="2"/>
  <c r="AF34" i="2"/>
  <c r="AE34" i="2"/>
  <c r="AD34" i="2"/>
  <c r="AC34" i="2"/>
  <c r="AB34" i="2"/>
  <c r="AA34" i="2"/>
  <c r="Z34" i="2"/>
  <c r="AQ33" i="2"/>
  <c r="AP33" i="2"/>
  <c r="AO33" i="2"/>
  <c r="AN33" i="2"/>
  <c r="AM33" i="2"/>
  <c r="AL33" i="2"/>
  <c r="AJ33" i="2"/>
  <c r="AI33" i="2"/>
  <c r="AH33" i="2"/>
  <c r="AG33" i="2"/>
  <c r="AF33" i="2"/>
  <c r="AE33" i="2"/>
  <c r="AD33" i="2"/>
  <c r="AC33" i="2"/>
  <c r="AB33" i="2"/>
  <c r="AA33" i="2"/>
  <c r="Z33" i="2"/>
  <c r="AQ32" i="2"/>
  <c r="AP32" i="2"/>
  <c r="AO32" i="2"/>
  <c r="AN32" i="2"/>
  <c r="AM32" i="2"/>
  <c r="AL32" i="2"/>
  <c r="AJ32" i="2"/>
  <c r="AI32" i="2"/>
  <c r="AH32" i="2"/>
  <c r="AG32" i="2"/>
  <c r="AF32" i="2"/>
  <c r="AE32" i="2"/>
  <c r="AD32" i="2"/>
  <c r="AC32" i="2"/>
  <c r="AB32" i="2"/>
  <c r="AA32" i="2"/>
  <c r="Z32" i="2"/>
  <c r="AQ31" i="2"/>
  <c r="AP31" i="2"/>
  <c r="AO31" i="2"/>
  <c r="AN31" i="2"/>
  <c r="AM31" i="2"/>
  <c r="AL31" i="2"/>
  <c r="AJ31" i="2"/>
  <c r="AI31" i="2"/>
  <c r="AH31" i="2"/>
  <c r="AG31" i="2"/>
  <c r="AF31" i="2"/>
  <c r="AE31" i="2"/>
  <c r="AD31" i="2"/>
  <c r="AC31" i="2"/>
  <c r="AB31" i="2"/>
  <c r="AA31" i="2"/>
  <c r="Z31" i="2"/>
  <c r="AQ30" i="2"/>
  <c r="AP30" i="2"/>
  <c r="AO30" i="2"/>
  <c r="AN30" i="2"/>
  <c r="AM30" i="2"/>
  <c r="AL30" i="2"/>
  <c r="AJ30" i="2"/>
  <c r="AI30" i="2"/>
  <c r="AH30" i="2"/>
  <c r="AG30" i="2"/>
  <c r="AF30" i="2"/>
  <c r="AE30" i="2"/>
  <c r="AD30" i="2"/>
  <c r="AC30" i="2"/>
  <c r="AB30" i="2"/>
  <c r="AA30" i="2"/>
  <c r="Z30" i="2"/>
  <c r="AQ29" i="2"/>
  <c r="AP29" i="2"/>
  <c r="AO29" i="2"/>
  <c r="AN29" i="2"/>
  <c r="AM29" i="2"/>
  <c r="AL29" i="2"/>
  <c r="AJ29" i="2"/>
  <c r="AI29" i="2"/>
  <c r="AH29" i="2"/>
  <c r="AG29" i="2"/>
  <c r="AF29" i="2"/>
  <c r="AE29" i="2"/>
  <c r="AD29" i="2"/>
  <c r="AC29" i="2"/>
  <c r="AB29" i="2"/>
  <c r="AA29" i="2"/>
  <c r="Z29" i="2"/>
  <c r="AQ28" i="2"/>
  <c r="AP28" i="2"/>
  <c r="AO28" i="2"/>
  <c r="AN28" i="2"/>
  <c r="AM28" i="2"/>
  <c r="AL28" i="2"/>
  <c r="AJ28" i="2"/>
  <c r="AI28" i="2"/>
  <c r="AH28" i="2"/>
  <c r="AG28" i="2"/>
  <c r="AF28" i="2"/>
  <c r="AE28" i="2"/>
  <c r="AD28" i="2"/>
  <c r="AC28" i="2"/>
  <c r="AB28" i="2"/>
  <c r="AA28" i="2"/>
  <c r="Z28" i="2"/>
  <c r="AQ27" i="2"/>
  <c r="AP27" i="2"/>
  <c r="AO27" i="2"/>
  <c r="AN27" i="2"/>
  <c r="AM27" i="2"/>
  <c r="AL27" i="2"/>
  <c r="AJ27" i="2"/>
  <c r="AI27" i="2"/>
  <c r="AH27" i="2"/>
  <c r="AG27" i="2"/>
  <c r="AF27" i="2"/>
  <c r="AE27" i="2"/>
  <c r="AD27" i="2"/>
  <c r="AC27" i="2"/>
  <c r="AB27" i="2"/>
  <c r="AA27" i="2"/>
  <c r="Z27" i="2"/>
  <c r="AQ26" i="2"/>
  <c r="AP26" i="2"/>
  <c r="AO26" i="2"/>
  <c r="AN26" i="2"/>
  <c r="AM26" i="2"/>
  <c r="AL26" i="2"/>
  <c r="AJ26" i="2"/>
  <c r="AI26" i="2"/>
  <c r="AH26" i="2"/>
  <c r="AG26" i="2"/>
  <c r="AF26" i="2"/>
  <c r="AE26" i="2"/>
  <c r="AD26" i="2"/>
  <c r="AC26" i="2"/>
  <c r="AB26" i="2"/>
  <c r="AA26" i="2"/>
  <c r="Z26" i="2"/>
  <c r="AQ25" i="2"/>
  <c r="AP25" i="2"/>
  <c r="AO25" i="2"/>
  <c r="AN25" i="2"/>
  <c r="AM25" i="2"/>
  <c r="AL25" i="2"/>
  <c r="AJ25" i="2"/>
  <c r="AI25" i="2"/>
  <c r="AH25" i="2"/>
  <c r="AG25" i="2"/>
  <c r="AF25" i="2"/>
  <c r="AE25" i="2"/>
  <c r="AD25" i="2"/>
  <c r="AC25" i="2"/>
  <c r="AB25" i="2"/>
  <c r="AA25" i="2"/>
  <c r="Z25" i="2"/>
  <c r="AQ24" i="2"/>
  <c r="AP24" i="2"/>
  <c r="AO24" i="2"/>
  <c r="AN24" i="2"/>
  <c r="AM24" i="2"/>
  <c r="AL24" i="2"/>
  <c r="AJ24" i="2"/>
  <c r="AI24" i="2"/>
  <c r="AH24" i="2"/>
  <c r="AG24" i="2"/>
  <c r="AF24" i="2"/>
  <c r="AE24" i="2"/>
  <c r="AD24" i="2"/>
  <c r="AC24" i="2"/>
  <c r="AB24" i="2"/>
  <c r="AA24" i="2"/>
  <c r="Z24" i="2"/>
  <c r="AQ23" i="2"/>
  <c r="AP23" i="2"/>
  <c r="AO23" i="2"/>
  <c r="AN23" i="2"/>
  <c r="AM23" i="2"/>
  <c r="AL23" i="2"/>
  <c r="AJ23" i="2"/>
  <c r="AI23" i="2"/>
  <c r="AH23" i="2"/>
  <c r="AG23" i="2"/>
  <c r="AF23" i="2"/>
  <c r="AE23" i="2"/>
  <c r="AD23" i="2"/>
  <c r="AC23" i="2"/>
  <c r="AB23" i="2"/>
  <c r="AA23" i="2"/>
  <c r="Z23" i="2"/>
  <c r="AQ22" i="2"/>
  <c r="AP22" i="2"/>
  <c r="AO22" i="2"/>
  <c r="AN22" i="2"/>
  <c r="AM22" i="2"/>
  <c r="AL22" i="2"/>
  <c r="AJ22" i="2"/>
  <c r="AI22" i="2"/>
  <c r="AH22" i="2"/>
  <c r="AG22" i="2"/>
  <c r="AF22" i="2"/>
  <c r="AE22" i="2"/>
  <c r="AD22" i="2"/>
  <c r="AC22" i="2"/>
  <c r="AB22" i="2"/>
  <c r="AA22" i="2"/>
  <c r="Z22" i="2"/>
  <c r="AQ21" i="2"/>
  <c r="AP21" i="2"/>
  <c r="AO21" i="2"/>
  <c r="AN21" i="2"/>
  <c r="AM21" i="2"/>
  <c r="AL21" i="2"/>
  <c r="AJ21" i="2"/>
  <c r="AI21" i="2"/>
  <c r="AH21" i="2"/>
  <c r="AG21" i="2"/>
  <c r="AF21" i="2"/>
  <c r="AE21" i="2"/>
  <c r="AD21" i="2"/>
  <c r="AC21" i="2"/>
  <c r="AB21" i="2"/>
  <c r="AA21" i="2"/>
  <c r="Z21" i="2"/>
  <c r="AQ20" i="2"/>
  <c r="AP20" i="2"/>
  <c r="AO20" i="2"/>
  <c r="AN20" i="2"/>
  <c r="AM20" i="2"/>
  <c r="AL20" i="2"/>
  <c r="AJ20" i="2"/>
  <c r="AI20" i="2"/>
  <c r="AH20" i="2"/>
  <c r="AG20" i="2"/>
  <c r="AF20" i="2"/>
  <c r="AE20" i="2"/>
  <c r="AD20" i="2"/>
  <c r="AC20" i="2"/>
  <c r="AB20" i="2"/>
  <c r="AA20" i="2"/>
  <c r="Z20" i="2"/>
  <c r="AQ19" i="2"/>
  <c r="AP19" i="2"/>
  <c r="AO19" i="2"/>
  <c r="AN19" i="2"/>
  <c r="AM19" i="2"/>
  <c r="AL19" i="2"/>
  <c r="AJ19" i="2"/>
  <c r="AI19" i="2"/>
  <c r="AH19" i="2"/>
  <c r="AG19" i="2"/>
  <c r="AF19" i="2"/>
  <c r="AE19" i="2"/>
  <c r="AD19" i="2"/>
  <c r="AC19" i="2"/>
  <c r="AB19" i="2"/>
  <c r="AA19" i="2"/>
  <c r="Z19" i="2"/>
  <c r="AQ18" i="2"/>
  <c r="AP18" i="2"/>
  <c r="AO18" i="2"/>
  <c r="AN18" i="2"/>
  <c r="AM18" i="2"/>
  <c r="AL18" i="2"/>
  <c r="AJ18" i="2"/>
  <c r="AI18" i="2"/>
  <c r="AH18" i="2"/>
  <c r="AG18" i="2"/>
  <c r="AF18" i="2"/>
  <c r="AE18" i="2"/>
  <c r="AD18" i="2"/>
  <c r="AC18" i="2"/>
  <c r="AB18" i="2"/>
  <c r="AA18" i="2"/>
  <c r="Z18" i="2"/>
  <c r="AQ17" i="2"/>
  <c r="AP17" i="2"/>
  <c r="AO17" i="2"/>
  <c r="AN17" i="2"/>
  <c r="AM17" i="2"/>
  <c r="AL17" i="2"/>
  <c r="AJ17" i="2"/>
  <c r="AI17" i="2"/>
  <c r="AH17" i="2"/>
  <c r="AG17" i="2"/>
  <c r="AF17" i="2"/>
  <c r="AE17" i="2"/>
  <c r="AD17" i="2"/>
  <c r="AC17" i="2"/>
  <c r="AB17" i="2"/>
  <c r="AA17" i="2"/>
  <c r="Z17" i="2"/>
  <c r="AQ16" i="2"/>
  <c r="AP16" i="2"/>
  <c r="AO16" i="2"/>
  <c r="AN16" i="2"/>
  <c r="AM16" i="2"/>
  <c r="AL16" i="2"/>
  <c r="AJ16" i="2"/>
  <c r="AI16" i="2"/>
  <c r="AH16" i="2"/>
  <c r="AG16" i="2"/>
  <c r="AF16" i="2"/>
  <c r="AE16" i="2"/>
  <c r="AD16" i="2"/>
  <c r="AC16" i="2"/>
  <c r="AB16" i="2"/>
  <c r="AA16" i="2"/>
  <c r="Z16" i="2"/>
  <c r="AQ15" i="2"/>
  <c r="AP15" i="2"/>
  <c r="AO15" i="2"/>
  <c r="AN15" i="2"/>
  <c r="AM15" i="2"/>
  <c r="AL15" i="2"/>
  <c r="AJ15" i="2"/>
  <c r="AI15" i="2"/>
  <c r="AH15" i="2"/>
  <c r="AG15" i="2"/>
  <c r="AF15" i="2"/>
  <c r="AE15" i="2"/>
  <c r="AD15" i="2"/>
  <c r="AC15" i="2"/>
  <c r="AB15" i="2"/>
  <c r="AA15" i="2"/>
  <c r="Z15" i="2"/>
  <c r="AQ14" i="2"/>
  <c r="AP14" i="2"/>
  <c r="AO14" i="2"/>
  <c r="AN14" i="2"/>
  <c r="AM14" i="2"/>
  <c r="AL14" i="2"/>
  <c r="AJ14" i="2"/>
  <c r="AI14" i="2"/>
  <c r="AH14" i="2"/>
  <c r="AG14" i="2"/>
  <c r="AF14" i="2"/>
  <c r="AE14" i="2"/>
  <c r="AD14" i="2"/>
  <c r="AC14" i="2"/>
  <c r="AB14" i="2"/>
  <c r="AA14" i="2"/>
  <c r="Z14" i="2"/>
  <c r="AQ13" i="2"/>
  <c r="AP13" i="2"/>
  <c r="AO13" i="2"/>
  <c r="AN13" i="2"/>
  <c r="AM13" i="2"/>
  <c r="AL13" i="2"/>
  <c r="AJ13" i="2"/>
  <c r="AI13" i="2"/>
  <c r="AH13" i="2"/>
  <c r="AG13" i="2"/>
  <c r="AF13" i="2"/>
  <c r="AE13" i="2"/>
  <c r="AD13" i="2"/>
  <c r="AC13" i="2"/>
  <c r="AB13" i="2"/>
  <c r="AA13" i="2"/>
  <c r="Z13" i="2"/>
  <c r="AQ12" i="2"/>
  <c r="AP12" i="2"/>
  <c r="AO12" i="2"/>
  <c r="AN12" i="2"/>
  <c r="AM12" i="2"/>
  <c r="AL12" i="2"/>
  <c r="AJ12" i="2"/>
  <c r="AI12" i="2"/>
  <c r="AH12" i="2"/>
  <c r="AG12" i="2"/>
  <c r="AF12" i="2"/>
  <c r="AE12" i="2"/>
  <c r="AD12" i="2"/>
  <c r="AC12" i="2"/>
  <c r="AB12" i="2"/>
  <c r="AA12" i="2"/>
  <c r="Z12" i="2"/>
  <c r="AQ11" i="2"/>
  <c r="AP11" i="2"/>
  <c r="AO11" i="2"/>
  <c r="AN11" i="2"/>
  <c r="AM11" i="2"/>
  <c r="AL11" i="2"/>
  <c r="AJ11" i="2"/>
  <c r="AI11" i="2"/>
  <c r="AH11" i="2"/>
  <c r="AG11" i="2"/>
  <c r="AF11" i="2"/>
  <c r="AE11" i="2"/>
  <c r="AD11" i="2"/>
  <c r="AC11" i="2"/>
  <c r="AB11" i="2"/>
  <c r="AA11" i="2"/>
  <c r="Z11" i="2"/>
  <c r="AQ10" i="2"/>
  <c r="AP10" i="2"/>
  <c r="AO10" i="2"/>
  <c r="AN10" i="2"/>
  <c r="AM10" i="2"/>
  <c r="AL10" i="2"/>
  <c r="AJ10" i="2"/>
  <c r="AI10" i="2"/>
  <c r="AH10" i="2"/>
  <c r="AG10" i="2"/>
  <c r="AF10" i="2"/>
  <c r="AE10" i="2"/>
  <c r="AD10" i="2"/>
  <c r="AC10" i="2"/>
  <c r="AB10" i="2"/>
  <c r="AA10" i="2"/>
  <c r="Z10" i="2"/>
  <c r="AQ9" i="2"/>
  <c r="AP9" i="2"/>
  <c r="AO9" i="2"/>
  <c r="AN9" i="2"/>
  <c r="AM9" i="2"/>
  <c r="AL9" i="2"/>
  <c r="AJ9" i="2"/>
  <c r="AI9" i="2"/>
  <c r="AH9" i="2"/>
  <c r="AG9" i="2"/>
  <c r="AF9" i="2"/>
  <c r="AE9" i="2"/>
  <c r="AD9" i="2"/>
  <c r="AC9" i="2"/>
  <c r="AB9" i="2"/>
  <c r="AA9" i="2"/>
  <c r="Z9" i="2"/>
  <c r="AQ8" i="2"/>
  <c r="AP8" i="2"/>
  <c r="AO8" i="2"/>
  <c r="AN8" i="2"/>
  <c r="AM8" i="2"/>
  <c r="AL8" i="2"/>
  <c r="AJ8" i="2"/>
  <c r="AI8" i="2"/>
  <c r="AH8" i="2"/>
  <c r="AG8" i="2"/>
  <c r="AF8" i="2"/>
  <c r="AE8" i="2"/>
  <c r="AD8" i="2"/>
  <c r="AC8" i="2"/>
  <c r="AB8" i="2"/>
  <c r="AA8" i="2"/>
  <c r="Z8" i="2"/>
  <c r="AQ7" i="2"/>
  <c r="AP7" i="2"/>
  <c r="AO7" i="2"/>
  <c r="AN7" i="2"/>
  <c r="AM7" i="2"/>
  <c r="AL7" i="2"/>
  <c r="AJ7" i="2"/>
  <c r="AI7" i="2"/>
  <c r="AH7" i="2"/>
  <c r="AG7" i="2"/>
  <c r="AF7" i="2"/>
  <c r="AE7" i="2"/>
  <c r="AD7" i="2"/>
  <c r="AC7" i="2"/>
  <c r="AB7" i="2"/>
  <c r="AA7" i="2"/>
  <c r="Z7" i="2"/>
  <c r="AQ6" i="2"/>
  <c r="AP6" i="2"/>
  <c r="AO6" i="2"/>
  <c r="AN6" i="2"/>
  <c r="AM6" i="2"/>
  <c r="AL6" i="2"/>
  <c r="AJ6" i="2"/>
  <c r="AI6" i="2"/>
  <c r="AH6" i="2"/>
  <c r="AG6" i="2"/>
  <c r="AF6" i="2"/>
  <c r="AE6" i="2"/>
  <c r="AD6" i="2"/>
  <c r="AC6" i="2"/>
  <c r="AB6" i="2"/>
  <c r="AA6" i="2"/>
  <c r="Z6" i="2"/>
  <c r="AQ5" i="2"/>
  <c r="AP5" i="2"/>
  <c r="AO5" i="2"/>
  <c r="AN5" i="2"/>
  <c r="AM5" i="2"/>
  <c r="AL5" i="2"/>
  <c r="AJ5" i="2"/>
  <c r="AI5" i="2"/>
  <c r="AH5" i="2"/>
  <c r="AG5" i="2"/>
  <c r="AF5" i="2"/>
  <c r="AE5" i="2"/>
  <c r="AD5" i="2"/>
  <c r="AC5" i="2"/>
  <c r="AB5" i="2"/>
  <c r="AA5" i="2"/>
  <c r="Z5" i="2"/>
  <c r="AQ4" i="2"/>
  <c r="AP4" i="2"/>
  <c r="AO4" i="2"/>
  <c r="AN4" i="2"/>
  <c r="AM4" i="2"/>
  <c r="AL4" i="2"/>
  <c r="AJ4" i="2"/>
  <c r="AI4" i="2"/>
  <c r="AH4" i="2"/>
  <c r="AG4" i="2"/>
  <c r="AF4" i="2"/>
  <c r="AE4" i="2"/>
  <c r="AD4" i="2"/>
  <c r="AC4" i="2"/>
  <c r="AB4" i="2"/>
  <c r="AA4" i="2"/>
  <c r="Z4" i="2"/>
  <c r="AQ3" i="2"/>
  <c r="AP3" i="2"/>
  <c r="AO3" i="2"/>
  <c r="AN3" i="2"/>
  <c r="AM3" i="2"/>
  <c r="AL3" i="2"/>
  <c r="AJ3" i="2"/>
  <c r="AI3" i="2"/>
  <c r="AH3" i="2"/>
  <c r="AG3" i="2"/>
  <c r="AF3" i="2"/>
  <c r="AE3" i="2"/>
  <c r="AD3" i="2"/>
  <c r="AC3" i="2"/>
  <c r="AB3" i="2"/>
  <c r="AA3" i="2"/>
  <c r="Z3" i="2"/>
  <c r="AQ2" i="2"/>
  <c r="AP2" i="2"/>
  <c r="AO2" i="2"/>
  <c r="AN2" i="2"/>
  <c r="AM2" i="2"/>
  <c r="AL2" i="2"/>
  <c r="AJ2" i="2"/>
  <c r="P101" i="2" s="1"/>
  <c r="AI2" i="2"/>
  <c r="AH2" i="2"/>
  <c r="AG2" i="2"/>
  <c r="AF2" i="2"/>
  <c r="AE2" i="2"/>
  <c r="AD2" i="2"/>
  <c r="AC2" i="2"/>
  <c r="AB2" i="2"/>
  <c r="AA2" i="2"/>
  <c r="Z2" i="2"/>
  <c r="N101" i="2" l="1"/>
  <c r="P102" i="2"/>
  <c r="P103" i="2" s="1"/>
  <c r="N102" i="2"/>
  <c r="N103" i="2" s="1"/>
  <c r="O101" i="2"/>
  <c r="K101" i="2"/>
  <c r="R102" i="2"/>
  <c r="AZ88" i="1"/>
  <c r="AZ93" i="1"/>
  <c r="AZ94" i="1"/>
  <c r="AY90" i="1"/>
  <c r="BL13" i="1"/>
  <c r="AZ90" i="1" s="1"/>
  <c r="AZ92" i="1"/>
  <c r="AX96" i="1"/>
  <c r="AY92" i="1"/>
  <c r="AY88" i="1"/>
  <c r="AY87" i="1"/>
  <c r="BE14" i="1"/>
  <c r="BM14" i="1" s="1"/>
  <c r="AX91" i="1"/>
  <c r="AY93" i="1"/>
  <c r="BE79" i="1"/>
  <c r="BM79" i="1" s="1"/>
  <c r="AY94" i="1"/>
  <c r="BE51" i="1"/>
  <c r="BM51" i="1" s="1"/>
  <c r="Q102" i="2"/>
  <c r="M102" i="2"/>
  <c r="O102" i="2"/>
  <c r="S102" i="2"/>
  <c r="K102" i="2"/>
  <c r="Q97" i="2"/>
  <c r="K88" i="2"/>
  <c r="L101" i="2"/>
  <c r="R101" i="2"/>
  <c r="M101" i="2"/>
  <c r="S101" i="2"/>
  <c r="L102" i="2"/>
  <c r="Q101" i="2"/>
  <c r="T88" i="2"/>
  <c r="W88" i="2"/>
  <c r="T91" i="2"/>
  <c r="T97" i="2" s="1"/>
  <c r="K97" i="2"/>
  <c r="W97" i="2"/>
  <c r="Q88" i="2"/>
  <c r="Q103" i="2" l="1"/>
  <c r="O103" i="2"/>
  <c r="S103" i="2"/>
  <c r="M103" i="2"/>
  <c r="R103" i="2"/>
  <c r="K103" i="2"/>
  <c r="W102" i="2"/>
  <c r="L103" i="2"/>
  <c r="U102" i="2"/>
  <c r="V102" i="2"/>
  <c r="AZ87" i="1"/>
  <c r="AZ91" i="1"/>
  <c r="AY91" i="1"/>
  <c r="X102" i="2" l="1"/>
  <c r="AI3" i="1"/>
  <c r="AI7" i="1"/>
  <c r="AI9" i="1"/>
  <c r="AI10" i="1"/>
  <c r="AI13" i="1"/>
  <c r="AI19" i="1"/>
  <c r="AI22" i="1"/>
  <c r="AI26" i="1"/>
  <c r="AI32" i="1"/>
  <c r="AI33" i="1"/>
  <c r="AI39" i="1"/>
  <c r="AI40" i="1"/>
  <c r="AI42" i="1"/>
  <c r="AI43" i="1"/>
  <c r="AI44" i="1"/>
  <c r="AI48" i="1"/>
  <c r="AI50" i="1"/>
  <c r="AI47" i="1"/>
  <c r="AI59" i="1"/>
  <c r="AI62" i="1"/>
  <c r="AI63" i="1"/>
  <c r="AI64" i="1"/>
  <c r="AI67" i="1"/>
  <c r="AI69" i="1"/>
  <c r="AI70" i="1"/>
  <c r="AI72" i="1"/>
  <c r="AI73" i="1"/>
  <c r="AI77" i="1"/>
  <c r="AI4" i="1"/>
  <c r="AI21" i="1"/>
  <c r="AI28" i="1"/>
  <c r="AI29" i="1"/>
  <c r="AI53" i="1"/>
  <c r="AI57" i="1"/>
  <c r="AI61" i="1"/>
  <c r="AI66" i="1"/>
  <c r="AI68" i="1"/>
  <c r="AI80" i="1"/>
  <c r="AI5" i="1"/>
  <c r="AI8" i="1"/>
  <c r="AI11" i="1"/>
  <c r="AI12" i="1"/>
  <c r="AI16" i="1"/>
  <c r="AI17" i="1"/>
  <c r="AI18" i="1"/>
  <c r="AI20" i="1"/>
  <c r="AI23" i="1"/>
  <c r="AI25" i="1"/>
  <c r="AI27" i="1"/>
  <c r="AI30" i="1"/>
  <c r="AI31" i="1"/>
  <c r="AI34" i="1"/>
  <c r="AI37" i="1"/>
  <c r="AI38" i="1"/>
  <c r="AI41" i="1"/>
  <c r="AI45" i="1"/>
  <c r="AI46" i="1"/>
  <c r="AI49" i="1"/>
  <c r="AI52" i="1"/>
  <c r="AI54" i="1"/>
  <c r="AI60" i="1"/>
  <c r="AI65" i="1"/>
  <c r="AI71" i="1"/>
  <c r="AI74" i="1"/>
  <c r="AI78" i="1"/>
  <c r="AI79" i="1"/>
  <c r="AI15" i="1"/>
  <c r="AI35" i="1"/>
  <c r="AI6" i="1"/>
  <c r="AI36" i="1"/>
  <c r="AI81" i="1"/>
  <c r="AI24" i="1"/>
  <c r="AI75" i="1"/>
  <c r="AI76" i="1"/>
  <c r="AI55" i="1"/>
  <c r="AI56" i="1"/>
  <c r="AI58" i="1"/>
  <c r="AI51" i="1"/>
  <c r="AI14" i="1"/>
  <c r="AI83" i="1" l="1"/>
  <c r="R83" i="1"/>
  <c r="Q83" i="1"/>
  <c r="P83" i="1"/>
  <c r="O83" i="1"/>
  <c r="N83" i="1"/>
  <c r="M83" i="1"/>
  <c r="L83" i="1"/>
  <c r="K83" i="1"/>
  <c r="J83" i="1"/>
  <c r="I83" i="1"/>
  <c r="H83" i="1"/>
  <c r="G83" i="1"/>
  <c r="F83" i="1"/>
  <c r="E83" i="1"/>
  <c r="D83" i="1"/>
  <c r="C83" i="1"/>
  <c r="AE3" i="1" l="1"/>
  <c r="AE7" i="1"/>
  <c r="AE9" i="1"/>
  <c r="AE10" i="1"/>
  <c r="AE13" i="1"/>
  <c r="AE19" i="1"/>
  <c r="AE22" i="1"/>
  <c r="AE26" i="1"/>
  <c r="AE32" i="1"/>
  <c r="AE33" i="1"/>
  <c r="AE39" i="1"/>
  <c r="AE40" i="1"/>
  <c r="AE42" i="1"/>
  <c r="AE43" i="1"/>
  <c r="AE44" i="1"/>
  <c r="AE48" i="1"/>
  <c r="AE50" i="1"/>
  <c r="AE47" i="1"/>
  <c r="AE59" i="1"/>
  <c r="AE62" i="1"/>
  <c r="AE63" i="1"/>
  <c r="AE64" i="1"/>
  <c r="AE67" i="1"/>
  <c r="AE69" i="1"/>
  <c r="AE70" i="1"/>
  <c r="AE72" i="1"/>
  <c r="AE73" i="1"/>
  <c r="AE77" i="1"/>
  <c r="AE4" i="1"/>
  <c r="AE21" i="1"/>
  <c r="AE28" i="1"/>
  <c r="AE29" i="1"/>
  <c r="AE53" i="1"/>
  <c r="AE57" i="1"/>
  <c r="AE61" i="1"/>
  <c r="AE66" i="1"/>
  <c r="AE68" i="1"/>
  <c r="AE80" i="1"/>
  <c r="AE5" i="1"/>
  <c r="AE8" i="1"/>
  <c r="AE11" i="1"/>
  <c r="AE12" i="1"/>
  <c r="AE16" i="1"/>
  <c r="AE17" i="1"/>
  <c r="AE18" i="1"/>
  <c r="AE20" i="1"/>
  <c r="AE23" i="1"/>
  <c r="AE25" i="1"/>
  <c r="AE27" i="1"/>
  <c r="AE30" i="1"/>
  <c r="AE31" i="1"/>
  <c r="AE34" i="1"/>
  <c r="AE37" i="1"/>
  <c r="AE38" i="1"/>
  <c r="AE41" i="1"/>
  <c r="AE45" i="1"/>
  <c r="AE46" i="1"/>
  <c r="AE49" i="1"/>
  <c r="AE52" i="1"/>
  <c r="AE54" i="1"/>
  <c r="AE60" i="1"/>
  <c r="AE65" i="1"/>
  <c r="AE71" i="1"/>
  <c r="AE74" i="1"/>
  <c r="AE78" i="1"/>
  <c r="AE79" i="1"/>
  <c r="AE15" i="1"/>
  <c r="AE35" i="1"/>
  <c r="AE6" i="1"/>
  <c r="AE36" i="1"/>
  <c r="AE81" i="1"/>
  <c r="AE24" i="1"/>
  <c r="AE75" i="1"/>
  <c r="AE76" i="1"/>
  <c r="AE55" i="1"/>
  <c r="AE56" i="1"/>
  <c r="AE58" i="1"/>
  <c r="AE51" i="1"/>
  <c r="AE14" i="1"/>
  <c r="AF3" i="1"/>
  <c r="AF7" i="1"/>
  <c r="AF9" i="1"/>
  <c r="AF10" i="1"/>
  <c r="AF13" i="1"/>
  <c r="AF19" i="1"/>
  <c r="AF22" i="1"/>
  <c r="AF26" i="1"/>
  <c r="AF32" i="1"/>
  <c r="AF33" i="1"/>
  <c r="AF39" i="1"/>
  <c r="AF40" i="1"/>
  <c r="AF42" i="1"/>
  <c r="AF43" i="1"/>
  <c r="AF44" i="1"/>
  <c r="AF48" i="1"/>
  <c r="AF50" i="1"/>
  <c r="AF47" i="1"/>
  <c r="AF59" i="1"/>
  <c r="AF62" i="1"/>
  <c r="AF63" i="1"/>
  <c r="AF64" i="1"/>
  <c r="AF67" i="1"/>
  <c r="AF69" i="1"/>
  <c r="AF70" i="1"/>
  <c r="AF72" i="1"/>
  <c r="AF73" i="1"/>
  <c r="AF77" i="1"/>
  <c r="AF4" i="1"/>
  <c r="AF21" i="1"/>
  <c r="AF28" i="1"/>
  <c r="AF29" i="1"/>
  <c r="AF53" i="1"/>
  <c r="AF57" i="1"/>
  <c r="AF61" i="1"/>
  <c r="AF66" i="1"/>
  <c r="AF68" i="1"/>
  <c r="AF80" i="1"/>
  <c r="AF5" i="1"/>
  <c r="AF8" i="1"/>
  <c r="AF11" i="1"/>
  <c r="AF12" i="1"/>
  <c r="AF16" i="1"/>
  <c r="AF17" i="1"/>
  <c r="AF18" i="1"/>
  <c r="AF20" i="1"/>
  <c r="AF23" i="1"/>
  <c r="AF25" i="1"/>
  <c r="AF27" i="1"/>
  <c r="AF30" i="1"/>
  <c r="AF31" i="1"/>
  <c r="AF34" i="1"/>
  <c r="AF37" i="1"/>
  <c r="AF38" i="1"/>
  <c r="AF41" i="1"/>
  <c r="AF45" i="1"/>
  <c r="AF46" i="1"/>
  <c r="AF49" i="1"/>
  <c r="AF52" i="1"/>
  <c r="AF54" i="1"/>
  <c r="AF60" i="1"/>
  <c r="AF65" i="1"/>
  <c r="AF71" i="1"/>
  <c r="AF74" i="1"/>
  <c r="AF78" i="1"/>
  <c r="AF79" i="1"/>
  <c r="AF15" i="1"/>
  <c r="AF35" i="1"/>
  <c r="AF6" i="1"/>
  <c r="AF36" i="1"/>
  <c r="AF81" i="1"/>
  <c r="AF24" i="1"/>
  <c r="AF75" i="1"/>
  <c r="AF76" i="1"/>
  <c r="AF55" i="1"/>
  <c r="AF56" i="1"/>
  <c r="AF58" i="1"/>
  <c r="AF51" i="1"/>
  <c r="AF14" i="1"/>
  <c r="AG3" i="1"/>
  <c r="AG7" i="1"/>
  <c r="AG9" i="1"/>
  <c r="AG10" i="1"/>
  <c r="AG13" i="1"/>
  <c r="AG19" i="1"/>
  <c r="AG22" i="1"/>
  <c r="AG26" i="1"/>
  <c r="AG32" i="1"/>
  <c r="AG33" i="1"/>
  <c r="AG39" i="1"/>
  <c r="AG40" i="1"/>
  <c r="AG42" i="1"/>
  <c r="AG43" i="1"/>
  <c r="AG44" i="1"/>
  <c r="AG48" i="1"/>
  <c r="AG50" i="1"/>
  <c r="AG47" i="1"/>
  <c r="AG59" i="1"/>
  <c r="AG62" i="1"/>
  <c r="AG63" i="1"/>
  <c r="AG64" i="1"/>
  <c r="AG67" i="1"/>
  <c r="AG69" i="1"/>
  <c r="AG70" i="1"/>
  <c r="AG72" i="1"/>
  <c r="AG73" i="1"/>
  <c r="AG77" i="1"/>
  <c r="AG4" i="1"/>
  <c r="AG21" i="1"/>
  <c r="AG28" i="1"/>
  <c r="AG29" i="1"/>
  <c r="AG53" i="1"/>
  <c r="AG57" i="1"/>
  <c r="AG61" i="1"/>
  <c r="AG66" i="1"/>
  <c r="AG68" i="1"/>
  <c r="AG80" i="1"/>
  <c r="AG5" i="1"/>
  <c r="AG8" i="1"/>
  <c r="AG11" i="1"/>
  <c r="AG12" i="1"/>
  <c r="AG16" i="1"/>
  <c r="AG17" i="1"/>
  <c r="AG18" i="1"/>
  <c r="AG20" i="1"/>
  <c r="AG23" i="1"/>
  <c r="AG25" i="1"/>
  <c r="AG27" i="1"/>
  <c r="AG30" i="1"/>
  <c r="AG31" i="1"/>
  <c r="AG34" i="1"/>
  <c r="AG37" i="1"/>
  <c r="AG38" i="1"/>
  <c r="AG41" i="1"/>
  <c r="AG45" i="1"/>
  <c r="AG46" i="1"/>
  <c r="AG49" i="1"/>
  <c r="AG52" i="1"/>
  <c r="AG54" i="1"/>
  <c r="AG60" i="1"/>
  <c r="AG65" i="1"/>
  <c r="AG71" i="1"/>
  <c r="AG74" i="1"/>
  <c r="AG78" i="1"/>
  <c r="AG79" i="1"/>
  <c r="AG15" i="1"/>
  <c r="AG35" i="1"/>
  <c r="AG6" i="1"/>
  <c r="AG36" i="1"/>
  <c r="AG81" i="1"/>
  <c r="AG24" i="1"/>
  <c r="AG75" i="1"/>
  <c r="AG76" i="1"/>
  <c r="AG55" i="1"/>
  <c r="AG56" i="1"/>
  <c r="AG58" i="1"/>
  <c r="AG51" i="1"/>
  <c r="AG14" i="1"/>
  <c r="AH3" i="1"/>
  <c r="AH7" i="1"/>
  <c r="AH9" i="1"/>
  <c r="AH10" i="1"/>
  <c r="AH13" i="1"/>
  <c r="AH19" i="1"/>
  <c r="AH22" i="1"/>
  <c r="AH26" i="1"/>
  <c r="AH32" i="1"/>
  <c r="AH33" i="1"/>
  <c r="AH39" i="1"/>
  <c r="AH40" i="1"/>
  <c r="AH42" i="1"/>
  <c r="AH43" i="1"/>
  <c r="AH44" i="1"/>
  <c r="AH48" i="1"/>
  <c r="AH50" i="1"/>
  <c r="AH47" i="1"/>
  <c r="AH59" i="1"/>
  <c r="AH62" i="1"/>
  <c r="AH63" i="1"/>
  <c r="AH64" i="1"/>
  <c r="AH67" i="1"/>
  <c r="AH69" i="1"/>
  <c r="AH70" i="1"/>
  <c r="AH72" i="1"/>
  <c r="AH73" i="1"/>
  <c r="AH77" i="1"/>
  <c r="AH4" i="1"/>
  <c r="AH21" i="1"/>
  <c r="AH28" i="1"/>
  <c r="AH29" i="1"/>
  <c r="AH53" i="1"/>
  <c r="AH57" i="1"/>
  <c r="AH61" i="1"/>
  <c r="AH66" i="1"/>
  <c r="AH68" i="1"/>
  <c r="AH80" i="1"/>
  <c r="AH5" i="1"/>
  <c r="AH8" i="1"/>
  <c r="AH11" i="1"/>
  <c r="AH12" i="1"/>
  <c r="AH16" i="1"/>
  <c r="AH17" i="1"/>
  <c r="AH18" i="1"/>
  <c r="AH20" i="1"/>
  <c r="AH23" i="1"/>
  <c r="AH25" i="1"/>
  <c r="AH27" i="1"/>
  <c r="AH30" i="1"/>
  <c r="AH31" i="1"/>
  <c r="AH34" i="1"/>
  <c r="AH37" i="1"/>
  <c r="AH38" i="1"/>
  <c r="AH41" i="1"/>
  <c r="AH45" i="1"/>
  <c r="AH46" i="1"/>
  <c r="AH49" i="1"/>
  <c r="AH52" i="1"/>
  <c r="AH54" i="1"/>
  <c r="AH60" i="1"/>
  <c r="AH65" i="1"/>
  <c r="AH71" i="1"/>
  <c r="AH74" i="1"/>
  <c r="AH78" i="1"/>
  <c r="AH79" i="1"/>
  <c r="AH15" i="1"/>
  <c r="AH35" i="1"/>
  <c r="AH6" i="1"/>
  <c r="AH36" i="1"/>
  <c r="AH81" i="1"/>
  <c r="AH24" i="1"/>
  <c r="AH75" i="1"/>
  <c r="AH76" i="1"/>
  <c r="AH55" i="1"/>
  <c r="AH56" i="1"/>
  <c r="AH58" i="1"/>
  <c r="AH51" i="1"/>
  <c r="AH14" i="1"/>
  <c r="R84" i="1"/>
  <c r="Z3" i="1"/>
  <c r="Z7" i="1"/>
  <c r="Z9" i="1"/>
  <c r="Z10" i="1"/>
  <c r="Z13" i="1"/>
  <c r="Z19" i="1"/>
  <c r="Z22" i="1"/>
  <c r="Z26" i="1"/>
  <c r="Z32" i="1"/>
  <c r="Z33" i="1"/>
  <c r="Z39" i="1"/>
  <c r="Z40" i="1"/>
  <c r="Z42" i="1"/>
  <c r="Z43" i="1"/>
  <c r="Z44" i="1"/>
  <c r="Z48" i="1"/>
  <c r="Z50" i="1"/>
  <c r="Z47" i="1"/>
  <c r="Z59" i="1"/>
  <c r="Z62" i="1"/>
  <c r="Z63" i="1"/>
  <c r="Z64" i="1"/>
  <c r="Z67" i="1"/>
  <c r="Z69" i="1"/>
  <c r="Z70" i="1"/>
  <c r="Z72" i="1"/>
  <c r="Z73" i="1"/>
  <c r="Z77" i="1"/>
  <c r="Z4" i="1"/>
  <c r="Z21" i="1"/>
  <c r="Z28" i="1"/>
  <c r="Z29" i="1"/>
  <c r="Z53" i="1"/>
  <c r="Z57" i="1"/>
  <c r="Z61" i="1"/>
  <c r="Z66" i="1"/>
  <c r="Z68" i="1"/>
  <c r="Z80" i="1"/>
  <c r="Z5" i="1"/>
  <c r="Z8" i="1"/>
  <c r="Z11" i="1"/>
  <c r="Z12" i="1"/>
  <c r="Z16" i="1"/>
  <c r="Z17" i="1"/>
  <c r="Z18" i="1"/>
  <c r="Z20" i="1"/>
  <c r="Z23" i="1"/>
  <c r="Z25" i="1"/>
  <c r="Z27" i="1"/>
  <c r="Z30" i="1"/>
  <c r="Z31" i="1"/>
  <c r="Z34" i="1"/>
  <c r="Z37" i="1"/>
  <c r="Z38" i="1"/>
  <c r="Z41" i="1"/>
  <c r="Z45" i="1"/>
  <c r="Z46" i="1"/>
  <c r="Z49" i="1"/>
  <c r="Z52" i="1"/>
  <c r="Z54" i="1"/>
  <c r="Z60" i="1"/>
  <c r="Z65" i="1"/>
  <c r="Z71" i="1"/>
  <c r="Z74" i="1"/>
  <c r="Z78" i="1"/>
  <c r="Z79" i="1"/>
  <c r="Z15" i="1"/>
  <c r="Z35" i="1"/>
  <c r="Z6" i="1"/>
  <c r="Z36" i="1"/>
  <c r="Z81" i="1"/>
  <c r="Z24" i="1"/>
  <c r="Z75" i="1"/>
  <c r="Z76" i="1"/>
  <c r="Z55" i="1"/>
  <c r="Z56" i="1"/>
  <c r="Z58" i="1"/>
  <c r="Z51" i="1"/>
  <c r="Z14" i="1"/>
  <c r="AA3" i="1"/>
  <c r="AA7" i="1"/>
  <c r="AA9" i="1"/>
  <c r="AA10" i="1"/>
  <c r="AA13" i="1"/>
  <c r="AA19" i="1"/>
  <c r="AA22" i="1"/>
  <c r="AA26" i="1"/>
  <c r="AA32" i="1"/>
  <c r="AA33" i="1"/>
  <c r="AA39" i="1"/>
  <c r="AA40" i="1"/>
  <c r="AA42" i="1"/>
  <c r="AA43" i="1"/>
  <c r="AA44" i="1"/>
  <c r="AA48" i="1"/>
  <c r="AA50" i="1"/>
  <c r="AA47" i="1"/>
  <c r="AA59" i="1"/>
  <c r="AA62" i="1"/>
  <c r="AA63" i="1"/>
  <c r="AA64" i="1"/>
  <c r="AA67" i="1"/>
  <c r="AA69" i="1"/>
  <c r="AA70" i="1"/>
  <c r="AA72" i="1"/>
  <c r="AA73" i="1"/>
  <c r="AA77" i="1"/>
  <c r="AA4" i="1"/>
  <c r="AA21" i="1"/>
  <c r="AA28" i="1"/>
  <c r="AA29" i="1"/>
  <c r="AA53" i="1"/>
  <c r="AA57" i="1"/>
  <c r="AA61" i="1"/>
  <c r="AA66" i="1"/>
  <c r="AA68" i="1"/>
  <c r="AA80" i="1"/>
  <c r="AA5" i="1"/>
  <c r="AA8" i="1"/>
  <c r="AA11" i="1"/>
  <c r="AA12" i="1"/>
  <c r="AA16" i="1"/>
  <c r="AA17" i="1"/>
  <c r="AA18" i="1"/>
  <c r="AA20" i="1"/>
  <c r="AA23" i="1"/>
  <c r="AA25" i="1"/>
  <c r="AA27" i="1"/>
  <c r="AA30" i="1"/>
  <c r="AA31" i="1"/>
  <c r="AA34" i="1"/>
  <c r="AA37" i="1"/>
  <c r="AA38" i="1"/>
  <c r="AA41" i="1"/>
  <c r="AA45" i="1"/>
  <c r="AA46" i="1"/>
  <c r="AA49" i="1"/>
  <c r="AA52" i="1"/>
  <c r="AA54" i="1"/>
  <c r="AA60" i="1"/>
  <c r="AA65" i="1"/>
  <c r="AA71" i="1"/>
  <c r="AA74" i="1"/>
  <c r="AA78" i="1"/>
  <c r="AA79" i="1"/>
  <c r="AA15" i="1"/>
  <c r="AA35" i="1"/>
  <c r="AA6" i="1"/>
  <c r="AA36" i="1"/>
  <c r="AA81" i="1"/>
  <c r="AA24" i="1"/>
  <c r="AA75" i="1"/>
  <c r="AA76" i="1"/>
  <c r="AA55" i="1"/>
  <c r="AA56" i="1"/>
  <c r="AA58" i="1"/>
  <c r="AA51" i="1"/>
  <c r="AA14" i="1"/>
  <c r="AB3" i="1"/>
  <c r="AB7" i="1"/>
  <c r="AB9" i="1"/>
  <c r="AB10" i="1"/>
  <c r="AB13" i="1"/>
  <c r="AB19" i="1"/>
  <c r="AB22" i="1"/>
  <c r="AB26" i="1"/>
  <c r="AB32" i="1"/>
  <c r="AB33" i="1"/>
  <c r="AB39" i="1"/>
  <c r="AB40" i="1"/>
  <c r="AB42" i="1"/>
  <c r="AB43" i="1"/>
  <c r="AB44" i="1"/>
  <c r="AB48" i="1"/>
  <c r="AB50" i="1"/>
  <c r="AB47" i="1"/>
  <c r="AB59" i="1"/>
  <c r="AB62" i="1"/>
  <c r="AB63" i="1"/>
  <c r="AB64" i="1"/>
  <c r="AB67" i="1"/>
  <c r="AB69" i="1"/>
  <c r="AB70" i="1"/>
  <c r="AB72" i="1"/>
  <c r="AB73" i="1"/>
  <c r="AB77" i="1"/>
  <c r="AB4" i="1"/>
  <c r="AB21" i="1"/>
  <c r="AB28" i="1"/>
  <c r="AB29" i="1"/>
  <c r="AB53" i="1"/>
  <c r="AB57" i="1"/>
  <c r="AB61" i="1"/>
  <c r="AB66" i="1"/>
  <c r="AB68" i="1"/>
  <c r="AB80" i="1"/>
  <c r="AB5" i="1"/>
  <c r="AB8" i="1"/>
  <c r="AB11" i="1"/>
  <c r="AB12" i="1"/>
  <c r="AB16" i="1"/>
  <c r="AB17" i="1"/>
  <c r="AB18" i="1"/>
  <c r="AB20" i="1"/>
  <c r="AB23" i="1"/>
  <c r="AB25" i="1"/>
  <c r="AB27" i="1"/>
  <c r="AB30" i="1"/>
  <c r="AB31" i="1"/>
  <c r="AB34" i="1"/>
  <c r="AB37" i="1"/>
  <c r="AB38" i="1"/>
  <c r="AB41" i="1"/>
  <c r="AB45" i="1"/>
  <c r="AB46" i="1"/>
  <c r="AB49" i="1"/>
  <c r="AB52" i="1"/>
  <c r="AB54" i="1"/>
  <c r="AB60" i="1"/>
  <c r="AB65" i="1"/>
  <c r="AB71" i="1"/>
  <c r="AB74" i="1"/>
  <c r="AB78" i="1"/>
  <c r="AB79" i="1"/>
  <c r="AB15" i="1"/>
  <c r="AB35" i="1"/>
  <c r="AB6" i="1"/>
  <c r="AB36" i="1"/>
  <c r="AB81" i="1"/>
  <c r="AB24" i="1"/>
  <c r="AB75" i="1"/>
  <c r="AB76" i="1"/>
  <c r="AB55" i="1"/>
  <c r="AB56" i="1"/>
  <c r="AB58" i="1"/>
  <c r="AB51" i="1"/>
  <c r="AB14" i="1"/>
  <c r="AC3" i="1"/>
  <c r="AC7" i="1"/>
  <c r="AC9" i="1"/>
  <c r="AC10" i="1"/>
  <c r="AC13" i="1"/>
  <c r="AC19" i="1"/>
  <c r="AC22" i="1"/>
  <c r="AC26" i="1"/>
  <c r="AC32" i="1"/>
  <c r="AC33" i="1"/>
  <c r="AC39" i="1"/>
  <c r="AC40" i="1"/>
  <c r="AC42" i="1"/>
  <c r="AC43" i="1"/>
  <c r="AC44" i="1"/>
  <c r="AC48" i="1"/>
  <c r="AC50" i="1"/>
  <c r="AC47" i="1"/>
  <c r="AC59" i="1"/>
  <c r="AC62" i="1"/>
  <c r="AC63" i="1"/>
  <c r="AC64" i="1"/>
  <c r="AC67" i="1"/>
  <c r="AC69" i="1"/>
  <c r="AC70" i="1"/>
  <c r="AC72" i="1"/>
  <c r="AC73" i="1"/>
  <c r="AC77" i="1"/>
  <c r="AC4" i="1"/>
  <c r="AC21" i="1"/>
  <c r="AC28" i="1"/>
  <c r="AC29" i="1"/>
  <c r="AC53" i="1"/>
  <c r="AC57" i="1"/>
  <c r="AC61" i="1"/>
  <c r="AC66" i="1"/>
  <c r="AC68" i="1"/>
  <c r="AC80" i="1"/>
  <c r="AC5" i="1"/>
  <c r="AC8" i="1"/>
  <c r="AC11" i="1"/>
  <c r="AC12" i="1"/>
  <c r="AC16" i="1"/>
  <c r="AC17" i="1"/>
  <c r="AC18" i="1"/>
  <c r="AC20" i="1"/>
  <c r="AC23" i="1"/>
  <c r="AC25" i="1"/>
  <c r="AC27" i="1"/>
  <c r="AC30" i="1"/>
  <c r="AC31" i="1"/>
  <c r="AC34" i="1"/>
  <c r="AC37" i="1"/>
  <c r="AC38" i="1"/>
  <c r="AC41" i="1"/>
  <c r="AC45" i="1"/>
  <c r="AC46" i="1"/>
  <c r="AC49" i="1"/>
  <c r="AC52" i="1"/>
  <c r="AC54" i="1"/>
  <c r="AC60" i="1"/>
  <c r="AC65" i="1"/>
  <c r="AC71" i="1"/>
  <c r="AC74" i="1"/>
  <c r="AC78" i="1"/>
  <c r="AC79" i="1"/>
  <c r="AC15" i="1"/>
  <c r="AC35" i="1"/>
  <c r="AC6" i="1"/>
  <c r="AC36" i="1"/>
  <c r="AC81" i="1"/>
  <c r="AC24" i="1"/>
  <c r="AC75" i="1"/>
  <c r="AC76" i="1"/>
  <c r="AC55" i="1"/>
  <c r="AC56" i="1"/>
  <c r="AC58" i="1"/>
  <c r="AC51" i="1"/>
  <c r="AC14" i="1"/>
  <c r="Y3" i="1"/>
  <c r="Y7" i="1"/>
  <c r="Y9" i="1"/>
  <c r="Y10" i="1"/>
  <c r="Y13" i="1"/>
  <c r="Y19" i="1"/>
  <c r="Y22" i="1"/>
  <c r="Y26" i="1"/>
  <c r="Y32" i="1"/>
  <c r="Y33" i="1"/>
  <c r="Y39" i="1"/>
  <c r="Y40" i="1"/>
  <c r="Y42" i="1"/>
  <c r="Y43" i="1"/>
  <c r="Y44" i="1"/>
  <c r="Y48" i="1"/>
  <c r="Y50" i="1"/>
  <c r="Y47" i="1"/>
  <c r="Y59" i="1"/>
  <c r="Y62" i="1"/>
  <c r="Y63" i="1"/>
  <c r="Y64" i="1"/>
  <c r="Y67" i="1"/>
  <c r="Y69" i="1"/>
  <c r="Y70" i="1"/>
  <c r="Y72" i="1"/>
  <c r="Y73" i="1"/>
  <c r="Y77" i="1"/>
  <c r="Y4" i="1"/>
  <c r="Y21" i="1"/>
  <c r="Y28" i="1"/>
  <c r="Y29" i="1"/>
  <c r="Y53" i="1"/>
  <c r="Y57" i="1"/>
  <c r="Y61" i="1"/>
  <c r="Y66" i="1"/>
  <c r="Y68" i="1"/>
  <c r="Y80" i="1"/>
  <c r="Y5" i="1"/>
  <c r="Y8" i="1"/>
  <c r="Y11" i="1"/>
  <c r="Y12" i="1"/>
  <c r="Y16" i="1"/>
  <c r="Y17" i="1"/>
  <c r="Y18" i="1"/>
  <c r="Y20" i="1"/>
  <c r="Y23" i="1"/>
  <c r="Y25" i="1"/>
  <c r="Y27" i="1"/>
  <c r="Y30" i="1"/>
  <c r="Y31" i="1"/>
  <c r="Y34" i="1"/>
  <c r="Y37" i="1"/>
  <c r="Y38" i="1"/>
  <c r="Y41" i="1"/>
  <c r="Y45" i="1"/>
  <c r="Y46" i="1"/>
  <c r="Y49" i="1"/>
  <c r="Y52" i="1"/>
  <c r="Y54" i="1"/>
  <c r="Y60" i="1"/>
  <c r="Y65" i="1"/>
  <c r="Y71" i="1"/>
  <c r="Y74" i="1"/>
  <c r="Y78" i="1"/>
  <c r="Y79" i="1"/>
  <c r="Y15" i="1"/>
  <c r="Y35" i="1"/>
  <c r="Y6" i="1"/>
  <c r="Y36" i="1"/>
  <c r="Y81" i="1"/>
  <c r="Y24" i="1"/>
  <c r="Y75" i="1"/>
  <c r="Y76" i="1"/>
  <c r="Y55" i="1"/>
  <c r="Y56" i="1"/>
  <c r="Y58" i="1"/>
  <c r="Y51" i="1"/>
  <c r="Y14" i="1"/>
  <c r="AD3" i="1"/>
  <c r="AD7" i="1"/>
  <c r="AD9" i="1"/>
  <c r="AD10" i="1"/>
  <c r="AD13" i="1"/>
  <c r="AD19" i="1"/>
  <c r="AD22" i="1"/>
  <c r="AD26" i="1"/>
  <c r="AD32" i="1"/>
  <c r="AD33" i="1"/>
  <c r="AD39" i="1"/>
  <c r="AD40" i="1"/>
  <c r="AD42" i="1"/>
  <c r="AD43" i="1"/>
  <c r="AD44" i="1"/>
  <c r="AD48" i="1"/>
  <c r="AD50" i="1"/>
  <c r="AD47" i="1"/>
  <c r="AD59" i="1"/>
  <c r="AD62" i="1"/>
  <c r="AD63" i="1"/>
  <c r="AD64" i="1"/>
  <c r="AD67" i="1"/>
  <c r="AD69" i="1"/>
  <c r="AD70" i="1"/>
  <c r="AD72" i="1"/>
  <c r="AD73" i="1"/>
  <c r="AD77" i="1"/>
  <c r="AD4" i="1"/>
  <c r="AD21" i="1"/>
  <c r="AD28" i="1"/>
  <c r="AD29" i="1"/>
  <c r="AD53" i="1"/>
  <c r="AD57" i="1"/>
  <c r="AD61" i="1"/>
  <c r="AD66" i="1"/>
  <c r="AD68" i="1"/>
  <c r="AD80" i="1"/>
  <c r="AD5" i="1"/>
  <c r="AD8" i="1"/>
  <c r="AD11" i="1"/>
  <c r="AD12" i="1"/>
  <c r="AD16" i="1"/>
  <c r="AD17" i="1"/>
  <c r="AD18" i="1"/>
  <c r="AD20" i="1"/>
  <c r="AD23" i="1"/>
  <c r="AD25" i="1"/>
  <c r="AD27" i="1"/>
  <c r="AD30" i="1"/>
  <c r="AD31" i="1"/>
  <c r="AD34" i="1"/>
  <c r="AD37" i="1"/>
  <c r="AD38" i="1"/>
  <c r="AD41" i="1"/>
  <c r="AD45" i="1"/>
  <c r="AD46" i="1"/>
  <c r="AD49" i="1"/>
  <c r="AD52" i="1"/>
  <c r="AD54" i="1"/>
  <c r="AD60" i="1"/>
  <c r="AD65" i="1"/>
  <c r="AD71" i="1"/>
  <c r="AD74" i="1"/>
  <c r="AD78" i="1"/>
  <c r="AD79" i="1"/>
  <c r="AD15" i="1"/>
  <c r="AD35" i="1"/>
  <c r="AD6" i="1"/>
  <c r="AD36" i="1"/>
  <c r="AD81" i="1"/>
  <c r="AD24" i="1"/>
  <c r="AD75" i="1"/>
  <c r="AD76" i="1"/>
  <c r="AD55" i="1"/>
  <c r="AD56" i="1"/>
  <c r="AD58" i="1"/>
  <c r="AD51" i="1"/>
  <c r="AD14" i="1"/>
  <c r="X3" i="1"/>
  <c r="X7" i="1"/>
  <c r="X9" i="1"/>
  <c r="X10" i="1"/>
  <c r="X13" i="1"/>
  <c r="X19" i="1"/>
  <c r="X22" i="1"/>
  <c r="X26" i="1"/>
  <c r="X32" i="1"/>
  <c r="X33" i="1"/>
  <c r="X39" i="1"/>
  <c r="X40" i="1"/>
  <c r="X42" i="1"/>
  <c r="X43" i="1"/>
  <c r="X44" i="1"/>
  <c r="X48" i="1"/>
  <c r="X50" i="1"/>
  <c r="X47" i="1"/>
  <c r="X59" i="1"/>
  <c r="X62" i="1"/>
  <c r="X63" i="1"/>
  <c r="X64" i="1"/>
  <c r="X67" i="1"/>
  <c r="X69" i="1"/>
  <c r="X70" i="1"/>
  <c r="X72" i="1"/>
  <c r="X73" i="1"/>
  <c r="X77" i="1"/>
  <c r="X4" i="1"/>
  <c r="X21" i="1"/>
  <c r="X28" i="1"/>
  <c r="X29" i="1"/>
  <c r="X53" i="1"/>
  <c r="X57" i="1"/>
  <c r="X61" i="1"/>
  <c r="X66" i="1"/>
  <c r="X68" i="1"/>
  <c r="X80" i="1"/>
  <c r="X5" i="1"/>
  <c r="X8" i="1"/>
  <c r="X11" i="1"/>
  <c r="X12" i="1"/>
  <c r="X16" i="1"/>
  <c r="X17" i="1"/>
  <c r="X18" i="1"/>
  <c r="X20" i="1"/>
  <c r="X23" i="1"/>
  <c r="X25" i="1"/>
  <c r="X27" i="1"/>
  <c r="X30" i="1"/>
  <c r="X31" i="1"/>
  <c r="X34" i="1"/>
  <c r="X37" i="1"/>
  <c r="X38" i="1"/>
  <c r="X41" i="1"/>
  <c r="X45" i="1"/>
  <c r="X46" i="1"/>
  <c r="X49" i="1"/>
  <c r="X52" i="1"/>
  <c r="X54" i="1"/>
  <c r="X60" i="1"/>
  <c r="X65" i="1"/>
  <c r="X71" i="1"/>
  <c r="X74" i="1"/>
  <c r="X78" i="1"/>
  <c r="X79" i="1"/>
  <c r="X15" i="1"/>
  <c r="X35" i="1"/>
  <c r="X6" i="1"/>
  <c r="X36" i="1"/>
  <c r="X81" i="1"/>
  <c r="X24" i="1"/>
  <c r="X75" i="1"/>
  <c r="X76" i="1"/>
  <c r="X55" i="1"/>
  <c r="X56" i="1"/>
  <c r="X58" i="1"/>
  <c r="X51" i="1"/>
  <c r="X14" i="1"/>
  <c r="W7" i="1"/>
  <c r="W9" i="1"/>
  <c r="W10" i="1"/>
  <c r="W13" i="1"/>
  <c r="W19" i="1"/>
  <c r="W22" i="1"/>
  <c r="W26" i="1"/>
  <c r="W32" i="1"/>
  <c r="W33" i="1"/>
  <c r="W39" i="1"/>
  <c r="W40" i="1"/>
  <c r="W42" i="1"/>
  <c r="W43" i="1"/>
  <c r="W44" i="1"/>
  <c r="W48" i="1"/>
  <c r="W50" i="1"/>
  <c r="W47" i="1"/>
  <c r="W59" i="1"/>
  <c r="W62" i="1"/>
  <c r="W63" i="1"/>
  <c r="W64" i="1"/>
  <c r="W67" i="1"/>
  <c r="W69" i="1"/>
  <c r="W70" i="1"/>
  <c r="W72" i="1"/>
  <c r="W73" i="1"/>
  <c r="W77" i="1"/>
  <c r="W4" i="1"/>
  <c r="W21" i="1"/>
  <c r="W28" i="1"/>
  <c r="W29" i="1"/>
  <c r="W53" i="1"/>
  <c r="W57" i="1"/>
  <c r="W61" i="1"/>
  <c r="W66" i="1"/>
  <c r="W68" i="1"/>
  <c r="W80" i="1"/>
  <c r="W5" i="1"/>
  <c r="W8" i="1"/>
  <c r="W11" i="1"/>
  <c r="W12" i="1"/>
  <c r="W16" i="1"/>
  <c r="W17" i="1"/>
  <c r="W18" i="1"/>
  <c r="W20" i="1"/>
  <c r="W23" i="1"/>
  <c r="W25" i="1"/>
  <c r="W27" i="1"/>
  <c r="W30" i="1"/>
  <c r="W31" i="1"/>
  <c r="W34" i="1"/>
  <c r="W37" i="1"/>
  <c r="W38" i="1"/>
  <c r="W41" i="1"/>
  <c r="W45" i="1"/>
  <c r="W46" i="1"/>
  <c r="W49" i="1"/>
  <c r="W52" i="1"/>
  <c r="W54" i="1"/>
  <c r="W60" i="1"/>
  <c r="W65" i="1"/>
  <c r="W71" i="1"/>
  <c r="W74" i="1"/>
  <c r="W78" i="1"/>
  <c r="W79" i="1"/>
  <c r="W15" i="1"/>
  <c r="W35" i="1"/>
  <c r="W6" i="1"/>
  <c r="W36" i="1"/>
  <c r="W81" i="1"/>
  <c r="W24" i="1"/>
  <c r="W75" i="1"/>
  <c r="W76" i="1"/>
  <c r="W55" i="1"/>
  <c r="W56" i="1"/>
  <c r="W58" i="1"/>
  <c r="W51" i="1"/>
  <c r="W14" i="1"/>
  <c r="W3" i="1"/>
  <c r="V7" i="1"/>
  <c r="V9" i="1"/>
  <c r="V10" i="1"/>
  <c r="V13" i="1"/>
  <c r="V19" i="1"/>
  <c r="V22" i="1"/>
  <c r="V26" i="1"/>
  <c r="V32" i="1"/>
  <c r="V33" i="1"/>
  <c r="V39" i="1"/>
  <c r="V40" i="1"/>
  <c r="V42" i="1"/>
  <c r="V43" i="1"/>
  <c r="V44" i="1"/>
  <c r="V48" i="1"/>
  <c r="V50" i="1"/>
  <c r="V47" i="1"/>
  <c r="V59" i="1"/>
  <c r="V62" i="1"/>
  <c r="V63" i="1"/>
  <c r="V64" i="1"/>
  <c r="V67" i="1"/>
  <c r="V69" i="1"/>
  <c r="V70" i="1"/>
  <c r="V72" i="1"/>
  <c r="V73" i="1"/>
  <c r="V77" i="1"/>
  <c r="V4" i="1"/>
  <c r="V21" i="1"/>
  <c r="V28" i="1"/>
  <c r="V29" i="1"/>
  <c r="V53" i="1"/>
  <c r="V57" i="1"/>
  <c r="V61" i="1"/>
  <c r="V66" i="1"/>
  <c r="V68" i="1"/>
  <c r="V80" i="1"/>
  <c r="V5" i="1"/>
  <c r="V8" i="1"/>
  <c r="V11" i="1"/>
  <c r="V12" i="1"/>
  <c r="V16" i="1"/>
  <c r="V17" i="1"/>
  <c r="V18" i="1"/>
  <c r="V20" i="1"/>
  <c r="V23" i="1"/>
  <c r="V25" i="1"/>
  <c r="V27" i="1"/>
  <c r="V30" i="1"/>
  <c r="V31" i="1"/>
  <c r="V34" i="1"/>
  <c r="V37" i="1"/>
  <c r="V38" i="1"/>
  <c r="V41" i="1"/>
  <c r="V45" i="1"/>
  <c r="V46" i="1"/>
  <c r="V49" i="1"/>
  <c r="V52" i="1"/>
  <c r="V54" i="1"/>
  <c r="V60" i="1"/>
  <c r="V65" i="1"/>
  <c r="V71" i="1"/>
  <c r="V74" i="1"/>
  <c r="V78" i="1"/>
  <c r="V79" i="1"/>
  <c r="V15" i="1"/>
  <c r="V35" i="1"/>
  <c r="V6" i="1"/>
  <c r="V36" i="1"/>
  <c r="V81" i="1"/>
  <c r="V24" i="1"/>
  <c r="V75" i="1"/>
  <c r="V76" i="1"/>
  <c r="V55" i="1"/>
  <c r="V56" i="1"/>
  <c r="V58" i="1"/>
  <c r="V51" i="1"/>
  <c r="V14" i="1"/>
  <c r="U3" i="1"/>
  <c r="U7" i="1"/>
  <c r="U9" i="1"/>
  <c r="U10" i="1"/>
  <c r="U13" i="1"/>
  <c r="U19" i="1"/>
  <c r="U22" i="1"/>
  <c r="U26" i="1"/>
  <c r="U32" i="1"/>
  <c r="U33" i="1"/>
  <c r="U39" i="1"/>
  <c r="U40" i="1"/>
  <c r="U42" i="1"/>
  <c r="U43" i="1"/>
  <c r="U44" i="1"/>
  <c r="U48" i="1"/>
  <c r="U50" i="1"/>
  <c r="U47" i="1"/>
  <c r="U59" i="1"/>
  <c r="U62" i="1"/>
  <c r="U63" i="1"/>
  <c r="U64" i="1"/>
  <c r="U67" i="1"/>
  <c r="U69" i="1"/>
  <c r="U70" i="1"/>
  <c r="U72" i="1"/>
  <c r="U73" i="1"/>
  <c r="U77" i="1"/>
  <c r="U4" i="1"/>
  <c r="U21" i="1"/>
  <c r="U28" i="1"/>
  <c r="U29" i="1"/>
  <c r="U53" i="1"/>
  <c r="U57" i="1"/>
  <c r="U61" i="1"/>
  <c r="U66" i="1"/>
  <c r="U68" i="1"/>
  <c r="U80" i="1"/>
  <c r="U5" i="1"/>
  <c r="U8" i="1"/>
  <c r="U11" i="1"/>
  <c r="U12" i="1"/>
  <c r="U16" i="1"/>
  <c r="U17" i="1"/>
  <c r="U18" i="1"/>
  <c r="U20" i="1"/>
  <c r="U23" i="1"/>
  <c r="U25" i="1"/>
  <c r="U27" i="1"/>
  <c r="U30" i="1"/>
  <c r="U31" i="1"/>
  <c r="U34" i="1"/>
  <c r="U37" i="1"/>
  <c r="U38" i="1"/>
  <c r="U41" i="1"/>
  <c r="U45" i="1"/>
  <c r="U46" i="1"/>
  <c r="U49" i="1"/>
  <c r="U52" i="1"/>
  <c r="U54" i="1"/>
  <c r="U60" i="1"/>
  <c r="U65" i="1"/>
  <c r="U71" i="1"/>
  <c r="U74" i="1"/>
  <c r="U78" i="1"/>
  <c r="U79" i="1"/>
  <c r="U15" i="1"/>
  <c r="U35" i="1"/>
  <c r="U6" i="1"/>
  <c r="U36" i="1"/>
  <c r="U81" i="1"/>
  <c r="U24" i="1"/>
  <c r="U75" i="1"/>
  <c r="U76" i="1"/>
  <c r="U55" i="1"/>
  <c r="U56" i="1"/>
  <c r="U58" i="1"/>
  <c r="U51" i="1"/>
  <c r="U14" i="1"/>
  <c r="V3" i="1"/>
  <c r="C84" i="1"/>
  <c r="AE83" i="1" l="1"/>
  <c r="N84" i="1" s="1"/>
  <c r="AC83" i="1"/>
  <c r="L84" i="1" s="1"/>
  <c r="Z83" i="1"/>
  <c r="I84" i="1" s="1"/>
  <c r="AH83" i="1"/>
  <c r="Q84" i="1" s="1"/>
  <c r="Y83" i="1"/>
  <c r="H84" i="1" s="1"/>
  <c r="AB83" i="1"/>
  <c r="K84" i="1" s="1"/>
  <c r="AG83" i="1"/>
  <c r="P84" i="1" s="1"/>
  <c r="W83" i="1"/>
  <c r="F84" i="1" s="1"/>
  <c r="U83" i="1"/>
  <c r="D84" i="1" s="1"/>
  <c r="AD83" i="1"/>
  <c r="M84" i="1" s="1"/>
  <c r="AF83" i="1"/>
  <c r="O84" i="1" s="1"/>
  <c r="V83" i="1"/>
  <c r="E84" i="1" s="1"/>
  <c r="X83" i="1"/>
  <c r="G84" i="1" s="1"/>
  <c r="AA83" i="1"/>
  <c r="J84" i="1" s="1"/>
</calcChain>
</file>

<file path=xl/sharedStrings.xml><?xml version="1.0" encoding="utf-8"?>
<sst xmlns="http://schemas.openxmlformats.org/spreadsheetml/2006/main" count="3919" uniqueCount="744">
  <si>
    <t xml:space="preserve">Subject </t>
  </si>
  <si>
    <t>AvB</t>
  </si>
  <si>
    <t>BvC</t>
  </si>
  <si>
    <t>CvD</t>
  </si>
  <si>
    <t>DvE</t>
  </si>
  <si>
    <t>AvE</t>
  </si>
  <si>
    <t>AvC</t>
  </si>
  <si>
    <t>AvD</t>
  </si>
  <si>
    <t>BvD</t>
  </si>
  <si>
    <t>BvE</t>
  </si>
  <si>
    <t>CvE</t>
  </si>
  <si>
    <t>GvF</t>
  </si>
  <si>
    <t>NvO</t>
  </si>
  <si>
    <t>QvP</t>
  </si>
  <si>
    <t>SvR</t>
  </si>
  <si>
    <t>UvT</t>
  </si>
  <si>
    <t>WvV</t>
  </si>
  <si>
    <t>N= Dominant</t>
  </si>
  <si>
    <t>0 or 1 is 'normal' range</t>
  </si>
  <si>
    <t>Fails dominance</t>
  </si>
  <si>
    <t>Look for intransitivities</t>
  </si>
  <si>
    <t>A&gt;B&gt;C&gt;A; A&gt;B&gt;E&gt;A</t>
  </si>
  <si>
    <t>Intransitivities</t>
  </si>
  <si>
    <t>A&gt;B&gt;C&gt;A; A&gt;B&gt;C&gt;D&gt;E&gt;A; A&gt;B&gt;C&gt;D&gt;A; B&gt;C&gt;D&gt;B; B&gt;C&gt;D&gt;E&gt;B; C&gt;D&gt;E&gt;C</t>
  </si>
  <si>
    <t>A&gt;B&gt;C&gt;A; A&gt;B&gt;C&gt;D&gt;A; B&gt;C&gt;D&gt;B</t>
  </si>
  <si>
    <t>A&gt;B&gt;C&gt;D&gt;A; B&gt;C&gt;D&gt;B; C&gt;D&gt;E&gt;C</t>
  </si>
  <si>
    <t>B&gt;C&gt;D&gt;B; B&gt;C&gt;D&gt;E&gt;B; C&gt;D&gt;E&gt;C</t>
  </si>
  <si>
    <t>A&gt;B&gt;D&gt;A; B&gt;D&gt;E&gt;B; A&gt;B&gt;D&gt;A; A&gt;B&gt;D&gt;E&gt;A</t>
  </si>
  <si>
    <t>C&gt;D&gt;E&gt;C</t>
  </si>
  <si>
    <t>A&gt;D&gt;E&gt;A</t>
  </si>
  <si>
    <t>A&gt;C&gt;D&gt;E&gt;A; A&gt;C&gt;D&gt;A</t>
  </si>
  <si>
    <t>A&gt;B&gt;C&gt;D&gt;E&gt;A</t>
  </si>
  <si>
    <t>A&gt;B&gt;C&gt;D&gt;E&gt;A; B&gt;C&gt;D&gt;B; B&gt;C&gt;D&gt;E&gt;B</t>
  </si>
  <si>
    <t>A&gt;B&gt;C&gt;D&gt;E&gt;A; A&gt;B&gt;C&gt;D&gt;A; B&gt;C&gt;D&gt;B; B&gt;C&gt;D&gt;E&gt;B</t>
  </si>
  <si>
    <t xml:space="preserve">A&gt;C&gt;D&gt;E&gt;A; </t>
  </si>
  <si>
    <t xml:space="preserve">B&gt;C&gt;D&gt;B; </t>
  </si>
  <si>
    <t>A&gt;B&gt;C&gt;A</t>
  </si>
  <si>
    <t>A&gt;B&gt;C&gt;A; A&gt;B&gt;C&gt;D&gt;A; B&gt;C&gt;D&gt;B; A&gt;B&gt;E&gt;A</t>
  </si>
  <si>
    <t>A&gt;B&gt;C&gt;D&gt;E&gt;A; B&gt;C&gt;D&gt;E&gt;B; C&gt;D&gt;E&gt;C</t>
  </si>
  <si>
    <t>A&gt;B&gt;C&gt;A; A&gt;B&gt;C&gt;D&gt;A; B&gt;C&gt;D&gt;B; B&gt;C&gt;D&gt;E&gt;B; C&gt;D&gt;E&gt;C</t>
  </si>
  <si>
    <t>A&gt;B&gt;C&gt;A; A&gt;B&gt;C&gt;D&gt;A; B&gt;C&gt;D&gt;B; A&gt;B&gt;E&gt;A; A&gt;B&gt;C&gt;E&gt;A</t>
  </si>
  <si>
    <t xml:space="preserve">C&gt;D&gt;E&gt;C; </t>
  </si>
  <si>
    <t>A&gt;B&gt;E&gt;A</t>
  </si>
  <si>
    <t>A&lt;B&lt;C&lt;A</t>
  </si>
  <si>
    <t>B&lt;C&lt;D&lt;E&lt;B</t>
  </si>
  <si>
    <t>A&lt;C&lt;D&lt;A</t>
  </si>
  <si>
    <t>B&gt;C&gt;D&gt;B</t>
  </si>
  <si>
    <t xml:space="preserve">B&gt;C&gt;D&gt;B; B&gt;C&gt;D&gt;E&gt;B; </t>
  </si>
  <si>
    <t>A&lt;C&lt;D&lt;E&lt;A</t>
  </si>
  <si>
    <t>A&gt;B&gt;C&gt;D&gt;A; B&gt;C&gt;E&gt;B</t>
  </si>
  <si>
    <t>Yellow= consistent with SBDM; Orange = inconsistent with SBDM</t>
  </si>
  <si>
    <t>Total preferred</t>
  </si>
  <si>
    <t>1= first option is preferred; 0 = dispreferred</t>
  </si>
  <si>
    <t>B&gt;C&gt;D&gt;B; A&gt;C&gt;D&gt;E&gt;A; C&gt;D&gt;E&gt;C</t>
  </si>
  <si>
    <t>Total  chosen in percent of all choice</t>
  </si>
  <si>
    <t>AvB chooses A</t>
  </si>
  <si>
    <t>AvB chooses B</t>
  </si>
  <si>
    <t>GvF chooses G</t>
  </si>
  <si>
    <t>GvF chooses F</t>
  </si>
  <si>
    <t>check</t>
  </si>
  <si>
    <t>QvP choose Q</t>
  </si>
  <si>
    <t>QvP choose P</t>
  </si>
  <si>
    <t>BvC chooses B</t>
  </si>
  <si>
    <t>BvC chooses C</t>
  </si>
  <si>
    <t>CvD chooses C</t>
  </si>
  <si>
    <t>CvD chooses D</t>
  </si>
  <si>
    <t>DvE chooses D</t>
  </si>
  <si>
    <t>DvE chooses E</t>
  </si>
  <si>
    <t>SvR choose S</t>
  </si>
  <si>
    <t>SvR choose R</t>
  </si>
  <si>
    <t>AvE choose A</t>
  </si>
  <si>
    <t>AvE choose E</t>
  </si>
  <si>
    <t>AvC choose A</t>
  </si>
  <si>
    <t>AvC choose C</t>
  </si>
  <si>
    <t>BvD choose D</t>
  </si>
  <si>
    <t>BvD choose B</t>
  </si>
  <si>
    <t>CvE chooses C</t>
  </si>
  <si>
    <t>CvE chooses E</t>
  </si>
  <si>
    <t>3 or 2  suggests similarity-based decision-making</t>
  </si>
  <si>
    <t>Subject</t>
  </si>
  <si>
    <t>Problems</t>
  </si>
  <si>
    <t>Improvements</t>
  </si>
  <si>
    <t>Gender</t>
  </si>
  <si>
    <t>Student?</t>
  </si>
  <si>
    <t>Current health (4 is best)</t>
  </si>
  <si>
    <t>Previous poor health?</t>
  </si>
  <si>
    <t>Charity</t>
  </si>
  <si>
    <t xml:space="preserve"> AvB (first number is how often they chose A over B out of 3 times; number between brackets is how confident they were of the choice, where 3 = most confident). Choice of A helps better off at cost in total utility.</t>
  </si>
  <si>
    <t>comments</t>
  </si>
  <si>
    <t>Interpretation of comments</t>
  </si>
  <si>
    <t>GvF (first number is how often they chose G over F out of 3 times; number between brackets is how confident they were of the choice, where 3 = most confident) Choosing G expresses a utilitarian preference; F expresses priority to the worse off.</t>
  </si>
  <si>
    <t>Interpretation</t>
  </si>
  <si>
    <t>CvD(first number is how often they chose C over D out of 3 times; number between brackets is how confident they were of the choice, where 3 = most confident). Choice of C helps better off at cost in total utility.</t>
  </si>
  <si>
    <t>AvE (first number is how often they chose A over E out of 3 times; number between brackets is how confident they were of the choice, where 3 = most confident). Choice of A helps better off at cost in total utility.</t>
  </si>
  <si>
    <t>interpretation</t>
  </si>
  <si>
    <t>QvP (first number is how often they chose Q over P out of 3 times; number between brackets is how confident they were of the choice, where 3 = most confident). Choice of P helps worse off at a cost in total utility.</t>
  </si>
  <si>
    <t>Av time</t>
  </si>
  <si>
    <t>AvB sim to AvE Priority</t>
  </si>
  <si>
    <t>AvB Sim to GvF priority</t>
  </si>
  <si>
    <t>AvB sim to QvP priority</t>
  </si>
  <si>
    <t>CvD sim to AvE priority for the worse off</t>
  </si>
  <si>
    <t>CvD sim to GvF priority for worse off</t>
  </si>
  <si>
    <t>CvD sim to QvP priority for worse off</t>
  </si>
  <si>
    <t>AvB sim to AvE utilitarian</t>
  </si>
  <si>
    <t>CvD sim to AvE utilitarian</t>
  </si>
  <si>
    <t>AvB sim to GvF utilitarian</t>
  </si>
  <si>
    <t>CvD sim and GvF utilitarian</t>
  </si>
  <si>
    <t>AvB sim and QvP utilitarian</t>
  </si>
  <si>
    <t>CvD sim and QvP utilitarian</t>
  </si>
  <si>
    <t>AvB sim AvE greater number</t>
  </si>
  <si>
    <t>AvB sim GvF greater number</t>
  </si>
  <si>
    <t>AvB sim QvP greater number</t>
  </si>
  <si>
    <t>CvD sim, AvE greater number</t>
  </si>
  <si>
    <t>CvD sim, GvF greater number</t>
  </si>
  <si>
    <t>CvD sim and QvP greater number</t>
  </si>
  <si>
    <t>No.</t>
  </si>
  <si>
    <t xml:space="preserve">No; I thought it was good. The repetitive questions were also good as it made you think even harder about your decisions and question yourself. </t>
  </si>
  <si>
    <t>female</t>
  </si>
  <si>
    <t>Not a student</t>
  </si>
  <si>
    <t>No</t>
  </si>
  <si>
    <t>Mind</t>
  </si>
  <si>
    <t>3 (2)</t>
  </si>
  <si>
    <t>Larger group of patients treated; only slightly better off.</t>
  </si>
  <si>
    <t>Similarity</t>
  </si>
  <si>
    <t>0 (3)</t>
  </si>
  <si>
    <t>Better to help people who are practically dead than people who can still function independently.</t>
  </si>
  <si>
    <t>priority for worse off</t>
  </si>
  <si>
    <t>More patients treated; little difference in HUI ranking.</t>
  </si>
  <si>
    <t>0 (2)</t>
  </si>
  <si>
    <t>Although a lot less people; I think .95 could probably be livable for the rest of your life; while .78 would be difficult.</t>
  </si>
  <si>
    <t>Priority for worse off</t>
  </si>
  <si>
    <t>Much worse off; no life at all.</t>
  </si>
  <si>
    <t>No; although the choices where the range between health and number of people got closer was a difficult one</t>
  </si>
  <si>
    <t>male</t>
  </si>
  <si>
    <t>Anthropology</t>
  </si>
  <si>
    <t>Cancer</t>
  </si>
  <si>
    <t>2 (2)</t>
  </si>
  <si>
    <t>there were more people who could get improvement int heir health; almost more than the double than the other option; and the margin of difference was not so high</t>
  </si>
  <si>
    <t>People with less severe health issues may have longer to live; time to be cured later. The 0.05 people have almost no quality of life.</t>
  </si>
  <si>
    <t>0 (1)</t>
  </si>
  <si>
    <t>15 persons would get improvements; however the difference between both choices was difficult to make</t>
  </si>
  <si>
    <t>Doesn't rationalize choice</t>
  </si>
  <si>
    <t>1 (3)</t>
  </si>
  <si>
    <t>I think helping 12 persons from .78 made more sense than helping 48 whose health is almost normal</t>
  </si>
  <si>
    <t>saving one's life is more important; no matters if it is only one</t>
  </si>
  <si>
    <t>Economics</t>
  </si>
  <si>
    <t>I view being able to walk only with difficulty as far more serious than chronic pain that prevents no activity; regardless of the poeple numbers.</t>
  </si>
  <si>
    <t>The potential increase in quality of life for people worse than completely deaf and blind is huge in comparison to the other choice</t>
  </si>
  <si>
    <t>3 (1)</t>
  </si>
  <si>
    <t>Both groups are close to perfect health and very similar to each other.  I decided in this case to help the most number of people</t>
  </si>
  <si>
    <t>I do not view "mild to moderate chronic pain that prevents no activities" as a major condition and so would always chose to help another group</t>
  </si>
  <si>
    <t>Helping 1 person who is worse than completely deaf and blind is far more important than helping 4 who are far more able</t>
  </si>
  <si>
    <t>no</t>
  </si>
  <si>
    <t xml:space="preserve">provide some concrete examples to help us understand what the index (say 0.7) actually means. </t>
  </si>
  <si>
    <t>1 (2)</t>
  </si>
  <si>
    <t>More patients can be cured.</t>
  </si>
  <si>
    <t>Greater number</t>
  </si>
  <si>
    <t>3 (3)</t>
  </si>
  <si>
    <t xml:space="preserve">0.95 patients are not very different from 1.00 patients. Why not spend money in the patients who really need the treatment. </t>
  </si>
  <si>
    <t xml:space="preserve">Saving a patient from nearly death to full health is affordable to the society; but can make a lot of difference to that patient. </t>
  </si>
  <si>
    <t xml:space="preserve">the specific nature of the malady; rather than just a number value; would affect the responses. </t>
  </si>
  <si>
    <t>History of Art</t>
  </si>
  <si>
    <t>small difference in sickness between the two options; greater number of people treated.</t>
  </si>
  <si>
    <t>though treating fewer people; those treated are near death; whereas those untreated are still relatively healthy; even without treatment.</t>
  </si>
  <si>
    <t>though treating fewer number of people; those left untreated have almost perfect health.</t>
  </si>
  <si>
    <t>though only treating 1 person; that person is near death; whereas the number of people left untreated are healthy by comparison. Also; the difference between the number of people treated isn't large enough to justify treating the larger number of people who are in better health.</t>
  </si>
  <si>
    <t>Great Ormond street</t>
  </si>
  <si>
    <t>Greater effect of the cure on the patients.</t>
  </si>
  <si>
    <t>10 patients needed a greater cure to get back to good health.  50 patients didn't seem to me that bad at 0.80.</t>
  </si>
  <si>
    <t>Better cure for the 15 patients.</t>
  </si>
  <si>
    <t>Better cure for the 12 patients.</t>
  </si>
  <si>
    <t>1 patients life would be dramatically improved when cured compared to 4 patients who are not that bad.</t>
  </si>
  <si>
    <t>Not that I know of</t>
  </si>
  <si>
    <t>Yes</t>
  </si>
  <si>
    <t>There were 90% on both and number of people</t>
  </si>
  <si>
    <t>80% vs 5%</t>
  </si>
  <si>
    <t>As I say the low of health and there were not many difference</t>
  </si>
  <si>
    <t>48 people was more likely than 12</t>
  </si>
  <si>
    <t>Shame 1 person is going to die but there were 4 who will have a good life</t>
  </si>
  <si>
    <t>not that i noticed</t>
  </si>
  <si>
    <t xml:space="preserve">some choices were too easy e.g. more severely impaired people would be treated-that was an obvious choice-the choices were difficult when fewer but more severely impaired people were compared with more less severely impaired people </t>
  </si>
  <si>
    <t>PhD Psychology</t>
  </si>
  <si>
    <t>because both groups were not severely impaired so nobody would be left without treatment while desperately needing it and in the lighter choice more people would be treated</t>
  </si>
  <si>
    <t>because I didn't want to leave the 10 severely impaired people untreated; felt it was unfair</t>
  </si>
  <si>
    <t>because both groups were not that severely impaired so nobody would be left without treatment while desperately needing it and in the lighter choice more people would be treated</t>
  </si>
  <si>
    <t>wanted to help the more severely impaired people even if their number was smaller</t>
  </si>
  <si>
    <t>didn't want to leave that very severly impaired person untreated</t>
  </si>
  <si>
    <t xml:space="preserve">its good </t>
  </si>
  <si>
    <t>MPhil/PhD</t>
  </si>
  <si>
    <t xml:space="preserve">because the 48 has better health </t>
  </si>
  <si>
    <t>because the 10 has very low health</t>
  </si>
  <si>
    <t>because the group of 15 has lower health and group of 19 are quite healthy</t>
  </si>
  <si>
    <t>1 (1)</t>
  </si>
  <si>
    <t>since the group 48 has a pretty health condition; while the 12 has much less health</t>
  </si>
  <si>
    <t>the group 1 needs treatment very much</t>
  </si>
  <si>
    <t>N/A</t>
  </si>
  <si>
    <t>PhD Development Planning Studies</t>
  </si>
  <si>
    <t>My criteria was the worse off person/ people to get whatever improvemnt in their health irrespective of the effect on health provision to the overall population.</t>
  </si>
  <si>
    <t>My criteria was: the worse of person/ people to get whatever improvement in their health that is available irrespective of the economic sense it makes in health provision for the whole population.</t>
  </si>
  <si>
    <t>My criteria: The worse of the people to get an improvement whether this makes overall economic sense or not.</t>
  </si>
  <si>
    <t>My criteria: the worse of the people in the population need an improvement in their health status as a priority; whether or not improving that of the better of ones would have made greater economic sense.</t>
  </si>
  <si>
    <t>The worse of person is the neediest.</t>
  </si>
  <si>
    <t>In reality; does the utilities index easily evaluate a person's health in quantity?</t>
  </si>
  <si>
    <t>Civil engineering</t>
  </si>
  <si>
    <t>the total gain is more because 27*0.09&gt;0.05*48</t>
  </si>
  <si>
    <t>Utilitarian</t>
  </si>
  <si>
    <t>50*0.2 &gt; 10*0005</t>
  </si>
  <si>
    <t>calculation of the utilities index</t>
  </si>
  <si>
    <t>NO</t>
  </si>
  <si>
    <t>Maybe take into account the fact some groups of people are more prone to a particular health problem; therefore they will be more prone to relapse.</t>
  </si>
  <si>
    <t>PhD Tsunami Modelling</t>
  </si>
  <si>
    <t>0.95 is almost perfect health; people can live well without treatment. So I prefer to cure 27 people with a slightly poorer health.</t>
  </si>
  <si>
    <t>There are 5 times more people to cure in the left option; however their state of health is excellent compared to the other group. That is why I decided to cure the poor health group in priority.</t>
  </si>
  <si>
    <t>The state of health of the 2 groups is comparable and the number of people cured is rather similar. So the state of health was prioritary and I choose to cure the less healthy group.</t>
  </si>
  <si>
    <t>0.95 is almost a perfect state of health. So I prefer to cure 12 people with a poor health.</t>
  </si>
  <si>
    <t>There is only one person really affected in the second group. In the first; there are 4 and their health is not great; so I prefer to cure more people.</t>
  </si>
  <si>
    <t>Darker print?</t>
  </si>
  <si>
    <t>Because it helped 21 more people &amp; there was only 0.04 difference in severity of problem.</t>
  </si>
  <si>
    <t xml:space="preserve">I think helping 50 people regain full health is more important than the other option of only 10 people. </t>
  </si>
  <si>
    <t xml:space="preserve">Only 0.04 difference in health problem.  Better to help 4 more people with lesser problem regain full health. </t>
  </si>
  <si>
    <t>Better to help 4 times more people regain full health than other option.</t>
  </si>
  <si>
    <t>Better to help 4 than one.</t>
  </si>
  <si>
    <t>MSc Computer Science</t>
  </si>
  <si>
    <t>Because the darker option's current state is 0.95 which is very high so even though that would affect more people; it does not seem so important (and it is not even twice as many people anyway)</t>
  </si>
  <si>
    <t>Because 0.05 is a very low score and life would be difficult at that level. However; I did find it a hard choice to make as the difference between helping 10 people and helping 50 people is a large one; and it was not as if the 50 people in the darker option had a score of around 0.95 - 0.80 is not particularly high</t>
  </si>
  <si>
    <t>Because the improvement would have been greater for those in the lighter option; for nearly the same number of people as the darker option</t>
  </si>
  <si>
    <t>0.95 (darker option) is a pretty good score; so it seemed more worthwhile to choose the lighter option (0.78); even though it would only help a quarter of the number of people</t>
  </si>
  <si>
    <t>2 (1)</t>
  </si>
  <si>
    <t>Because it would affect four times the number of people as the darker option; and by a significant amount - from 0.75 to 1.0</t>
  </si>
  <si>
    <t>maybe as a final question to ask a multiple choice question like: What was the strategy you used in making your choices?answers:  no people cured/ health gain/ raising national level of health/ nr of people reintroduced in active life (good for national economy)/ cost of care provided in case we decide not to treat the specific category of people.</t>
  </si>
  <si>
    <t>2 (3)</t>
  </si>
  <si>
    <t>more people treated ; difference between states very small</t>
  </si>
  <si>
    <t xml:space="preserve">enormous gain in health for second case; the people from first state can still have a fair good life </t>
  </si>
  <si>
    <t>more health gain in second state and not big difference in number of people treated</t>
  </si>
  <si>
    <t>more people treated in first instance</t>
  </si>
  <si>
    <t>the 4 against 1 and the 10 against 20 people questions were actually very difficult. not just somewhat. thought there would be more questions about difficulty; so wanted to save the very difficult choice for later.couldn't remember exactly anymore how bad off 0;90 is; because I did not read it exactly in the beginning. so judgment might have been a bit wrong actually. but probably it is fine; as you can still think of that 100% is perfectly fine.</t>
  </si>
  <si>
    <t>should be pointed out that you should read the examples of the conditions for the different percentages in the beginning exactly; so that you know what it is about. (0;51 being half way blind etc.)</t>
  </si>
  <si>
    <t>ESPS</t>
  </si>
  <si>
    <t xml:space="preserve">48 people are almost fine. 27 are worse off; so they should be helped. </t>
  </si>
  <si>
    <t>10 are in such a bad condition that it would be immoral to leave them like that and just improve 50 other people's live. but the 50 people could live quite fine; the 10 couldn't.</t>
  </si>
  <si>
    <t>are under almost same conditions. worst off should be helped.</t>
  </si>
  <si>
    <t>48 are almost fine. 12 aren't so it does not matter how many; but each individual is quite a lot worse off then the 48.</t>
  </si>
  <si>
    <t>4 people can live sort of fine. one absolutly not. so the 4 can probably cope with it; the one person cannot - 1 should be treated.</t>
  </si>
  <si>
    <t>It was often difficult to compare the different levels of well being without knowing what they meant in practical terms. Perhaps if only numbers for which a description of the condition of the individual were used people could make more meaningful choices.</t>
  </si>
  <si>
    <t>I reasoned that there was not a large difference in pain between 0.91 and 0.95 and so it was better to treat the additional 21 people.</t>
  </si>
  <si>
    <t xml:space="preserve">The treatment would have had a much larger effect on the well-being of the 10 than for the 50. 0.80 is close to 'limitations in the use of hands and fingers' on the chart whereas 0.05 is lower than 'completely blind and deaf'. </t>
  </si>
  <si>
    <t>I wasn't able to evaluate the difference between the states 0.83 and 0.87 other than to note that one was slightly above 'limitations on the use of hands and fingers...requires the use of special tools' and the other was slightly below it. I reasoned that wellbeing in the two states would be similar and that it was better to take the treatment with more people.</t>
  </si>
  <si>
    <t xml:space="preserve">The difference in the number of treated people was large. </t>
  </si>
  <si>
    <t xml:space="preserve">The treatment for the single individual represented a major change in his standard of living relative to the treatment of the others. </t>
  </si>
  <si>
    <t xml:space="preserve">no; i suppose </t>
  </si>
  <si>
    <t>the lighter option is almost twice as big as the other and 0.91 is not that bad.</t>
  </si>
  <si>
    <t xml:space="preserve">the group of 50 with health of 0.80 is much bigger but if you are able to cure 10 people whose are almost dead; than the choice is obvious  </t>
  </si>
  <si>
    <t>i`ve just save someone`s life</t>
  </si>
  <si>
    <t>no really</t>
  </si>
  <si>
    <t>medicine</t>
  </si>
  <si>
    <t>they nearly both have the same quality of life; but you would be helping nearly the double amount of people</t>
  </si>
  <si>
    <t>as the other group at least have a reasonable quality of life; these ten people are near death so it is the priority to treat them</t>
  </si>
  <si>
    <t xml:space="preserve">the both have similar quality of lives and they both involve the same number of people </t>
  </si>
  <si>
    <t>these people have cinsiderably a lower quality of life than the other group so they are in greater need</t>
  </si>
  <si>
    <t xml:space="preserve">this 1 person is close to death so it is prority ot treat that one; where as the other 4 have it reasonable </t>
  </si>
  <si>
    <t>Mathematics</t>
  </si>
  <si>
    <t>The darker box gave a very small improvement; and although it had a larger group of people it was less gain</t>
  </si>
  <si>
    <t>Although there were only 10 people at 0.05 they are very dependent on others; meaning that not only are they affected but also many others close to them are also affected</t>
  </si>
  <si>
    <t>The difference in improvement was small; and both groups weren't severely ill; so I went for the larger group</t>
  </si>
  <si>
    <t>The 48 at 0.95 were close to being in perfect health; whereas the 12 at 0.78 had much more to gain; even if it is only 1/4 of the number of patients</t>
  </si>
  <si>
    <t>Helping one person at 0.1 will also help many of his/her friends/relatives; far more than 4 people will be helped</t>
  </si>
  <si>
    <t>To put the type of disability or illness the subjects are suffering. e.g. it's not the same being blind than being unable to walk. It could include age (in this event; I would give priority to children; and young and middle age people)</t>
  </si>
  <si>
    <t>Give to the most disadvantage people a better health status regardless of their number</t>
  </si>
  <si>
    <t>To give the most disadvantage people a better health status regardless of their number</t>
  </si>
  <si>
    <t>To give the most disadvantage people a better health status</t>
  </si>
  <si>
    <t>To give the most disadvantage subject a better health status</t>
  </si>
  <si>
    <t>I may have made a few decisions too quickly.</t>
  </si>
  <si>
    <t>Because considerably more people would regain full health.</t>
  </si>
  <si>
    <t xml:space="preserve">I imagine that a Health Utilities Index of 0.05 must be a state of unendurable suffering; whereas 0.80 would be much more bearable. </t>
  </si>
  <si>
    <t>There is not an extremely large difference between 0.87 and 0.83; and choosing the lighter  option would restore more people to full health.</t>
  </si>
  <si>
    <t xml:space="preserve">Choosing the lighter option restores 4 times the number of people to full health than the darker option. </t>
  </si>
  <si>
    <t>compared to the darker option; the health condition before cure in the lighter box is unendurable.</t>
  </si>
  <si>
    <t>BSc Biomedical Sciences (Hons)</t>
  </si>
  <si>
    <t>because the quality of life in both cases are quite similar and there are a significant difference in the no. of people who can be treated in each case; thus it is difficult to decide whether to treat more people who have almost perfect quality of life or less people with almost perfect quality of life. I tend to choose to improve the quality of life of the group who have comparatively less better health.</t>
  </si>
  <si>
    <t>Nothing that I can think of.</t>
  </si>
  <si>
    <t>History</t>
  </si>
  <si>
    <t>More people helped; relatively little difference of the health of the two types of patients.</t>
  </si>
  <si>
    <t>Health of the lighter alternative much worse; should prioritize their treatment.</t>
  </si>
  <si>
    <t xml:space="preserve">Difference between the two variables negative. </t>
  </si>
  <si>
    <t>Lighter box contained patients in considerably worse health; need to show them preference.</t>
  </si>
  <si>
    <t xml:space="preserve">Very poor health the main factor. </t>
  </si>
  <si>
    <t>Philosophy and Economics</t>
  </si>
  <si>
    <t>the worse-off should receive more often medical treatment even if more people who are better off could be at made better.</t>
  </si>
  <si>
    <t>Those who are nearly to death always should receive medical treatment first.</t>
  </si>
  <si>
    <t>Again; worse-off should be given priority in receiving treatment. 19 or 15 is not a big difference.</t>
  </si>
  <si>
    <t>Worse-off should be given priority. Those 48 already have almost perfect health.</t>
  </si>
  <si>
    <t xml:space="preserve">The one who is almost dying should be given priority. The other 4's can wait. </t>
  </si>
  <si>
    <t>Digital Media</t>
  </si>
  <si>
    <t>The more number of people to treat.</t>
  </si>
  <si>
    <t>The more life to give to people close to death.</t>
  </si>
  <si>
    <t>More life to those less healthy.</t>
  </si>
  <si>
    <t>The more life to those less healthy than others.</t>
  </si>
  <si>
    <t>The chance to live longer than others.</t>
  </si>
  <si>
    <t>more choices</t>
  </si>
  <si>
    <t>modern english language</t>
  </si>
  <si>
    <t>they are both slightly unsound. so i prefer to improve larger amount of patients life to the sound condition</t>
  </si>
  <si>
    <t>compare with almost normal persons those are dying need more care</t>
  </si>
  <si>
    <t>they 're more or less in the same condition. so i prefer to improve larger number people to healthy conditions</t>
  </si>
  <si>
    <t xml:space="preserve">those with 0.95 is almost healthy. compare with 0.78; their life won't change a lot. </t>
  </si>
  <si>
    <t>the dying need to be rescued first</t>
  </si>
  <si>
    <t>don't know</t>
  </si>
  <si>
    <t>B.A. Linguistics and Social anthropology</t>
  </si>
  <si>
    <t xml:space="preserve">because it seemed to me that the quality of life for the people in the lighter option would  improve more significantly than for the people in the other group. </t>
  </si>
  <si>
    <t xml:space="preserve">because the people in the option I didn't choose can still live with their illness and being functional; whereas for the people in the  lighter option that would be impossible.  </t>
  </si>
  <si>
    <t xml:space="preserve">because the difference between the values 0.87 and 0.83 is not really significant; and for the higher value the number of people affected by healthcare is greater. </t>
  </si>
  <si>
    <t xml:space="preserve">because the improvement for patients rated 0.78 is much more significant. patients with 0.95 can still live a happy life with their little ailments. </t>
  </si>
  <si>
    <t xml:space="preserve">because the person rated 0.10 could not lead by any means a satisfactory life. the persons rated 0.75 can still cope with their condition. </t>
  </si>
  <si>
    <t>Civil Engineering</t>
  </si>
  <si>
    <t xml:space="preserve">40 people at 0.95 on the scale do not need treatment urgently. </t>
  </si>
  <si>
    <t>the lighter box is more in need of treatment</t>
  </si>
  <si>
    <t>more in need of treatment</t>
  </si>
  <si>
    <t>lower on the index scale</t>
  </si>
  <si>
    <t>0.1 is almost not worth treating</t>
  </si>
  <si>
    <t>Some of the responses I was unsure of. I realize I value the seriousness of the ailment above treatment of the majority; although sometimes this is hard to reason.</t>
  </si>
  <si>
    <t>Russian and History</t>
  </si>
  <si>
    <t>Both choices were at the upper end of the scale; and since the disparity between the figures was great (the left option being almost twice that of the right one) I opted for the greater number being cured of a lighter ailment.</t>
  </si>
  <si>
    <t>The difference on the utilities index is great; and the number of people suffering from strong disability quite large. This justifies prioritizing the minority in this case.</t>
  </si>
  <si>
    <t>There is not much difference on the utilities index between the two; but the lower index has almost as many sufferers as the higher index which is why i chose this option.</t>
  </si>
  <si>
    <t>There is considerable difference on the utilities index; and the ailment of the majority group is slight.</t>
  </si>
  <si>
    <t>In this instance I would prioritize the individual whose position insufferable simply because there is no alternative to death; and non-treatment seems tantamount to a death sentence.</t>
  </si>
  <si>
    <t>No; it was run very well with clear concise instructions</t>
  </si>
  <si>
    <t>It may be helpful to display what each of the figures on the scale actually correspond to (e.g the  level of disability denoted by each score). This will probably allow people to ascertain relative levels of disability and allow a better comparison between the two groups.</t>
  </si>
  <si>
    <t>Medicine (MBBS/BSc)</t>
  </si>
  <si>
    <t>Both groups of people have almost the same baseline health (0.95 ~ 0.91) therefore; i think its better for a greater number of people to undergo treatment allowing them full health; rather than the alternative treatment option which will provide benefit to fewer people. Overall a score of 0.91 is fairly healthy in my opinion so it's a case of benefiting the most people.</t>
  </si>
  <si>
    <t>In my opinion both scores are somewhat similar; and its a case of treating the most people; when only one group of patients can be treated</t>
  </si>
  <si>
    <t>Although; one group has a score of 0.78; the other treatment; will benefit many more patients; 4 times as many; even if they do have a higher baseline score.</t>
  </si>
  <si>
    <t xml:space="preserve">Even though the treatment option on the right will only benefit a single patient; I think its  much more beneficial to help an individual who is extremely disabled; in comparison to helping only slightly few more patients. </t>
  </si>
  <si>
    <t>Add a calculator function at the side of each question.</t>
  </si>
  <si>
    <t>The key reason for the choice is the group that is not chosen already has a very high level of health to begin with.</t>
  </si>
  <si>
    <t>At 0.05 the chosen group faces a near death scenario. The marginal utility for treating these 10 people is much higher than treating 50 people whose health status is already at 0.80.</t>
  </si>
  <si>
    <t>The total health welfare (taking 19*0.87 + 15) is higher for the given choice.</t>
  </si>
  <si>
    <t>The total welfare for treating the chosen group is higher.</t>
  </si>
  <si>
    <t>While the total welfare for choosing the alternative is higher; the marginal utility for the person at 0.10 is higher.</t>
  </si>
  <si>
    <t>The script reported an error message once. Otherwise fine.</t>
  </si>
  <si>
    <t>An index = num of patients * units of improvement should be provided. This would help the participants to get a better picture of the true "effectiveness" of the treatment.</t>
  </si>
  <si>
    <t>I assumed the treatment that "heals" more people is one that dues with the more "common" types of illness (i.e. more people being infected by that virus). Although this does not mean the virus would necessary cause more severe damage to the patients - it does mean many of us would be infected. Thus; I'd prefer this illness to be treated first. As a personal experience; I have never been able to receive treatments for the "common" illness (e.g. a flu; cold; etc.) by the NHS in this country. In other countries; however; more common illness are taken more seriously.  - because they affect the majority of the workforce.</t>
  </si>
  <si>
    <t>Same reason as previous. The illness that affect more people should be treated with priority.</t>
  </si>
  <si>
    <t>Difference in improvement is not that great; so its a balance between treating less people with slightly worser form of an illness; or treating more with slightly less problems</t>
  </si>
  <si>
    <t>A health system generally has to deal with common illness the bulk of the time. By treating 5 times more people; there is potential fpr less burden on the system if they are treated; compare to the smaller number (10)</t>
  </si>
  <si>
    <t>Difference in improvement between the 2 cases is small. Treating more people is therefore a priority</t>
  </si>
  <si>
    <t>being able to treat 4 times as many people is a clear advantage</t>
  </si>
  <si>
    <t>treating more people is advantageous</t>
  </si>
  <si>
    <t>i didnt like the questions - or the subject matter</t>
  </si>
  <si>
    <t xml:space="preserve">give examples of the illness with each question - say exactly what illness you are discussing.  </t>
  </si>
  <si>
    <t>MSc Development Studies</t>
  </si>
  <si>
    <t xml:space="preserve">greatest good for the greatest number - the experiment is trying to sanitize decision making so i just looked at is as a maths problem not a human one (which is wrong).  the difference in choice results from bad maths rather than any change in opinion.  </t>
  </si>
  <si>
    <t xml:space="preserve">i can't justify this - i think it is a stupid experiment because it's asking me to have an opinion and explain that opinion when i made it without the facts.  </t>
  </si>
  <si>
    <t>see previous answer</t>
  </si>
  <si>
    <t>It would be interesting to do this questionnaire but looking at specific cases / illnesses</t>
  </si>
  <si>
    <t>The option of 0.95 prevents no activities; therefore even though the number is greater I prioritised the smaller number who have more severe health problems.</t>
  </si>
  <si>
    <t>The improvement in health is so much greater to the smaller number at 0.05 that I think it makes the bigger difference.  In addition; at this level of poor health they might require so much support from the state that it may ultimately be more cost-effective.</t>
  </si>
  <si>
    <t>The index values are quite similar so I chose the slightly smaller number of people who will see the greater improvement.</t>
  </si>
  <si>
    <t>At 0.95 the larger number of people are not prevented from any activities therefore I chose the smaller number of people who are going to benefit far more.  However there is such a large difference between the two numbers of people that this decision was a little harder.</t>
  </si>
  <si>
    <t>The improvement in health is so much greater to the smaller number at 0.10 that I think it makes the bigger difference.  In addition; at this level of poor health they might require so much support from the state that it may ultimately be more cost-effective.</t>
  </si>
  <si>
    <t>No; it was simple and great.</t>
  </si>
  <si>
    <t>Maybe give some examples of illnesses next to values of HUI to give some wider idea.</t>
  </si>
  <si>
    <t>Urban Planning</t>
  </si>
  <si>
    <t>The difference between health states is not so severely different; so curing more people should be priority.</t>
  </si>
  <si>
    <t>0.8 HUI is not a sever condition; while 0.05 is; so to some extent it is better to have this massive health increase compared to the small one.</t>
  </si>
  <si>
    <t>This is tight both in condition and number of people. Maybe the lighter choice is slightly better because of the initial HUI.</t>
  </si>
  <si>
    <t>Because 0..95 HUI is only mild pain that does not prevent any activities; while 0.78 is already quite limited; therefore it is better for less to reach average level than increase the gap even more.</t>
  </si>
  <si>
    <t>Obviously 0.1 HUI indicates sever disabilities and curing such case would be more sensible than slightly improving case of 4; which is not such a big number of people.</t>
  </si>
  <si>
    <t>Change the layout so that the graphical representation of numbers of people is similar to that of health improvement. It feels like helping fewer people more is better than more people less; because of the space used on the graph.</t>
  </si>
  <si>
    <t>Because the lighter alternative meant more health utility points; roughly 270. compared to  roughly 250.</t>
  </si>
  <si>
    <t>Because I don't trust the Health Utility Scale to accurately proportion health points; and I think that it is better to bring relatively less people a lot higher up it; even if that means less utility points overall; than more people not so far up it. I only worked against the mathematical logic when the ratio was fairly close; as in this situation.</t>
  </si>
  <si>
    <t>Because the Health Utility points were fairly evenly matched; and the lighter alternative has more people. On reflection; I would choose the other alternative now.</t>
  </si>
  <si>
    <t>Because when the average point gain is fairly similar; I would prefer to help particularly bad cases than fairly mild ones; despite their larger amount of sufferers.</t>
  </si>
  <si>
    <t>Again; when the points are similar I feel I can justify choosing the more severe case; even if it goes against economic logic.</t>
  </si>
  <si>
    <t>No. VEry well presented.</t>
  </si>
  <si>
    <t>Systemic Psychotherapy.</t>
  </si>
  <si>
    <t>because they are worse off. Even if by a little.</t>
  </si>
  <si>
    <t>improved those that needed health the most.</t>
  </si>
  <si>
    <t>Law</t>
  </si>
  <si>
    <t>The difference between the severity of the person's condition was small; and so I chose the option which cured the greater number</t>
  </si>
  <si>
    <t>The option I chose cured fewer people; but cured them to such a large extent as compared to the other option it meant that the overall quality of life improved</t>
  </si>
  <si>
    <t>Due to the small difference in the quality of life I chose the option which cured the greatest number. However the decision was difficult as the number of people cured as compared to the other option was small</t>
  </si>
  <si>
    <t>The health problems of the option I did not choose was minimal in comparison to the gain in health for the other</t>
  </si>
  <si>
    <t>Despite curing a quarter of the people as compared to the other option; the gain in the quality of life for the option I chose was too great to ignore</t>
  </si>
  <si>
    <t>it is very obvious the choices are repeatingmayb similar figures could be used instead of exactly same ones</t>
  </si>
  <si>
    <t>Maths with Economics</t>
  </si>
  <si>
    <t>the level of illness is very similar so its more preferable to cure more people</t>
  </si>
  <si>
    <t>although the no. of people can be cured is much less than the other one but the level of illness that could be recovered at the end is much greater than the group with more people</t>
  </si>
  <si>
    <t>level of illness is similar therefore would choose to cure more people</t>
  </si>
  <si>
    <t>the level of illness is lower in the group with fewer people. the group with more people has health state 0.95 which i believe their illness would be very minor</t>
  </si>
  <si>
    <t>although the 4 people group has quite a high health state 0.75. that means totally there will be 4 x 0.25 = 1 heath state recovered whereas in the one person group only 0.90. it is difficult since the figures are quite similar</t>
  </si>
  <si>
    <t xml:space="preserve">perhaps too much gut reaction rather than calculated guesses. </t>
  </si>
  <si>
    <t xml:space="preserve">Keep a description of the utility scale on screen at all times allowing better judgement of each individual case (i realise that it is on the handout). Improving the life of the less fortunate seems more of a priority than helping the more able (still some dependance on numbers) mainly due to gaining 100% health; allowing the patients the physical strength and capabilities necessary to increase the intellect as well as health; something not so much an issue on the higher end of the spectrum. Personal opinion weighs ability to travel/experience/learn and learn heavier than improvement in health; so facilitating the less able is more beneficial; not only to the patient but also to society as a whole (creative and intellectual potential that would otherwise be unused and the cost to society were these people not cured - acting under the presumptive that these people would be cared after). Perhaps an inclusion of this effect should be mentioned rather than just the general statement of "live to the end of a human lifetime in perfect health". </t>
  </si>
  <si>
    <t>Physics</t>
  </si>
  <si>
    <t>other people in reasonable health</t>
  </si>
  <si>
    <t>COMPLETELY curing people in a very bad state being very important</t>
  </si>
  <si>
    <t>comparable health issues... help the most</t>
  </si>
  <si>
    <t>other people in decent health</t>
  </si>
  <si>
    <t>giving all hope back to one person more important than helping 'just' four with lesser ailments</t>
  </si>
  <si>
    <t>It could be useful to have more examples of where the index comes from; and perhaps be able to refer back to this on screen; as well as paper.</t>
  </si>
  <si>
    <t>Not much difference in overall improvement in quality of life (improvement * number of patients).  I therefore valued the greater improvement in a small number of people to be worth more than a lesser improvement in a large number.</t>
  </si>
  <si>
    <t>The overall improvement in quality (improvement*number of patients) is similar.  I considered the huge improvement in a small number to be of greatest value.</t>
  </si>
  <si>
    <t xml:space="preserve">The overall improvement in quality (improvement*number of patients) is similar in each example.  I do not have strong feelings either way in this case.   </t>
  </si>
  <si>
    <t>The overall improvement in quality (improvement*number of patients) is similar.  I considered the greater improvement in a smaller number to be of most value.</t>
  </si>
  <si>
    <t>The treatment would be allow the patient in the selected example to achieve a massive change in lifestyle.  This would have been my decision if it had been 15 v 1</t>
  </si>
  <si>
    <t>Better to help the people worse off.</t>
  </si>
  <si>
    <t>Better to help those more severely affected.</t>
  </si>
  <si>
    <t>0.95 people have far fewer limitations due to their health.</t>
  </si>
  <si>
    <t>0.1 has quality of life improved far more by treatment.</t>
  </si>
  <si>
    <t>Psychology</t>
  </si>
  <si>
    <t>Difference in treatment effect is small compared to number of patients; so forgo a small loss in effectiveness to treat more people.</t>
  </si>
  <si>
    <t>Very large treatment effect offsets small number of treatable patients.</t>
  </si>
  <si>
    <t>Same as first; small difference in treatment effect offset by larger number of patients.</t>
  </si>
  <si>
    <t>Many more patients can be treated.</t>
  </si>
  <si>
    <t>Very large treatment effect.</t>
  </si>
  <si>
    <t>Laws</t>
  </si>
  <si>
    <t>the severity of the illness were very similar and so it was easy to decide to treat more people</t>
  </si>
  <si>
    <t>because there are obviously 10 times as many people you can treat for the right symptom however their ailment is far less severe.. it was a highly ethically challenging problem. in the end i decided (and maintained i think throughout the majority of the test) that it is more important to trat the very severe ailments than the lighter ones. this even in such a case where many more people would be treated if the opposite decision were made. horrible illnesses bringing people to a .05 utilities index should be strived to be cured both ethically for the person suffering them and also because they are a greater burnden on society I believe. for a different decision to be taken I believe the ratio should be absolutely quashing and more than 5 to 1 when the severity of the illness differences are so high</t>
  </si>
  <si>
    <t>the ailments were very close to each other and you could treat more people on the 19</t>
  </si>
  <si>
    <t>here it was hard becasue the difference in pain although substantial was however not crushing. I ended up deciding that the ggraver ilness should be cured in such a case but to be honest i found these decisions the hardest and am not a hundred percent sure how consistent i would be with such decisions. It depends by the pain suffered by both groups and how well they can continue their lives wiht it</t>
  </si>
  <si>
    <t xml:space="preserve">once again i believe that the gravest ailments should be treated absolutely by society </t>
  </si>
  <si>
    <t>Maybe give an indication as to what sort of severity of health is in question. Maybe provide pictures - evokative?</t>
  </si>
  <si>
    <t>Human Sciences</t>
  </si>
  <si>
    <t>0.95 is quite healthy already - would benefit the 27 people more</t>
  </si>
  <si>
    <t>0.05 is really poor health compared to 0.80. Those 10 need the treatment much more.</t>
  </si>
  <si>
    <t>Similar health levels ; however; 15 poorer health. However; would probably now change my mind again. 19 people is more. Difficult because similar numbers affected by similar health; and overall quite healthy.</t>
  </si>
  <si>
    <t>0.95 very healthy. 12 people need treatment more.</t>
  </si>
  <si>
    <t>0.10 person certainly needs treatment much more. Also numbers involved don't differ too much.</t>
  </si>
  <si>
    <t>no; but saving lifves is more importent</t>
  </si>
  <si>
    <t>LLM</t>
  </si>
  <si>
    <t>I think that I made some decisions that I would change if doing the experiment again.</t>
  </si>
  <si>
    <t>The scale could be better explained especially in terms of the implications of each score (perhaps an example in each case). Also I was concerned with the effect on patients that were not treated - i.e. would there case get worse?</t>
  </si>
  <si>
    <t>Biochemical Engineering</t>
  </si>
  <si>
    <t xml:space="preserve">For people with a utility index above 0.9 I assumed their quality of life would still be quite tolerable; and treating a larger number of small complaints would be better use of resources. </t>
  </si>
  <si>
    <t>I think I probably made the wrong choice here because I misjudged the relative severity of an injury with a value of 0.8. Rehabilitating 50 people may be more valuable that 10 severe cases</t>
  </si>
  <si>
    <t>The relative similarities between the 2 conditions made it difficult to strongly prefer  one particular option - so I felt it would be better to treat as many complaints as possible.</t>
  </si>
  <si>
    <t>A score of 0.95 I felt would not have a significant effect on quality of life and should not be a priority of the NHS.</t>
  </si>
  <si>
    <t>At an index of around 0.75 some activities are lost and I felt that it would be better to maximise the number of people with perfect health at this particular ratio.</t>
  </si>
  <si>
    <t>MEDICINE</t>
  </si>
  <si>
    <t>Because although both conditions are not that damaging to an individuals quality of life i felt it was instinctive to treat the patients with the lower quality of life as patients with 0.95 would be able to lead relatively normal lives without treatment (more so than 0.91 patients). However; the fact that the gap in the number to treat is quite large made the decision even harder.</t>
  </si>
  <si>
    <t>A patient with 0.05 quality of life is far more severe than a patient with 0.80. Even though the number to treat is low for the 0.05 group treating them will be far better for the NHS in the long run as less chronic drug treatment will be required. In addition; 0.80 patients will be able to lead relatively normal lives without treatment and the chronic drug treatment cost will be far less in comparison to 0.05 patients.</t>
  </si>
  <si>
    <t>The number to treat is very similar therefore i felt it was instinctive to go for the treatment which will improve the quality of life the most.</t>
  </si>
  <si>
    <t>As 0.95 patients can live relatively normal lives without treatment i chose 0.78 as there will be a greater improvement in the quality of life. However; the small number of patients the treatment will treat in comparison to the large number of people the 0.95 treatment will treat made the decision difficult.</t>
  </si>
  <si>
    <t>Both treatments treat a very small number of people. However; the massive gap in the ability of the treatments to improve quality of life made it instinctive to choose 0.10</t>
  </si>
  <si>
    <t>N/K</t>
  </si>
  <si>
    <t xml:space="preserve">In both cases the quality of life appeared relatively good and where the significance of the change was less dramatic and involved fewer individuals it was not selected. </t>
  </si>
  <si>
    <t xml:space="preserve">1.The 10 individuals (possibly)had no quality of life.2.The 10 individuals would (probably) have zero productivity and a cost to society.   </t>
  </si>
  <si>
    <t xml:space="preserve">At this level of quality of life the decision is somewhat arbritary; however as the qualitative difference was only .04; the greater number was chosen. </t>
  </si>
  <si>
    <t>Overwhelmed by the sheer difference in numbers treated (and chronic pain can be insidious).</t>
  </si>
  <si>
    <t xml:space="preserve">1 person has no quality of life. </t>
  </si>
  <si>
    <t>I don't think some people realise the difference between 05 to 1.0; and 0 to 0.5; ie the choice between life and death. If people were shown pictures of what these scales mean; they will treat it with more seriousness than they would with numbers on a linear scale.</t>
  </si>
  <si>
    <t>BSc Economics</t>
  </si>
  <si>
    <t>Because it involves an improvement to health of those who are least healthy.</t>
  </si>
  <si>
    <t>Because it involves an improvement to health of those who are least healthy. 0.95 is an acceptable state of health to me; compared to 0.78.</t>
  </si>
  <si>
    <t>Because it involves an improvement to health of those who are least healthy. 0.10 is unacceptable as a health level for anybody.</t>
  </si>
  <si>
    <t>I didn't find any.</t>
  </si>
  <si>
    <t>I have no idea</t>
  </si>
  <si>
    <t>MPhil/PhD Construaction economics and management</t>
  </si>
  <si>
    <t>The health states between them are similar; so I choose to treat more people of course.</t>
  </si>
  <si>
    <t>As we can see; there are big number differences between these treatment; which make me feel quite hard to decide. Finally; I thought the 10 people's health is more terrible.</t>
  </si>
  <si>
    <t>Since the health state of both has little difference; I prefer to cure more people.</t>
  </si>
  <si>
    <t>Although the 12 people group's health is worse; but not so bad; their numbers are vary 48-12=36; that's why I prefer to treat more people.</t>
  </si>
  <si>
    <t>It's really hard to decide. The 0.10 people is only one. I have to choose more people. But I am really not quite sure about it.</t>
  </si>
  <si>
    <t>Classics</t>
  </si>
  <si>
    <t>Difference in utility levels is slight; and the amount of people who would benefit is far greater.</t>
  </si>
  <si>
    <t>Although not as great in number; their health is more seriously impaired; whereas in the other alternative they could still lead relatively full lives with a little assistance.</t>
  </si>
  <si>
    <t>Difference is number of people is small; so had  little problem in choosing the option where their utility levels were lower.</t>
  </si>
  <si>
    <t>More people would benefit; and although those in the other option have lesser levels of health; they are not drastic.</t>
  </si>
  <si>
    <t>I valued one person who has very serious health problems over four who; although far from being in perfect health; are probably more capable.</t>
  </si>
  <si>
    <t xml:space="preserve">'lighter' is ambiguous. i had problems deciding which panel was 'lighter' and had to ask. </t>
  </si>
  <si>
    <t>economics and geography</t>
  </si>
  <si>
    <t>0.91 and 0.95 are not very far apart so we might as well save 48 people instead of just 27</t>
  </si>
  <si>
    <t>health of 0.05 means near death. makes sense to treat those who are on the brink of death even though there are only 10 of them. those with health of 0.80 have less need for treatment</t>
  </si>
  <si>
    <t>15 and 19 are not much of a difference. should save those who have worse health</t>
  </si>
  <si>
    <t xml:space="preserve">0.78 is quite far from 0.95. should save those with significantly worse health </t>
  </si>
  <si>
    <t xml:space="preserve">0.10 means on the brink of death. should save the person who is almost dying even though only 1 person is. </t>
  </si>
  <si>
    <t>Science</t>
  </si>
  <si>
    <t>More people can be cured.The disability is almost the same</t>
  </si>
  <si>
    <t>More people can benefit.</t>
  </si>
  <si>
    <t>More can be treated.The level of disability is almost the same</t>
  </si>
  <si>
    <t>More people will get treated</t>
  </si>
  <si>
    <t>Giving a full health to 4 is better than only 1  person in severe health problem</t>
  </si>
  <si>
    <t xml:space="preserve">No. </t>
  </si>
  <si>
    <t>Perhaps more descriptions of the actual situation of the scenario involved; after all it is an arbitrary and assumptious scale as to who's pain or discomfort  is worse than others. However; I understand it's neccessary to objectify pain in such a way</t>
  </si>
  <si>
    <t>Geography and Anthropology</t>
  </si>
  <si>
    <t>The similarity between the pain or discomfort for each group was not significantly different. ie only 0.4 difference; therefore I decided it was better to help as many people as possible; as the 27 group were not much worse off that the 48 group. Furthermore the numbers benefiting were nearly double that of the alternative situation</t>
  </si>
  <si>
    <t>Hard as the 10 group were severely in pain; however; I decided to chose the 50 group as 5 times as many people would benefit from the choice</t>
  </si>
  <si>
    <t xml:space="preserve">Again; the pain difference was unvariable; just 0.5 difference; therefore; it seemed more logical to choose the group with whom more benefitted. </t>
  </si>
  <si>
    <t>Four times as many people benefitted and the pain difference was not significantly different; therefore it seemed better to help as many people as possible</t>
  </si>
  <si>
    <t>I couldnt justify helping just one person; although they were in severe discomfort; four times as many would be saved in the other scenario</t>
  </si>
  <si>
    <t>It is better I think in general to treat less people with more severe health problems than a larger number who are healthier.</t>
  </si>
  <si>
    <t>Even more so now. I would always like to see 10 people with serious conditions; who suffer more; taken care off before a larger number who are much healthier.</t>
  </si>
  <si>
    <t>I continue with my same views on priorities although in this case; the differences where minimal.</t>
  </si>
  <si>
    <t>Same as before.</t>
  </si>
  <si>
    <t>Although the benefit of this option was 2.4 (48*0.05) whereas the benefit of the other option 2.43 (27*0.09); I  decided that as the severity of both cases was not too great; and as there are likely to be positive knock-on effects for productivity; then the majority should benefit. This answer does; however contradict much of my reasoning for other choices made</t>
  </si>
  <si>
    <t>I had attached a small but significant positive weighting to the most severe cases meaning that where the expected benefit was very close; I would tend to favour the treatment of severe cases.</t>
  </si>
  <si>
    <t>The benefit of the second option was greater and; as I had been slightly favouring the treatment of more sever cases; this fitted with my choice policy</t>
  </si>
  <si>
    <t>The lighter option had a greater expected benefit and I had a policy of favoring the treatment of more severe cases</t>
  </si>
  <si>
    <t>Whilst the net benefit of my chosen option is not too much less than the one I didn't choose; I did struggle here because of the significant impact on 4 times as many people the other treatment would have had</t>
  </si>
  <si>
    <t>more information like the income and working status of the patients should be considered and comparative statistics in this experiment might be not fair as life cannot be compared but if there only exist a limited amount of resources; then we would leave no choice but to choose. This problem would be considered as error.</t>
  </si>
  <si>
    <t>income and working status should be included</t>
  </si>
  <si>
    <t>economics and statistics</t>
  </si>
  <si>
    <t>as the values of life differ less in ratio to the number of people</t>
  </si>
  <si>
    <t>50 people of almost good health need less help than the 10 people with almost death sickness</t>
  </si>
  <si>
    <t>more people should be save with two comparable health</t>
  </si>
  <si>
    <t>the 12 people needed more help as the 48 people is almost having a perfect health</t>
  </si>
  <si>
    <t xml:space="preserve">the ratio of health to number of people is higher for that 1 person </t>
  </si>
  <si>
    <t>The distinction between 'lighter' and 'darker' confused me. May be colors should have been used</t>
  </si>
  <si>
    <t>MSc Decisison sciences</t>
  </si>
  <si>
    <t>I deem the 5% change to be too small to be felt as far as his productivity is concerned. The change for the 27 may impact their productivity.</t>
  </si>
  <si>
    <t>I think treating the ten is equivalent to giving them a new life. In the other alternative people at .8 may have adapted to their shortcomings.</t>
  </si>
  <si>
    <t>It was a higher number for a relatively small difference in utilities.</t>
  </si>
  <si>
    <t>I thinking the shift for the twelve would mean more in terms of productivity than for 48. 48*.05 &lt; 12*22.</t>
  </si>
  <si>
    <t>.75*4&gt;1*.9</t>
  </si>
  <si>
    <t>have some elaboration. For example; give examples of different illnesses and what 'some activities' entail.Also; the cost to society for treatment/non-treatment.</t>
  </si>
  <si>
    <t>BSc Economics and Politics</t>
  </si>
  <si>
    <t>The difference between the two utilities is little and therefore; more people being treated is better.</t>
  </si>
  <si>
    <t>The difference between the two utilities is markedly different. Anything below 0.5 will require the person the help of someone else to function normally. The improvement in life of this group of ten makes more sense than a group of 50 who can function properly but might suffer some pain.</t>
  </si>
  <si>
    <t xml:space="preserve">This was somewhat difficult because the 0.83 group is just below the level where they need special tools to function. The difference in utility is small and both experience difficulties; quantity takes precedence over the utility most of the time as more is treated. </t>
  </si>
  <si>
    <t>0.95 group is in pain but is not prevented from any activity while the group of 12 is hindered from some activities. Therefore; the 12 should get treatment</t>
  </si>
  <si>
    <t>The difference in the number of people getting treated is not that big. 0.10 utility is a tough point to live in.</t>
  </si>
  <si>
    <t xml:space="preserve">give more examples of the scale on figure one to help with the decisions.  </t>
  </si>
  <si>
    <t>chemistry with maths</t>
  </si>
  <si>
    <t>because they were lower on the health scale</t>
  </si>
  <si>
    <t>because they were lower on the health scale and the other was higher on the health scale so they already had fairly good health where as the 10 who only had 0.05 would have very poor health</t>
  </si>
  <si>
    <t xml:space="preserve">these were very similar. i just choose the one with the lower health score  </t>
  </si>
  <si>
    <t>the 48 had almost perfect health whereas the 12 had lower health and hence i choose that group more</t>
  </si>
  <si>
    <t xml:space="preserve">the 4 had reasonable health however the 1 had very bad health and hence i choose one over 4 </t>
  </si>
  <si>
    <t>I think it is pretty well-designed.</t>
  </si>
  <si>
    <t>BSc. Economics</t>
  </si>
  <si>
    <t>Because both groups have generally good health (both are above 90%) and the group I preferred contain nearly double the number of people as compared with the other option.</t>
  </si>
  <si>
    <t>I consider health above 75% as good and think that people who are in relatively poorer condition should be preferred over those who are much better.</t>
  </si>
  <si>
    <t xml:space="preserve">Both groups are generally in good health and the difference between number of patients is not so much so I prefer to improve the condition of relatively poorer group(poorer health wise) </t>
  </si>
  <si>
    <t>ALternative group is very healthy(95%) and so I think the treatment should go to the other one. I believe in equality.</t>
  </si>
  <si>
    <t>Although I believe in equality; the number of people we have to give-up in order to treat one  patient in dire condition; is very high and so I prefer improving health of larger group.</t>
  </si>
  <si>
    <t>I think I made a mistake possibly in answering one of the questions; I had forgotten which was my original answer and misinterpreted the question.</t>
  </si>
  <si>
    <t>I felt that the 48 were so nearly 100% that the 27 would on balance benefit more.</t>
  </si>
  <si>
    <t>There is a big difference between 10 and 50 but the 10 were in such a poor state that I felt their needs were greater</t>
  </si>
  <si>
    <t>There is not a big difference either in the numbers of patients or the severity of their conditions so I chose the slightly more needy.</t>
  </si>
  <si>
    <t>None of these patients was very needy so I felt that the ones in the lower category could benefit more.</t>
  </si>
  <si>
    <t>I chose the one who most needed it.</t>
  </si>
  <si>
    <t xml:space="preserve">the questionnaire could be more detailed and more specific and instead of just indicating a numeric scale of health it could be easier to chose for the participants if he or she is offered with real life situations and details of actual illnesses and diseases. </t>
  </si>
  <si>
    <t xml:space="preserve">Psychology </t>
  </si>
  <si>
    <t>the group of 48 people are almost in good health so it is a better choice in this case to  spend the resources on the group with a lower quality of health.</t>
  </si>
  <si>
    <t>in this case in order to care for the group of 10 people with almost dying status requires a lot of funds and resources so it is a better choice in my opinion to raise the health of the other group who has 50 people.</t>
  </si>
  <si>
    <t>this choice was quite easy to make because the health level of the two group are almost identical so it is wiser to spend on the group with the higher population.</t>
  </si>
  <si>
    <t>the group of 12 have almost 3 quarters of health quality but the other group has 4 times more people so if they are completely taken care of; they won't probably need any medical care for a few years and in the long run this could be quite beneficial for the NHS.</t>
  </si>
  <si>
    <t>the 1 person is almost in a near dying status but the other group has more patients in it.</t>
  </si>
  <si>
    <t>The instructions could be more concise.</t>
  </si>
  <si>
    <t xml:space="preserve">The health conditions are both good enough; so I decide to treat the group are more people. </t>
  </si>
  <si>
    <t xml:space="preserve">Because there are much more people in this group. </t>
  </si>
  <si>
    <t>The health condition are similar; so I choose to treat more people.</t>
  </si>
  <si>
    <t xml:space="preserve">I think index 95 is good enough; so I decide to treat people whose condition are worse.  </t>
  </si>
  <si>
    <t xml:space="preserve">Compared with people whose condition is still ok; I prefer to treat who is completely deaf and blind. </t>
  </si>
  <si>
    <t>It felt far too impersonal. Different people cope with pain and conditions in different ways. It seemed strange to lump them all in one box or the other and any conclusions drawn from this should not be made into NHS policy.</t>
  </si>
  <si>
    <t>The difference between the conditions is negligible and there were more patients in one box than the other</t>
  </si>
  <si>
    <t>10 people were saved from death whilst fifty suffered with relatively minor conditions. It seemed like the only fair solution</t>
  </si>
  <si>
    <t>Difference between the conditions was negligible and there were more in one group than the other</t>
  </si>
  <si>
    <t>The large group had a minor ailment but overall it seemed that there were so many more of them that although the smaller group might suffer a little it was the most reasonable compromise.</t>
  </si>
  <si>
    <t>Although in terms of efficiency it was slightly worse an option - the improvement was vast and the other group of people weren't suffering greatly</t>
  </si>
  <si>
    <t>accounting</t>
  </si>
  <si>
    <t xml:space="preserve">they level of health was similar and it would have been wise to save more people with similar level of health problmes </t>
  </si>
  <si>
    <t>the 10 people were near death if i can save all ten and bring them closer to 100% health compared to 50people who are experiencing minor health problems i will at all times</t>
  </si>
  <si>
    <t>the level of health is very close  as with the amount of patients that need care so i choose to save the group with the higher need of care</t>
  </si>
  <si>
    <t>the level of health problems for the 12 were alot more needed than the 48 who is almost near perfect health they can survive a little longer</t>
  </si>
  <si>
    <t>i rather save 1 persons life who is near death compared to 4 others who has not that severe health problems</t>
  </si>
  <si>
    <t>No ; nothing went wrong</t>
  </si>
  <si>
    <t>Noting comes to mind</t>
  </si>
  <si>
    <t>Accounting</t>
  </si>
  <si>
    <t xml:space="preserve">I used a benchmark of .80 as a guide to a condition that you can live with without severely limiting your quality of life once this is met then i will opt to help the greater number of people </t>
  </si>
  <si>
    <t>I used a benchmark of .80 as a guide to a condition that you can live with without severely limiting your quality of life; since i look at the difference between the two conditions as small i opted to help more people  most of the time</t>
  </si>
  <si>
    <t>I think that the people on the scale as.95 are barely limited by their aliment and therefore opted to do greater good by giving a smaller group a bigger change to their lives</t>
  </si>
  <si>
    <t>although the aliment afflicting the .75 people is somewhat restricting i think that it would be almost inhumane to bypass the person severely limited at .10</t>
  </si>
  <si>
    <t xml:space="preserve">LLB Law </t>
  </si>
  <si>
    <t xml:space="preserve">There was only a 0.4 difference between the two indexes; the suffering seems to me minimal at the 1.00 - 0.90 range; and an additional 21 more people could be helped for 0.95 ; so it seemed to be the best choice. </t>
  </si>
  <si>
    <t xml:space="preserve">To save someone in such an incapacitated state would validate not helping others who could perform everyday functions independently with the help of special tools. </t>
  </si>
  <si>
    <t xml:space="preserve">There was only a 0.04 difference between the two and four extra people would be saved. The range isn't that wide and it would be preferable to save more of whom are just a little less disabled. </t>
  </si>
  <si>
    <t xml:space="preserve">A health utility index of 0.95 appears to prevent no activities; so the slight pain suffered by those in that category should be overlooked to help a lesser number of people suffering more pressing problems. </t>
  </si>
  <si>
    <t>Although a significant amount could be saved at 0.75; the person who is stripped of nearly all ability to live life; if given the chance to be fully cured; should be granted the cure instead of the lot at 0.75 who suffer some disability yet manage to go about their daily lives still.</t>
  </si>
  <si>
    <t>I didn't see any issues with it; nor could I spot anything I would personally change.</t>
  </si>
  <si>
    <t>Psychology/Law</t>
  </si>
  <si>
    <t>The severity of the problem. If 4 people are able to function - even somewhat uncomfortably - with a problem; but 1 person has no quality of life whatsoever; than the 4 people who are capable of maintaining their lifestyles shouldn't be the main priority.</t>
  </si>
  <si>
    <t>Obviously; the number of people at .80 is far greater and you would be enhancing the lives of a much larger number of people; but the lower number is in a much more critical state. More people would benefit if I chose the other group; but the smaller group of people would benefit far more.</t>
  </si>
  <si>
    <t xml:space="preserve">In hindsight; when the level of suffering is this close in range; the number of people who can be treated should have taken the priority. </t>
  </si>
  <si>
    <t>Although there isn't a drastic difference in the severity of the health condition; the smaller group of people would have much more to gain by being treated than the larger number.</t>
  </si>
  <si>
    <t xml:space="preserve">One person who is near death and incapable of having quality of life or being independent takes more a priority than people who can function. If 50 people were at 0.75 and 1 person was .10; I may have thought otherwise; but for such a small number; I believe the drastic improvement in one person's life is more beneficial than slightly improving 3 additional people. </t>
  </si>
  <si>
    <t>I cannot judge this</t>
  </si>
  <si>
    <t>considerably more people can be treated and the difference in the life quality is comparable for both groups</t>
  </si>
  <si>
    <t>although the group on the right is in much worse state of health and urgently need treatment; 5 times more people can be brought back to perfect health in the group on the left. this decision was extremely difficult to take</t>
  </si>
  <si>
    <t>the level of treatment in both groups does not differ very much and more people can be cured completely form the left column</t>
  </si>
  <si>
    <t>four times more people can be brought back to their perfect health on the left than on the right and the level of treatment does not differ significantly</t>
  </si>
  <si>
    <t>the four people from the left can live relatively comfortably with their current state of health; but one person from the right suffers a lot; moreover; there is a chance to cure them completely</t>
  </si>
  <si>
    <t>perhaps give more practical examples of health states for values in between.</t>
  </si>
  <si>
    <t>life sciences</t>
  </si>
  <si>
    <t>health state of 0.95 for life can be treated with drugs that reduce pain. These patients do not experience any limitations in activities of daily living.</t>
  </si>
  <si>
    <t xml:space="preserve">i think such a drastic benefit justifies treating 10 patients instead of 50. </t>
  </si>
  <si>
    <t>i don't think there is much of a difference between the two health states so i would treat the group with the larger number of patients</t>
  </si>
  <si>
    <t xml:space="preserve">i think 0.95 is a bearable state of health to continue living in and treatment would benefit patients with more severe disease. </t>
  </si>
  <si>
    <t>if the sample size were larger i would have chosen the alternative; but i think spending available resources on 4 patients may be slightly more economical</t>
  </si>
  <si>
    <t>It depends on your aims. I would have liked more explanation and description in the health state and quality of life of the Health Utilities Index scores. Some examples would have been good. It is hard to make a choice without having more knowledge of what each score means in practice in someone's life.</t>
  </si>
  <si>
    <t>The number of people in the lighter option is substantially higher; while the difference in their poor health is small; so I decided to help the highest number of people</t>
  </si>
  <si>
    <t>Because their quality of life would be extremely low without treatment; while the higher number of people have good quality of life comparatively to the lighter option</t>
  </si>
  <si>
    <t>I decided to help the higher number of people because the difference in poor health is relatively small and the health of the smaller group does not fall in very low levels</t>
  </si>
  <si>
    <t>I decided to help the bigger group; because the number of people is substantially higher and; although the difference in poor health is quite significant; the smaller group does not fall in very low levels.</t>
  </si>
  <si>
    <t>I chose the smallest group because their quality of life would be extremely low without treatment in comparison to the larger group.</t>
  </si>
  <si>
    <t>works like a dream.</t>
  </si>
  <si>
    <t>EBEES</t>
  </si>
  <si>
    <t>They were in a worse state. Whereas the 48 were reasonably healthy</t>
  </si>
  <si>
    <t>10 patients were in a critical state; whereas 50 patients were in a moderately better condition. So; the 10 patients had more ground for the treatment as opposed to the 50 patients</t>
  </si>
  <si>
    <t>The 15 patients were in a worse state then the 19 patients. So; I deemed it would be more beneficial to help the 15 patients.</t>
  </si>
  <si>
    <t>12 patients were in a worse condition than the 48 patients (who were reasonably healthy). So I assumed that helping the 12 patients would be more beneficial than helping 48 patients.</t>
  </si>
  <si>
    <t>I assumed that it would be more beneficial to help one critical patient rather than 4 non-critical patients.</t>
  </si>
  <si>
    <t>Not sure</t>
  </si>
  <si>
    <t>Number of people cured</t>
  </si>
  <si>
    <t>higher number of people that could gain health</t>
  </si>
  <si>
    <t>improve health condition to fewer that have worst condition</t>
  </si>
  <si>
    <t xml:space="preserve">give less people with worst condition a chance </t>
  </si>
  <si>
    <t>improve health for higher number of people</t>
  </si>
  <si>
    <t xml:space="preserve">I think you could make it more visual. It's difficult to imagine some times. Also it's difficult to remember the though process afterwards. It would also be good to know how many questions there are; so we can allocate the appropriate time. Maybe make us ponder the decision for a set amount of time because these decisions aren't best made fast. </t>
  </si>
  <si>
    <t>business</t>
  </si>
  <si>
    <t xml:space="preserve">I thought people would be happier and people around them would like it better if they were completely healthy. Also .91 isn't that bad. </t>
  </si>
  <si>
    <t>It's hard to give up on people in pain. I would like to help fewer people in great suffering; than more people with less suffering.</t>
  </si>
  <si>
    <t xml:space="preserve">Same reason as feedback 1. Also 19 people live healthy life is more favorable than 15. </t>
  </si>
  <si>
    <t>ratio was 4:1 and the 12 was not in dire pain.</t>
  </si>
  <si>
    <t>I tend to always help the person most in pain. At a ratio of 4:1; it's reasonable.</t>
  </si>
  <si>
    <t>I thought that one of the options was weird as it gave me the choice to choose treating lots of people a great deal or fewer people a little bit?!  This seemed to have the numbers/values the wrong way round as it is obviously better to treat lots of people a lot rather than only a few people a little bit.</t>
  </si>
  <si>
    <t>Mention conditions or scenarios to assess people's perceptions of illness and being treated e.g the issue of self induced conditions.  Also; could mention ages of patients as many people prioritise younger people.  Another issue is should we put resources towards helping immigrants who come here for help eg HIV/Aids medication.....controversial but important.</t>
  </si>
  <si>
    <t>medicine(!)</t>
  </si>
  <si>
    <t>48 is a lot more people than 27 so I thought number treated was more relevant in this case</t>
  </si>
  <si>
    <t>only 10 people treated but it is a huge improvement in their QoL whereas the 50 are already at 0.8 so not very bad health.</t>
  </si>
  <si>
    <t>not sure but I think the greater QoL influenced my decision more than number treated. 0.87 is quite good health</t>
  </si>
  <si>
    <t>This time the number of people is great so I went for helping lots since the 12 people are not too bad in health;  I prioritised number over benefit</t>
  </si>
  <si>
    <t>The person at 0.1 health is very bad and treated would massively improve his life so this has more benefit (in my opinion) than treating 4 people with okay health.</t>
  </si>
  <si>
    <t>not a student</t>
  </si>
  <si>
    <t>Priority to the worse off</t>
  </si>
  <si>
    <t>Total</t>
  </si>
  <si>
    <t>Sim</t>
  </si>
  <si>
    <t>Priority to worse off</t>
  </si>
  <si>
    <t>Doesn’t rationalize</t>
  </si>
  <si>
    <t>AvE P w/o</t>
  </si>
  <si>
    <t>GvF P w/o</t>
  </si>
  <si>
    <t>QvP Priority w/o</t>
  </si>
  <si>
    <t>AvE utilitarian</t>
  </si>
  <si>
    <t>GvF utilitarian</t>
  </si>
  <si>
    <t>QvP utilitarian</t>
  </si>
  <si>
    <t>AvE greater number</t>
  </si>
  <si>
    <t>GvF greater number</t>
  </si>
  <si>
    <t>QvP greater number</t>
  </si>
  <si>
    <t>AvB Sim</t>
  </si>
  <si>
    <t>Average switch from sim to priority for w/o</t>
  </si>
  <si>
    <t>Average switch from sim to greater number</t>
  </si>
  <si>
    <t>Average switch from sim to utilitarianism</t>
  </si>
  <si>
    <t>Average switch from sim to no rationale</t>
  </si>
  <si>
    <t>CvD Sim</t>
  </si>
  <si>
    <t>Average</t>
  </si>
  <si>
    <t>Normalized</t>
  </si>
  <si>
    <t>71 (failed dominance)</t>
  </si>
  <si>
    <t>Nothing went wrong.</t>
  </si>
  <si>
    <t>Better conceptual explation</t>
  </si>
  <si>
    <t>Full health to greater majority of people makes sense in that more people who can contribute to the economic well being of the nation are taken care off so that wealth can be created for further development and progress. Enjoying full health enables happiness.</t>
  </si>
  <si>
    <t>More persons are taken care to full health. These are the productive segment of the society.</t>
  </si>
  <si>
    <t>Creating wealth and happiness for majority with  the same level of resources makes economic and political sense.</t>
  </si>
  <si>
    <t xml:space="preserve">Democracy is a game of numbers; so is democratic economy. </t>
  </si>
  <si>
    <t>Health is wealth and the greater the number of healthy people the better the health.</t>
  </si>
  <si>
    <t>74 (failed dominance)</t>
  </si>
  <si>
    <t>According to the scale given; a person with utility of 0.91 has "difficulty" in walking around the neighborhood. this is a more of a concern to me then helping someone experiencing "moderate pain"</t>
  </si>
  <si>
    <t>It is expensive to restore someone who is in so bad a state of health. In addition; there is no realistic guarantee that once the person is nursed back to health; that he would be able to contribute back to society</t>
  </si>
  <si>
    <t>the difference is marginal. so i guess its down to the "feel" of the situation</t>
  </si>
  <si>
    <t>Obviously someone who is experiencing moderate to severe chronic pain warrants more attention than the other</t>
  </si>
  <si>
    <t>Cost of saving someone so close to death is extremely high. Even if we do so; hard to predict if the cost that went into saving him was worth it</t>
  </si>
  <si>
    <t>110 (failed dominance)</t>
  </si>
  <si>
    <t>the need for medication and cure is greater</t>
  </si>
  <si>
    <t xml:space="preserve">everyone deserves cure but there are some cases  where health would deteriorate at a point of no return; that is why cure could eventually go where health can still be improved or stabilize </t>
  </si>
  <si>
    <t>both need a cure but priority should go to the less fortunate first.</t>
  </si>
  <si>
    <t>seems to look more worrying with such a state of health. Needs more attention.</t>
  </si>
  <si>
    <t>There is still some positive margin to help in recovering full health. As for the other one; it seems that despite obvious attention earlier in life; still has deteriorate to a point that is critical and seems to slip away some how.</t>
  </si>
  <si>
    <t>0 or 1 is priority for worse off</t>
  </si>
  <si>
    <t>UTIL</t>
  </si>
  <si>
    <t>WORST</t>
  </si>
  <si>
    <t>UTIL&amp;WORST</t>
  </si>
  <si>
    <t>GREATER</t>
  </si>
  <si>
    <t>% share of SIM</t>
  </si>
  <si>
    <t>% share of UTIL</t>
  </si>
  <si>
    <t>% share of WORST</t>
  </si>
  <si>
    <t>% share of GREATER</t>
  </si>
  <si>
    <t>sum (may be greater than 100)</t>
  </si>
  <si>
    <t>Explanation rate</t>
  </si>
  <si>
    <t>UTIL fit</t>
  </si>
  <si>
    <t>WORST fit</t>
  </si>
  <si>
    <t>GREATER fit</t>
  </si>
  <si>
    <t>Share incl. ties</t>
  </si>
  <si>
    <t>Util&amp;Worst</t>
  </si>
  <si>
    <t>SIM (+util)</t>
  </si>
  <si>
    <t>SIM (+worst off) fit</t>
  </si>
  <si>
    <t>SIM (+util fit)</t>
  </si>
  <si>
    <t>SIM (+worst)</t>
  </si>
  <si>
    <t>%share UTIL&amp;WORST</t>
  </si>
  <si>
    <t>Sim (+worst)</t>
  </si>
  <si>
    <t>Sim (+util)</t>
  </si>
  <si>
    <t>Sim (+worst/util tied)</t>
  </si>
  <si>
    <t>SIM (+worst/util tied)</t>
  </si>
  <si>
    <t>Premium over average</t>
  </si>
  <si>
    <t>Average explanation premium</t>
  </si>
  <si>
    <t>SIM (+worst) explanation premium</t>
  </si>
  <si>
    <t>SIM (+worst/util tie) explanation  premium</t>
  </si>
  <si>
    <t>Sim (+util) explanation premium</t>
  </si>
  <si>
    <t>UTIL explanation premium</t>
  </si>
  <si>
    <t>Worst explanation premium</t>
  </si>
  <si>
    <t>Util&amp;worst premium</t>
  </si>
  <si>
    <t>Greater premium</t>
  </si>
  <si>
    <t>share no ties</t>
  </si>
  <si>
    <t xml:space="preserve">% of choices in line with utilitarianism (all choices excluding DvE and NvO) </t>
  </si>
  <si>
    <t>% of choices in line with priority for worst off (all choices excluding DvE NvO)</t>
  </si>
  <si>
    <t>% of choices in line with greater number excluding DvE and NvO</t>
  </si>
  <si>
    <t>Sim-3+util</t>
  </si>
  <si>
    <t xml:space="preserve">% of choices in line with SBDM (+util in dissimilarity choices)  assumed threshold for similarity  is 0.05 </t>
  </si>
  <si>
    <t>% of choices in line with SBDM (+worst off in dissimilarity choices)  assumed similarity threshold is 0.05</t>
  </si>
  <si>
    <t>Best among SIM versions</t>
  </si>
  <si>
    <t>SIM1 (+util)</t>
  </si>
  <si>
    <t>SIM1 (+worst)</t>
  </si>
  <si>
    <t>Best overall fit</t>
  </si>
  <si>
    <t>Best SIM version</t>
  </si>
  <si>
    <t>SIM3 (+util)</t>
  </si>
  <si>
    <t>SIM3 (+worst)</t>
  </si>
  <si>
    <t>% of choices in line with SIM-3+worst off, threshold for sim is 0.09 (A&gt;B, B&gt;C, C&gt;D, no DvE, A&gt;C,  A&lt;D, A&lt;E, B&gt;D, B&lt;E, C&gt;E, S&lt;R, U&lt;T, W&lt;V, G&lt;F, Q&lt;P)</t>
  </si>
  <si>
    <t>Fit rate</t>
  </si>
  <si>
    <t>Fit premium over average of rivals</t>
  </si>
  <si>
    <t>Fit premium compared to second-best</t>
  </si>
  <si>
    <t>Premium over second-best</t>
  </si>
  <si>
    <t>SIM (+worst) explanation premium over second-best</t>
  </si>
  <si>
    <t>SIM (+worst/util tie) explanation  premium over second-best</t>
  </si>
  <si>
    <t>Sim (+util) explanation premium over second-best</t>
  </si>
  <si>
    <t>UTIL explanation premium over second-best</t>
  </si>
  <si>
    <t>Worst explanation premium over second-best</t>
  </si>
  <si>
    <t>Util&amp;worst premium over second-best</t>
  </si>
  <si>
    <t>Greater premium over second-best</t>
  </si>
  <si>
    <t>Premium over next best</t>
  </si>
  <si>
    <t>Similarity in number of people</t>
  </si>
  <si>
    <t>Similarity health dimension</t>
  </si>
  <si>
    <t>Similarity numbers dimension</t>
  </si>
  <si>
    <t>Sim in number of people</t>
  </si>
  <si>
    <t>QvP Similarity in number</t>
  </si>
  <si>
    <t>AvB sim to QvP similarity in number</t>
  </si>
  <si>
    <t>CvD sim  to QvP similarity in number of people</t>
  </si>
  <si>
    <t>Average switch from sim to sim-in-numbers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</si>
</sst>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font>
    <font>
      <sz val="9"/>
      <name val="Arial"/>
      <family val="2"/>
    </font>
    <font>
      <sz val="8"/>
      <name val="Arial"/>
      <family val="2"/>
    </font>
    <font>
      <sz val="10"/>
      <name val="Arial"/>
      <family val="2"/>
    </font>
    <font>
      <sz val="10"/>
      <name val="Arial"/>
      <family val="2"/>
    </font>
    <font>
      <sz val="11"/>
      <name val="Calibri"/>
      <family val="2"/>
      <scheme val="minor"/>
    </font>
  </fonts>
  <fills count="2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6"/>
        <bgColor indexed="64"/>
      </patternFill>
    </fill>
    <fill>
      <patternFill patternType="solid">
        <fgColor indexed="11"/>
        <bgColor indexed="64"/>
      </patternFill>
    </fill>
    <fill>
      <patternFill patternType="solid">
        <fgColor indexed="10"/>
        <bgColor indexed="64"/>
      </patternFill>
    </fill>
    <fill>
      <patternFill patternType="solid">
        <fgColor indexed="13"/>
        <bgColor indexed="64"/>
      </patternFill>
    </fill>
    <fill>
      <patternFill patternType="solid">
        <fgColor indexed="51"/>
        <bgColor indexed="64"/>
      </patternFill>
    </fill>
    <fill>
      <patternFill patternType="solid">
        <fgColor indexed="61"/>
        <bgColor indexed="64"/>
      </patternFill>
    </fill>
    <fill>
      <patternFill patternType="solid">
        <fgColor rgb="FFDCE6F1"/>
        <bgColor rgb="FF000000"/>
      </patternFill>
    </fill>
    <fill>
      <patternFill patternType="solid">
        <fgColor rgb="FFFCD5B4"/>
        <bgColor rgb="FF000000"/>
      </patternFill>
    </fill>
    <fill>
      <patternFill patternType="solid">
        <fgColor rgb="FFB7DEE8"/>
        <bgColor rgb="FF000000"/>
      </patternFill>
    </fill>
    <fill>
      <patternFill patternType="solid">
        <fgColor rgb="FFFFFF00"/>
        <bgColor rgb="FF000000"/>
      </patternFill>
    </fill>
    <fill>
      <patternFill patternType="solid">
        <fgColor rgb="FFF2DCDB"/>
        <bgColor rgb="FF000000"/>
      </patternFill>
    </fill>
    <fill>
      <patternFill patternType="solid">
        <fgColor rgb="FFFF5050"/>
        <bgColor rgb="FF000000"/>
      </patternFill>
    </fill>
    <fill>
      <patternFill patternType="solid">
        <fgColor rgb="FFFFCC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157">
    <xf numFmtId="0" fontId="0" fillId="0" borderId="0" xfId="0"/>
    <xf numFmtId="0" fontId="1" fillId="2" borderId="0" xfId="0" applyFont="1" applyFill="1" applyAlignment="1">
      <alignment horizontal="center"/>
    </xf>
    <xf numFmtId="0" fontId="1" fillId="4" borderId="0" xfId="0" applyFont="1" applyFill="1" applyAlignment="1">
      <alignment horizontal="center"/>
    </xf>
    <xf numFmtId="0" fontId="1" fillId="0" borderId="0" xfId="0" applyFont="1" applyAlignment="1">
      <alignment horizontal="center"/>
    </xf>
    <xf numFmtId="0" fontId="1" fillId="0" borderId="0" xfId="0" applyFont="1" applyAlignment="1">
      <alignment wrapText="1"/>
    </xf>
    <xf numFmtId="0" fontId="4" fillId="0" borderId="0" xfId="0" applyFont="1"/>
    <xf numFmtId="0" fontId="4" fillId="0" borderId="0" xfId="0" applyFont="1" applyFill="1"/>
    <xf numFmtId="0" fontId="1" fillId="0" borderId="0" xfId="0" applyFont="1"/>
    <xf numFmtId="0" fontId="1" fillId="0" borderId="0" xfId="0" applyFont="1" applyFill="1"/>
    <xf numFmtId="0" fontId="0" fillId="0" borderId="0" xfId="0" applyFont="1" applyFill="1" applyBorder="1"/>
    <xf numFmtId="0" fontId="4" fillId="0" borderId="0" xfId="0" applyFont="1" applyFill="1" applyBorder="1"/>
    <xf numFmtId="0" fontId="0" fillId="10" borderId="0" xfId="0" applyFont="1" applyFill="1" applyBorder="1"/>
    <xf numFmtId="0" fontId="0" fillId="11" borderId="0" xfId="0" applyFont="1" applyFill="1" applyBorder="1"/>
    <xf numFmtId="0" fontId="0" fillId="12" borderId="0" xfId="0" applyFont="1" applyFill="1" applyBorder="1"/>
    <xf numFmtId="0" fontId="4" fillId="13" borderId="0" xfId="0" applyFont="1" applyFill="1" applyBorder="1"/>
    <xf numFmtId="0" fontId="4" fillId="14" borderId="0" xfId="0" applyFont="1" applyFill="1" applyBorder="1"/>
    <xf numFmtId="0" fontId="0" fillId="0" borderId="0" xfId="0" applyNumberFormat="1" applyFont="1" applyFill="1" applyBorder="1"/>
    <xf numFmtId="0" fontId="0" fillId="10" borderId="0" xfId="0" applyNumberFormat="1" applyFont="1" applyFill="1" applyBorder="1"/>
    <xf numFmtId="0" fontId="0" fillId="13" borderId="0" xfId="0" applyFont="1" applyFill="1" applyBorder="1"/>
    <xf numFmtId="0" fontId="0" fillId="14" borderId="0" xfId="0" applyFont="1" applyFill="1" applyBorder="1"/>
    <xf numFmtId="164" fontId="0" fillId="10" borderId="0" xfId="1" applyNumberFormat="1" applyFont="1" applyFill="1" applyBorder="1"/>
    <xf numFmtId="164" fontId="0" fillId="0" borderId="0" xfId="1" applyNumberFormat="1" applyFont="1" applyFill="1" applyBorder="1"/>
    <xf numFmtId="164" fontId="0" fillId="11" borderId="0" xfId="1" applyNumberFormat="1" applyFont="1" applyFill="1" applyBorder="1"/>
    <xf numFmtId="164" fontId="0" fillId="12" borderId="0" xfId="1" applyNumberFormat="1" applyFont="1" applyFill="1" applyBorder="1"/>
    <xf numFmtId="164" fontId="0" fillId="13" borderId="0" xfId="1" applyNumberFormat="1" applyFont="1" applyFill="1" applyBorder="1"/>
    <xf numFmtId="164" fontId="0" fillId="14" borderId="0" xfId="1" applyNumberFormat="1" applyFont="1" applyFill="1" applyBorder="1"/>
    <xf numFmtId="9" fontId="0" fillId="10" borderId="0" xfId="1" applyFont="1" applyFill="1" applyBorder="1"/>
    <xf numFmtId="9" fontId="0" fillId="0" borderId="0" xfId="1" applyFont="1" applyFill="1" applyBorder="1"/>
    <xf numFmtId="9" fontId="0" fillId="11" borderId="0" xfId="1" applyFont="1" applyFill="1" applyBorder="1"/>
    <xf numFmtId="9" fontId="0" fillId="12" borderId="0" xfId="1" applyFont="1" applyFill="1" applyBorder="1"/>
    <xf numFmtId="9" fontId="0" fillId="13" borderId="0" xfId="1" applyFont="1" applyFill="1" applyBorder="1"/>
    <xf numFmtId="9" fontId="0" fillId="14" borderId="0" xfId="1" applyFont="1" applyFill="1" applyBorder="1"/>
    <xf numFmtId="164" fontId="0" fillId="0" borderId="0" xfId="0" applyNumberFormat="1" applyFont="1" applyFill="1" applyBorder="1"/>
    <xf numFmtId="164" fontId="0" fillId="14" borderId="0" xfId="0" applyNumberFormat="1" applyFont="1" applyFill="1" applyBorder="1"/>
    <xf numFmtId="164" fontId="0" fillId="11" borderId="0" xfId="0" applyNumberFormat="1" applyFont="1" applyFill="1" applyBorder="1"/>
    <xf numFmtId="0" fontId="4" fillId="15" borderId="0" xfId="0" applyFont="1" applyFill="1" applyBorder="1"/>
    <xf numFmtId="0" fontId="0" fillId="15" borderId="0" xfId="0" applyFont="1" applyFill="1" applyBorder="1"/>
    <xf numFmtId="0" fontId="0" fillId="15" borderId="0" xfId="0" applyNumberFormat="1" applyFont="1" applyFill="1" applyBorder="1"/>
    <xf numFmtId="9" fontId="1" fillId="0" borderId="0" xfId="1" applyFont="1" applyFill="1"/>
    <xf numFmtId="0" fontId="1" fillId="17" borderId="0" xfId="0" applyFont="1" applyFill="1" applyAlignment="1">
      <alignment horizontal="center"/>
    </xf>
    <xf numFmtId="0" fontId="1" fillId="5" borderId="0" xfId="0" applyFont="1" applyFill="1"/>
    <xf numFmtId="0" fontId="1" fillId="2" borderId="0" xfId="0" applyFont="1" applyFill="1"/>
    <xf numFmtId="0" fontId="1" fillId="17" borderId="0" xfId="0" applyFont="1" applyFill="1"/>
    <xf numFmtId="0" fontId="1" fillId="3" borderId="0" xfId="0" applyFont="1" applyFill="1"/>
    <xf numFmtId="0" fontId="1" fillId="4" borderId="0" xfId="0" applyFont="1" applyFill="1"/>
    <xf numFmtId="0" fontId="4" fillId="3" borderId="0" xfId="0" applyFont="1" applyFill="1"/>
    <xf numFmtId="0" fontId="4" fillId="4" borderId="0" xfId="0" applyFont="1" applyFill="1"/>
    <xf numFmtId="9" fontId="4" fillId="0" borderId="0" xfId="1" applyFont="1" applyFill="1"/>
    <xf numFmtId="0" fontId="1" fillId="5" borderId="0" xfId="0" applyFont="1" applyFill="1" applyAlignment="1">
      <alignment horizontal="center"/>
    </xf>
    <xf numFmtId="0" fontId="1" fillId="3" borderId="0" xfId="0" applyFont="1" applyFill="1" applyAlignment="1">
      <alignment horizontal="center"/>
    </xf>
    <xf numFmtId="0" fontId="1" fillId="0" borderId="0" xfId="0" applyFont="1" applyFill="1" applyAlignment="1">
      <alignment horizontal="center"/>
    </xf>
    <xf numFmtId="0" fontId="1" fillId="0" borderId="0" xfId="0" applyFont="1" applyAlignment="1">
      <alignment horizontal="right"/>
    </xf>
    <xf numFmtId="0" fontId="1" fillId="7" borderId="0" xfId="0" applyFont="1" applyFill="1" applyAlignment="1">
      <alignment horizontal="center"/>
    </xf>
    <xf numFmtId="0" fontId="1" fillId="7" borderId="0" xfId="0" applyFont="1" applyFill="1"/>
    <xf numFmtId="0" fontId="1" fillId="8" borderId="0" xfId="0" applyFont="1" applyFill="1"/>
    <xf numFmtId="0" fontId="1" fillId="8" borderId="0" xfId="0" applyFont="1" applyFill="1" applyAlignment="1">
      <alignment horizontal="center"/>
    </xf>
    <xf numFmtId="0" fontId="1" fillId="9" borderId="0" xfId="0" applyFont="1" applyFill="1"/>
    <xf numFmtId="0" fontId="1" fillId="9" borderId="0" xfId="0" applyFont="1" applyFill="1" applyAlignment="1">
      <alignment horizontal="right"/>
    </xf>
    <xf numFmtId="0" fontId="1" fillId="9" borderId="0" xfId="0" applyFont="1" applyFill="1" applyAlignment="1">
      <alignment horizontal="center"/>
    </xf>
    <xf numFmtId="0" fontId="4" fillId="9" borderId="0" xfId="0" applyFont="1" applyFill="1"/>
    <xf numFmtId="0" fontId="1" fillId="0" borderId="0" xfId="0" applyFont="1" applyFill="1" applyAlignment="1">
      <alignment horizontal="right"/>
    </xf>
    <xf numFmtId="9" fontId="1" fillId="5" borderId="0" xfId="1" applyFont="1" applyFill="1" applyAlignment="1">
      <alignment horizontal="center"/>
    </xf>
    <xf numFmtId="164" fontId="1" fillId="2" borderId="0" xfId="1" applyNumberFormat="1" applyFont="1" applyFill="1" applyAlignment="1">
      <alignment horizontal="center"/>
    </xf>
    <xf numFmtId="164" fontId="1" fillId="17" borderId="0" xfId="1" applyNumberFormat="1" applyFont="1" applyFill="1" applyAlignment="1">
      <alignment horizontal="center"/>
    </xf>
    <xf numFmtId="164" fontId="1" fillId="0" borderId="0" xfId="1" applyNumberFormat="1" applyFont="1" applyFill="1" applyAlignment="1">
      <alignment horizontal="center"/>
    </xf>
    <xf numFmtId="164" fontId="1" fillId="3" borderId="0" xfId="1" applyNumberFormat="1" applyFont="1" applyFill="1" applyAlignment="1">
      <alignment horizontal="center"/>
    </xf>
    <xf numFmtId="164" fontId="1" fillId="4" borderId="0" xfId="1" applyNumberFormat="1" applyFont="1" applyFill="1" applyAlignment="1">
      <alignment horizontal="center"/>
    </xf>
    <xf numFmtId="0" fontId="1" fillId="0" borderId="0" xfId="0" applyFont="1" applyFill="1" applyAlignment="1">
      <alignment wrapText="1"/>
    </xf>
    <xf numFmtId="164" fontId="1" fillId="5" borderId="0" xfId="0" applyNumberFormat="1" applyFont="1" applyFill="1" applyAlignment="1">
      <alignment horizontal="center"/>
    </xf>
    <xf numFmtId="164" fontId="1" fillId="2" borderId="0" xfId="0" applyNumberFormat="1" applyFont="1" applyFill="1" applyAlignment="1">
      <alignment horizontal="center"/>
    </xf>
    <xf numFmtId="164" fontId="1" fillId="17" borderId="0" xfId="0" applyNumberFormat="1" applyFont="1" applyFill="1" applyAlignment="1">
      <alignment horizontal="center"/>
    </xf>
    <xf numFmtId="164" fontId="1" fillId="0" borderId="0" xfId="0" applyNumberFormat="1" applyFont="1" applyFill="1" applyAlignment="1">
      <alignment horizontal="center"/>
    </xf>
    <xf numFmtId="164" fontId="1" fillId="3" borderId="0" xfId="0" applyNumberFormat="1" applyFont="1" applyFill="1" applyAlignment="1">
      <alignment horizontal="center"/>
    </xf>
    <xf numFmtId="164" fontId="1" fillId="4" borderId="0" xfId="0" applyNumberFormat="1" applyFont="1" applyFill="1" applyAlignment="1">
      <alignment horizontal="center"/>
    </xf>
    <xf numFmtId="10" fontId="1" fillId="0" borderId="0" xfId="0" applyNumberFormat="1" applyFont="1" applyFill="1" applyAlignment="1">
      <alignment horizontal="center"/>
    </xf>
    <xf numFmtId="0" fontId="1" fillId="6" borderId="0" xfId="0" applyFont="1" applyFill="1" applyAlignment="1">
      <alignment horizontal="center"/>
    </xf>
    <xf numFmtId="0" fontId="4" fillId="5" borderId="0" xfId="0" applyFont="1" applyFill="1"/>
    <xf numFmtId="0" fontId="4" fillId="2" borderId="0" xfId="0" applyFont="1" applyFill="1"/>
    <xf numFmtId="0" fontId="4" fillId="17" borderId="0" xfId="0" applyFont="1" applyFill="1"/>
    <xf numFmtId="164" fontId="4" fillId="0" borderId="0" xfId="1" applyNumberFormat="1" applyFont="1" applyFill="1"/>
    <xf numFmtId="164" fontId="4" fillId="0" borderId="0" xfId="1" applyNumberFormat="1" applyFont="1"/>
    <xf numFmtId="0" fontId="1" fillId="16" borderId="0" xfId="0" applyFont="1" applyFill="1"/>
    <xf numFmtId="0" fontId="1" fillId="16" borderId="0" xfId="0" applyFont="1" applyFill="1" applyAlignment="1">
      <alignment horizontal="center"/>
    </xf>
    <xf numFmtId="0" fontId="4" fillId="19" borderId="0" xfId="0" applyFont="1" applyFill="1"/>
    <xf numFmtId="9" fontId="4" fillId="19" borderId="0" xfId="1" applyFont="1" applyFill="1"/>
    <xf numFmtId="164" fontId="4" fillId="19" borderId="0" xfId="1" applyNumberFormat="1" applyFont="1" applyFill="1"/>
    <xf numFmtId="9" fontId="4" fillId="19" borderId="0" xfId="0" applyNumberFormat="1" applyFont="1" applyFill="1"/>
    <xf numFmtId="9" fontId="4" fillId="19" borderId="0" xfId="1" applyFont="1" applyFill="1" applyAlignment="1">
      <alignment horizontal="right"/>
    </xf>
    <xf numFmtId="9" fontId="4" fillId="20" borderId="0" xfId="1" applyFont="1" applyFill="1"/>
    <xf numFmtId="0" fontId="4" fillId="20" borderId="0" xfId="0" applyFont="1" applyFill="1"/>
    <xf numFmtId="164" fontId="4" fillId="20" borderId="0" xfId="1" applyNumberFormat="1" applyFont="1" applyFill="1"/>
    <xf numFmtId="9" fontId="4" fillId="20" borderId="0" xfId="0" applyNumberFormat="1" applyFont="1" applyFill="1"/>
    <xf numFmtId="0" fontId="0" fillId="21" borderId="0" xfId="0" applyFill="1"/>
    <xf numFmtId="0" fontId="4" fillId="21" borderId="0" xfId="0" applyFont="1" applyFill="1"/>
    <xf numFmtId="9" fontId="0" fillId="21" borderId="0" xfId="1" applyFont="1" applyFill="1"/>
    <xf numFmtId="0" fontId="1" fillId="5" borderId="0" xfId="0" applyFont="1" applyFill="1" applyAlignment="1">
      <alignment wrapText="1"/>
    </xf>
    <xf numFmtId="0" fontId="1" fillId="2" borderId="0" xfId="0" applyFont="1" applyFill="1" applyAlignment="1">
      <alignment wrapText="1"/>
    </xf>
    <xf numFmtId="0" fontId="1" fillId="17" borderId="0" xfId="0" applyFont="1" applyFill="1" applyAlignment="1">
      <alignment wrapText="1"/>
    </xf>
    <xf numFmtId="0" fontId="1" fillId="3" borderId="0" xfId="0" applyFont="1" applyFill="1" applyAlignment="1">
      <alignment wrapText="1"/>
    </xf>
    <xf numFmtId="0" fontId="1" fillId="4" borderId="0" xfId="0" applyFont="1" applyFill="1" applyAlignment="1">
      <alignment wrapText="1"/>
    </xf>
    <xf numFmtId="0" fontId="4" fillId="0" borderId="0" xfId="0" applyFont="1" applyAlignment="1">
      <alignment wrapText="1"/>
    </xf>
    <xf numFmtId="0" fontId="4" fillId="0" borderId="0" xfId="0" applyFont="1" applyFill="1" applyAlignment="1">
      <alignment wrapText="1"/>
    </xf>
    <xf numFmtId="0" fontId="4" fillId="3" borderId="0" xfId="0" applyFont="1" applyFill="1" applyAlignment="1">
      <alignment wrapText="1"/>
    </xf>
    <xf numFmtId="0" fontId="4" fillId="4" borderId="0" xfId="0" applyFont="1" applyFill="1" applyAlignment="1">
      <alignment wrapText="1"/>
    </xf>
    <xf numFmtId="9" fontId="4" fillId="0" borderId="0" xfId="1" applyFont="1" applyFill="1" applyAlignment="1">
      <alignment wrapText="1"/>
    </xf>
    <xf numFmtId="9" fontId="4" fillId="18" borderId="0" xfId="1" applyFont="1" applyFill="1" applyAlignment="1">
      <alignment wrapText="1"/>
    </xf>
    <xf numFmtId="9" fontId="4" fillId="20" borderId="0" xfId="1" applyFont="1" applyFill="1" applyAlignment="1">
      <alignment wrapText="1"/>
    </xf>
    <xf numFmtId="0" fontId="0" fillId="21" borderId="0" xfId="0" applyFill="1" applyAlignment="1">
      <alignment wrapText="1"/>
    </xf>
    <xf numFmtId="0" fontId="4" fillId="21" borderId="0" xfId="0" applyFont="1" applyFill="1" applyAlignment="1">
      <alignment wrapText="1"/>
    </xf>
    <xf numFmtId="0" fontId="5" fillId="0" borderId="0" xfId="0" applyFont="1" applyFill="1" applyAlignment="1">
      <alignment wrapText="1"/>
    </xf>
    <xf numFmtId="0" fontId="5" fillId="0" borderId="0" xfId="0" applyFont="1" applyFill="1" applyAlignment="1">
      <alignment horizontal="center"/>
    </xf>
    <xf numFmtId="9" fontId="5" fillId="0" borderId="0" xfId="1" applyFont="1" applyFill="1" applyAlignment="1">
      <alignment horizontal="center"/>
    </xf>
    <xf numFmtId="0" fontId="5" fillId="0" borderId="0" xfId="0" applyFont="1" applyFill="1"/>
    <xf numFmtId="9" fontId="5" fillId="0" borderId="0" xfId="1" applyFont="1" applyFill="1"/>
    <xf numFmtId="164" fontId="5" fillId="0" borderId="0" xfId="1" applyNumberFormat="1" applyFont="1" applyFill="1"/>
    <xf numFmtId="0" fontId="4" fillId="22" borderId="0" xfId="0" applyFont="1" applyFill="1" applyAlignment="1">
      <alignment wrapText="1"/>
    </xf>
    <xf numFmtId="0" fontId="1" fillId="22" borderId="0" xfId="0" applyFont="1" applyFill="1" applyAlignment="1">
      <alignment horizontal="center"/>
    </xf>
    <xf numFmtId="0" fontId="4" fillId="22" borderId="0" xfId="0" applyFont="1" applyFill="1"/>
    <xf numFmtId="0" fontId="1" fillId="22" borderId="0" xfId="0" applyFont="1" applyFill="1"/>
    <xf numFmtId="164" fontId="4" fillId="22" borderId="0" xfId="1" applyNumberFormat="1" applyFont="1" applyFill="1"/>
    <xf numFmtId="9" fontId="1" fillId="22" borderId="0" xfId="1" applyFont="1" applyFill="1" applyAlignment="1">
      <alignment horizontal="center"/>
    </xf>
    <xf numFmtId="9" fontId="4" fillId="23" borderId="0" xfId="1" applyFont="1" applyFill="1" applyAlignment="1">
      <alignment wrapText="1"/>
    </xf>
    <xf numFmtId="9" fontId="4" fillId="23" borderId="0" xfId="1" applyFont="1" applyFill="1"/>
    <xf numFmtId="9" fontId="1" fillId="23" borderId="0" xfId="1" applyFont="1" applyFill="1"/>
    <xf numFmtId="164" fontId="4" fillId="0" borderId="0" xfId="0" applyNumberFormat="1" applyFont="1"/>
    <xf numFmtId="9" fontId="4" fillId="24" borderId="0" xfId="1" applyFont="1" applyFill="1" applyAlignment="1">
      <alignment wrapText="1"/>
    </xf>
    <xf numFmtId="0" fontId="0" fillId="24" borderId="0" xfId="0" applyFill="1" applyAlignment="1">
      <alignment wrapText="1"/>
    </xf>
    <xf numFmtId="0" fontId="4" fillId="24" borderId="0" xfId="0" applyFont="1" applyFill="1" applyAlignment="1">
      <alignment wrapText="1"/>
    </xf>
    <xf numFmtId="0" fontId="4" fillId="24" borderId="0" xfId="0" applyFont="1" applyFill="1"/>
    <xf numFmtId="0" fontId="0" fillId="24" borderId="0" xfId="0" applyFill="1"/>
    <xf numFmtId="9" fontId="4" fillId="24" borderId="0" xfId="1" applyFont="1" applyFill="1"/>
    <xf numFmtId="9" fontId="0" fillId="24" borderId="0" xfId="1" applyFont="1" applyFill="1"/>
    <xf numFmtId="164" fontId="4" fillId="24" borderId="0" xfId="1" applyNumberFormat="1" applyFont="1" applyFill="1"/>
    <xf numFmtId="9" fontId="4" fillId="24" borderId="0" xfId="0" applyNumberFormat="1" applyFont="1" applyFill="1"/>
    <xf numFmtId="164" fontId="4" fillId="19" borderId="0" xfId="0" applyNumberFormat="1" applyFont="1" applyFill="1"/>
    <xf numFmtId="9" fontId="4" fillId="25" borderId="0" xfId="1" applyFont="1" applyFill="1" applyAlignment="1">
      <alignment wrapText="1"/>
    </xf>
    <xf numFmtId="0" fontId="0" fillId="25" borderId="0" xfId="0" applyFill="1" applyAlignment="1">
      <alignment wrapText="1"/>
    </xf>
    <xf numFmtId="0" fontId="4" fillId="25" borderId="0" xfId="0" applyFont="1" applyFill="1" applyAlignment="1">
      <alignment wrapText="1"/>
    </xf>
    <xf numFmtId="0" fontId="4" fillId="25" borderId="0" xfId="0" applyFont="1" applyFill="1"/>
    <xf numFmtId="0" fontId="0" fillId="25" borderId="0" xfId="0" applyFill="1"/>
    <xf numFmtId="9" fontId="4" fillId="25" borderId="0" xfId="1" applyFont="1" applyFill="1"/>
    <xf numFmtId="9" fontId="0" fillId="25" borderId="0" xfId="1" applyFont="1" applyFill="1"/>
    <xf numFmtId="164" fontId="4" fillId="25" borderId="0" xfId="1" applyNumberFormat="1" applyFont="1" applyFill="1"/>
    <xf numFmtId="9" fontId="4" fillId="25" borderId="0" xfId="0" applyNumberFormat="1" applyFont="1" applyFill="1"/>
    <xf numFmtId="0" fontId="3" fillId="10" borderId="0" xfId="0" applyFont="1" applyFill="1" applyBorder="1"/>
    <xf numFmtId="0" fontId="0" fillId="11" borderId="0" xfId="0" applyFont="1" applyFill="1" applyBorder="1" applyAlignment="1">
      <alignment vertical="top"/>
    </xf>
    <xf numFmtId="0" fontId="0" fillId="11" borderId="0" xfId="0" applyNumberFormat="1" applyFont="1" applyFill="1" applyBorder="1" applyAlignment="1">
      <alignment vertical="top"/>
    </xf>
    <xf numFmtId="0" fontId="0" fillId="12" borderId="0" xfId="0" applyFont="1" applyFill="1" applyBorder="1" applyAlignment="1">
      <alignment vertical="top"/>
    </xf>
    <xf numFmtId="0" fontId="0" fillId="12" borderId="0" xfId="0" applyNumberFormat="1" applyFont="1" applyFill="1" applyBorder="1" applyAlignment="1">
      <alignment vertical="top"/>
    </xf>
    <xf numFmtId="0" fontId="3" fillId="0" borderId="0" xfId="0" applyFont="1" applyFill="1" applyBorder="1"/>
    <xf numFmtId="0" fontId="3" fillId="0" borderId="0" xfId="0" applyFont="1" applyFill="1" applyBorder="1" applyAlignment="1">
      <alignment horizontal="left"/>
    </xf>
    <xf numFmtId="0" fontId="3" fillId="13" borderId="0" xfId="0" applyFont="1" applyFill="1" applyBorder="1" applyAlignment="1">
      <alignment vertical="top"/>
    </xf>
    <xf numFmtId="0" fontId="3" fillId="13" borderId="0" xfId="0" applyNumberFormat="1" applyFont="1" applyFill="1" applyBorder="1" applyAlignment="1">
      <alignment vertical="top"/>
    </xf>
    <xf numFmtId="0" fontId="3" fillId="14" borderId="0" xfId="0" applyFont="1" applyFill="1" applyBorder="1" applyAlignment="1">
      <alignment vertical="top"/>
    </xf>
    <xf numFmtId="0" fontId="3" fillId="14" borderId="0" xfId="0" applyNumberFormat="1" applyFont="1" applyFill="1" applyBorder="1" applyAlignment="1">
      <alignment vertical="top"/>
    </xf>
    <xf numFmtId="9" fontId="3" fillId="13" borderId="0" xfId="1" applyFont="1" applyFill="1" applyBorder="1"/>
    <xf numFmtId="9" fontId="1" fillId="25" borderId="0" xfId="1" applyFont="1" applyFill="1"/>
  </cellXfs>
  <cellStyles count="2">
    <cellStyle name="Normal" xfId="0" builtinId="0"/>
    <cellStyle name="Percent" xfId="1" builtinId="5"/>
  </cellStyles>
  <dxfs count="0"/>
  <tableStyles count="0" defaultTableStyle="TableStyleMedium9" defaultPivotStyle="PivotStyleLight16"/>
  <colors>
    <mruColors>
      <color rgb="FFFFCCCC"/>
      <color rgb="FFFFCC99"/>
      <color rgb="FFFFCC00"/>
      <color rgb="FFFFCCFF"/>
      <color rgb="FFFFFF66"/>
      <color rgb="FFFFFF99"/>
      <color rgb="FFFFFFCC"/>
      <color rgb="FFFFFFFF"/>
      <color rgb="FF996633"/>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78"/>
  <sheetViews>
    <sheetView topLeftCell="A64" zoomScale="90" zoomScaleNormal="90" workbookViewId="0">
      <selection activeCell="A69" sqref="A69"/>
    </sheetView>
  </sheetViews>
  <sheetFormatPr defaultColWidth="9.109375" defaultRowHeight="14.4" x14ac:dyDescent="0.3"/>
  <cols>
    <col min="1" max="1" width="12.109375" style="7" customWidth="1"/>
    <col min="2" max="2" width="7" style="5" customWidth="1"/>
    <col min="3" max="3" width="8" style="76" customWidth="1"/>
    <col min="4" max="4" width="7.33203125" style="77" customWidth="1"/>
    <col min="5" max="5" width="6.44140625" style="77" customWidth="1"/>
    <col min="6" max="6" width="5.88671875" style="77" customWidth="1"/>
    <col min="7" max="7" width="7" style="78" customWidth="1"/>
    <col min="8" max="8" width="6.109375" style="5" customWidth="1"/>
    <col min="9" max="9" width="5.6640625" style="5" customWidth="1"/>
    <col min="10" max="10" width="6.44140625" style="5" customWidth="1"/>
    <col min="11" max="11" width="6.109375" style="5" customWidth="1"/>
    <col min="12" max="12" width="6" style="5" customWidth="1"/>
    <col min="13" max="13" width="6.6640625" style="5" customWidth="1"/>
    <col min="14" max="14" width="6.88671875" style="45" customWidth="1"/>
    <col min="15" max="15" width="6.109375" style="45" customWidth="1"/>
    <col min="16" max="16" width="5.6640625" style="45" customWidth="1"/>
    <col min="17" max="17" width="7" style="46" customWidth="1"/>
    <col min="18" max="18" width="6" style="46" customWidth="1"/>
    <col min="19" max="19" width="60.88671875" style="7" customWidth="1"/>
    <col min="20" max="20" width="16" style="5" customWidth="1"/>
    <col min="21" max="21" width="6.33203125" style="77" customWidth="1"/>
    <col min="22" max="22" width="6.5546875" style="77" customWidth="1"/>
    <col min="23" max="23" width="5.88671875" style="5" customWidth="1"/>
    <col min="24" max="24" width="6.5546875" style="5" customWidth="1"/>
    <col min="25" max="25" width="6.6640625" style="5" customWidth="1"/>
    <col min="26" max="26" width="6.33203125" style="5" customWidth="1"/>
    <col min="27" max="27" width="6" style="5" customWidth="1"/>
    <col min="28" max="28" width="4.6640625" style="5" customWidth="1"/>
    <col min="29" max="29" width="6.33203125" style="5" customWidth="1"/>
    <col min="30" max="30" width="6" style="6" customWidth="1"/>
    <col min="31" max="31" width="7" style="45" customWidth="1"/>
    <col min="32" max="32" width="5.6640625" style="45" customWidth="1"/>
    <col min="33" max="33" width="4.88671875" style="45" customWidth="1"/>
    <col min="34" max="35" width="12.44140625" style="46" customWidth="1"/>
    <col min="36" max="37" width="12.44140625" style="117" customWidth="1"/>
    <col min="38" max="39" width="20.5546875" style="112" customWidth="1"/>
    <col min="40" max="40" width="15.88671875" style="47" customWidth="1"/>
    <col min="41" max="41" width="14.6640625" style="47" customWidth="1"/>
    <col min="42" max="42" width="17.5546875" style="47" customWidth="1"/>
    <col min="43" max="44" width="17.5546875" style="122" customWidth="1"/>
    <col min="45" max="45" width="17.5546875" style="140" customWidth="1"/>
    <col min="46" max="48" width="15.109375" style="47" customWidth="1"/>
    <col min="49" max="50" width="9.109375" style="6"/>
    <col min="51" max="51" width="9.109375" style="47"/>
    <col min="52" max="52" width="9.109375" style="6"/>
    <col min="53" max="53" width="17.33203125" style="89" customWidth="1"/>
    <col min="54" max="54" width="18.109375" style="92" customWidth="1"/>
    <col min="55" max="55" width="18.33203125" style="93" customWidth="1"/>
    <col min="56" max="56" width="9.109375" style="93"/>
    <col min="57" max="57" width="13.33203125" style="93" customWidth="1"/>
    <col min="58" max="58" width="13.109375" style="93" customWidth="1"/>
    <col min="59" max="59" width="12.44140625" style="93" customWidth="1"/>
    <col min="60" max="60" width="9.109375" style="6"/>
    <col min="61" max="61" width="17.33203125" style="128" customWidth="1"/>
    <col min="62" max="62" width="18.109375" style="129" customWidth="1"/>
    <col min="63" max="63" width="18.33203125" style="128" customWidth="1"/>
    <col min="64" max="64" width="9.109375" style="128"/>
    <col min="65" max="65" width="13.33203125" style="128" customWidth="1"/>
    <col min="66" max="66" width="13.109375" style="128" customWidth="1"/>
    <col min="67" max="67" width="12.44140625" style="128" customWidth="1"/>
    <col min="68" max="68" width="9.109375" style="128"/>
    <col min="69" max="126" width="9.109375" style="6"/>
    <col min="127" max="16384" width="9.109375" style="5"/>
  </cols>
  <sheetData>
    <row r="1" spans="1:126" s="100" customFormat="1" ht="172.2" x14ac:dyDescent="0.3">
      <c r="A1" s="4"/>
      <c r="B1" s="4"/>
      <c r="C1" s="95" t="s">
        <v>17</v>
      </c>
      <c r="D1" s="96" t="s">
        <v>78</v>
      </c>
      <c r="E1" s="96"/>
      <c r="F1" s="96"/>
      <c r="G1" s="97"/>
      <c r="H1" s="4"/>
      <c r="I1" s="4"/>
      <c r="J1" s="4"/>
      <c r="K1" s="4"/>
      <c r="L1" s="4"/>
      <c r="M1" s="4" t="s">
        <v>20</v>
      </c>
      <c r="N1" s="98" t="s">
        <v>18</v>
      </c>
      <c r="O1" s="98"/>
      <c r="P1" s="98"/>
      <c r="Q1" s="99" t="s">
        <v>675</v>
      </c>
      <c r="R1" s="99"/>
      <c r="S1" s="4" t="s">
        <v>22</v>
      </c>
      <c r="U1" s="96" t="s">
        <v>52</v>
      </c>
      <c r="V1" s="96"/>
      <c r="W1" s="4"/>
      <c r="X1" s="4"/>
      <c r="AD1" s="101"/>
      <c r="AE1" s="102"/>
      <c r="AF1" s="102"/>
      <c r="AG1" s="102"/>
      <c r="AH1" s="103"/>
      <c r="AI1" s="103"/>
      <c r="AJ1" s="115" t="s">
        <v>723</v>
      </c>
      <c r="AK1" s="115" t="s">
        <v>713</v>
      </c>
      <c r="AL1" s="109" t="s">
        <v>714</v>
      </c>
      <c r="AM1" s="109" t="s">
        <v>715</v>
      </c>
      <c r="AN1" s="104" t="s">
        <v>710</v>
      </c>
      <c r="AO1" s="104" t="s">
        <v>711</v>
      </c>
      <c r="AP1" s="104" t="s">
        <v>712</v>
      </c>
      <c r="AQ1" s="121" t="s">
        <v>716</v>
      </c>
      <c r="AR1" s="121" t="s">
        <v>720</v>
      </c>
      <c r="AS1" s="135" t="s">
        <v>719</v>
      </c>
      <c r="AT1" s="104" t="s">
        <v>692</v>
      </c>
      <c r="AU1" s="104" t="s">
        <v>699</v>
      </c>
      <c r="AV1" s="104" t="s">
        <v>693</v>
      </c>
      <c r="AW1" s="105" t="s">
        <v>686</v>
      </c>
      <c r="AX1" s="105" t="s">
        <v>687</v>
      </c>
      <c r="AY1" s="104" t="s">
        <v>690</v>
      </c>
      <c r="AZ1" s="101" t="s">
        <v>688</v>
      </c>
      <c r="BA1" s="106" t="s">
        <v>700</v>
      </c>
      <c r="BB1" s="107" t="s">
        <v>702</v>
      </c>
      <c r="BC1" s="108" t="s">
        <v>703</v>
      </c>
      <c r="BD1" s="108" t="s">
        <v>704</v>
      </c>
      <c r="BE1" s="108" t="s">
        <v>705</v>
      </c>
      <c r="BF1" s="108" t="s">
        <v>706</v>
      </c>
      <c r="BG1" s="108" t="s">
        <v>707</v>
      </c>
      <c r="BH1" s="108" t="s">
        <v>708</v>
      </c>
      <c r="BI1" s="125" t="s">
        <v>727</v>
      </c>
      <c r="BJ1" s="126" t="s">
        <v>728</v>
      </c>
      <c r="BK1" s="127" t="s">
        <v>729</v>
      </c>
      <c r="BL1" s="127" t="s">
        <v>730</v>
      </c>
      <c r="BM1" s="127" t="s">
        <v>731</v>
      </c>
      <c r="BN1" s="127" t="s">
        <v>732</v>
      </c>
      <c r="BO1" s="127" t="s">
        <v>733</v>
      </c>
      <c r="BP1" s="127" t="s">
        <v>734</v>
      </c>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row>
    <row r="2" spans="1:126" x14ac:dyDescent="0.3">
      <c r="A2" s="4"/>
      <c r="B2" s="7" t="s">
        <v>0</v>
      </c>
      <c r="C2" s="48" t="s">
        <v>12</v>
      </c>
      <c r="D2" s="1" t="s">
        <v>1</v>
      </c>
      <c r="E2" s="1" t="s">
        <v>2</v>
      </c>
      <c r="F2" s="1" t="s">
        <v>3</v>
      </c>
      <c r="G2" s="39" t="s">
        <v>4</v>
      </c>
      <c r="H2" s="3" t="s">
        <v>6</v>
      </c>
      <c r="I2" s="3" t="s">
        <v>7</v>
      </c>
      <c r="J2" s="3" t="s">
        <v>8</v>
      </c>
      <c r="K2" s="3" t="s">
        <v>9</v>
      </c>
      <c r="L2" s="3" t="s">
        <v>10</v>
      </c>
      <c r="M2" s="3" t="s">
        <v>5</v>
      </c>
      <c r="N2" s="49" t="s">
        <v>14</v>
      </c>
      <c r="O2" s="49" t="s">
        <v>15</v>
      </c>
      <c r="P2" s="49" t="s">
        <v>16</v>
      </c>
      <c r="Q2" s="2" t="s">
        <v>11</v>
      </c>
      <c r="R2" s="2" t="s">
        <v>13</v>
      </c>
      <c r="S2" s="7" t="s">
        <v>50</v>
      </c>
      <c r="U2" s="1" t="s">
        <v>1</v>
      </c>
      <c r="V2" s="41" t="s">
        <v>2</v>
      </c>
      <c r="W2" s="41" t="s">
        <v>3</v>
      </c>
      <c r="X2" s="41" t="s">
        <v>4</v>
      </c>
      <c r="Y2" s="3" t="s">
        <v>6</v>
      </c>
      <c r="Z2" s="3" t="s">
        <v>7</v>
      </c>
      <c r="AA2" s="3" t="s">
        <v>8</v>
      </c>
      <c r="AB2" s="3" t="s">
        <v>9</v>
      </c>
      <c r="AC2" s="3" t="s">
        <v>10</v>
      </c>
      <c r="AD2" s="8" t="s">
        <v>5</v>
      </c>
      <c r="AE2" s="49" t="s">
        <v>14</v>
      </c>
      <c r="AF2" s="49" t="s">
        <v>15</v>
      </c>
      <c r="AG2" s="49" t="s">
        <v>16</v>
      </c>
      <c r="AH2" s="2" t="s">
        <v>11</v>
      </c>
      <c r="AI2" s="2" t="s">
        <v>13</v>
      </c>
      <c r="AJ2" s="116"/>
      <c r="AK2" s="116"/>
      <c r="AL2" s="110" t="s">
        <v>717</v>
      </c>
      <c r="AM2" s="110" t="s">
        <v>718</v>
      </c>
      <c r="AN2" s="47" t="s">
        <v>676</v>
      </c>
      <c r="AO2" s="47" t="s">
        <v>677</v>
      </c>
      <c r="AP2" s="47" t="s">
        <v>679</v>
      </c>
      <c r="BH2" s="93"/>
    </row>
    <row r="3" spans="1:126" x14ac:dyDescent="0.3">
      <c r="B3" s="51">
        <v>26</v>
      </c>
      <c r="C3" s="48">
        <v>3</v>
      </c>
      <c r="D3" s="1">
        <v>3</v>
      </c>
      <c r="E3" s="1">
        <v>3</v>
      </c>
      <c r="F3" s="1">
        <v>3</v>
      </c>
      <c r="G3" s="39">
        <v>1</v>
      </c>
      <c r="H3" s="52">
        <v>1</v>
      </c>
      <c r="I3" s="3">
        <v>3</v>
      </c>
      <c r="J3" s="3">
        <v>3</v>
      </c>
      <c r="K3" s="52">
        <v>2</v>
      </c>
      <c r="L3" s="3">
        <v>0</v>
      </c>
      <c r="M3" s="52">
        <v>0</v>
      </c>
      <c r="N3" s="49">
        <v>0</v>
      </c>
      <c r="O3" s="49">
        <v>0</v>
      </c>
      <c r="P3" s="49">
        <v>0</v>
      </c>
      <c r="Q3" s="2">
        <v>0</v>
      </c>
      <c r="R3" s="2">
        <v>0</v>
      </c>
      <c r="S3" s="53" t="s">
        <v>21</v>
      </c>
      <c r="U3" s="1">
        <f t="shared" ref="U3:U34" si="0">IF(D3&gt;1,1,0)</f>
        <v>1</v>
      </c>
      <c r="V3" s="1">
        <f t="shared" ref="V3:V34" si="1">IF(E3&gt;1,1,0)</f>
        <v>1</v>
      </c>
      <c r="W3" s="1">
        <f t="shared" ref="W3:W34" si="2">IF(F3&gt;1,1,0)</f>
        <v>1</v>
      </c>
      <c r="X3" s="1">
        <f t="shared" ref="X3:X34" si="3">IF(G3&gt;1,1,0)</f>
        <v>0</v>
      </c>
      <c r="Y3" s="50">
        <f t="shared" ref="Y3:Y34" si="4">IF(H3&gt;1,1,0)</f>
        <v>0</v>
      </c>
      <c r="Z3" s="50">
        <f t="shared" ref="Z3:Z34" si="5">IF(I3&gt;1,1,0)</f>
        <v>1</v>
      </c>
      <c r="AA3" s="50">
        <f t="shared" ref="AA3:AA34" si="6">IF(J3&gt;1,1,0)</f>
        <v>1</v>
      </c>
      <c r="AB3" s="50">
        <f t="shared" ref="AB3:AB34" si="7">IF(K3&gt;1,1,0)</f>
        <v>1</v>
      </c>
      <c r="AC3" s="50">
        <f t="shared" ref="AC3:AC34" si="8">IF(L3&gt;1,1,0)</f>
        <v>0</v>
      </c>
      <c r="AD3" s="50">
        <f t="shared" ref="AD3:AD34" si="9">IF(M3&gt;1,1,0)</f>
        <v>0</v>
      </c>
      <c r="AE3" s="49">
        <f t="shared" ref="AE3:AE34" si="10">IF(N3&gt;1,1,0)</f>
        <v>0</v>
      </c>
      <c r="AF3" s="49">
        <f t="shared" ref="AF3:AF34" si="11">IF(O3&gt;1,1,0)</f>
        <v>0</v>
      </c>
      <c r="AG3" s="49">
        <f t="shared" ref="AG3:AG34" si="12">IF(P3&gt;1,1,0)</f>
        <v>0</v>
      </c>
      <c r="AH3" s="2">
        <f t="shared" ref="AH3:AH34" si="13">IF(Q3&gt;1,1,0)</f>
        <v>0</v>
      </c>
      <c r="AI3" s="2">
        <f t="shared" ref="AI3:AI34" si="14">IF(R3&gt;1,1,0)</f>
        <v>0</v>
      </c>
      <c r="AJ3" s="120">
        <f t="shared" ref="AJ3:AJ34" si="15">(42-9+SUM(D3:F3) -3+H3 -I3-3+J3-K3-3+L3  - SUM(M3:R3))/42</f>
        <v>0.76190476190476186</v>
      </c>
      <c r="AK3" s="120">
        <f t="shared" ref="AK3:AK34" si="16">(42-9+SUM(D3:F3) -3+H3 -I3-3+J3-K3-3+L3- SUM(M3:P3)-6+SUM(Q3:R3))/42</f>
        <v>0.61904761904761907</v>
      </c>
      <c r="AL3" s="111">
        <f t="shared" ref="AL3:AL34" si="17">(42-9+SUM(D3:F3) - SUM(H3:P3) -6+SUM(Q3:R3))/42</f>
        <v>0.6428571428571429</v>
      </c>
      <c r="AM3" s="111">
        <f t="shared" ref="AM3:AM34" si="18">(42-9+SUM(D3:F3) - SUM(H3:R3))/42</f>
        <v>0.7857142857142857</v>
      </c>
      <c r="AN3" s="47">
        <f t="shared" ref="AN3:AN34" si="19">(42-SUM(D3:F3) -SUM(H3:P3)-6+SUM(Q3:R3))/42</f>
        <v>0.42857142857142855</v>
      </c>
      <c r="AO3" s="47">
        <f t="shared" ref="AO3:AO34" si="20">(42-SUM(D3:F3)-SUM(H3:R3))/42</f>
        <v>0.5714285714285714</v>
      </c>
      <c r="AP3" s="47">
        <f t="shared" ref="AP3:AP34" si="21">(SUM(D3:F3)+SUM(H3:R3))/42</f>
        <v>0.42857142857142855</v>
      </c>
      <c r="AQ3" s="122">
        <f t="shared" ref="AQ3:AQ34" si="22">LARGE(AJ3:AM3, 1)</f>
        <v>0.7857142857142857</v>
      </c>
      <c r="AR3" s="122" t="s">
        <v>718</v>
      </c>
      <c r="AS3" s="140" t="s">
        <v>694</v>
      </c>
      <c r="AT3" s="47">
        <f t="shared" ref="AT3:AT34" si="23">IF(AS3="SIM (+worst)", LARGE(AJ3:AM3, 1), "NA")</f>
        <v>0.7857142857142857</v>
      </c>
      <c r="AU3" s="47" t="str">
        <f t="shared" ref="AU3:AU34" si="24">IF(AS3="SIM (+worst/util tied)", AM3, "NA")</f>
        <v>NA</v>
      </c>
      <c r="AV3" s="47" t="str">
        <f t="shared" ref="AV3:AV34" si="25">IF(AS3="SIM (+util)", AM3, "NA")</f>
        <v>NA</v>
      </c>
      <c r="AW3" s="47" t="str">
        <f t="shared" ref="AW3:AW34" si="26">IF(AS3="UTIL", AN3, "NA")</f>
        <v>NA</v>
      </c>
      <c r="AX3" s="47" t="str">
        <f t="shared" ref="AX3:AX34" si="27">IF(AS3="WORST", AO3, "NA")</f>
        <v>NA</v>
      </c>
      <c r="AY3" s="47" t="str">
        <f t="shared" ref="AY3:AY34" si="28">IF(AS3="UTIL&amp;WORST", AO3, "NA")</f>
        <v>NA</v>
      </c>
      <c r="AZ3" s="47" t="str">
        <f t="shared" ref="AZ3:AZ34" si="29">IF(AS3="GREATER", AP3, "NA")</f>
        <v>NA</v>
      </c>
      <c r="BA3" s="88">
        <f t="shared" ref="BA3:BA34" si="30">LARGE(AN3:AQ3, 1)-(LARGE(AN3:AQ3,2) +LARGE(AN3:AQ3,3)+LARGE(AN3:AQ3,4))/3</f>
        <v>0.30952380952380948</v>
      </c>
      <c r="BB3" s="94">
        <f t="shared" ref="BB3:BB34" si="31">IF(AT3="NA", "NA", BA3)</f>
        <v>0.30952380952380948</v>
      </c>
      <c r="BC3" s="94" t="str">
        <f t="shared" ref="BC3:BC34" si="32">IF(AU3="NA", "NA", BA3)</f>
        <v>NA</v>
      </c>
      <c r="BD3" s="94" t="str">
        <f t="shared" ref="BD3:BD34" si="33">IF(AV3="NA", "NA", BA3)</f>
        <v>NA</v>
      </c>
      <c r="BE3" s="94" t="str">
        <f t="shared" ref="BE3:BE34" si="34">IF(AW3="NA", "NA", BA3)</f>
        <v>NA</v>
      </c>
      <c r="BF3" s="94" t="str">
        <f t="shared" ref="BF3:BF34" si="35">IF(AX3="NA", "NA", BA3)</f>
        <v>NA</v>
      </c>
      <c r="BG3" s="94" t="str">
        <f t="shared" ref="BG3:BG34" si="36">IF(AY3="NA", "NA", BA3)</f>
        <v>NA</v>
      </c>
      <c r="BH3" s="94" t="str">
        <f t="shared" ref="BH3:BH34" si="37">IF(AZ3="NA", "NA", BA3)</f>
        <v>NA</v>
      </c>
      <c r="BI3" s="130">
        <f t="shared" ref="BI3:BI34" si="38">LARGE(AN3:AQ3, 1)-LARGE(AN3:AQ3,2)</f>
        <v>0.2142857142857143</v>
      </c>
      <c r="BJ3" s="131">
        <f t="shared" ref="BJ3:BJ34" si="39">IF(BB3="NA", "NA", BI3)</f>
        <v>0.2142857142857143</v>
      </c>
      <c r="BK3" s="131" t="str">
        <f t="shared" ref="BK3:BK34" si="40">IF(BC3="NA", "NA", BI3)</f>
        <v>NA</v>
      </c>
      <c r="BL3" s="131" t="str">
        <f t="shared" ref="BL3:BL34" si="41">IF(BD3="NA", "NA", BI3)</f>
        <v>NA</v>
      </c>
      <c r="BM3" s="131" t="str">
        <f t="shared" ref="BM3:BM34" si="42">IF(BE3="NA", "NA", BI3)</f>
        <v>NA</v>
      </c>
      <c r="BN3" s="131" t="str">
        <f t="shared" ref="BN3:BN34" si="43">IF(BF3="NA", "NA", BI3)</f>
        <v>NA</v>
      </c>
      <c r="BO3" s="131" t="str">
        <f t="shared" ref="BO3:BO34" si="44">IF(BG3="NA", "NA", BI3)</f>
        <v>NA</v>
      </c>
      <c r="BP3" s="131" t="str">
        <f t="shared" ref="BP3:BP34" si="45">IF(BH3="NA", "NA", BI3)</f>
        <v>NA</v>
      </c>
      <c r="BQ3" s="47"/>
      <c r="BR3" s="47"/>
      <c r="BS3" s="47"/>
    </row>
    <row r="4" spans="1:126" x14ac:dyDescent="0.3">
      <c r="B4" s="51">
        <v>28</v>
      </c>
      <c r="C4" s="48">
        <v>3</v>
      </c>
      <c r="D4" s="1">
        <v>2</v>
      </c>
      <c r="E4" s="1">
        <v>2</v>
      </c>
      <c r="F4" s="1">
        <v>0</v>
      </c>
      <c r="G4" s="39">
        <v>1</v>
      </c>
      <c r="H4" s="3">
        <v>2</v>
      </c>
      <c r="I4" s="3">
        <v>1</v>
      </c>
      <c r="J4" s="3">
        <v>1</v>
      </c>
      <c r="K4" s="52">
        <v>2</v>
      </c>
      <c r="L4" s="3">
        <v>0</v>
      </c>
      <c r="M4" s="52">
        <v>1</v>
      </c>
      <c r="N4" s="49">
        <v>0</v>
      </c>
      <c r="O4" s="49">
        <v>0</v>
      </c>
      <c r="P4" s="49">
        <v>0</v>
      </c>
      <c r="Q4" s="2">
        <v>0</v>
      </c>
      <c r="R4" s="2">
        <v>0</v>
      </c>
      <c r="S4" s="53" t="s">
        <v>42</v>
      </c>
      <c r="U4" s="1">
        <f t="shared" si="0"/>
        <v>1</v>
      </c>
      <c r="V4" s="1">
        <f t="shared" si="1"/>
        <v>1</v>
      </c>
      <c r="W4" s="1">
        <f t="shared" si="2"/>
        <v>0</v>
      </c>
      <c r="X4" s="1">
        <f t="shared" si="3"/>
        <v>0</v>
      </c>
      <c r="Y4" s="50">
        <f t="shared" si="4"/>
        <v>1</v>
      </c>
      <c r="Z4" s="50">
        <f t="shared" si="5"/>
        <v>0</v>
      </c>
      <c r="AA4" s="50">
        <f t="shared" si="6"/>
        <v>0</v>
      </c>
      <c r="AB4" s="50">
        <f t="shared" si="7"/>
        <v>1</v>
      </c>
      <c r="AC4" s="50">
        <f t="shared" si="8"/>
        <v>0</v>
      </c>
      <c r="AD4" s="50">
        <f t="shared" si="9"/>
        <v>0</v>
      </c>
      <c r="AE4" s="49">
        <f t="shared" si="10"/>
        <v>0</v>
      </c>
      <c r="AF4" s="49">
        <f t="shared" si="11"/>
        <v>0</v>
      </c>
      <c r="AG4" s="49">
        <f t="shared" si="12"/>
        <v>0</v>
      </c>
      <c r="AH4" s="2">
        <f t="shared" si="13"/>
        <v>0</v>
      </c>
      <c r="AI4" s="2">
        <f t="shared" si="14"/>
        <v>0</v>
      </c>
      <c r="AJ4" s="120">
        <f t="shared" si="15"/>
        <v>0.6428571428571429</v>
      </c>
      <c r="AK4" s="120">
        <f t="shared" si="16"/>
        <v>0.5</v>
      </c>
      <c r="AL4" s="111">
        <f t="shared" si="17"/>
        <v>0.5714285714285714</v>
      </c>
      <c r="AM4" s="111">
        <f t="shared" si="18"/>
        <v>0.7142857142857143</v>
      </c>
      <c r="AN4" s="47">
        <f t="shared" si="19"/>
        <v>0.59523809523809523</v>
      </c>
      <c r="AO4" s="47">
        <f t="shared" si="20"/>
        <v>0.73809523809523814</v>
      </c>
      <c r="AP4" s="47">
        <f t="shared" si="21"/>
        <v>0.26190476190476192</v>
      </c>
      <c r="AQ4" s="122">
        <f t="shared" si="22"/>
        <v>0.7142857142857143</v>
      </c>
      <c r="AR4" s="122" t="s">
        <v>718</v>
      </c>
      <c r="AS4" s="140" t="s">
        <v>677</v>
      </c>
      <c r="AT4" s="47" t="str">
        <f t="shared" si="23"/>
        <v>NA</v>
      </c>
      <c r="AU4" s="47" t="str">
        <f t="shared" si="24"/>
        <v>NA</v>
      </c>
      <c r="AV4" s="47" t="str">
        <f t="shared" si="25"/>
        <v>NA</v>
      </c>
      <c r="AW4" s="47" t="str">
        <f t="shared" si="26"/>
        <v>NA</v>
      </c>
      <c r="AX4" s="47">
        <f t="shared" si="27"/>
        <v>0.73809523809523814</v>
      </c>
      <c r="AY4" s="47" t="str">
        <f t="shared" si="28"/>
        <v>NA</v>
      </c>
      <c r="AZ4" s="47" t="str">
        <f t="shared" si="29"/>
        <v>NA</v>
      </c>
      <c r="BA4" s="88">
        <f t="shared" si="30"/>
        <v>0.2142857142857143</v>
      </c>
      <c r="BB4" s="94" t="str">
        <f t="shared" si="31"/>
        <v>NA</v>
      </c>
      <c r="BC4" s="94" t="str">
        <f t="shared" si="32"/>
        <v>NA</v>
      </c>
      <c r="BD4" s="94" t="str">
        <f t="shared" si="33"/>
        <v>NA</v>
      </c>
      <c r="BE4" s="94" t="str">
        <f t="shared" si="34"/>
        <v>NA</v>
      </c>
      <c r="BF4" s="94">
        <f t="shared" si="35"/>
        <v>0.2142857142857143</v>
      </c>
      <c r="BG4" s="94" t="str">
        <f t="shared" si="36"/>
        <v>NA</v>
      </c>
      <c r="BH4" s="94" t="str">
        <f t="shared" si="37"/>
        <v>NA</v>
      </c>
      <c r="BI4" s="130">
        <f t="shared" si="38"/>
        <v>2.3809523809523836E-2</v>
      </c>
      <c r="BJ4" s="131" t="str">
        <f t="shared" si="39"/>
        <v>NA</v>
      </c>
      <c r="BK4" s="131" t="str">
        <f t="shared" si="40"/>
        <v>NA</v>
      </c>
      <c r="BL4" s="131" t="str">
        <f t="shared" si="41"/>
        <v>NA</v>
      </c>
      <c r="BM4" s="131" t="str">
        <f t="shared" si="42"/>
        <v>NA</v>
      </c>
      <c r="BN4" s="131">
        <f t="shared" si="43"/>
        <v>2.3809523809523836E-2</v>
      </c>
      <c r="BO4" s="131" t="str">
        <f t="shared" si="44"/>
        <v>NA</v>
      </c>
      <c r="BP4" s="131" t="str">
        <f t="shared" si="45"/>
        <v>NA</v>
      </c>
      <c r="BQ4" s="47"/>
      <c r="BR4" s="47"/>
      <c r="BS4" s="47"/>
    </row>
    <row r="5" spans="1:126" x14ac:dyDescent="0.3">
      <c r="B5" s="7">
        <v>32</v>
      </c>
      <c r="C5" s="48">
        <v>3</v>
      </c>
      <c r="D5" s="1">
        <v>0</v>
      </c>
      <c r="E5" s="1">
        <v>1</v>
      </c>
      <c r="F5" s="1">
        <v>3</v>
      </c>
      <c r="G5" s="39">
        <v>0</v>
      </c>
      <c r="H5" s="3">
        <v>0</v>
      </c>
      <c r="I5" s="3">
        <v>0</v>
      </c>
      <c r="J5" s="3">
        <v>2</v>
      </c>
      <c r="K5" s="3">
        <v>0</v>
      </c>
      <c r="L5" s="3">
        <v>0</v>
      </c>
      <c r="M5" s="3">
        <v>0</v>
      </c>
      <c r="N5" s="49">
        <v>0</v>
      </c>
      <c r="O5" s="49">
        <v>0</v>
      </c>
      <c r="P5" s="49">
        <v>0</v>
      </c>
      <c r="Q5" s="2">
        <v>0</v>
      </c>
      <c r="R5" s="2">
        <v>0</v>
      </c>
      <c r="U5" s="1">
        <f t="shared" si="0"/>
        <v>0</v>
      </c>
      <c r="V5" s="1">
        <f t="shared" si="1"/>
        <v>0</v>
      </c>
      <c r="W5" s="1">
        <f t="shared" si="2"/>
        <v>1</v>
      </c>
      <c r="X5" s="1">
        <f t="shared" si="3"/>
        <v>0</v>
      </c>
      <c r="Y5" s="50">
        <f t="shared" si="4"/>
        <v>0</v>
      </c>
      <c r="Z5" s="50">
        <f t="shared" si="5"/>
        <v>0</v>
      </c>
      <c r="AA5" s="50">
        <f t="shared" si="6"/>
        <v>1</v>
      </c>
      <c r="AB5" s="50">
        <f t="shared" si="7"/>
        <v>0</v>
      </c>
      <c r="AC5" s="50">
        <f t="shared" si="8"/>
        <v>0</v>
      </c>
      <c r="AD5" s="50">
        <f t="shared" si="9"/>
        <v>0</v>
      </c>
      <c r="AE5" s="49">
        <f t="shared" si="10"/>
        <v>0</v>
      </c>
      <c r="AF5" s="49">
        <f t="shared" si="11"/>
        <v>0</v>
      </c>
      <c r="AG5" s="49">
        <f t="shared" si="12"/>
        <v>0</v>
      </c>
      <c r="AH5" s="2">
        <f t="shared" si="13"/>
        <v>0</v>
      </c>
      <c r="AI5" s="2">
        <f t="shared" si="14"/>
        <v>0</v>
      </c>
      <c r="AJ5" s="120">
        <f t="shared" si="15"/>
        <v>0.7142857142857143</v>
      </c>
      <c r="AK5" s="120">
        <f t="shared" si="16"/>
        <v>0.5714285714285714</v>
      </c>
      <c r="AL5" s="111">
        <f t="shared" si="17"/>
        <v>0.69047619047619047</v>
      </c>
      <c r="AM5" s="111">
        <f t="shared" si="18"/>
        <v>0.83333333333333337</v>
      </c>
      <c r="AN5" s="47">
        <f t="shared" si="19"/>
        <v>0.7142857142857143</v>
      </c>
      <c r="AO5" s="47">
        <f t="shared" si="20"/>
        <v>0.8571428571428571</v>
      </c>
      <c r="AP5" s="47">
        <f t="shared" si="21"/>
        <v>0.14285714285714285</v>
      </c>
      <c r="AQ5" s="122">
        <f t="shared" si="22"/>
        <v>0.83333333333333337</v>
      </c>
      <c r="AR5" s="122" t="s">
        <v>718</v>
      </c>
      <c r="AS5" s="140" t="s">
        <v>677</v>
      </c>
      <c r="AT5" s="47" t="str">
        <f t="shared" si="23"/>
        <v>NA</v>
      </c>
      <c r="AU5" s="47" t="str">
        <f t="shared" si="24"/>
        <v>NA</v>
      </c>
      <c r="AV5" s="47" t="str">
        <f t="shared" si="25"/>
        <v>NA</v>
      </c>
      <c r="AW5" s="47" t="str">
        <f t="shared" si="26"/>
        <v>NA</v>
      </c>
      <c r="AX5" s="47">
        <f t="shared" si="27"/>
        <v>0.8571428571428571</v>
      </c>
      <c r="AY5" s="47" t="str">
        <f t="shared" si="28"/>
        <v>NA</v>
      </c>
      <c r="AZ5" s="47" t="str">
        <f t="shared" si="29"/>
        <v>NA</v>
      </c>
      <c r="BA5" s="88">
        <f t="shared" si="30"/>
        <v>0.29365079365079361</v>
      </c>
      <c r="BB5" s="94" t="str">
        <f t="shared" si="31"/>
        <v>NA</v>
      </c>
      <c r="BC5" s="94" t="str">
        <f t="shared" si="32"/>
        <v>NA</v>
      </c>
      <c r="BD5" s="94" t="str">
        <f t="shared" si="33"/>
        <v>NA</v>
      </c>
      <c r="BE5" s="94" t="str">
        <f t="shared" si="34"/>
        <v>NA</v>
      </c>
      <c r="BF5" s="94">
        <f t="shared" si="35"/>
        <v>0.29365079365079361</v>
      </c>
      <c r="BG5" s="94" t="str">
        <f t="shared" si="36"/>
        <v>NA</v>
      </c>
      <c r="BH5" s="94" t="str">
        <f t="shared" si="37"/>
        <v>NA</v>
      </c>
      <c r="BI5" s="130">
        <f t="shared" si="38"/>
        <v>2.3809523809523725E-2</v>
      </c>
      <c r="BJ5" s="131" t="str">
        <f t="shared" si="39"/>
        <v>NA</v>
      </c>
      <c r="BK5" s="131" t="str">
        <f t="shared" si="40"/>
        <v>NA</v>
      </c>
      <c r="BL5" s="131" t="str">
        <f t="shared" si="41"/>
        <v>NA</v>
      </c>
      <c r="BM5" s="131" t="str">
        <f t="shared" si="42"/>
        <v>NA</v>
      </c>
      <c r="BN5" s="131">
        <f t="shared" si="43"/>
        <v>2.3809523809523725E-2</v>
      </c>
      <c r="BO5" s="131" t="str">
        <f t="shared" si="44"/>
        <v>NA</v>
      </c>
      <c r="BP5" s="131" t="str">
        <f t="shared" si="45"/>
        <v>NA</v>
      </c>
      <c r="BQ5" s="47"/>
      <c r="BR5" s="47"/>
      <c r="BS5" s="47"/>
    </row>
    <row r="6" spans="1:126" x14ac:dyDescent="0.3">
      <c r="B6" s="7">
        <v>34</v>
      </c>
      <c r="C6" s="48">
        <v>3</v>
      </c>
      <c r="D6" s="1">
        <v>1</v>
      </c>
      <c r="E6" s="1">
        <v>2</v>
      </c>
      <c r="F6" s="1">
        <v>3</v>
      </c>
      <c r="G6" s="39">
        <v>3</v>
      </c>
      <c r="H6" s="3">
        <v>1</v>
      </c>
      <c r="I6" s="3">
        <v>0</v>
      </c>
      <c r="J6" s="52">
        <v>1</v>
      </c>
      <c r="K6" s="52">
        <v>1</v>
      </c>
      <c r="L6" s="3">
        <v>2</v>
      </c>
      <c r="M6" s="3">
        <v>1</v>
      </c>
      <c r="N6" s="49">
        <v>3</v>
      </c>
      <c r="O6" s="49">
        <v>3</v>
      </c>
      <c r="P6" s="49">
        <v>2</v>
      </c>
      <c r="Q6" s="2">
        <v>3</v>
      </c>
      <c r="R6" s="2">
        <v>1</v>
      </c>
      <c r="S6" s="53" t="s">
        <v>47</v>
      </c>
      <c r="U6" s="1">
        <f t="shared" si="0"/>
        <v>0</v>
      </c>
      <c r="V6" s="1">
        <f t="shared" si="1"/>
        <v>1</v>
      </c>
      <c r="W6" s="1">
        <f t="shared" si="2"/>
        <v>1</v>
      </c>
      <c r="X6" s="1">
        <f t="shared" si="3"/>
        <v>1</v>
      </c>
      <c r="Y6" s="50">
        <f t="shared" si="4"/>
        <v>0</v>
      </c>
      <c r="Z6" s="50">
        <f t="shared" si="5"/>
        <v>0</v>
      </c>
      <c r="AA6" s="50">
        <f t="shared" si="6"/>
        <v>0</v>
      </c>
      <c r="AB6" s="50">
        <f t="shared" si="7"/>
        <v>0</v>
      </c>
      <c r="AC6" s="50">
        <f t="shared" si="8"/>
        <v>1</v>
      </c>
      <c r="AD6" s="50">
        <f t="shared" si="9"/>
        <v>0</v>
      </c>
      <c r="AE6" s="49">
        <f t="shared" si="10"/>
        <v>1</v>
      </c>
      <c r="AF6" s="49">
        <f t="shared" si="11"/>
        <v>1</v>
      </c>
      <c r="AG6" s="49">
        <f t="shared" si="12"/>
        <v>1</v>
      </c>
      <c r="AH6" s="2">
        <f t="shared" si="13"/>
        <v>1</v>
      </c>
      <c r="AI6" s="2">
        <f t="shared" si="14"/>
        <v>0</v>
      </c>
      <c r="AJ6" s="120">
        <f t="shared" si="15"/>
        <v>0.47619047619047616</v>
      </c>
      <c r="AK6" s="120">
        <f t="shared" si="16"/>
        <v>0.52380952380952384</v>
      </c>
      <c r="AL6" s="111">
        <f t="shared" si="17"/>
        <v>0.54761904761904767</v>
      </c>
      <c r="AM6" s="111">
        <f t="shared" si="18"/>
        <v>0.5</v>
      </c>
      <c r="AN6" s="47">
        <f t="shared" si="19"/>
        <v>0.47619047619047616</v>
      </c>
      <c r="AO6" s="47">
        <f t="shared" si="20"/>
        <v>0.42857142857142855</v>
      </c>
      <c r="AP6" s="47">
        <f t="shared" si="21"/>
        <v>0.5714285714285714</v>
      </c>
      <c r="AQ6" s="122">
        <f t="shared" si="22"/>
        <v>0.54761904761904767</v>
      </c>
      <c r="AR6" s="122" t="s">
        <v>717</v>
      </c>
      <c r="AS6" s="140" t="s">
        <v>679</v>
      </c>
      <c r="AT6" s="47" t="str">
        <f t="shared" si="23"/>
        <v>NA</v>
      </c>
      <c r="AU6" s="47" t="str">
        <f t="shared" si="24"/>
        <v>NA</v>
      </c>
      <c r="AV6" s="47" t="str">
        <f t="shared" si="25"/>
        <v>NA</v>
      </c>
      <c r="AW6" s="47" t="str">
        <f t="shared" si="26"/>
        <v>NA</v>
      </c>
      <c r="AX6" s="47" t="str">
        <f t="shared" si="27"/>
        <v>NA</v>
      </c>
      <c r="AY6" s="47" t="str">
        <f t="shared" si="28"/>
        <v>NA</v>
      </c>
      <c r="AZ6" s="47">
        <f t="shared" si="29"/>
        <v>0.5714285714285714</v>
      </c>
      <c r="BA6" s="88">
        <f t="shared" si="30"/>
        <v>8.7301587301587269E-2</v>
      </c>
      <c r="BB6" s="94" t="str">
        <f t="shared" si="31"/>
        <v>NA</v>
      </c>
      <c r="BC6" s="94" t="str">
        <f t="shared" si="32"/>
        <v>NA</v>
      </c>
      <c r="BD6" s="94" t="str">
        <f t="shared" si="33"/>
        <v>NA</v>
      </c>
      <c r="BE6" s="94" t="str">
        <f t="shared" si="34"/>
        <v>NA</v>
      </c>
      <c r="BF6" s="94" t="str">
        <f t="shared" si="35"/>
        <v>NA</v>
      </c>
      <c r="BG6" s="94" t="str">
        <f t="shared" si="36"/>
        <v>NA</v>
      </c>
      <c r="BH6" s="94">
        <f t="shared" si="37"/>
        <v>8.7301587301587269E-2</v>
      </c>
      <c r="BI6" s="130">
        <f t="shared" si="38"/>
        <v>2.3809523809523725E-2</v>
      </c>
      <c r="BJ6" s="131" t="str">
        <f t="shared" si="39"/>
        <v>NA</v>
      </c>
      <c r="BK6" s="131" t="str">
        <f t="shared" si="40"/>
        <v>NA</v>
      </c>
      <c r="BL6" s="131" t="str">
        <f t="shared" si="41"/>
        <v>NA</v>
      </c>
      <c r="BM6" s="131" t="str">
        <f t="shared" si="42"/>
        <v>NA</v>
      </c>
      <c r="BN6" s="131" t="str">
        <f t="shared" si="43"/>
        <v>NA</v>
      </c>
      <c r="BO6" s="131" t="str">
        <f t="shared" si="44"/>
        <v>NA</v>
      </c>
      <c r="BP6" s="131">
        <f t="shared" si="45"/>
        <v>2.3809523809523725E-2</v>
      </c>
      <c r="BQ6" s="47"/>
      <c r="BR6" s="47"/>
      <c r="BS6" s="47"/>
    </row>
    <row r="7" spans="1:126" x14ac:dyDescent="0.3">
      <c r="B7" s="51">
        <v>35</v>
      </c>
      <c r="C7" s="48">
        <v>3</v>
      </c>
      <c r="D7" s="1">
        <v>3</v>
      </c>
      <c r="E7" s="1">
        <v>3</v>
      </c>
      <c r="F7" s="1">
        <v>3</v>
      </c>
      <c r="G7" s="39">
        <v>2</v>
      </c>
      <c r="H7" s="52">
        <v>0</v>
      </c>
      <c r="I7" s="52">
        <v>0</v>
      </c>
      <c r="J7" s="52">
        <v>1</v>
      </c>
      <c r="K7" s="52">
        <v>1</v>
      </c>
      <c r="L7" s="52">
        <v>1</v>
      </c>
      <c r="M7" s="52">
        <v>0</v>
      </c>
      <c r="N7" s="49">
        <v>0</v>
      </c>
      <c r="O7" s="49">
        <v>0</v>
      </c>
      <c r="P7" s="49">
        <v>0</v>
      </c>
      <c r="Q7" s="2">
        <v>0</v>
      </c>
      <c r="R7" s="2">
        <v>0</v>
      </c>
      <c r="S7" s="53" t="s">
        <v>23</v>
      </c>
      <c r="U7" s="1">
        <f t="shared" si="0"/>
        <v>1</v>
      </c>
      <c r="V7" s="1">
        <f t="shared" si="1"/>
        <v>1</v>
      </c>
      <c r="W7" s="1">
        <f t="shared" si="2"/>
        <v>1</v>
      </c>
      <c r="X7" s="1">
        <f t="shared" si="3"/>
        <v>1</v>
      </c>
      <c r="Y7" s="50">
        <f t="shared" si="4"/>
        <v>0</v>
      </c>
      <c r="Z7" s="50">
        <f t="shared" si="5"/>
        <v>0</v>
      </c>
      <c r="AA7" s="50">
        <f t="shared" si="6"/>
        <v>0</v>
      </c>
      <c r="AB7" s="50">
        <f t="shared" si="7"/>
        <v>0</v>
      </c>
      <c r="AC7" s="50">
        <f t="shared" si="8"/>
        <v>0</v>
      </c>
      <c r="AD7" s="50">
        <f t="shared" si="9"/>
        <v>0</v>
      </c>
      <c r="AE7" s="49">
        <f t="shared" si="10"/>
        <v>0</v>
      </c>
      <c r="AF7" s="49">
        <f t="shared" si="11"/>
        <v>0</v>
      </c>
      <c r="AG7" s="49">
        <f t="shared" si="12"/>
        <v>0</v>
      </c>
      <c r="AH7" s="2">
        <f t="shared" si="13"/>
        <v>0</v>
      </c>
      <c r="AI7" s="2">
        <f t="shared" si="14"/>
        <v>0</v>
      </c>
      <c r="AJ7" s="120">
        <f t="shared" si="15"/>
        <v>0.80952380952380953</v>
      </c>
      <c r="AK7" s="120">
        <f t="shared" si="16"/>
        <v>0.66666666666666663</v>
      </c>
      <c r="AL7" s="111">
        <f t="shared" si="17"/>
        <v>0.7857142857142857</v>
      </c>
      <c r="AM7" s="111">
        <f t="shared" si="18"/>
        <v>0.9285714285714286</v>
      </c>
      <c r="AN7" s="47">
        <f t="shared" si="19"/>
        <v>0.5714285714285714</v>
      </c>
      <c r="AO7" s="47">
        <f t="shared" si="20"/>
        <v>0.7142857142857143</v>
      </c>
      <c r="AP7" s="47">
        <f t="shared" si="21"/>
        <v>0.2857142857142857</v>
      </c>
      <c r="AQ7" s="122">
        <f t="shared" si="22"/>
        <v>0.9285714285714286</v>
      </c>
      <c r="AR7" s="122" t="s">
        <v>718</v>
      </c>
      <c r="AS7" s="140" t="s">
        <v>694</v>
      </c>
      <c r="AT7" s="47">
        <f t="shared" si="23"/>
        <v>0.9285714285714286</v>
      </c>
      <c r="AU7" s="47" t="str">
        <f t="shared" si="24"/>
        <v>NA</v>
      </c>
      <c r="AV7" s="47" t="str">
        <f t="shared" si="25"/>
        <v>NA</v>
      </c>
      <c r="AW7" s="47" t="str">
        <f t="shared" si="26"/>
        <v>NA</v>
      </c>
      <c r="AX7" s="47" t="str">
        <f t="shared" si="27"/>
        <v>NA</v>
      </c>
      <c r="AY7" s="47" t="str">
        <f t="shared" si="28"/>
        <v>NA</v>
      </c>
      <c r="AZ7" s="47" t="str">
        <f t="shared" si="29"/>
        <v>NA</v>
      </c>
      <c r="BA7" s="88">
        <f t="shared" si="30"/>
        <v>0.40476190476190488</v>
      </c>
      <c r="BB7" s="94">
        <f t="shared" si="31"/>
        <v>0.40476190476190488</v>
      </c>
      <c r="BC7" s="94" t="str">
        <f t="shared" si="32"/>
        <v>NA</v>
      </c>
      <c r="BD7" s="94" t="str">
        <f t="shared" si="33"/>
        <v>NA</v>
      </c>
      <c r="BE7" s="94" t="str">
        <f t="shared" si="34"/>
        <v>NA</v>
      </c>
      <c r="BF7" s="94" t="str">
        <f t="shared" si="35"/>
        <v>NA</v>
      </c>
      <c r="BG7" s="94" t="str">
        <f t="shared" si="36"/>
        <v>NA</v>
      </c>
      <c r="BH7" s="94" t="str">
        <f t="shared" si="37"/>
        <v>NA</v>
      </c>
      <c r="BI7" s="130">
        <f t="shared" si="38"/>
        <v>0.2142857142857143</v>
      </c>
      <c r="BJ7" s="131">
        <f t="shared" si="39"/>
        <v>0.2142857142857143</v>
      </c>
      <c r="BK7" s="131" t="str">
        <f t="shared" si="40"/>
        <v>NA</v>
      </c>
      <c r="BL7" s="131" t="str">
        <f t="shared" si="41"/>
        <v>NA</v>
      </c>
      <c r="BM7" s="131" t="str">
        <f t="shared" si="42"/>
        <v>NA</v>
      </c>
      <c r="BN7" s="131" t="str">
        <f t="shared" si="43"/>
        <v>NA</v>
      </c>
      <c r="BO7" s="131" t="str">
        <f t="shared" si="44"/>
        <v>NA</v>
      </c>
      <c r="BP7" s="131" t="str">
        <f t="shared" si="45"/>
        <v>NA</v>
      </c>
      <c r="BQ7" s="47"/>
      <c r="BR7" s="47"/>
      <c r="BS7" s="47"/>
    </row>
    <row r="8" spans="1:126" x14ac:dyDescent="0.3">
      <c r="B8" s="51">
        <v>36</v>
      </c>
      <c r="C8" s="48">
        <v>3</v>
      </c>
      <c r="D8" s="1">
        <v>0</v>
      </c>
      <c r="E8" s="1">
        <v>0</v>
      </c>
      <c r="F8" s="1">
        <v>0</v>
      </c>
      <c r="G8" s="39">
        <v>0</v>
      </c>
      <c r="H8" s="3">
        <v>0</v>
      </c>
      <c r="I8" s="3">
        <v>0</v>
      </c>
      <c r="J8" s="3">
        <v>0</v>
      </c>
      <c r="K8" s="3">
        <v>0</v>
      </c>
      <c r="L8" s="3">
        <v>0</v>
      </c>
      <c r="M8" s="3">
        <v>0</v>
      </c>
      <c r="N8" s="49">
        <v>0</v>
      </c>
      <c r="O8" s="49">
        <v>0</v>
      </c>
      <c r="P8" s="49">
        <v>0</v>
      </c>
      <c r="Q8" s="2">
        <v>0</v>
      </c>
      <c r="R8" s="2">
        <v>0</v>
      </c>
      <c r="U8" s="1">
        <f t="shared" si="0"/>
        <v>0</v>
      </c>
      <c r="V8" s="1">
        <f t="shared" si="1"/>
        <v>0</v>
      </c>
      <c r="W8" s="1">
        <f t="shared" si="2"/>
        <v>0</v>
      </c>
      <c r="X8" s="1">
        <f t="shared" si="3"/>
        <v>0</v>
      </c>
      <c r="Y8" s="50">
        <f t="shared" si="4"/>
        <v>0</v>
      </c>
      <c r="Z8" s="50">
        <f t="shared" si="5"/>
        <v>0</v>
      </c>
      <c r="AA8" s="50">
        <f t="shared" si="6"/>
        <v>0</v>
      </c>
      <c r="AB8" s="50">
        <f t="shared" si="7"/>
        <v>0</v>
      </c>
      <c r="AC8" s="50">
        <f t="shared" si="8"/>
        <v>0</v>
      </c>
      <c r="AD8" s="50">
        <f t="shared" si="9"/>
        <v>0</v>
      </c>
      <c r="AE8" s="49">
        <f t="shared" si="10"/>
        <v>0</v>
      </c>
      <c r="AF8" s="49">
        <f t="shared" si="11"/>
        <v>0</v>
      </c>
      <c r="AG8" s="49">
        <f t="shared" si="12"/>
        <v>0</v>
      </c>
      <c r="AH8" s="2">
        <f t="shared" si="13"/>
        <v>0</v>
      </c>
      <c r="AI8" s="2">
        <f t="shared" si="14"/>
        <v>0</v>
      </c>
      <c r="AJ8" s="120">
        <f t="shared" si="15"/>
        <v>0.5714285714285714</v>
      </c>
      <c r="AK8" s="120">
        <f t="shared" si="16"/>
        <v>0.42857142857142855</v>
      </c>
      <c r="AL8" s="111">
        <f t="shared" si="17"/>
        <v>0.6428571428571429</v>
      </c>
      <c r="AM8" s="111">
        <f t="shared" si="18"/>
        <v>0.7857142857142857</v>
      </c>
      <c r="AN8" s="47">
        <f t="shared" si="19"/>
        <v>0.8571428571428571</v>
      </c>
      <c r="AO8" s="47">
        <f t="shared" si="20"/>
        <v>1</v>
      </c>
      <c r="AP8" s="47">
        <f t="shared" si="21"/>
        <v>0</v>
      </c>
      <c r="AQ8" s="122">
        <f t="shared" si="22"/>
        <v>0.7857142857142857</v>
      </c>
      <c r="AR8" s="122" t="s">
        <v>718</v>
      </c>
      <c r="AS8" s="140" t="s">
        <v>677</v>
      </c>
      <c r="AT8" s="47" t="str">
        <f t="shared" si="23"/>
        <v>NA</v>
      </c>
      <c r="AU8" s="47" t="str">
        <f t="shared" si="24"/>
        <v>NA</v>
      </c>
      <c r="AV8" s="47" t="str">
        <f t="shared" si="25"/>
        <v>NA</v>
      </c>
      <c r="AW8" s="47" t="str">
        <f t="shared" si="26"/>
        <v>NA</v>
      </c>
      <c r="AX8" s="47">
        <f t="shared" si="27"/>
        <v>1</v>
      </c>
      <c r="AY8" s="47" t="str">
        <f t="shared" si="28"/>
        <v>NA</v>
      </c>
      <c r="AZ8" s="47" t="str">
        <f t="shared" si="29"/>
        <v>NA</v>
      </c>
      <c r="BA8" s="88">
        <f t="shared" si="30"/>
        <v>0.45238095238095244</v>
      </c>
      <c r="BB8" s="94" t="str">
        <f t="shared" si="31"/>
        <v>NA</v>
      </c>
      <c r="BC8" s="94" t="str">
        <f t="shared" si="32"/>
        <v>NA</v>
      </c>
      <c r="BD8" s="94" t="str">
        <f t="shared" si="33"/>
        <v>NA</v>
      </c>
      <c r="BE8" s="94" t="str">
        <f t="shared" si="34"/>
        <v>NA</v>
      </c>
      <c r="BF8" s="94">
        <f t="shared" si="35"/>
        <v>0.45238095238095244</v>
      </c>
      <c r="BG8" s="94" t="str">
        <f t="shared" si="36"/>
        <v>NA</v>
      </c>
      <c r="BH8" s="94" t="str">
        <f t="shared" si="37"/>
        <v>NA</v>
      </c>
      <c r="BI8" s="130">
        <f t="shared" si="38"/>
        <v>0.1428571428571429</v>
      </c>
      <c r="BJ8" s="131" t="str">
        <f t="shared" si="39"/>
        <v>NA</v>
      </c>
      <c r="BK8" s="131" t="str">
        <f t="shared" si="40"/>
        <v>NA</v>
      </c>
      <c r="BL8" s="131" t="str">
        <f t="shared" si="41"/>
        <v>NA</v>
      </c>
      <c r="BM8" s="131" t="str">
        <f t="shared" si="42"/>
        <v>NA</v>
      </c>
      <c r="BN8" s="131">
        <f t="shared" si="43"/>
        <v>0.1428571428571429</v>
      </c>
      <c r="BO8" s="131" t="str">
        <f t="shared" si="44"/>
        <v>NA</v>
      </c>
      <c r="BP8" s="131" t="str">
        <f t="shared" si="45"/>
        <v>NA</v>
      </c>
      <c r="BQ8" s="47"/>
      <c r="BR8" s="47"/>
      <c r="BS8" s="47"/>
    </row>
    <row r="9" spans="1:126" x14ac:dyDescent="0.3">
      <c r="B9" s="51">
        <v>37</v>
      </c>
      <c r="C9" s="48">
        <v>3</v>
      </c>
      <c r="D9" s="1">
        <v>0</v>
      </c>
      <c r="E9" s="1">
        <v>3</v>
      </c>
      <c r="F9" s="1">
        <v>3</v>
      </c>
      <c r="G9" s="39">
        <v>3</v>
      </c>
      <c r="H9" s="3">
        <v>0</v>
      </c>
      <c r="I9" s="3">
        <v>0</v>
      </c>
      <c r="J9" s="3">
        <v>2</v>
      </c>
      <c r="K9" s="3">
        <v>2</v>
      </c>
      <c r="L9" s="3">
        <v>2</v>
      </c>
      <c r="M9" s="3">
        <v>1</v>
      </c>
      <c r="N9" s="49">
        <v>1</v>
      </c>
      <c r="O9" s="49">
        <v>1</v>
      </c>
      <c r="P9" s="49">
        <v>1</v>
      </c>
      <c r="Q9" s="2">
        <v>0</v>
      </c>
      <c r="R9" s="2">
        <v>0</v>
      </c>
      <c r="U9" s="1">
        <f t="shared" si="0"/>
        <v>0</v>
      </c>
      <c r="V9" s="1">
        <f t="shared" si="1"/>
        <v>1</v>
      </c>
      <c r="W9" s="1">
        <f t="shared" si="2"/>
        <v>1</v>
      </c>
      <c r="X9" s="1">
        <f t="shared" si="3"/>
        <v>1</v>
      </c>
      <c r="Y9" s="50">
        <f t="shared" si="4"/>
        <v>0</v>
      </c>
      <c r="Z9" s="50">
        <f t="shared" si="5"/>
        <v>0</v>
      </c>
      <c r="AA9" s="50">
        <f t="shared" si="6"/>
        <v>1</v>
      </c>
      <c r="AB9" s="50">
        <f t="shared" si="7"/>
        <v>1</v>
      </c>
      <c r="AC9" s="50">
        <f t="shared" si="8"/>
        <v>1</v>
      </c>
      <c r="AD9" s="50">
        <f t="shared" si="9"/>
        <v>0</v>
      </c>
      <c r="AE9" s="49">
        <f t="shared" si="10"/>
        <v>0</v>
      </c>
      <c r="AF9" s="49">
        <f t="shared" si="11"/>
        <v>0</v>
      </c>
      <c r="AG9" s="49">
        <f t="shared" si="12"/>
        <v>0</v>
      </c>
      <c r="AH9" s="2">
        <f t="shared" si="13"/>
        <v>0</v>
      </c>
      <c r="AI9" s="2">
        <f t="shared" si="14"/>
        <v>0</v>
      </c>
      <c r="AJ9" s="120">
        <f t="shared" si="15"/>
        <v>0.66666666666666663</v>
      </c>
      <c r="AK9" s="120">
        <f t="shared" si="16"/>
        <v>0.52380952380952384</v>
      </c>
      <c r="AL9" s="111">
        <f t="shared" si="17"/>
        <v>0.54761904761904767</v>
      </c>
      <c r="AM9" s="111">
        <f t="shared" si="18"/>
        <v>0.69047619047619047</v>
      </c>
      <c r="AN9" s="47">
        <f t="shared" si="19"/>
        <v>0.47619047619047616</v>
      </c>
      <c r="AO9" s="47">
        <f t="shared" si="20"/>
        <v>0.61904761904761907</v>
      </c>
      <c r="AP9" s="47">
        <f t="shared" si="21"/>
        <v>0.38095238095238093</v>
      </c>
      <c r="AQ9" s="122">
        <f t="shared" si="22"/>
        <v>0.69047619047619047</v>
      </c>
      <c r="AR9" s="122" t="s">
        <v>718</v>
      </c>
      <c r="AS9" s="140" t="s">
        <v>694</v>
      </c>
      <c r="AT9" s="47">
        <f t="shared" si="23"/>
        <v>0.69047619047619047</v>
      </c>
      <c r="AU9" s="47" t="str">
        <f t="shared" si="24"/>
        <v>NA</v>
      </c>
      <c r="AV9" s="47" t="str">
        <f t="shared" si="25"/>
        <v>NA</v>
      </c>
      <c r="AW9" s="47" t="str">
        <f t="shared" si="26"/>
        <v>NA</v>
      </c>
      <c r="AX9" s="47" t="str">
        <f t="shared" si="27"/>
        <v>NA</v>
      </c>
      <c r="AY9" s="47" t="str">
        <f t="shared" si="28"/>
        <v>NA</v>
      </c>
      <c r="AZ9" s="47" t="str">
        <f t="shared" si="29"/>
        <v>NA</v>
      </c>
      <c r="BA9" s="88">
        <f t="shared" si="30"/>
        <v>0.19841269841269837</v>
      </c>
      <c r="BB9" s="94">
        <f t="shared" si="31"/>
        <v>0.19841269841269837</v>
      </c>
      <c r="BC9" s="94" t="str">
        <f t="shared" si="32"/>
        <v>NA</v>
      </c>
      <c r="BD9" s="94" t="str">
        <f t="shared" si="33"/>
        <v>NA</v>
      </c>
      <c r="BE9" s="94" t="str">
        <f t="shared" si="34"/>
        <v>NA</v>
      </c>
      <c r="BF9" s="94" t="str">
        <f t="shared" si="35"/>
        <v>NA</v>
      </c>
      <c r="BG9" s="94" t="str">
        <f t="shared" si="36"/>
        <v>NA</v>
      </c>
      <c r="BH9" s="94" t="str">
        <f t="shared" si="37"/>
        <v>NA</v>
      </c>
      <c r="BI9" s="130">
        <f t="shared" si="38"/>
        <v>7.1428571428571397E-2</v>
      </c>
      <c r="BJ9" s="131">
        <f t="shared" si="39"/>
        <v>7.1428571428571397E-2</v>
      </c>
      <c r="BK9" s="131" t="str">
        <f t="shared" si="40"/>
        <v>NA</v>
      </c>
      <c r="BL9" s="131" t="str">
        <f t="shared" si="41"/>
        <v>NA</v>
      </c>
      <c r="BM9" s="131" t="str">
        <f t="shared" si="42"/>
        <v>NA</v>
      </c>
      <c r="BN9" s="131" t="str">
        <f t="shared" si="43"/>
        <v>NA</v>
      </c>
      <c r="BO9" s="131" t="str">
        <f t="shared" si="44"/>
        <v>NA</v>
      </c>
      <c r="BP9" s="131" t="str">
        <f t="shared" si="45"/>
        <v>NA</v>
      </c>
      <c r="BQ9" s="47"/>
      <c r="BR9" s="47"/>
      <c r="BS9" s="47"/>
    </row>
    <row r="10" spans="1:126" x14ac:dyDescent="0.3">
      <c r="B10" s="51">
        <v>38</v>
      </c>
      <c r="C10" s="48">
        <v>3</v>
      </c>
      <c r="D10" s="1">
        <v>2</v>
      </c>
      <c r="E10" s="1">
        <v>3</v>
      </c>
      <c r="F10" s="1">
        <v>2</v>
      </c>
      <c r="G10" s="39">
        <v>0</v>
      </c>
      <c r="H10" s="52">
        <v>1</v>
      </c>
      <c r="I10" s="52">
        <v>0</v>
      </c>
      <c r="J10" s="52">
        <v>0</v>
      </c>
      <c r="K10" s="3">
        <v>0</v>
      </c>
      <c r="L10" s="3">
        <v>0</v>
      </c>
      <c r="M10" s="3">
        <v>0</v>
      </c>
      <c r="N10" s="49">
        <v>0</v>
      </c>
      <c r="O10" s="49">
        <v>0</v>
      </c>
      <c r="P10" s="49">
        <v>0</v>
      </c>
      <c r="Q10" s="2">
        <v>0</v>
      </c>
      <c r="R10" s="2">
        <v>0</v>
      </c>
      <c r="S10" s="53" t="s">
        <v>24</v>
      </c>
      <c r="U10" s="1">
        <f t="shared" si="0"/>
        <v>1</v>
      </c>
      <c r="V10" s="1">
        <f t="shared" si="1"/>
        <v>1</v>
      </c>
      <c r="W10" s="1">
        <f t="shared" si="2"/>
        <v>1</v>
      </c>
      <c r="X10" s="1">
        <f t="shared" si="3"/>
        <v>0</v>
      </c>
      <c r="Y10" s="50">
        <f t="shared" si="4"/>
        <v>0</v>
      </c>
      <c r="Z10" s="50">
        <f t="shared" si="5"/>
        <v>0</v>
      </c>
      <c r="AA10" s="50">
        <f t="shared" si="6"/>
        <v>0</v>
      </c>
      <c r="AB10" s="50">
        <f t="shared" si="7"/>
        <v>0</v>
      </c>
      <c r="AC10" s="50">
        <f t="shared" si="8"/>
        <v>0</v>
      </c>
      <c r="AD10" s="50">
        <f t="shared" si="9"/>
        <v>0</v>
      </c>
      <c r="AE10" s="49">
        <f t="shared" si="10"/>
        <v>0</v>
      </c>
      <c r="AF10" s="49">
        <f t="shared" si="11"/>
        <v>0</v>
      </c>
      <c r="AG10" s="49">
        <f t="shared" si="12"/>
        <v>0</v>
      </c>
      <c r="AH10" s="2">
        <f t="shared" si="13"/>
        <v>0</v>
      </c>
      <c r="AI10" s="2">
        <f t="shared" si="14"/>
        <v>0</v>
      </c>
      <c r="AJ10" s="120">
        <f t="shared" si="15"/>
        <v>0.76190476190476186</v>
      </c>
      <c r="AK10" s="120">
        <f t="shared" si="16"/>
        <v>0.61904761904761907</v>
      </c>
      <c r="AL10" s="111">
        <f t="shared" si="17"/>
        <v>0.7857142857142857</v>
      </c>
      <c r="AM10" s="111">
        <f t="shared" si="18"/>
        <v>0.9285714285714286</v>
      </c>
      <c r="AN10" s="47">
        <f t="shared" si="19"/>
        <v>0.66666666666666663</v>
      </c>
      <c r="AO10" s="47">
        <f t="shared" si="20"/>
        <v>0.80952380952380953</v>
      </c>
      <c r="AP10" s="47">
        <f t="shared" si="21"/>
        <v>0.19047619047619047</v>
      </c>
      <c r="AQ10" s="122">
        <f t="shared" si="22"/>
        <v>0.9285714285714286</v>
      </c>
      <c r="AR10" s="122" t="s">
        <v>718</v>
      </c>
      <c r="AS10" s="140" t="s">
        <v>694</v>
      </c>
      <c r="AT10" s="47">
        <f t="shared" si="23"/>
        <v>0.9285714285714286</v>
      </c>
      <c r="AU10" s="47" t="str">
        <f t="shared" si="24"/>
        <v>NA</v>
      </c>
      <c r="AV10" s="47" t="str">
        <f t="shared" si="25"/>
        <v>NA</v>
      </c>
      <c r="AW10" s="47" t="str">
        <f t="shared" si="26"/>
        <v>NA</v>
      </c>
      <c r="AX10" s="47" t="str">
        <f t="shared" si="27"/>
        <v>NA</v>
      </c>
      <c r="AY10" s="47" t="str">
        <f t="shared" si="28"/>
        <v>NA</v>
      </c>
      <c r="AZ10" s="47" t="str">
        <f t="shared" si="29"/>
        <v>NA</v>
      </c>
      <c r="BA10" s="88">
        <f t="shared" si="30"/>
        <v>0.37301587301587302</v>
      </c>
      <c r="BB10" s="94">
        <f t="shared" si="31"/>
        <v>0.37301587301587302</v>
      </c>
      <c r="BC10" s="94" t="str">
        <f t="shared" si="32"/>
        <v>NA</v>
      </c>
      <c r="BD10" s="94" t="str">
        <f t="shared" si="33"/>
        <v>NA</v>
      </c>
      <c r="BE10" s="94" t="str">
        <f t="shared" si="34"/>
        <v>NA</v>
      </c>
      <c r="BF10" s="94" t="str">
        <f t="shared" si="35"/>
        <v>NA</v>
      </c>
      <c r="BG10" s="94" t="str">
        <f t="shared" si="36"/>
        <v>NA</v>
      </c>
      <c r="BH10" s="94" t="str">
        <f t="shared" si="37"/>
        <v>NA</v>
      </c>
      <c r="BI10" s="130">
        <f t="shared" si="38"/>
        <v>0.11904761904761907</v>
      </c>
      <c r="BJ10" s="131">
        <f t="shared" si="39"/>
        <v>0.11904761904761907</v>
      </c>
      <c r="BK10" s="131" t="str">
        <f t="shared" si="40"/>
        <v>NA</v>
      </c>
      <c r="BL10" s="131" t="str">
        <f t="shared" si="41"/>
        <v>NA</v>
      </c>
      <c r="BM10" s="131" t="str">
        <f t="shared" si="42"/>
        <v>NA</v>
      </c>
      <c r="BN10" s="131" t="str">
        <f t="shared" si="43"/>
        <v>NA</v>
      </c>
      <c r="BO10" s="131" t="str">
        <f t="shared" si="44"/>
        <v>NA</v>
      </c>
      <c r="BP10" s="131" t="str">
        <f t="shared" si="45"/>
        <v>NA</v>
      </c>
      <c r="BQ10" s="47"/>
      <c r="BR10" s="47"/>
      <c r="BS10" s="47"/>
    </row>
    <row r="11" spans="1:126" x14ac:dyDescent="0.3">
      <c r="B11" s="51">
        <v>39</v>
      </c>
      <c r="C11" s="48">
        <v>3</v>
      </c>
      <c r="D11" s="1">
        <v>1</v>
      </c>
      <c r="E11" s="1">
        <v>1</v>
      </c>
      <c r="F11" s="1">
        <v>0</v>
      </c>
      <c r="G11" s="39">
        <v>0</v>
      </c>
      <c r="H11" s="82">
        <v>2</v>
      </c>
      <c r="I11" s="3">
        <v>0</v>
      </c>
      <c r="J11" s="3">
        <v>1</v>
      </c>
      <c r="K11" s="3">
        <v>0</v>
      </c>
      <c r="L11" s="3">
        <v>0</v>
      </c>
      <c r="M11" s="3">
        <v>1</v>
      </c>
      <c r="N11" s="49">
        <v>0</v>
      </c>
      <c r="O11" s="49">
        <v>0</v>
      </c>
      <c r="P11" s="49">
        <v>0</v>
      </c>
      <c r="Q11" s="2">
        <v>0</v>
      </c>
      <c r="R11" s="2">
        <v>0</v>
      </c>
      <c r="S11" s="81" t="s">
        <v>43</v>
      </c>
      <c r="U11" s="1">
        <f t="shared" si="0"/>
        <v>0</v>
      </c>
      <c r="V11" s="1">
        <f t="shared" si="1"/>
        <v>0</v>
      </c>
      <c r="W11" s="1">
        <f t="shared" si="2"/>
        <v>0</v>
      </c>
      <c r="X11" s="1">
        <f t="shared" si="3"/>
        <v>0</v>
      </c>
      <c r="Y11" s="50">
        <f t="shared" si="4"/>
        <v>1</v>
      </c>
      <c r="Z11" s="50">
        <f t="shared" si="5"/>
        <v>0</v>
      </c>
      <c r="AA11" s="50">
        <f t="shared" si="6"/>
        <v>0</v>
      </c>
      <c r="AB11" s="50">
        <f t="shared" si="7"/>
        <v>0</v>
      </c>
      <c r="AC11" s="50">
        <f t="shared" si="8"/>
        <v>0</v>
      </c>
      <c r="AD11" s="50">
        <f t="shared" si="9"/>
        <v>0</v>
      </c>
      <c r="AE11" s="49">
        <f t="shared" si="10"/>
        <v>0</v>
      </c>
      <c r="AF11" s="49">
        <f t="shared" si="11"/>
        <v>0</v>
      </c>
      <c r="AG11" s="49">
        <f t="shared" si="12"/>
        <v>0</v>
      </c>
      <c r="AH11" s="2">
        <f t="shared" si="13"/>
        <v>0</v>
      </c>
      <c r="AI11" s="2">
        <f t="shared" si="14"/>
        <v>0</v>
      </c>
      <c r="AJ11" s="120">
        <f t="shared" si="15"/>
        <v>0.66666666666666663</v>
      </c>
      <c r="AK11" s="120">
        <f t="shared" si="16"/>
        <v>0.52380952380952384</v>
      </c>
      <c r="AL11" s="111">
        <f t="shared" si="17"/>
        <v>0.59523809523809523</v>
      </c>
      <c r="AM11" s="111">
        <f t="shared" si="18"/>
        <v>0.73809523809523814</v>
      </c>
      <c r="AN11" s="47">
        <f t="shared" si="19"/>
        <v>0.7142857142857143</v>
      </c>
      <c r="AO11" s="47">
        <f t="shared" si="20"/>
        <v>0.8571428571428571</v>
      </c>
      <c r="AP11" s="47">
        <f t="shared" si="21"/>
        <v>0.14285714285714285</v>
      </c>
      <c r="AQ11" s="122">
        <f t="shared" si="22"/>
        <v>0.73809523809523814</v>
      </c>
      <c r="AR11" s="122" t="s">
        <v>718</v>
      </c>
      <c r="AS11" s="140" t="s">
        <v>677</v>
      </c>
      <c r="AT11" s="47" t="str">
        <f t="shared" si="23"/>
        <v>NA</v>
      </c>
      <c r="AU11" s="47" t="str">
        <f t="shared" si="24"/>
        <v>NA</v>
      </c>
      <c r="AV11" s="47" t="str">
        <f t="shared" si="25"/>
        <v>NA</v>
      </c>
      <c r="AW11" s="47" t="str">
        <f t="shared" si="26"/>
        <v>NA</v>
      </c>
      <c r="AX11" s="47">
        <f t="shared" si="27"/>
        <v>0.8571428571428571</v>
      </c>
      <c r="AY11" s="47" t="str">
        <f t="shared" si="28"/>
        <v>NA</v>
      </c>
      <c r="AZ11" s="47" t="str">
        <f t="shared" si="29"/>
        <v>NA</v>
      </c>
      <c r="BA11" s="88">
        <f t="shared" si="30"/>
        <v>0.32539682539682535</v>
      </c>
      <c r="BB11" s="94" t="str">
        <f t="shared" si="31"/>
        <v>NA</v>
      </c>
      <c r="BC11" s="94" t="str">
        <f t="shared" si="32"/>
        <v>NA</v>
      </c>
      <c r="BD11" s="94" t="str">
        <f t="shared" si="33"/>
        <v>NA</v>
      </c>
      <c r="BE11" s="94" t="str">
        <f t="shared" si="34"/>
        <v>NA</v>
      </c>
      <c r="BF11" s="94">
        <f t="shared" si="35"/>
        <v>0.32539682539682535</v>
      </c>
      <c r="BG11" s="94" t="str">
        <f t="shared" si="36"/>
        <v>NA</v>
      </c>
      <c r="BH11" s="94" t="str">
        <f t="shared" si="37"/>
        <v>NA</v>
      </c>
      <c r="BI11" s="130">
        <f t="shared" si="38"/>
        <v>0.11904761904761896</v>
      </c>
      <c r="BJ11" s="131" t="str">
        <f t="shared" si="39"/>
        <v>NA</v>
      </c>
      <c r="BK11" s="131" t="str">
        <f t="shared" si="40"/>
        <v>NA</v>
      </c>
      <c r="BL11" s="131" t="str">
        <f t="shared" si="41"/>
        <v>NA</v>
      </c>
      <c r="BM11" s="131" t="str">
        <f t="shared" si="42"/>
        <v>NA</v>
      </c>
      <c r="BN11" s="131">
        <f t="shared" si="43"/>
        <v>0.11904761904761896</v>
      </c>
      <c r="BO11" s="131" t="str">
        <f t="shared" si="44"/>
        <v>NA</v>
      </c>
      <c r="BP11" s="131" t="str">
        <f t="shared" si="45"/>
        <v>NA</v>
      </c>
      <c r="BQ11" s="47"/>
      <c r="BR11" s="47"/>
      <c r="BS11" s="47"/>
    </row>
    <row r="12" spans="1:126" x14ac:dyDescent="0.3">
      <c r="B12" s="51">
        <v>40</v>
      </c>
      <c r="C12" s="48">
        <v>3</v>
      </c>
      <c r="D12" s="1">
        <v>0</v>
      </c>
      <c r="E12" s="1">
        <v>0</v>
      </c>
      <c r="F12" s="1">
        <v>0</v>
      </c>
      <c r="G12" s="39">
        <v>0</v>
      </c>
      <c r="H12" s="3">
        <v>0</v>
      </c>
      <c r="I12" s="3">
        <v>0</v>
      </c>
      <c r="J12" s="3">
        <v>0</v>
      </c>
      <c r="K12" s="3">
        <v>0</v>
      </c>
      <c r="L12" s="3">
        <v>0</v>
      </c>
      <c r="M12" s="3">
        <v>0</v>
      </c>
      <c r="N12" s="49">
        <v>0</v>
      </c>
      <c r="O12" s="49">
        <v>0</v>
      </c>
      <c r="P12" s="49">
        <v>0</v>
      </c>
      <c r="Q12" s="2">
        <v>0</v>
      </c>
      <c r="R12" s="2">
        <v>0</v>
      </c>
      <c r="U12" s="1">
        <f t="shared" si="0"/>
        <v>0</v>
      </c>
      <c r="V12" s="1">
        <f t="shared" si="1"/>
        <v>0</v>
      </c>
      <c r="W12" s="1">
        <f t="shared" si="2"/>
        <v>0</v>
      </c>
      <c r="X12" s="1">
        <f t="shared" si="3"/>
        <v>0</v>
      </c>
      <c r="Y12" s="50">
        <f t="shared" si="4"/>
        <v>0</v>
      </c>
      <c r="Z12" s="50">
        <f t="shared" si="5"/>
        <v>0</v>
      </c>
      <c r="AA12" s="50">
        <f t="shared" si="6"/>
        <v>0</v>
      </c>
      <c r="AB12" s="50">
        <f t="shared" si="7"/>
        <v>0</v>
      </c>
      <c r="AC12" s="50">
        <f t="shared" si="8"/>
        <v>0</v>
      </c>
      <c r="AD12" s="50">
        <f t="shared" si="9"/>
        <v>0</v>
      </c>
      <c r="AE12" s="49">
        <f t="shared" si="10"/>
        <v>0</v>
      </c>
      <c r="AF12" s="49">
        <f t="shared" si="11"/>
        <v>0</v>
      </c>
      <c r="AG12" s="49">
        <f t="shared" si="12"/>
        <v>0</v>
      </c>
      <c r="AH12" s="2">
        <f t="shared" si="13"/>
        <v>0</v>
      </c>
      <c r="AI12" s="2">
        <f t="shared" si="14"/>
        <v>0</v>
      </c>
      <c r="AJ12" s="120">
        <f t="shared" si="15"/>
        <v>0.5714285714285714</v>
      </c>
      <c r="AK12" s="120">
        <f t="shared" si="16"/>
        <v>0.42857142857142855</v>
      </c>
      <c r="AL12" s="111">
        <f t="shared" si="17"/>
        <v>0.6428571428571429</v>
      </c>
      <c r="AM12" s="111">
        <f t="shared" si="18"/>
        <v>0.7857142857142857</v>
      </c>
      <c r="AN12" s="47">
        <f t="shared" si="19"/>
        <v>0.8571428571428571</v>
      </c>
      <c r="AO12" s="47">
        <f t="shared" si="20"/>
        <v>1</v>
      </c>
      <c r="AP12" s="47">
        <f t="shared" si="21"/>
        <v>0</v>
      </c>
      <c r="AQ12" s="122">
        <f t="shared" si="22"/>
        <v>0.7857142857142857</v>
      </c>
      <c r="AR12" s="122" t="s">
        <v>718</v>
      </c>
      <c r="AS12" s="140" t="s">
        <v>677</v>
      </c>
      <c r="AT12" s="47" t="str">
        <f t="shared" si="23"/>
        <v>NA</v>
      </c>
      <c r="AU12" s="47" t="str">
        <f t="shared" si="24"/>
        <v>NA</v>
      </c>
      <c r="AV12" s="47" t="str">
        <f t="shared" si="25"/>
        <v>NA</v>
      </c>
      <c r="AW12" s="47" t="str">
        <f t="shared" si="26"/>
        <v>NA</v>
      </c>
      <c r="AX12" s="47">
        <f t="shared" si="27"/>
        <v>1</v>
      </c>
      <c r="AY12" s="47" t="str">
        <f t="shared" si="28"/>
        <v>NA</v>
      </c>
      <c r="AZ12" s="47" t="str">
        <f t="shared" si="29"/>
        <v>NA</v>
      </c>
      <c r="BA12" s="88">
        <f t="shared" si="30"/>
        <v>0.45238095238095244</v>
      </c>
      <c r="BB12" s="94" t="str">
        <f t="shared" si="31"/>
        <v>NA</v>
      </c>
      <c r="BC12" s="94" t="str">
        <f t="shared" si="32"/>
        <v>NA</v>
      </c>
      <c r="BD12" s="94" t="str">
        <f t="shared" si="33"/>
        <v>NA</v>
      </c>
      <c r="BE12" s="94" t="str">
        <f t="shared" si="34"/>
        <v>NA</v>
      </c>
      <c r="BF12" s="94">
        <f t="shared" si="35"/>
        <v>0.45238095238095244</v>
      </c>
      <c r="BG12" s="94" t="str">
        <f t="shared" si="36"/>
        <v>NA</v>
      </c>
      <c r="BH12" s="94" t="str">
        <f t="shared" si="37"/>
        <v>NA</v>
      </c>
      <c r="BI12" s="130">
        <f t="shared" si="38"/>
        <v>0.1428571428571429</v>
      </c>
      <c r="BJ12" s="131" t="str">
        <f t="shared" si="39"/>
        <v>NA</v>
      </c>
      <c r="BK12" s="131" t="str">
        <f t="shared" si="40"/>
        <v>NA</v>
      </c>
      <c r="BL12" s="131" t="str">
        <f t="shared" si="41"/>
        <v>NA</v>
      </c>
      <c r="BM12" s="131" t="str">
        <f t="shared" si="42"/>
        <v>NA</v>
      </c>
      <c r="BN12" s="131">
        <f t="shared" si="43"/>
        <v>0.1428571428571429</v>
      </c>
      <c r="BO12" s="131" t="str">
        <f t="shared" si="44"/>
        <v>NA</v>
      </c>
      <c r="BP12" s="131" t="str">
        <f t="shared" si="45"/>
        <v>NA</v>
      </c>
      <c r="BQ12" s="47"/>
      <c r="BR12" s="47"/>
      <c r="BS12" s="47"/>
    </row>
    <row r="13" spans="1:126" x14ac:dyDescent="0.3">
      <c r="B13" s="51">
        <v>41</v>
      </c>
      <c r="C13" s="48">
        <v>2</v>
      </c>
      <c r="D13" s="1">
        <v>0</v>
      </c>
      <c r="E13" s="1">
        <v>3</v>
      </c>
      <c r="F13" s="1">
        <v>3</v>
      </c>
      <c r="G13" s="39">
        <v>2</v>
      </c>
      <c r="H13" s="3">
        <v>2</v>
      </c>
      <c r="I13" s="3">
        <v>0</v>
      </c>
      <c r="J13" s="52">
        <v>0</v>
      </c>
      <c r="K13" s="3">
        <v>3</v>
      </c>
      <c r="L13" s="52">
        <v>0</v>
      </c>
      <c r="M13" s="52">
        <v>0</v>
      </c>
      <c r="N13" s="49">
        <v>0</v>
      </c>
      <c r="O13" s="49">
        <v>0</v>
      </c>
      <c r="P13" s="49">
        <v>0</v>
      </c>
      <c r="Q13" s="2">
        <v>3</v>
      </c>
      <c r="R13" s="2">
        <v>3</v>
      </c>
      <c r="S13" s="53" t="s">
        <v>53</v>
      </c>
      <c r="U13" s="1">
        <f t="shared" si="0"/>
        <v>0</v>
      </c>
      <c r="V13" s="1">
        <f t="shared" si="1"/>
        <v>1</v>
      </c>
      <c r="W13" s="1">
        <f t="shared" si="2"/>
        <v>1</v>
      </c>
      <c r="X13" s="1">
        <f t="shared" si="3"/>
        <v>1</v>
      </c>
      <c r="Y13" s="50">
        <f t="shared" si="4"/>
        <v>1</v>
      </c>
      <c r="Z13" s="50">
        <f t="shared" si="5"/>
        <v>0</v>
      </c>
      <c r="AA13" s="50">
        <f t="shared" si="6"/>
        <v>0</v>
      </c>
      <c r="AB13" s="50">
        <f t="shared" si="7"/>
        <v>1</v>
      </c>
      <c r="AC13" s="50">
        <f t="shared" si="8"/>
        <v>0</v>
      </c>
      <c r="AD13" s="50">
        <f t="shared" si="9"/>
        <v>0</v>
      </c>
      <c r="AE13" s="49">
        <f t="shared" si="10"/>
        <v>0</v>
      </c>
      <c r="AF13" s="49">
        <f t="shared" si="11"/>
        <v>0</v>
      </c>
      <c r="AG13" s="49">
        <f t="shared" si="12"/>
        <v>0</v>
      </c>
      <c r="AH13" s="2">
        <f t="shared" si="13"/>
        <v>1</v>
      </c>
      <c r="AI13" s="2">
        <f t="shared" si="14"/>
        <v>1</v>
      </c>
      <c r="AJ13" s="120">
        <f t="shared" si="15"/>
        <v>0.54761904761904767</v>
      </c>
      <c r="AK13" s="120">
        <f t="shared" si="16"/>
        <v>0.69047619047619047</v>
      </c>
      <c r="AL13" s="111">
        <f t="shared" si="17"/>
        <v>0.80952380952380953</v>
      </c>
      <c r="AM13" s="111">
        <f t="shared" si="18"/>
        <v>0.66666666666666663</v>
      </c>
      <c r="AN13" s="47">
        <f t="shared" si="19"/>
        <v>0.73809523809523814</v>
      </c>
      <c r="AO13" s="47">
        <f t="shared" si="20"/>
        <v>0.59523809523809523</v>
      </c>
      <c r="AP13" s="47">
        <f t="shared" si="21"/>
        <v>0.40476190476190477</v>
      </c>
      <c r="AQ13" s="122">
        <f t="shared" si="22"/>
        <v>0.80952380952380953</v>
      </c>
      <c r="AR13" s="122" t="s">
        <v>717</v>
      </c>
      <c r="AS13" s="140" t="s">
        <v>691</v>
      </c>
      <c r="AT13" s="47" t="str">
        <f t="shared" si="23"/>
        <v>NA</v>
      </c>
      <c r="AU13" s="47" t="str">
        <f t="shared" si="24"/>
        <v>NA</v>
      </c>
      <c r="AV13" s="47">
        <f t="shared" si="25"/>
        <v>0.66666666666666663</v>
      </c>
      <c r="AW13" s="47" t="str">
        <f t="shared" si="26"/>
        <v>NA</v>
      </c>
      <c r="AX13" s="47" t="str">
        <f t="shared" si="27"/>
        <v>NA</v>
      </c>
      <c r="AY13" s="47" t="str">
        <f t="shared" si="28"/>
        <v>NA</v>
      </c>
      <c r="AZ13" s="47" t="str">
        <f t="shared" si="29"/>
        <v>NA</v>
      </c>
      <c r="BA13" s="88">
        <f t="shared" si="30"/>
        <v>0.23015873015873012</v>
      </c>
      <c r="BB13" s="94" t="str">
        <f t="shared" si="31"/>
        <v>NA</v>
      </c>
      <c r="BC13" s="94" t="str">
        <f t="shared" si="32"/>
        <v>NA</v>
      </c>
      <c r="BD13" s="94">
        <f t="shared" si="33"/>
        <v>0.23015873015873012</v>
      </c>
      <c r="BE13" s="94" t="str">
        <f t="shared" si="34"/>
        <v>NA</v>
      </c>
      <c r="BF13" s="94" t="str">
        <f t="shared" si="35"/>
        <v>NA</v>
      </c>
      <c r="BG13" s="94" t="str">
        <f t="shared" si="36"/>
        <v>NA</v>
      </c>
      <c r="BH13" s="94" t="str">
        <f t="shared" si="37"/>
        <v>NA</v>
      </c>
      <c r="BI13" s="130">
        <f t="shared" si="38"/>
        <v>7.1428571428571397E-2</v>
      </c>
      <c r="BJ13" s="131" t="str">
        <f t="shared" si="39"/>
        <v>NA</v>
      </c>
      <c r="BK13" s="131" t="str">
        <f t="shared" si="40"/>
        <v>NA</v>
      </c>
      <c r="BL13" s="131">
        <f t="shared" si="41"/>
        <v>7.1428571428571397E-2</v>
      </c>
      <c r="BM13" s="131" t="str">
        <f t="shared" si="42"/>
        <v>NA</v>
      </c>
      <c r="BN13" s="131" t="str">
        <f t="shared" si="43"/>
        <v>NA</v>
      </c>
      <c r="BO13" s="131" t="str">
        <f t="shared" si="44"/>
        <v>NA</v>
      </c>
      <c r="BP13" s="131" t="str">
        <f t="shared" si="45"/>
        <v>NA</v>
      </c>
      <c r="BQ13" s="47"/>
      <c r="BR13" s="47"/>
      <c r="BS13" s="47"/>
    </row>
    <row r="14" spans="1:126" x14ac:dyDescent="0.3">
      <c r="B14" s="51">
        <v>43</v>
      </c>
      <c r="C14" s="48">
        <v>3</v>
      </c>
      <c r="D14" s="1">
        <v>0</v>
      </c>
      <c r="E14" s="1">
        <v>0</v>
      </c>
      <c r="F14" s="1">
        <v>1</v>
      </c>
      <c r="G14" s="39">
        <v>1</v>
      </c>
      <c r="H14" s="3">
        <v>0</v>
      </c>
      <c r="I14" s="3">
        <v>0</v>
      </c>
      <c r="J14" s="3">
        <v>1</v>
      </c>
      <c r="K14" s="3">
        <v>0</v>
      </c>
      <c r="L14" s="3">
        <v>0</v>
      </c>
      <c r="M14" s="3">
        <v>0</v>
      </c>
      <c r="N14" s="49">
        <v>3</v>
      </c>
      <c r="O14" s="49">
        <v>3</v>
      </c>
      <c r="P14" s="49">
        <v>1</v>
      </c>
      <c r="Q14" s="2">
        <v>1</v>
      </c>
      <c r="R14" s="2">
        <v>3</v>
      </c>
      <c r="U14" s="1">
        <f t="shared" si="0"/>
        <v>0</v>
      </c>
      <c r="V14" s="1">
        <f t="shared" si="1"/>
        <v>0</v>
      </c>
      <c r="W14" s="1">
        <f t="shared" si="2"/>
        <v>0</v>
      </c>
      <c r="X14" s="1">
        <f t="shared" si="3"/>
        <v>0</v>
      </c>
      <c r="Y14" s="50">
        <f t="shared" si="4"/>
        <v>0</v>
      </c>
      <c r="Z14" s="50">
        <f t="shared" si="5"/>
        <v>0</v>
      </c>
      <c r="AA14" s="50">
        <f t="shared" si="6"/>
        <v>0</v>
      </c>
      <c r="AB14" s="50">
        <f t="shared" si="7"/>
        <v>0</v>
      </c>
      <c r="AC14" s="50">
        <f t="shared" si="8"/>
        <v>0</v>
      </c>
      <c r="AD14" s="50">
        <f t="shared" si="9"/>
        <v>0</v>
      </c>
      <c r="AE14" s="49">
        <f t="shared" si="10"/>
        <v>1</v>
      </c>
      <c r="AF14" s="49">
        <f t="shared" si="11"/>
        <v>1</v>
      </c>
      <c r="AG14" s="49">
        <f t="shared" si="12"/>
        <v>0</v>
      </c>
      <c r="AH14" s="2">
        <f t="shared" si="13"/>
        <v>0</v>
      </c>
      <c r="AI14" s="2">
        <f t="shared" si="14"/>
        <v>1</v>
      </c>
      <c r="AJ14" s="120">
        <f t="shared" si="15"/>
        <v>0.35714285714285715</v>
      </c>
      <c r="AK14" s="120">
        <f t="shared" si="16"/>
        <v>0.40476190476190477</v>
      </c>
      <c r="AL14" s="111">
        <f t="shared" si="17"/>
        <v>0.5714285714285714</v>
      </c>
      <c r="AM14" s="111">
        <f t="shared" si="18"/>
        <v>0.52380952380952384</v>
      </c>
      <c r="AN14" s="47">
        <f t="shared" si="19"/>
        <v>0.73809523809523814</v>
      </c>
      <c r="AO14" s="47">
        <f t="shared" si="20"/>
        <v>0.69047619047619047</v>
      </c>
      <c r="AP14" s="47">
        <f t="shared" si="21"/>
        <v>0.30952380952380953</v>
      </c>
      <c r="AQ14" s="122">
        <f t="shared" si="22"/>
        <v>0.5714285714285714</v>
      </c>
      <c r="AR14" s="122" t="s">
        <v>717</v>
      </c>
      <c r="AS14" s="140" t="s">
        <v>676</v>
      </c>
      <c r="AT14" s="47" t="str">
        <f t="shared" si="23"/>
        <v>NA</v>
      </c>
      <c r="AU14" s="47" t="str">
        <f t="shared" si="24"/>
        <v>NA</v>
      </c>
      <c r="AV14" s="47" t="str">
        <f t="shared" si="25"/>
        <v>NA</v>
      </c>
      <c r="AW14" s="47">
        <f t="shared" si="26"/>
        <v>0.73809523809523814</v>
      </c>
      <c r="AX14" s="47" t="str">
        <f t="shared" si="27"/>
        <v>NA</v>
      </c>
      <c r="AY14" s="47" t="str">
        <f t="shared" si="28"/>
        <v>NA</v>
      </c>
      <c r="AZ14" s="47" t="str">
        <f t="shared" si="29"/>
        <v>NA</v>
      </c>
      <c r="BA14" s="88">
        <f t="shared" si="30"/>
        <v>0.2142857142857143</v>
      </c>
      <c r="BB14" s="94" t="str">
        <f t="shared" si="31"/>
        <v>NA</v>
      </c>
      <c r="BC14" s="94" t="str">
        <f t="shared" si="32"/>
        <v>NA</v>
      </c>
      <c r="BD14" s="94" t="str">
        <f t="shared" si="33"/>
        <v>NA</v>
      </c>
      <c r="BE14" s="94">
        <f t="shared" si="34"/>
        <v>0.2142857142857143</v>
      </c>
      <c r="BF14" s="94" t="str">
        <f t="shared" si="35"/>
        <v>NA</v>
      </c>
      <c r="BG14" s="94" t="str">
        <f t="shared" si="36"/>
        <v>NA</v>
      </c>
      <c r="BH14" s="94" t="str">
        <f t="shared" si="37"/>
        <v>NA</v>
      </c>
      <c r="BI14" s="130">
        <f t="shared" si="38"/>
        <v>4.7619047619047672E-2</v>
      </c>
      <c r="BJ14" s="131" t="str">
        <f t="shared" si="39"/>
        <v>NA</v>
      </c>
      <c r="BK14" s="131" t="str">
        <f t="shared" si="40"/>
        <v>NA</v>
      </c>
      <c r="BL14" s="131" t="str">
        <f t="shared" si="41"/>
        <v>NA</v>
      </c>
      <c r="BM14" s="131">
        <f t="shared" si="42"/>
        <v>4.7619047619047672E-2</v>
      </c>
      <c r="BN14" s="131" t="str">
        <f t="shared" si="43"/>
        <v>NA</v>
      </c>
      <c r="BO14" s="131" t="str">
        <f t="shared" si="44"/>
        <v>NA</v>
      </c>
      <c r="BP14" s="131" t="str">
        <f t="shared" si="45"/>
        <v>NA</v>
      </c>
      <c r="BQ14" s="47"/>
      <c r="BR14" s="47"/>
      <c r="BS14" s="47"/>
    </row>
    <row r="15" spans="1:126" x14ac:dyDescent="0.3">
      <c r="B15" s="51">
        <v>44</v>
      </c>
      <c r="C15" s="48">
        <v>3</v>
      </c>
      <c r="D15" s="1">
        <v>3</v>
      </c>
      <c r="E15" s="1">
        <v>3</v>
      </c>
      <c r="F15" s="1">
        <v>3</v>
      </c>
      <c r="G15" s="39">
        <v>3</v>
      </c>
      <c r="H15" s="3">
        <v>3</v>
      </c>
      <c r="I15" s="3">
        <v>3</v>
      </c>
      <c r="J15" s="3">
        <v>3</v>
      </c>
      <c r="K15" s="3">
        <v>3</v>
      </c>
      <c r="L15" s="3">
        <v>3</v>
      </c>
      <c r="M15" s="3">
        <v>3</v>
      </c>
      <c r="N15" s="49">
        <v>3</v>
      </c>
      <c r="O15" s="49">
        <v>3</v>
      </c>
      <c r="P15" s="49">
        <v>3</v>
      </c>
      <c r="Q15" s="2">
        <v>3</v>
      </c>
      <c r="R15" s="2">
        <v>3</v>
      </c>
      <c r="U15" s="1">
        <f t="shared" si="0"/>
        <v>1</v>
      </c>
      <c r="V15" s="1">
        <f t="shared" si="1"/>
        <v>1</v>
      </c>
      <c r="W15" s="1">
        <f t="shared" si="2"/>
        <v>1</v>
      </c>
      <c r="X15" s="1">
        <f t="shared" si="3"/>
        <v>1</v>
      </c>
      <c r="Y15" s="50">
        <f t="shared" si="4"/>
        <v>1</v>
      </c>
      <c r="Z15" s="50">
        <f t="shared" si="5"/>
        <v>1</v>
      </c>
      <c r="AA15" s="50">
        <f t="shared" si="6"/>
        <v>1</v>
      </c>
      <c r="AB15" s="50">
        <f t="shared" si="7"/>
        <v>1</v>
      </c>
      <c r="AC15" s="50">
        <f t="shared" si="8"/>
        <v>1</v>
      </c>
      <c r="AD15" s="50">
        <f t="shared" si="9"/>
        <v>1</v>
      </c>
      <c r="AE15" s="49">
        <f t="shared" si="10"/>
        <v>1</v>
      </c>
      <c r="AF15" s="49">
        <f t="shared" si="11"/>
        <v>1</v>
      </c>
      <c r="AG15" s="49">
        <f t="shared" si="12"/>
        <v>1</v>
      </c>
      <c r="AH15" s="2">
        <f t="shared" si="13"/>
        <v>1</v>
      </c>
      <c r="AI15" s="2">
        <f t="shared" si="14"/>
        <v>1</v>
      </c>
      <c r="AJ15" s="120">
        <f t="shared" si="15"/>
        <v>0.42857142857142855</v>
      </c>
      <c r="AK15" s="120">
        <f t="shared" si="16"/>
        <v>0.5714285714285714</v>
      </c>
      <c r="AL15" s="111">
        <f t="shared" si="17"/>
        <v>0.35714285714285715</v>
      </c>
      <c r="AM15" s="111">
        <f t="shared" si="18"/>
        <v>0.21428571428571427</v>
      </c>
      <c r="AN15" s="47">
        <f t="shared" si="19"/>
        <v>0.14285714285714285</v>
      </c>
      <c r="AO15" s="47">
        <f t="shared" si="20"/>
        <v>0</v>
      </c>
      <c r="AP15" s="47">
        <f t="shared" si="21"/>
        <v>1</v>
      </c>
      <c r="AQ15" s="122">
        <f t="shared" si="22"/>
        <v>0.5714285714285714</v>
      </c>
      <c r="AR15" s="122" t="s">
        <v>721</v>
      </c>
      <c r="AS15" s="140" t="s">
        <v>679</v>
      </c>
      <c r="AT15" s="47" t="str">
        <f t="shared" si="23"/>
        <v>NA</v>
      </c>
      <c r="AU15" s="47" t="str">
        <f t="shared" si="24"/>
        <v>NA</v>
      </c>
      <c r="AV15" s="47" t="str">
        <f t="shared" si="25"/>
        <v>NA</v>
      </c>
      <c r="AW15" s="47" t="str">
        <f t="shared" si="26"/>
        <v>NA</v>
      </c>
      <c r="AX15" s="47" t="str">
        <f t="shared" si="27"/>
        <v>NA</v>
      </c>
      <c r="AY15" s="47" t="str">
        <f t="shared" si="28"/>
        <v>NA</v>
      </c>
      <c r="AZ15" s="47">
        <f t="shared" si="29"/>
        <v>1</v>
      </c>
      <c r="BA15" s="88">
        <f t="shared" si="30"/>
        <v>0.76190476190476197</v>
      </c>
      <c r="BB15" s="94" t="str">
        <f t="shared" si="31"/>
        <v>NA</v>
      </c>
      <c r="BC15" s="94" t="str">
        <f t="shared" si="32"/>
        <v>NA</v>
      </c>
      <c r="BD15" s="94" t="str">
        <f t="shared" si="33"/>
        <v>NA</v>
      </c>
      <c r="BE15" s="94" t="str">
        <f t="shared" si="34"/>
        <v>NA</v>
      </c>
      <c r="BF15" s="94" t="str">
        <f t="shared" si="35"/>
        <v>NA</v>
      </c>
      <c r="BG15" s="94" t="str">
        <f t="shared" si="36"/>
        <v>NA</v>
      </c>
      <c r="BH15" s="94">
        <f t="shared" si="37"/>
        <v>0.76190476190476197</v>
      </c>
      <c r="BI15" s="130">
        <f t="shared" si="38"/>
        <v>0.4285714285714286</v>
      </c>
      <c r="BJ15" s="131" t="str">
        <f t="shared" si="39"/>
        <v>NA</v>
      </c>
      <c r="BK15" s="131" t="str">
        <f t="shared" si="40"/>
        <v>NA</v>
      </c>
      <c r="BL15" s="131" t="str">
        <f t="shared" si="41"/>
        <v>NA</v>
      </c>
      <c r="BM15" s="131" t="str">
        <f t="shared" si="42"/>
        <v>NA</v>
      </c>
      <c r="BN15" s="131" t="str">
        <f t="shared" si="43"/>
        <v>NA</v>
      </c>
      <c r="BO15" s="131" t="str">
        <f t="shared" si="44"/>
        <v>NA</v>
      </c>
      <c r="BP15" s="131">
        <f t="shared" si="45"/>
        <v>0.4285714285714286</v>
      </c>
      <c r="BQ15" s="47"/>
      <c r="BR15" s="47"/>
      <c r="BS15" s="47"/>
    </row>
    <row r="16" spans="1:126" x14ac:dyDescent="0.3">
      <c r="B16" s="51">
        <v>45</v>
      </c>
      <c r="C16" s="48">
        <v>3</v>
      </c>
      <c r="D16" s="1">
        <v>0</v>
      </c>
      <c r="E16" s="1">
        <v>0</v>
      </c>
      <c r="F16" s="1">
        <v>0</v>
      </c>
      <c r="G16" s="39">
        <v>0</v>
      </c>
      <c r="H16" s="3">
        <v>0</v>
      </c>
      <c r="I16" s="3">
        <v>0</v>
      </c>
      <c r="J16" s="3">
        <v>0</v>
      </c>
      <c r="K16" s="3">
        <v>0</v>
      </c>
      <c r="L16" s="3">
        <v>0</v>
      </c>
      <c r="M16" s="3">
        <v>0</v>
      </c>
      <c r="N16" s="49">
        <v>1</v>
      </c>
      <c r="O16" s="49">
        <v>1</v>
      </c>
      <c r="P16" s="49">
        <v>0</v>
      </c>
      <c r="Q16" s="2">
        <v>1</v>
      </c>
      <c r="R16" s="2">
        <v>2</v>
      </c>
      <c r="U16" s="1">
        <f t="shared" si="0"/>
        <v>0</v>
      </c>
      <c r="V16" s="1">
        <f t="shared" si="1"/>
        <v>0</v>
      </c>
      <c r="W16" s="1">
        <f t="shared" si="2"/>
        <v>0</v>
      </c>
      <c r="X16" s="1">
        <f t="shared" si="3"/>
        <v>0</v>
      </c>
      <c r="Y16" s="50">
        <f t="shared" si="4"/>
        <v>0</v>
      </c>
      <c r="Z16" s="50">
        <f t="shared" si="5"/>
        <v>0</v>
      </c>
      <c r="AA16" s="50">
        <f t="shared" si="6"/>
        <v>0</v>
      </c>
      <c r="AB16" s="50">
        <f t="shared" si="7"/>
        <v>0</v>
      </c>
      <c r="AC16" s="50">
        <f t="shared" si="8"/>
        <v>0</v>
      </c>
      <c r="AD16" s="50">
        <f t="shared" si="9"/>
        <v>0</v>
      </c>
      <c r="AE16" s="49">
        <f t="shared" si="10"/>
        <v>0</v>
      </c>
      <c r="AF16" s="49">
        <f t="shared" si="11"/>
        <v>0</v>
      </c>
      <c r="AG16" s="49">
        <f t="shared" si="12"/>
        <v>0</v>
      </c>
      <c r="AH16" s="2">
        <f t="shared" si="13"/>
        <v>0</v>
      </c>
      <c r="AI16" s="2">
        <f t="shared" si="14"/>
        <v>1</v>
      </c>
      <c r="AJ16" s="120">
        <f t="shared" si="15"/>
        <v>0.45238095238095238</v>
      </c>
      <c r="AK16" s="120">
        <f t="shared" si="16"/>
        <v>0.45238095238095238</v>
      </c>
      <c r="AL16" s="111">
        <f t="shared" si="17"/>
        <v>0.66666666666666663</v>
      </c>
      <c r="AM16" s="111">
        <f t="shared" si="18"/>
        <v>0.66666666666666663</v>
      </c>
      <c r="AN16" s="47">
        <f t="shared" si="19"/>
        <v>0.88095238095238093</v>
      </c>
      <c r="AO16" s="47">
        <f t="shared" si="20"/>
        <v>0.88095238095238093</v>
      </c>
      <c r="AP16" s="47">
        <f t="shared" si="21"/>
        <v>0.11904761904761904</v>
      </c>
      <c r="AQ16" s="122">
        <f t="shared" si="22"/>
        <v>0.66666666666666663</v>
      </c>
      <c r="AR16" s="122" t="s">
        <v>718</v>
      </c>
      <c r="AS16" s="140" t="s">
        <v>678</v>
      </c>
      <c r="AT16" s="47" t="str">
        <f t="shared" si="23"/>
        <v>NA</v>
      </c>
      <c r="AU16" s="47" t="str">
        <f t="shared" si="24"/>
        <v>NA</v>
      </c>
      <c r="AV16" s="47" t="str">
        <f t="shared" si="25"/>
        <v>NA</v>
      </c>
      <c r="AW16" s="47" t="str">
        <f t="shared" si="26"/>
        <v>NA</v>
      </c>
      <c r="AX16" s="47" t="str">
        <f t="shared" si="27"/>
        <v>NA</v>
      </c>
      <c r="AY16" s="47">
        <f t="shared" si="28"/>
        <v>0.88095238095238093</v>
      </c>
      <c r="AZ16" s="47" t="str">
        <f t="shared" si="29"/>
        <v>NA</v>
      </c>
      <c r="BA16" s="88">
        <f t="shared" si="30"/>
        <v>0.32539682539682546</v>
      </c>
      <c r="BB16" s="94" t="str">
        <f t="shared" si="31"/>
        <v>NA</v>
      </c>
      <c r="BC16" s="94" t="str">
        <f t="shared" si="32"/>
        <v>NA</v>
      </c>
      <c r="BD16" s="94" t="str">
        <f t="shared" si="33"/>
        <v>NA</v>
      </c>
      <c r="BE16" s="94" t="str">
        <f t="shared" si="34"/>
        <v>NA</v>
      </c>
      <c r="BF16" s="94" t="str">
        <f t="shared" si="35"/>
        <v>NA</v>
      </c>
      <c r="BG16" s="94">
        <f t="shared" si="36"/>
        <v>0.32539682539682546</v>
      </c>
      <c r="BH16" s="94" t="str">
        <f t="shared" si="37"/>
        <v>NA</v>
      </c>
      <c r="BI16" s="130">
        <f t="shared" si="38"/>
        <v>0</v>
      </c>
      <c r="BJ16" s="131" t="str">
        <f t="shared" si="39"/>
        <v>NA</v>
      </c>
      <c r="BK16" s="131" t="str">
        <f t="shared" si="40"/>
        <v>NA</v>
      </c>
      <c r="BL16" s="131" t="str">
        <f t="shared" si="41"/>
        <v>NA</v>
      </c>
      <c r="BM16" s="131" t="str">
        <f t="shared" si="42"/>
        <v>NA</v>
      </c>
      <c r="BN16" s="131" t="str">
        <f t="shared" si="43"/>
        <v>NA</v>
      </c>
      <c r="BO16" s="131">
        <f t="shared" si="44"/>
        <v>0</v>
      </c>
      <c r="BP16" s="131" t="str">
        <f t="shared" si="45"/>
        <v>NA</v>
      </c>
      <c r="BQ16" s="47"/>
      <c r="BR16" s="47"/>
      <c r="BS16" s="47"/>
    </row>
    <row r="17" spans="2:71" s="5" customFormat="1" x14ac:dyDescent="0.3">
      <c r="B17" s="51">
        <v>46</v>
      </c>
      <c r="C17" s="48">
        <v>3</v>
      </c>
      <c r="D17" s="1">
        <v>2</v>
      </c>
      <c r="E17" s="1">
        <v>1</v>
      </c>
      <c r="F17" s="1">
        <v>0</v>
      </c>
      <c r="G17" s="39">
        <v>0</v>
      </c>
      <c r="H17" s="3">
        <v>0</v>
      </c>
      <c r="I17" s="3">
        <v>1</v>
      </c>
      <c r="J17" s="3">
        <v>1</v>
      </c>
      <c r="K17" s="3">
        <v>1</v>
      </c>
      <c r="L17" s="3">
        <v>1</v>
      </c>
      <c r="M17" s="3">
        <v>0</v>
      </c>
      <c r="N17" s="49">
        <v>1</v>
      </c>
      <c r="O17" s="49">
        <v>1</v>
      </c>
      <c r="P17" s="49">
        <v>1</v>
      </c>
      <c r="Q17" s="2">
        <v>1</v>
      </c>
      <c r="R17" s="2">
        <v>2</v>
      </c>
      <c r="S17" s="7"/>
      <c r="U17" s="1">
        <f t="shared" si="0"/>
        <v>1</v>
      </c>
      <c r="V17" s="1">
        <f t="shared" si="1"/>
        <v>0</v>
      </c>
      <c r="W17" s="1">
        <f t="shared" si="2"/>
        <v>0</v>
      </c>
      <c r="X17" s="1">
        <f t="shared" si="3"/>
        <v>0</v>
      </c>
      <c r="Y17" s="50">
        <f t="shared" si="4"/>
        <v>0</v>
      </c>
      <c r="Z17" s="50">
        <f t="shared" si="5"/>
        <v>0</v>
      </c>
      <c r="AA17" s="50">
        <f t="shared" si="6"/>
        <v>0</v>
      </c>
      <c r="AB17" s="50">
        <f t="shared" si="7"/>
        <v>0</v>
      </c>
      <c r="AC17" s="50">
        <f t="shared" si="8"/>
        <v>0</v>
      </c>
      <c r="AD17" s="50">
        <f t="shared" si="9"/>
        <v>0</v>
      </c>
      <c r="AE17" s="49">
        <f t="shared" si="10"/>
        <v>0</v>
      </c>
      <c r="AF17" s="49">
        <f t="shared" si="11"/>
        <v>0</v>
      </c>
      <c r="AG17" s="49">
        <f t="shared" si="12"/>
        <v>0</v>
      </c>
      <c r="AH17" s="2">
        <f t="shared" si="13"/>
        <v>0</v>
      </c>
      <c r="AI17" s="2">
        <f t="shared" si="14"/>
        <v>1</v>
      </c>
      <c r="AJ17" s="120">
        <f t="shared" si="15"/>
        <v>0.5</v>
      </c>
      <c r="AK17" s="120">
        <f t="shared" si="16"/>
        <v>0.5</v>
      </c>
      <c r="AL17" s="111">
        <f t="shared" si="17"/>
        <v>0.61904761904761907</v>
      </c>
      <c r="AM17" s="111">
        <f t="shared" si="18"/>
        <v>0.61904761904761907</v>
      </c>
      <c r="AN17" s="47">
        <f t="shared" si="19"/>
        <v>0.69047619047619047</v>
      </c>
      <c r="AO17" s="47">
        <f t="shared" si="20"/>
        <v>0.69047619047619047</v>
      </c>
      <c r="AP17" s="47">
        <f t="shared" si="21"/>
        <v>0.30952380952380953</v>
      </c>
      <c r="AQ17" s="122">
        <f t="shared" si="22"/>
        <v>0.61904761904761907</v>
      </c>
      <c r="AR17" s="122" t="s">
        <v>718</v>
      </c>
      <c r="AS17" s="140" t="s">
        <v>678</v>
      </c>
      <c r="AT17" s="47" t="str">
        <f t="shared" si="23"/>
        <v>NA</v>
      </c>
      <c r="AU17" s="47" t="str">
        <f t="shared" si="24"/>
        <v>NA</v>
      </c>
      <c r="AV17" s="47" t="str">
        <f t="shared" si="25"/>
        <v>NA</v>
      </c>
      <c r="AW17" s="47" t="str">
        <f t="shared" si="26"/>
        <v>NA</v>
      </c>
      <c r="AX17" s="47" t="str">
        <f t="shared" si="27"/>
        <v>NA</v>
      </c>
      <c r="AY17" s="47">
        <f t="shared" si="28"/>
        <v>0.69047619047619047</v>
      </c>
      <c r="AZ17" s="47" t="str">
        <f t="shared" si="29"/>
        <v>NA</v>
      </c>
      <c r="BA17" s="88">
        <f t="shared" si="30"/>
        <v>0.15079365079365081</v>
      </c>
      <c r="BB17" s="94" t="str">
        <f t="shared" si="31"/>
        <v>NA</v>
      </c>
      <c r="BC17" s="94" t="str">
        <f t="shared" si="32"/>
        <v>NA</v>
      </c>
      <c r="BD17" s="94" t="str">
        <f t="shared" si="33"/>
        <v>NA</v>
      </c>
      <c r="BE17" s="94" t="str">
        <f t="shared" si="34"/>
        <v>NA</v>
      </c>
      <c r="BF17" s="94" t="str">
        <f t="shared" si="35"/>
        <v>NA</v>
      </c>
      <c r="BG17" s="94">
        <f t="shared" si="36"/>
        <v>0.15079365079365081</v>
      </c>
      <c r="BH17" s="94" t="str">
        <f t="shared" si="37"/>
        <v>NA</v>
      </c>
      <c r="BI17" s="130">
        <f t="shared" si="38"/>
        <v>0</v>
      </c>
      <c r="BJ17" s="131" t="str">
        <f t="shared" si="39"/>
        <v>NA</v>
      </c>
      <c r="BK17" s="131" t="str">
        <f t="shared" si="40"/>
        <v>NA</v>
      </c>
      <c r="BL17" s="131" t="str">
        <f t="shared" si="41"/>
        <v>NA</v>
      </c>
      <c r="BM17" s="131" t="str">
        <f t="shared" si="42"/>
        <v>NA</v>
      </c>
      <c r="BN17" s="131" t="str">
        <f t="shared" si="43"/>
        <v>NA</v>
      </c>
      <c r="BO17" s="131">
        <f t="shared" si="44"/>
        <v>0</v>
      </c>
      <c r="BP17" s="131" t="str">
        <f t="shared" si="45"/>
        <v>NA</v>
      </c>
      <c r="BQ17" s="47"/>
      <c r="BR17" s="47"/>
      <c r="BS17" s="47"/>
    </row>
    <row r="18" spans="2:71" s="5" customFormat="1" x14ac:dyDescent="0.3">
      <c r="B18" s="51">
        <v>47</v>
      </c>
      <c r="C18" s="48">
        <v>3</v>
      </c>
      <c r="D18" s="1">
        <v>1</v>
      </c>
      <c r="E18" s="1">
        <v>2</v>
      </c>
      <c r="F18" s="1">
        <v>1</v>
      </c>
      <c r="G18" s="39">
        <v>0</v>
      </c>
      <c r="H18" s="3">
        <v>0</v>
      </c>
      <c r="I18" s="3">
        <v>1</v>
      </c>
      <c r="J18" s="3">
        <v>0</v>
      </c>
      <c r="K18" s="3">
        <v>0</v>
      </c>
      <c r="L18" s="3">
        <v>1</v>
      </c>
      <c r="M18" s="3">
        <v>0</v>
      </c>
      <c r="N18" s="49">
        <v>0</v>
      </c>
      <c r="O18" s="49">
        <v>0</v>
      </c>
      <c r="P18" s="49">
        <v>0</v>
      </c>
      <c r="Q18" s="2">
        <v>0</v>
      </c>
      <c r="R18" s="2">
        <v>1</v>
      </c>
      <c r="S18" s="7"/>
      <c r="U18" s="1">
        <f t="shared" si="0"/>
        <v>0</v>
      </c>
      <c r="V18" s="1">
        <f t="shared" si="1"/>
        <v>1</v>
      </c>
      <c r="W18" s="1">
        <f t="shared" si="2"/>
        <v>0</v>
      </c>
      <c r="X18" s="1">
        <f t="shared" si="3"/>
        <v>0</v>
      </c>
      <c r="Y18" s="50">
        <f t="shared" si="4"/>
        <v>0</v>
      </c>
      <c r="Z18" s="50">
        <f t="shared" si="5"/>
        <v>0</v>
      </c>
      <c r="AA18" s="50">
        <f t="shared" si="6"/>
        <v>0</v>
      </c>
      <c r="AB18" s="50">
        <f t="shared" si="7"/>
        <v>0</v>
      </c>
      <c r="AC18" s="50">
        <f t="shared" si="8"/>
        <v>0</v>
      </c>
      <c r="AD18" s="50">
        <f t="shared" si="9"/>
        <v>0</v>
      </c>
      <c r="AE18" s="49">
        <f t="shared" si="10"/>
        <v>0</v>
      </c>
      <c r="AF18" s="49">
        <f t="shared" si="11"/>
        <v>0</v>
      </c>
      <c r="AG18" s="49">
        <f t="shared" si="12"/>
        <v>0</v>
      </c>
      <c r="AH18" s="2">
        <f t="shared" si="13"/>
        <v>0</v>
      </c>
      <c r="AI18" s="2">
        <f t="shared" si="14"/>
        <v>0</v>
      </c>
      <c r="AJ18" s="120">
        <f t="shared" si="15"/>
        <v>0.6428571428571429</v>
      </c>
      <c r="AK18" s="120">
        <f t="shared" si="16"/>
        <v>0.54761904761904767</v>
      </c>
      <c r="AL18" s="111">
        <f t="shared" si="17"/>
        <v>0.7142857142857143</v>
      </c>
      <c r="AM18" s="111">
        <f t="shared" si="18"/>
        <v>0.80952380952380953</v>
      </c>
      <c r="AN18" s="47">
        <f t="shared" si="19"/>
        <v>0.73809523809523814</v>
      </c>
      <c r="AO18" s="47">
        <f t="shared" si="20"/>
        <v>0.83333333333333337</v>
      </c>
      <c r="AP18" s="47">
        <f t="shared" si="21"/>
        <v>0.16666666666666666</v>
      </c>
      <c r="AQ18" s="122">
        <f t="shared" si="22"/>
        <v>0.80952380952380953</v>
      </c>
      <c r="AR18" s="122" t="s">
        <v>718</v>
      </c>
      <c r="AS18" s="140" t="s">
        <v>677</v>
      </c>
      <c r="AT18" s="47" t="str">
        <f t="shared" si="23"/>
        <v>NA</v>
      </c>
      <c r="AU18" s="47" t="str">
        <f t="shared" si="24"/>
        <v>NA</v>
      </c>
      <c r="AV18" s="47" t="str">
        <f t="shared" si="25"/>
        <v>NA</v>
      </c>
      <c r="AW18" s="47" t="str">
        <f t="shared" si="26"/>
        <v>NA</v>
      </c>
      <c r="AX18" s="47">
        <f t="shared" si="27"/>
        <v>0.83333333333333337</v>
      </c>
      <c r="AY18" s="47" t="str">
        <f t="shared" si="28"/>
        <v>NA</v>
      </c>
      <c r="AZ18" s="47" t="str">
        <f t="shared" si="29"/>
        <v>NA</v>
      </c>
      <c r="BA18" s="88">
        <f t="shared" si="30"/>
        <v>0.26190476190476186</v>
      </c>
      <c r="BB18" s="94" t="str">
        <f t="shared" si="31"/>
        <v>NA</v>
      </c>
      <c r="BC18" s="94" t="str">
        <f t="shared" si="32"/>
        <v>NA</v>
      </c>
      <c r="BD18" s="94" t="str">
        <f t="shared" si="33"/>
        <v>NA</v>
      </c>
      <c r="BE18" s="94" t="str">
        <f t="shared" si="34"/>
        <v>NA</v>
      </c>
      <c r="BF18" s="94">
        <f t="shared" si="35"/>
        <v>0.26190476190476186</v>
      </c>
      <c r="BG18" s="94" t="str">
        <f t="shared" si="36"/>
        <v>NA</v>
      </c>
      <c r="BH18" s="94" t="str">
        <f t="shared" si="37"/>
        <v>NA</v>
      </c>
      <c r="BI18" s="130">
        <f t="shared" si="38"/>
        <v>2.3809523809523836E-2</v>
      </c>
      <c r="BJ18" s="131" t="str">
        <f t="shared" si="39"/>
        <v>NA</v>
      </c>
      <c r="BK18" s="131" t="str">
        <f t="shared" si="40"/>
        <v>NA</v>
      </c>
      <c r="BL18" s="131" t="str">
        <f t="shared" si="41"/>
        <v>NA</v>
      </c>
      <c r="BM18" s="131" t="str">
        <f t="shared" si="42"/>
        <v>NA</v>
      </c>
      <c r="BN18" s="131">
        <f t="shared" si="43"/>
        <v>2.3809523809523836E-2</v>
      </c>
      <c r="BO18" s="131" t="str">
        <f t="shared" si="44"/>
        <v>NA</v>
      </c>
      <c r="BP18" s="131" t="str">
        <f t="shared" si="45"/>
        <v>NA</v>
      </c>
      <c r="BQ18" s="47"/>
      <c r="BR18" s="47"/>
      <c r="BS18" s="47"/>
    </row>
    <row r="19" spans="2:71" s="5" customFormat="1" x14ac:dyDescent="0.3">
      <c r="B19" s="51">
        <v>48</v>
      </c>
      <c r="C19" s="48">
        <v>3</v>
      </c>
      <c r="D19" s="1">
        <v>2</v>
      </c>
      <c r="E19" s="1">
        <v>2</v>
      </c>
      <c r="F19" s="1">
        <v>3</v>
      </c>
      <c r="G19" s="39">
        <v>3</v>
      </c>
      <c r="H19" s="3">
        <v>2</v>
      </c>
      <c r="I19" s="52">
        <v>1</v>
      </c>
      <c r="J19" s="52">
        <v>0</v>
      </c>
      <c r="K19" s="3">
        <v>2</v>
      </c>
      <c r="L19" s="52">
        <v>1</v>
      </c>
      <c r="M19" s="3">
        <v>2</v>
      </c>
      <c r="N19" s="49">
        <v>0</v>
      </c>
      <c r="O19" s="49">
        <v>0</v>
      </c>
      <c r="P19" s="49">
        <v>0</v>
      </c>
      <c r="Q19" s="2">
        <v>0</v>
      </c>
      <c r="R19" s="2">
        <v>0</v>
      </c>
      <c r="S19" s="53" t="s">
        <v>25</v>
      </c>
      <c r="U19" s="1">
        <f t="shared" si="0"/>
        <v>1</v>
      </c>
      <c r="V19" s="1">
        <f t="shared" si="1"/>
        <v>1</v>
      </c>
      <c r="W19" s="1">
        <f t="shared" si="2"/>
        <v>1</v>
      </c>
      <c r="X19" s="1">
        <f t="shared" si="3"/>
        <v>1</v>
      </c>
      <c r="Y19" s="50">
        <f t="shared" si="4"/>
        <v>1</v>
      </c>
      <c r="Z19" s="50">
        <f t="shared" si="5"/>
        <v>0</v>
      </c>
      <c r="AA19" s="50">
        <f t="shared" si="6"/>
        <v>0</v>
      </c>
      <c r="AB19" s="50">
        <f t="shared" si="7"/>
        <v>1</v>
      </c>
      <c r="AC19" s="50">
        <f t="shared" si="8"/>
        <v>0</v>
      </c>
      <c r="AD19" s="50">
        <f t="shared" si="9"/>
        <v>1</v>
      </c>
      <c r="AE19" s="49">
        <f t="shared" si="10"/>
        <v>0</v>
      </c>
      <c r="AF19" s="49">
        <f t="shared" si="11"/>
        <v>0</v>
      </c>
      <c r="AG19" s="49">
        <f t="shared" si="12"/>
        <v>0</v>
      </c>
      <c r="AH19" s="2">
        <f t="shared" si="13"/>
        <v>0</v>
      </c>
      <c r="AI19" s="2">
        <f t="shared" si="14"/>
        <v>0</v>
      </c>
      <c r="AJ19" s="120">
        <f t="shared" si="15"/>
        <v>0.69047619047619047</v>
      </c>
      <c r="AK19" s="120">
        <f t="shared" si="16"/>
        <v>0.54761904761904767</v>
      </c>
      <c r="AL19" s="111">
        <f t="shared" si="17"/>
        <v>0.61904761904761907</v>
      </c>
      <c r="AM19" s="111">
        <f t="shared" si="18"/>
        <v>0.76190476190476186</v>
      </c>
      <c r="AN19" s="47">
        <f t="shared" si="19"/>
        <v>0.5</v>
      </c>
      <c r="AO19" s="47">
        <f t="shared" si="20"/>
        <v>0.6428571428571429</v>
      </c>
      <c r="AP19" s="47">
        <f t="shared" si="21"/>
        <v>0.35714285714285715</v>
      </c>
      <c r="AQ19" s="122">
        <f t="shared" si="22"/>
        <v>0.76190476190476186</v>
      </c>
      <c r="AR19" s="122" t="s">
        <v>718</v>
      </c>
      <c r="AS19" s="140" t="s">
        <v>694</v>
      </c>
      <c r="AT19" s="47">
        <f t="shared" si="23"/>
        <v>0.76190476190476186</v>
      </c>
      <c r="AU19" s="47" t="str">
        <f t="shared" si="24"/>
        <v>NA</v>
      </c>
      <c r="AV19" s="47" t="str">
        <f t="shared" si="25"/>
        <v>NA</v>
      </c>
      <c r="AW19" s="47" t="str">
        <f t="shared" si="26"/>
        <v>NA</v>
      </c>
      <c r="AX19" s="47" t="str">
        <f t="shared" si="27"/>
        <v>NA</v>
      </c>
      <c r="AY19" s="47" t="str">
        <f t="shared" si="28"/>
        <v>NA</v>
      </c>
      <c r="AZ19" s="47" t="str">
        <f t="shared" si="29"/>
        <v>NA</v>
      </c>
      <c r="BA19" s="88">
        <f t="shared" si="30"/>
        <v>0.26190476190476186</v>
      </c>
      <c r="BB19" s="94">
        <f t="shared" si="31"/>
        <v>0.26190476190476186</v>
      </c>
      <c r="BC19" s="94" t="str">
        <f t="shared" si="32"/>
        <v>NA</v>
      </c>
      <c r="BD19" s="94" t="str">
        <f t="shared" si="33"/>
        <v>NA</v>
      </c>
      <c r="BE19" s="94" t="str">
        <f t="shared" si="34"/>
        <v>NA</v>
      </c>
      <c r="BF19" s="94" t="str">
        <f t="shared" si="35"/>
        <v>NA</v>
      </c>
      <c r="BG19" s="94" t="str">
        <f t="shared" si="36"/>
        <v>NA</v>
      </c>
      <c r="BH19" s="94" t="str">
        <f t="shared" si="37"/>
        <v>NA</v>
      </c>
      <c r="BI19" s="130">
        <f t="shared" si="38"/>
        <v>0.11904761904761896</v>
      </c>
      <c r="BJ19" s="131">
        <f t="shared" si="39"/>
        <v>0.11904761904761896</v>
      </c>
      <c r="BK19" s="131" t="str">
        <f t="shared" si="40"/>
        <v>NA</v>
      </c>
      <c r="BL19" s="131" t="str">
        <f t="shared" si="41"/>
        <v>NA</v>
      </c>
      <c r="BM19" s="131" t="str">
        <f t="shared" si="42"/>
        <v>NA</v>
      </c>
      <c r="BN19" s="131" t="str">
        <f t="shared" si="43"/>
        <v>NA</v>
      </c>
      <c r="BO19" s="131" t="str">
        <f t="shared" si="44"/>
        <v>NA</v>
      </c>
      <c r="BP19" s="131" t="str">
        <f t="shared" si="45"/>
        <v>NA</v>
      </c>
      <c r="BQ19" s="47"/>
      <c r="BR19" s="47"/>
      <c r="BS19" s="47"/>
    </row>
    <row r="20" spans="2:71" s="5" customFormat="1" x14ac:dyDescent="0.3">
      <c r="B20" s="51">
        <v>49</v>
      </c>
      <c r="C20" s="48">
        <v>3</v>
      </c>
      <c r="D20" s="1">
        <v>2</v>
      </c>
      <c r="E20" s="1">
        <v>1</v>
      </c>
      <c r="F20" s="1">
        <v>1</v>
      </c>
      <c r="G20" s="39">
        <v>1</v>
      </c>
      <c r="H20" s="3">
        <v>1</v>
      </c>
      <c r="I20" s="3">
        <v>1</v>
      </c>
      <c r="J20" s="3">
        <v>0</v>
      </c>
      <c r="K20" s="3">
        <v>0</v>
      </c>
      <c r="L20" s="3">
        <v>0</v>
      </c>
      <c r="M20" s="3">
        <v>0</v>
      </c>
      <c r="N20" s="49">
        <v>0</v>
      </c>
      <c r="O20" s="49">
        <v>0</v>
      </c>
      <c r="P20" s="49">
        <v>0</v>
      </c>
      <c r="Q20" s="2">
        <v>0</v>
      </c>
      <c r="R20" s="2">
        <v>0</v>
      </c>
      <c r="S20" s="7"/>
      <c r="U20" s="1">
        <f t="shared" si="0"/>
        <v>1</v>
      </c>
      <c r="V20" s="1">
        <f t="shared" si="1"/>
        <v>0</v>
      </c>
      <c r="W20" s="1">
        <f t="shared" si="2"/>
        <v>0</v>
      </c>
      <c r="X20" s="1">
        <f t="shared" si="3"/>
        <v>0</v>
      </c>
      <c r="Y20" s="50">
        <f t="shared" si="4"/>
        <v>0</v>
      </c>
      <c r="Z20" s="50">
        <f t="shared" si="5"/>
        <v>0</v>
      </c>
      <c r="AA20" s="50">
        <f t="shared" si="6"/>
        <v>0</v>
      </c>
      <c r="AB20" s="50">
        <f t="shared" si="7"/>
        <v>0</v>
      </c>
      <c r="AC20" s="50">
        <f t="shared" si="8"/>
        <v>0</v>
      </c>
      <c r="AD20" s="50">
        <f t="shared" si="9"/>
        <v>0</v>
      </c>
      <c r="AE20" s="49">
        <f t="shared" si="10"/>
        <v>0</v>
      </c>
      <c r="AF20" s="49">
        <f t="shared" si="11"/>
        <v>0</v>
      </c>
      <c r="AG20" s="49">
        <f t="shared" si="12"/>
        <v>0</v>
      </c>
      <c r="AH20" s="2">
        <f t="shared" si="13"/>
        <v>0</v>
      </c>
      <c r="AI20" s="2">
        <f t="shared" si="14"/>
        <v>0</v>
      </c>
      <c r="AJ20" s="120">
        <f t="shared" si="15"/>
        <v>0.66666666666666663</v>
      </c>
      <c r="AK20" s="120">
        <f t="shared" si="16"/>
        <v>0.52380952380952384</v>
      </c>
      <c r="AL20" s="111">
        <f t="shared" si="17"/>
        <v>0.69047619047619047</v>
      </c>
      <c r="AM20" s="111">
        <f t="shared" si="18"/>
        <v>0.83333333333333337</v>
      </c>
      <c r="AN20" s="47">
        <f t="shared" si="19"/>
        <v>0.7142857142857143</v>
      </c>
      <c r="AO20" s="47">
        <f t="shared" si="20"/>
        <v>0.8571428571428571</v>
      </c>
      <c r="AP20" s="47">
        <f t="shared" si="21"/>
        <v>0.14285714285714285</v>
      </c>
      <c r="AQ20" s="122">
        <f t="shared" si="22"/>
        <v>0.83333333333333337</v>
      </c>
      <c r="AR20" s="122" t="s">
        <v>718</v>
      </c>
      <c r="AS20" s="140" t="s">
        <v>677</v>
      </c>
      <c r="AT20" s="47" t="str">
        <f t="shared" si="23"/>
        <v>NA</v>
      </c>
      <c r="AU20" s="47" t="str">
        <f t="shared" si="24"/>
        <v>NA</v>
      </c>
      <c r="AV20" s="47" t="str">
        <f t="shared" si="25"/>
        <v>NA</v>
      </c>
      <c r="AW20" s="47" t="str">
        <f t="shared" si="26"/>
        <v>NA</v>
      </c>
      <c r="AX20" s="47">
        <f t="shared" si="27"/>
        <v>0.8571428571428571</v>
      </c>
      <c r="AY20" s="47" t="str">
        <f t="shared" si="28"/>
        <v>NA</v>
      </c>
      <c r="AZ20" s="47" t="str">
        <f t="shared" si="29"/>
        <v>NA</v>
      </c>
      <c r="BA20" s="88">
        <f t="shared" si="30"/>
        <v>0.29365079365079361</v>
      </c>
      <c r="BB20" s="94" t="str">
        <f t="shared" si="31"/>
        <v>NA</v>
      </c>
      <c r="BC20" s="94" t="str">
        <f t="shared" si="32"/>
        <v>NA</v>
      </c>
      <c r="BD20" s="94" t="str">
        <f t="shared" si="33"/>
        <v>NA</v>
      </c>
      <c r="BE20" s="94" t="str">
        <f t="shared" si="34"/>
        <v>NA</v>
      </c>
      <c r="BF20" s="94">
        <f t="shared" si="35"/>
        <v>0.29365079365079361</v>
      </c>
      <c r="BG20" s="94" t="str">
        <f t="shared" si="36"/>
        <v>NA</v>
      </c>
      <c r="BH20" s="94" t="str">
        <f t="shared" si="37"/>
        <v>NA</v>
      </c>
      <c r="BI20" s="130">
        <f t="shared" si="38"/>
        <v>2.3809523809523725E-2</v>
      </c>
      <c r="BJ20" s="131" t="str">
        <f t="shared" si="39"/>
        <v>NA</v>
      </c>
      <c r="BK20" s="131" t="str">
        <f t="shared" si="40"/>
        <v>NA</v>
      </c>
      <c r="BL20" s="131" t="str">
        <f t="shared" si="41"/>
        <v>NA</v>
      </c>
      <c r="BM20" s="131" t="str">
        <f t="shared" si="42"/>
        <v>NA</v>
      </c>
      <c r="BN20" s="131">
        <f t="shared" si="43"/>
        <v>2.3809523809523725E-2</v>
      </c>
      <c r="BO20" s="131" t="str">
        <f t="shared" si="44"/>
        <v>NA</v>
      </c>
      <c r="BP20" s="131" t="str">
        <f t="shared" si="45"/>
        <v>NA</v>
      </c>
      <c r="BQ20" s="47"/>
      <c r="BR20" s="47"/>
      <c r="BS20" s="47"/>
    </row>
    <row r="21" spans="2:71" s="5" customFormat="1" x14ac:dyDescent="0.3">
      <c r="B21" s="51">
        <v>51</v>
      </c>
      <c r="C21" s="48">
        <v>3</v>
      </c>
      <c r="D21" s="1">
        <v>3</v>
      </c>
      <c r="E21" s="1">
        <v>0</v>
      </c>
      <c r="F21" s="1">
        <v>2</v>
      </c>
      <c r="G21" s="39">
        <v>1</v>
      </c>
      <c r="H21" s="3">
        <v>2</v>
      </c>
      <c r="I21" s="3">
        <v>2</v>
      </c>
      <c r="J21" s="3">
        <v>0</v>
      </c>
      <c r="K21" s="3">
        <v>1</v>
      </c>
      <c r="L21" s="3">
        <v>0</v>
      </c>
      <c r="M21" s="3">
        <v>0</v>
      </c>
      <c r="N21" s="49">
        <v>0</v>
      </c>
      <c r="O21" s="49">
        <v>0</v>
      </c>
      <c r="P21" s="49">
        <v>1</v>
      </c>
      <c r="Q21" s="2">
        <v>0</v>
      </c>
      <c r="R21" s="2">
        <v>0</v>
      </c>
      <c r="S21" s="7"/>
      <c r="U21" s="1">
        <f t="shared" si="0"/>
        <v>1</v>
      </c>
      <c r="V21" s="1">
        <f t="shared" si="1"/>
        <v>0</v>
      </c>
      <c r="W21" s="1">
        <f t="shared" si="2"/>
        <v>1</v>
      </c>
      <c r="X21" s="1">
        <f t="shared" si="3"/>
        <v>0</v>
      </c>
      <c r="Y21" s="50">
        <f t="shared" si="4"/>
        <v>1</v>
      </c>
      <c r="Z21" s="50">
        <f t="shared" si="5"/>
        <v>1</v>
      </c>
      <c r="AA21" s="50">
        <f t="shared" si="6"/>
        <v>0</v>
      </c>
      <c r="AB21" s="50">
        <f t="shared" si="7"/>
        <v>0</v>
      </c>
      <c r="AC21" s="50">
        <f t="shared" si="8"/>
        <v>0</v>
      </c>
      <c r="AD21" s="50">
        <f t="shared" si="9"/>
        <v>0</v>
      </c>
      <c r="AE21" s="49">
        <f t="shared" si="10"/>
        <v>0</v>
      </c>
      <c r="AF21" s="49">
        <f t="shared" si="11"/>
        <v>0</v>
      </c>
      <c r="AG21" s="49">
        <f t="shared" si="12"/>
        <v>0</v>
      </c>
      <c r="AH21" s="2">
        <f t="shared" si="13"/>
        <v>0</v>
      </c>
      <c r="AI21" s="2">
        <f t="shared" si="14"/>
        <v>0</v>
      </c>
      <c r="AJ21" s="120">
        <f t="shared" si="15"/>
        <v>0.6428571428571429</v>
      </c>
      <c r="AK21" s="120">
        <f t="shared" si="16"/>
        <v>0.5</v>
      </c>
      <c r="AL21" s="111">
        <f t="shared" si="17"/>
        <v>0.61904761904761907</v>
      </c>
      <c r="AM21" s="111">
        <f t="shared" si="18"/>
        <v>0.76190476190476186</v>
      </c>
      <c r="AN21" s="47">
        <f t="shared" si="19"/>
        <v>0.59523809523809523</v>
      </c>
      <c r="AO21" s="47">
        <f t="shared" si="20"/>
        <v>0.73809523809523814</v>
      </c>
      <c r="AP21" s="47">
        <f t="shared" si="21"/>
        <v>0.26190476190476192</v>
      </c>
      <c r="AQ21" s="122">
        <f t="shared" si="22"/>
        <v>0.76190476190476186</v>
      </c>
      <c r="AR21" s="122" t="s">
        <v>718</v>
      </c>
      <c r="AS21" s="140" t="s">
        <v>694</v>
      </c>
      <c r="AT21" s="47">
        <f t="shared" si="23"/>
        <v>0.76190476190476186</v>
      </c>
      <c r="AU21" s="47" t="str">
        <f t="shared" si="24"/>
        <v>NA</v>
      </c>
      <c r="AV21" s="47" t="str">
        <f t="shared" si="25"/>
        <v>NA</v>
      </c>
      <c r="AW21" s="47" t="str">
        <f t="shared" si="26"/>
        <v>NA</v>
      </c>
      <c r="AX21" s="47" t="str">
        <f t="shared" si="27"/>
        <v>NA</v>
      </c>
      <c r="AY21" s="47" t="str">
        <f t="shared" si="28"/>
        <v>NA</v>
      </c>
      <c r="AZ21" s="47" t="str">
        <f t="shared" si="29"/>
        <v>NA</v>
      </c>
      <c r="BA21" s="88">
        <f t="shared" si="30"/>
        <v>0.23015873015873012</v>
      </c>
      <c r="BB21" s="94">
        <f t="shared" si="31"/>
        <v>0.23015873015873012</v>
      </c>
      <c r="BC21" s="94" t="str">
        <f t="shared" si="32"/>
        <v>NA</v>
      </c>
      <c r="BD21" s="94" t="str">
        <f t="shared" si="33"/>
        <v>NA</v>
      </c>
      <c r="BE21" s="94" t="str">
        <f t="shared" si="34"/>
        <v>NA</v>
      </c>
      <c r="BF21" s="94" t="str">
        <f t="shared" si="35"/>
        <v>NA</v>
      </c>
      <c r="BG21" s="94" t="str">
        <f t="shared" si="36"/>
        <v>NA</v>
      </c>
      <c r="BH21" s="94" t="str">
        <f t="shared" si="37"/>
        <v>NA</v>
      </c>
      <c r="BI21" s="130">
        <f t="shared" si="38"/>
        <v>2.3809523809523725E-2</v>
      </c>
      <c r="BJ21" s="131">
        <f t="shared" si="39"/>
        <v>2.3809523809523725E-2</v>
      </c>
      <c r="BK21" s="131" t="str">
        <f t="shared" si="40"/>
        <v>NA</v>
      </c>
      <c r="BL21" s="131" t="str">
        <f t="shared" si="41"/>
        <v>NA</v>
      </c>
      <c r="BM21" s="131" t="str">
        <f t="shared" si="42"/>
        <v>NA</v>
      </c>
      <c r="BN21" s="131" t="str">
        <f t="shared" si="43"/>
        <v>NA</v>
      </c>
      <c r="BO21" s="131" t="str">
        <f t="shared" si="44"/>
        <v>NA</v>
      </c>
      <c r="BP21" s="131" t="str">
        <f t="shared" si="45"/>
        <v>NA</v>
      </c>
      <c r="BQ21" s="47"/>
      <c r="BR21" s="47"/>
      <c r="BS21" s="47"/>
    </row>
    <row r="22" spans="2:71" s="5" customFormat="1" x14ac:dyDescent="0.3">
      <c r="B22" s="51">
        <v>52</v>
      </c>
      <c r="C22" s="48">
        <v>3</v>
      </c>
      <c r="D22" s="1">
        <v>1</v>
      </c>
      <c r="E22" s="1">
        <v>3</v>
      </c>
      <c r="F22" s="1">
        <v>2</v>
      </c>
      <c r="G22" s="39">
        <v>2</v>
      </c>
      <c r="H22" s="3">
        <v>0</v>
      </c>
      <c r="I22" s="3">
        <v>0</v>
      </c>
      <c r="J22" s="52">
        <v>1</v>
      </c>
      <c r="K22" s="52">
        <v>0</v>
      </c>
      <c r="L22" s="52">
        <v>1</v>
      </c>
      <c r="M22" s="3">
        <v>0</v>
      </c>
      <c r="N22" s="49">
        <v>0</v>
      </c>
      <c r="O22" s="49">
        <v>0</v>
      </c>
      <c r="P22" s="49">
        <v>0</v>
      </c>
      <c r="Q22" s="2">
        <v>0</v>
      </c>
      <c r="R22" s="2">
        <v>0</v>
      </c>
      <c r="S22" s="53" t="s">
        <v>26</v>
      </c>
      <c r="U22" s="1">
        <f t="shared" si="0"/>
        <v>0</v>
      </c>
      <c r="V22" s="1">
        <f t="shared" si="1"/>
        <v>1</v>
      </c>
      <c r="W22" s="1">
        <f t="shared" si="2"/>
        <v>1</v>
      </c>
      <c r="X22" s="1">
        <f t="shared" si="3"/>
        <v>1</v>
      </c>
      <c r="Y22" s="50">
        <f t="shared" si="4"/>
        <v>0</v>
      </c>
      <c r="Z22" s="50">
        <f t="shared" si="5"/>
        <v>0</v>
      </c>
      <c r="AA22" s="50">
        <f t="shared" si="6"/>
        <v>0</v>
      </c>
      <c r="AB22" s="50">
        <f t="shared" si="7"/>
        <v>0</v>
      </c>
      <c r="AC22" s="50">
        <f t="shared" si="8"/>
        <v>0</v>
      </c>
      <c r="AD22" s="50">
        <f t="shared" si="9"/>
        <v>0</v>
      </c>
      <c r="AE22" s="49">
        <f t="shared" si="10"/>
        <v>0</v>
      </c>
      <c r="AF22" s="49">
        <f t="shared" si="11"/>
        <v>0</v>
      </c>
      <c r="AG22" s="49">
        <f t="shared" si="12"/>
        <v>0</v>
      </c>
      <c r="AH22" s="2">
        <f t="shared" si="13"/>
        <v>0</v>
      </c>
      <c r="AI22" s="2">
        <f t="shared" si="14"/>
        <v>0</v>
      </c>
      <c r="AJ22" s="120">
        <f t="shared" si="15"/>
        <v>0.76190476190476186</v>
      </c>
      <c r="AK22" s="120">
        <f t="shared" si="16"/>
        <v>0.61904761904761907</v>
      </c>
      <c r="AL22" s="111">
        <f t="shared" si="17"/>
        <v>0.73809523809523814</v>
      </c>
      <c r="AM22" s="111">
        <f t="shared" si="18"/>
        <v>0.88095238095238093</v>
      </c>
      <c r="AN22" s="47">
        <f t="shared" si="19"/>
        <v>0.66666666666666663</v>
      </c>
      <c r="AO22" s="47">
        <f t="shared" si="20"/>
        <v>0.80952380952380953</v>
      </c>
      <c r="AP22" s="47">
        <f t="shared" si="21"/>
        <v>0.19047619047619047</v>
      </c>
      <c r="AQ22" s="122">
        <f t="shared" si="22"/>
        <v>0.88095238095238093</v>
      </c>
      <c r="AR22" s="122" t="s">
        <v>718</v>
      </c>
      <c r="AS22" s="140" t="s">
        <v>694</v>
      </c>
      <c r="AT22" s="47">
        <f t="shared" si="23"/>
        <v>0.88095238095238093</v>
      </c>
      <c r="AU22" s="47" t="str">
        <f t="shared" si="24"/>
        <v>NA</v>
      </c>
      <c r="AV22" s="47" t="str">
        <f t="shared" si="25"/>
        <v>NA</v>
      </c>
      <c r="AW22" s="47" t="str">
        <f t="shared" si="26"/>
        <v>NA</v>
      </c>
      <c r="AX22" s="47" t="str">
        <f t="shared" si="27"/>
        <v>NA</v>
      </c>
      <c r="AY22" s="47" t="str">
        <f t="shared" si="28"/>
        <v>NA</v>
      </c>
      <c r="AZ22" s="47" t="str">
        <f t="shared" si="29"/>
        <v>NA</v>
      </c>
      <c r="BA22" s="88">
        <f t="shared" si="30"/>
        <v>0.32539682539682535</v>
      </c>
      <c r="BB22" s="94">
        <f t="shared" si="31"/>
        <v>0.32539682539682535</v>
      </c>
      <c r="BC22" s="94" t="str">
        <f t="shared" si="32"/>
        <v>NA</v>
      </c>
      <c r="BD22" s="94" t="str">
        <f t="shared" si="33"/>
        <v>NA</v>
      </c>
      <c r="BE22" s="94" t="str">
        <f t="shared" si="34"/>
        <v>NA</v>
      </c>
      <c r="BF22" s="94" t="str">
        <f t="shared" si="35"/>
        <v>NA</v>
      </c>
      <c r="BG22" s="94" t="str">
        <f t="shared" si="36"/>
        <v>NA</v>
      </c>
      <c r="BH22" s="94" t="str">
        <f t="shared" si="37"/>
        <v>NA</v>
      </c>
      <c r="BI22" s="130">
        <f t="shared" si="38"/>
        <v>7.1428571428571397E-2</v>
      </c>
      <c r="BJ22" s="131">
        <f t="shared" si="39"/>
        <v>7.1428571428571397E-2</v>
      </c>
      <c r="BK22" s="131" t="str">
        <f t="shared" si="40"/>
        <v>NA</v>
      </c>
      <c r="BL22" s="131" t="str">
        <f t="shared" si="41"/>
        <v>NA</v>
      </c>
      <c r="BM22" s="131" t="str">
        <f t="shared" si="42"/>
        <v>NA</v>
      </c>
      <c r="BN22" s="131" t="str">
        <f t="shared" si="43"/>
        <v>NA</v>
      </c>
      <c r="BO22" s="131" t="str">
        <f t="shared" si="44"/>
        <v>NA</v>
      </c>
      <c r="BP22" s="131" t="str">
        <f t="shared" si="45"/>
        <v>NA</v>
      </c>
      <c r="BQ22" s="47"/>
      <c r="BR22" s="47"/>
      <c r="BS22" s="47"/>
    </row>
    <row r="23" spans="2:71" s="5" customFormat="1" x14ac:dyDescent="0.3">
      <c r="B23" s="51">
        <v>54</v>
      </c>
      <c r="C23" s="48">
        <v>3</v>
      </c>
      <c r="D23" s="1">
        <v>0</v>
      </c>
      <c r="E23" s="1">
        <v>0</v>
      </c>
      <c r="F23" s="1">
        <v>1</v>
      </c>
      <c r="G23" s="39">
        <v>0</v>
      </c>
      <c r="H23" s="3">
        <v>0</v>
      </c>
      <c r="I23" s="3">
        <v>1</v>
      </c>
      <c r="J23" s="3">
        <v>0</v>
      </c>
      <c r="K23" s="3">
        <v>0</v>
      </c>
      <c r="L23" s="3">
        <v>0</v>
      </c>
      <c r="M23" s="3">
        <v>0</v>
      </c>
      <c r="N23" s="49">
        <v>0</v>
      </c>
      <c r="O23" s="49">
        <v>0</v>
      </c>
      <c r="P23" s="49">
        <v>0</v>
      </c>
      <c r="Q23" s="2">
        <v>0</v>
      </c>
      <c r="R23" s="2">
        <v>0</v>
      </c>
      <c r="S23" s="7"/>
      <c r="U23" s="1">
        <f t="shared" si="0"/>
        <v>0</v>
      </c>
      <c r="V23" s="1">
        <f t="shared" si="1"/>
        <v>0</v>
      </c>
      <c r="W23" s="1">
        <f t="shared" si="2"/>
        <v>0</v>
      </c>
      <c r="X23" s="1">
        <f t="shared" si="3"/>
        <v>0</v>
      </c>
      <c r="Y23" s="50">
        <f t="shared" si="4"/>
        <v>0</v>
      </c>
      <c r="Z23" s="50">
        <f t="shared" si="5"/>
        <v>0</v>
      </c>
      <c r="AA23" s="50">
        <f t="shared" si="6"/>
        <v>0</v>
      </c>
      <c r="AB23" s="50">
        <f t="shared" si="7"/>
        <v>0</v>
      </c>
      <c r="AC23" s="50">
        <f t="shared" si="8"/>
        <v>0</v>
      </c>
      <c r="AD23" s="50">
        <f t="shared" si="9"/>
        <v>0</v>
      </c>
      <c r="AE23" s="49">
        <f t="shared" si="10"/>
        <v>0</v>
      </c>
      <c r="AF23" s="49">
        <f t="shared" si="11"/>
        <v>0</v>
      </c>
      <c r="AG23" s="49">
        <f t="shared" si="12"/>
        <v>0</v>
      </c>
      <c r="AH23" s="2">
        <f t="shared" si="13"/>
        <v>0</v>
      </c>
      <c r="AI23" s="2">
        <f t="shared" si="14"/>
        <v>0</v>
      </c>
      <c r="AJ23" s="120">
        <f t="shared" si="15"/>
        <v>0.5714285714285714</v>
      </c>
      <c r="AK23" s="120">
        <f t="shared" si="16"/>
        <v>0.42857142857142855</v>
      </c>
      <c r="AL23" s="111">
        <f t="shared" si="17"/>
        <v>0.6428571428571429</v>
      </c>
      <c r="AM23" s="111">
        <f t="shared" si="18"/>
        <v>0.7857142857142857</v>
      </c>
      <c r="AN23" s="47">
        <f t="shared" si="19"/>
        <v>0.80952380952380953</v>
      </c>
      <c r="AO23" s="47">
        <f t="shared" si="20"/>
        <v>0.95238095238095233</v>
      </c>
      <c r="AP23" s="47">
        <f t="shared" si="21"/>
        <v>4.7619047619047616E-2</v>
      </c>
      <c r="AQ23" s="122">
        <f t="shared" si="22"/>
        <v>0.7857142857142857</v>
      </c>
      <c r="AR23" s="122" t="s">
        <v>718</v>
      </c>
      <c r="AS23" s="140" t="s">
        <v>677</v>
      </c>
      <c r="AT23" s="47" t="str">
        <f t="shared" si="23"/>
        <v>NA</v>
      </c>
      <c r="AU23" s="47" t="str">
        <f t="shared" si="24"/>
        <v>NA</v>
      </c>
      <c r="AV23" s="47" t="str">
        <f t="shared" si="25"/>
        <v>NA</v>
      </c>
      <c r="AW23" s="47" t="str">
        <f t="shared" si="26"/>
        <v>NA</v>
      </c>
      <c r="AX23" s="47">
        <f t="shared" si="27"/>
        <v>0.95238095238095233</v>
      </c>
      <c r="AY23" s="47" t="str">
        <f t="shared" si="28"/>
        <v>NA</v>
      </c>
      <c r="AZ23" s="47" t="str">
        <f t="shared" si="29"/>
        <v>NA</v>
      </c>
      <c r="BA23" s="88">
        <f t="shared" si="30"/>
        <v>0.40476190476190466</v>
      </c>
      <c r="BB23" s="94" t="str">
        <f t="shared" si="31"/>
        <v>NA</v>
      </c>
      <c r="BC23" s="94" t="str">
        <f t="shared" si="32"/>
        <v>NA</v>
      </c>
      <c r="BD23" s="94" t="str">
        <f t="shared" si="33"/>
        <v>NA</v>
      </c>
      <c r="BE23" s="94" t="str">
        <f t="shared" si="34"/>
        <v>NA</v>
      </c>
      <c r="BF23" s="94">
        <f t="shared" si="35"/>
        <v>0.40476190476190466</v>
      </c>
      <c r="BG23" s="94" t="str">
        <f t="shared" si="36"/>
        <v>NA</v>
      </c>
      <c r="BH23" s="94" t="str">
        <f t="shared" si="37"/>
        <v>NA</v>
      </c>
      <c r="BI23" s="130">
        <f t="shared" si="38"/>
        <v>0.14285714285714279</v>
      </c>
      <c r="BJ23" s="131" t="str">
        <f t="shared" si="39"/>
        <v>NA</v>
      </c>
      <c r="BK23" s="131" t="str">
        <f t="shared" si="40"/>
        <v>NA</v>
      </c>
      <c r="BL23" s="131" t="str">
        <f t="shared" si="41"/>
        <v>NA</v>
      </c>
      <c r="BM23" s="131" t="str">
        <f t="shared" si="42"/>
        <v>NA</v>
      </c>
      <c r="BN23" s="131">
        <f t="shared" si="43"/>
        <v>0.14285714285714279</v>
      </c>
      <c r="BO23" s="131" t="str">
        <f t="shared" si="44"/>
        <v>NA</v>
      </c>
      <c r="BP23" s="131" t="str">
        <f t="shared" si="45"/>
        <v>NA</v>
      </c>
      <c r="BQ23" s="47"/>
      <c r="BR23" s="47"/>
      <c r="BS23" s="47"/>
    </row>
    <row r="24" spans="2:71" s="5" customFormat="1" x14ac:dyDescent="0.3">
      <c r="B24" s="51">
        <v>55</v>
      </c>
      <c r="C24" s="48">
        <v>3</v>
      </c>
      <c r="D24" s="1">
        <v>2</v>
      </c>
      <c r="E24" s="1">
        <v>3</v>
      </c>
      <c r="F24" s="1">
        <v>3</v>
      </c>
      <c r="G24" s="39">
        <v>3</v>
      </c>
      <c r="H24" s="3">
        <v>2</v>
      </c>
      <c r="I24" s="3">
        <v>3</v>
      </c>
      <c r="J24" s="3">
        <v>3</v>
      </c>
      <c r="K24" s="3">
        <v>3</v>
      </c>
      <c r="L24" s="3">
        <v>3</v>
      </c>
      <c r="M24" s="3">
        <v>3</v>
      </c>
      <c r="N24" s="49">
        <v>3</v>
      </c>
      <c r="O24" s="49">
        <v>3</v>
      </c>
      <c r="P24" s="49">
        <v>3</v>
      </c>
      <c r="Q24" s="2">
        <v>1</v>
      </c>
      <c r="R24" s="2">
        <v>0</v>
      </c>
      <c r="S24" s="7"/>
      <c r="U24" s="1">
        <f t="shared" si="0"/>
        <v>1</v>
      </c>
      <c r="V24" s="1">
        <f t="shared" si="1"/>
        <v>1</v>
      </c>
      <c r="W24" s="1">
        <f t="shared" si="2"/>
        <v>1</v>
      </c>
      <c r="X24" s="1">
        <f t="shared" si="3"/>
        <v>1</v>
      </c>
      <c r="Y24" s="50">
        <f t="shared" si="4"/>
        <v>1</v>
      </c>
      <c r="Z24" s="50">
        <f t="shared" si="5"/>
        <v>1</v>
      </c>
      <c r="AA24" s="50">
        <f t="shared" si="6"/>
        <v>1</v>
      </c>
      <c r="AB24" s="50">
        <f t="shared" si="7"/>
        <v>1</v>
      </c>
      <c r="AC24" s="50">
        <f t="shared" si="8"/>
        <v>1</v>
      </c>
      <c r="AD24" s="50">
        <f t="shared" si="9"/>
        <v>1</v>
      </c>
      <c r="AE24" s="49">
        <f t="shared" si="10"/>
        <v>1</v>
      </c>
      <c r="AF24" s="49">
        <f t="shared" si="11"/>
        <v>1</v>
      </c>
      <c r="AG24" s="49">
        <f t="shared" si="12"/>
        <v>1</v>
      </c>
      <c r="AH24" s="2">
        <f t="shared" si="13"/>
        <v>0</v>
      </c>
      <c r="AI24" s="2">
        <f t="shared" si="14"/>
        <v>0</v>
      </c>
      <c r="AJ24" s="120">
        <f t="shared" si="15"/>
        <v>0.5</v>
      </c>
      <c r="AK24" s="120">
        <f t="shared" si="16"/>
        <v>0.40476190476190477</v>
      </c>
      <c r="AL24" s="111">
        <f t="shared" si="17"/>
        <v>0.23809523809523808</v>
      </c>
      <c r="AM24" s="111">
        <f t="shared" si="18"/>
        <v>0.33333333333333331</v>
      </c>
      <c r="AN24" s="47">
        <f t="shared" si="19"/>
        <v>7.1428571428571425E-2</v>
      </c>
      <c r="AO24" s="47">
        <f t="shared" si="20"/>
        <v>0.16666666666666666</v>
      </c>
      <c r="AP24" s="47">
        <f t="shared" si="21"/>
        <v>0.83333333333333337</v>
      </c>
      <c r="AQ24" s="122">
        <f t="shared" si="22"/>
        <v>0.5</v>
      </c>
      <c r="AR24" s="122" t="s">
        <v>722</v>
      </c>
      <c r="AS24" s="140" t="s">
        <v>679</v>
      </c>
      <c r="AT24" s="47" t="str">
        <f t="shared" si="23"/>
        <v>NA</v>
      </c>
      <c r="AU24" s="47" t="str">
        <f t="shared" si="24"/>
        <v>NA</v>
      </c>
      <c r="AV24" s="47" t="str">
        <f t="shared" si="25"/>
        <v>NA</v>
      </c>
      <c r="AW24" s="47" t="str">
        <f t="shared" si="26"/>
        <v>NA</v>
      </c>
      <c r="AX24" s="47" t="str">
        <f t="shared" si="27"/>
        <v>NA</v>
      </c>
      <c r="AY24" s="47" t="str">
        <f t="shared" si="28"/>
        <v>NA</v>
      </c>
      <c r="AZ24" s="47">
        <f t="shared" si="29"/>
        <v>0.83333333333333337</v>
      </c>
      <c r="BA24" s="88">
        <f t="shared" si="30"/>
        <v>0.58730158730158732</v>
      </c>
      <c r="BB24" s="94" t="str">
        <f t="shared" si="31"/>
        <v>NA</v>
      </c>
      <c r="BC24" s="94" t="str">
        <f t="shared" si="32"/>
        <v>NA</v>
      </c>
      <c r="BD24" s="94" t="str">
        <f t="shared" si="33"/>
        <v>NA</v>
      </c>
      <c r="BE24" s="94" t="str">
        <f t="shared" si="34"/>
        <v>NA</v>
      </c>
      <c r="BF24" s="94" t="str">
        <f t="shared" si="35"/>
        <v>NA</v>
      </c>
      <c r="BG24" s="94" t="str">
        <f t="shared" si="36"/>
        <v>NA</v>
      </c>
      <c r="BH24" s="94">
        <f t="shared" si="37"/>
        <v>0.58730158730158732</v>
      </c>
      <c r="BI24" s="130">
        <f t="shared" si="38"/>
        <v>0.33333333333333337</v>
      </c>
      <c r="BJ24" s="131" t="str">
        <f t="shared" si="39"/>
        <v>NA</v>
      </c>
      <c r="BK24" s="131" t="str">
        <f t="shared" si="40"/>
        <v>NA</v>
      </c>
      <c r="BL24" s="131" t="str">
        <f t="shared" si="41"/>
        <v>NA</v>
      </c>
      <c r="BM24" s="131" t="str">
        <f t="shared" si="42"/>
        <v>NA</v>
      </c>
      <c r="BN24" s="131" t="str">
        <f t="shared" si="43"/>
        <v>NA</v>
      </c>
      <c r="BO24" s="131" t="str">
        <f t="shared" si="44"/>
        <v>NA</v>
      </c>
      <c r="BP24" s="131">
        <f t="shared" si="45"/>
        <v>0.33333333333333337</v>
      </c>
      <c r="BQ24" s="47"/>
      <c r="BR24" s="47"/>
      <c r="BS24" s="47"/>
    </row>
    <row r="25" spans="2:71" s="5" customFormat="1" x14ac:dyDescent="0.3">
      <c r="B25" s="51">
        <v>57</v>
      </c>
      <c r="C25" s="48">
        <v>3</v>
      </c>
      <c r="D25" s="1">
        <v>1</v>
      </c>
      <c r="E25" s="1">
        <v>2</v>
      </c>
      <c r="F25" s="1">
        <v>1</v>
      </c>
      <c r="G25" s="39">
        <v>0</v>
      </c>
      <c r="H25" s="3">
        <v>0</v>
      </c>
      <c r="I25" s="3">
        <v>0</v>
      </c>
      <c r="J25" s="3">
        <v>0</v>
      </c>
      <c r="K25" s="3">
        <v>0</v>
      </c>
      <c r="L25" s="3">
        <v>0</v>
      </c>
      <c r="M25" s="3">
        <v>0</v>
      </c>
      <c r="N25" s="49">
        <v>0</v>
      </c>
      <c r="O25" s="49">
        <v>0</v>
      </c>
      <c r="P25" s="49">
        <v>0</v>
      </c>
      <c r="Q25" s="2">
        <v>0</v>
      </c>
      <c r="R25" s="2">
        <v>0</v>
      </c>
      <c r="S25" s="7"/>
      <c r="U25" s="1">
        <f t="shared" si="0"/>
        <v>0</v>
      </c>
      <c r="V25" s="1">
        <f t="shared" si="1"/>
        <v>1</v>
      </c>
      <c r="W25" s="1">
        <f t="shared" si="2"/>
        <v>0</v>
      </c>
      <c r="X25" s="1">
        <f t="shared" si="3"/>
        <v>0</v>
      </c>
      <c r="Y25" s="50">
        <f t="shared" si="4"/>
        <v>0</v>
      </c>
      <c r="Z25" s="50">
        <f t="shared" si="5"/>
        <v>0</v>
      </c>
      <c r="AA25" s="50">
        <f t="shared" si="6"/>
        <v>0</v>
      </c>
      <c r="AB25" s="50">
        <f t="shared" si="7"/>
        <v>0</v>
      </c>
      <c r="AC25" s="50">
        <f t="shared" si="8"/>
        <v>0</v>
      </c>
      <c r="AD25" s="50">
        <f t="shared" si="9"/>
        <v>0</v>
      </c>
      <c r="AE25" s="49">
        <f t="shared" si="10"/>
        <v>0</v>
      </c>
      <c r="AF25" s="49">
        <f t="shared" si="11"/>
        <v>0</v>
      </c>
      <c r="AG25" s="49">
        <f t="shared" si="12"/>
        <v>0</v>
      </c>
      <c r="AH25" s="2">
        <f t="shared" si="13"/>
        <v>0</v>
      </c>
      <c r="AI25" s="2">
        <f t="shared" si="14"/>
        <v>0</v>
      </c>
      <c r="AJ25" s="120">
        <f t="shared" si="15"/>
        <v>0.66666666666666663</v>
      </c>
      <c r="AK25" s="120">
        <f t="shared" si="16"/>
        <v>0.52380952380952384</v>
      </c>
      <c r="AL25" s="111">
        <f t="shared" si="17"/>
        <v>0.73809523809523814</v>
      </c>
      <c r="AM25" s="111">
        <f t="shared" si="18"/>
        <v>0.88095238095238093</v>
      </c>
      <c r="AN25" s="47">
        <f t="shared" si="19"/>
        <v>0.76190476190476186</v>
      </c>
      <c r="AO25" s="47">
        <f t="shared" si="20"/>
        <v>0.90476190476190477</v>
      </c>
      <c r="AP25" s="47">
        <f t="shared" si="21"/>
        <v>9.5238095238095233E-2</v>
      </c>
      <c r="AQ25" s="122">
        <f t="shared" si="22"/>
        <v>0.88095238095238093</v>
      </c>
      <c r="AR25" s="122" t="s">
        <v>718</v>
      </c>
      <c r="AS25" s="140" t="s">
        <v>677</v>
      </c>
      <c r="AT25" s="47" t="str">
        <f t="shared" si="23"/>
        <v>NA</v>
      </c>
      <c r="AU25" s="47" t="str">
        <f t="shared" si="24"/>
        <v>NA</v>
      </c>
      <c r="AV25" s="47" t="str">
        <f t="shared" si="25"/>
        <v>NA</v>
      </c>
      <c r="AW25" s="47" t="str">
        <f t="shared" si="26"/>
        <v>NA</v>
      </c>
      <c r="AX25" s="47">
        <f t="shared" si="27"/>
        <v>0.90476190476190477</v>
      </c>
      <c r="AY25" s="47" t="str">
        <f t="shared" si="28"/>
        <v>NA</v>
      </c>
      <c r="AZ25" s="47" t="str">
        <f t="shared" si="29"/>
        <v>NA</v>
      </c>
      <c r="BA25" s="88">
        <f t="shared" si="30"/>
        <v>0.32539682539682535</v>
      </c>
      <c r="BB25" s="94" t="str">
        <f t="shared" si="31"/>
        <v>NA</v>
      </c>
      <c r="BC25" s="94" t="str">
        <f t="shared" si="32"/>
        <v>NA</v>
      </c>
      <c r="BD25" s="94" t="str">
        <f t="shared" si="33"/>
        <v>NA</v>
      </c>
      <c r="BE25" s="94" t="str">
        <f t="shared" si="34"/>
        <v>NA</v>
      </c>
      <c r="BF25" s="94">
        <f t="shared" si="35"/>
        <v>0.32539682539682535</v>
      </c>
      <c r="BG25" s="94" t="str">
        <f t="shared" si="36"/>
        <v>NA</v>
      </c>
      <c r="BH25" s="94" t="str">
        <f t="shared" si="37"/>
        <v>NA</v>
      </c>
      <c r="BI25" s="130">
        <f t="shared" si="38"/>
        <v>2.3809523809523836E-2</v>
      </c>
      <c r="BJ25" s="131" t="str">
        <f t="shared" si="39"/>
        <v>NA</v>
      </c>
      <c r="BK25" s="131" t="str">
        <f t="shared" si="40"/>
        <v>NA</v>
      </c>
      <c r="BL25" s="131" t="str">
        <f t="shared" si="41"/>
        <v>NA</v>
      </c>
      <c r="BM25" s="131" t="str">
        <f t="shared" si="42"/>
        <v>NA</v>
      </c>
      <c r="BN25" s="131">
        <f t="shared" si="43"/>
        <v>2.3809523809523836E-2</v>
      </c>
      <c r="BO25" s="131" t="str">
        <f t="shared" si="44"/>
        <v>NA</v>
      </c>
      <c r="BP25" s="131" t="str">
        <f t="shared" si="45"/>
        <v>NA</v>
      </c>
      <c r="BQ25" s="47"/>
      <c r="BR25" s="47"/>
      <c r="BS25" s="47"/>
    </row>
    <row r="26" spans="2:71" s="5" customFormat="1" x14ac:dyDescent="0.3">
      <c r="B26" s="51">
        <v>58</v>
      </c>
      <c r="C26" s="48">
        <v>3</v>
      </c>
      <c r="D26" s="1">
        <v>3</v>
      </c>
      <c r="E26" s="1">
        <v>2</v>
      </c>
      <c r="F26" s="1">
        <v>1</v>
      </c>
      <c r="G26" s="39">
        <v>2</v>
      </c>
      <c r="H26" s="3">
        <v>3</v>
      </c>
      <c r="I26" s="52">
        <v>1</v>
      </c>
      <c r="J26" s="3">
        <v>3</v>
      </c>
      <c r="K26" s="52">
        <v>1</v>
      </c>
      <c r="L26" s="3">
        <v>0</v>
      </c>
      <c r="M26" s="52">
        <v>0</v>
      </c>
      <c r="N26" s="49">
        <v>0</v>
      </c>
      <c r="O26" s="49">
        <v>0</v>
      </c>
      <c r="P26" s="49">
        <v>0</v>
      </c>
      <c r="Q26" s="2">
        <v>0</v>
      </c>
      <c r="R26" s="2">
        <v>0</v>
      </c>
      <c r="S26" s="53" t="s">
        <v>27</v>
      </c>
      <c r="U26" s="1">
        <f t="shared" si="0"/>
        <v>1</v>
      </c>
      <c r="V26" s="1">
        <f t="shared" si="1"/>
        <v>1</v>
      </c>
      <c r="W26" s="1">
        <f t="shared" si="2"/>
        <v>0</v>
      </c>
      <c r="X26" s="1">
        <f t="shared" si="3"/>
        <v>1</v>
      </c>
      <c r="Y26" s="50">
        <f t="shared" si="4"/>
        <v>1</v>
      </c>
      <c r="Z26" s="50">
        <f t="shared" si="5"/>
        <v>0</v>
      </c>
      <c r="AA26" s="50">
        <f t="shared" si="6"/>
        <v>1</v>
      </c>
      <c r="AB26" s="50">
        <f t="shared" si="7"/>
        <v>0</v>
      </c>
      <c r="AC26" s="50">
        <f t="shared" si="8"/>
        <v>0</v>
      </c>
      <c r="AD26" s="50">
        <f t="shared" si="9"/>
        <v>0</v>
      </c>
      <c r="AE26" s="49">
        <f t="shared" si="10"/>
        <v>0</v>
      </c>
      <c r="AF26" s="49">
        <f t="shared" si="11"/>
        <v>0</v>
      </c>
      <c r="AG26" s="49">
        <f t="shared" si="12"/>
        <v>0</v>
      </c>
      <c r="AH26" s="2">
        <f t="shared" si="13"/>
        <v>0</v>
      </c>
      <c r="AI26" s="2">
        <f t="shared" si="14"/>
        <v>0</v>
      </c>
      <c r="AJ26" s="120">
        <f t="shared" si="15"/>
        <v>0.80952380952380953</v>
      </c>
      <c r="AK26" s="120">
        <f t="shared" si="16"/>
        <v>0.66666666666666663</v>
      </c>
      <c r="AL26" s="111">
        <f t="shared" si="17"/>
        <v>0.59523809523809523</v>
      </c>
      <c r="AM26" s="111">
        <f t="shared" si="18"/>
        <v>0.73809523809523814</v>
      </c>
      <c r="AN26" s="47">
        <f t="shared" si="19"/>
        <v>0.52380952380952384</v>
      </c>
      <c r="AO26" s="47">
        <f t="shared" si="20"/>
        <v>0.66666666666666663</v>
      </c>
      <c r="AP26" s="47">
        <f t="shared" si="21"/>
        <v>0.33333333333333331</v>
      </c>
      <c r="AQ26" s="122">
        <f t="shared" si="22"/>
        <v>0.80952380952380953</v>
      </c>
      <c r="AR26" s="122" t="s">
        <v>722</v>
      </c>
      <c r="AS26" s="140" t="s">
        <v>694</v>
      </c>
      <c r="AT26" s="47">
        <f t="shared" si="23"/>
        <v>0.80952380952380953</v>
      </c>
      <c r="AU26" s="47" t="str">
        <f t="shared" si="24"/>
        <v>NA</v>
      </c>
      <c r="AV26" s="47" t="str">
        <f t="shared" si="25"/>
        <v>NA</v>
      </c>
      <c r="AW26" s="47" t="str">
        <f t="shared" si="26"/>
        <v>NA</v>
      </c>
      <c r="AX26" s="47" t="str">
        <f t="shared" si="27"/>
        <v>NA</v>
      </c>
      <c r="AY26" s="47" t="str">
        <f t="shared" si="28"/>
        <v>NA</v>
      </c>
      <c r="AZ26" s="47" t="str">
        <f t="shared" si="29"/>
        <v>NA</v>
      </c>
      <c r="BA26" s="88">
        <f t="shared" si="30"/>
        <v>0.30158730158730163</v>
      </c>
      <c r="BB26" s="94">
        <f t="shared" si="31"/>
        <v>0.30158730158730163</v>
      </c>
      <c r="BC26" s="94" t="str">
        <f t="shared" si="32"/>
        <v>NA</v>
      </c>
      <c r="BD26" s="94" t="str">
        <f t="shared" si="33"/>
        <v>NA</v>
      </c>
      <c r="BE26" s="94" t="str">
        <f t="shared" si="34"/>
        <v>NA</v>
      </c>
      <c r="BF26" s="94" t="str">
        <f t="shared" si="35"/>
        <v>NA</v>
      </c>
      <c r="BG26" s="94" t="str">
        <f t="shared" si="36"/>
        <v>NA</v>
      </c>
      <c r="BH26" s="94" t="str">
        <f t="shared" si="37"/>
        <v>NA</v>
      </c>
      <c r="BI26" s="130">
        <f t="shared" si="38"/>
        <v>0.1428571428571429</v>
      </c>
      <c r="BJ26" s="131">
        <f t="shared" si="39"/>
        <v>0.1428571428571429</v>
      </c>
      <c r="BK26" s="131" t="str">
        <f t="shared" si="40"/>
        <v>NA</v>
      </c>
      <c r="BL26" s="131" t="str">
        <f t="shared" si="41"/>
        <v>NA</v>
      </c>
      <c r="BM26" s="131" t="str">
        <f t="shared" si="42"/>
        <v>NA</v>
      </c>
      <c r="BN26" s="131" t="str">
        <f t="shared" si="43"/>
        <v>NA</v>
      </c>
      <c r="BO26" s="131" t="str">
        <f t="shared" si="44"/>
        <v>NA</v>
      </c>
      <c r="BP26" s="131" t="str">
        <f t="shared" si="45"/>
        <v>NA</v>
      </c>
      <c r="BQ26" s="47"/>
      <c r="BR26" s="47"/>
      <c r="BS26" s="47"/>
    </row>
    <row r="27" spans="2:71" s="5" customFormat="1" x14ac:dyDescent="0.3">
      <c r="B27" s="51">
        <v>59</v>
      </c>
      <c r="C27" s="48">
        <v>3</v>
      </c>
      <c r="D27" s="1">
        <v>1</v>
      </c>
      <c r="E27" s="1">
        <v>1</v>
      </c>
      <c r="F27" s="1">
        <v>0</v>
      </c>
      <c r="G27" s="39">
        <v>1</v>
      </c>
      <c r="H27" s="3">
        <v>1</v>
      </c>
      <c r="I27" s="3">
        <v>1</v>
      </c>
      <c r="J27" s="3">
        <v>0</v>
      </c>
      <c r="K27" s="3">
        <v>0</v>
      </c>
      <c r="L27" s="3">
        <v>0</v>
      </c>
      <c r="M27" s="3">
        <v>0</v>
      </c>
      <c r="N27" s="49">
        <v>0</v>
      </c>
      <c r="O27" s="49">
        <v>0</v>
      </c>
      <c r="P27" s="49">
        <v>0</v>
      </c>
      <c r="Q27" s="2">
        <v>0</v>
      </c>
      <c r="R27" s="2">
        <v>0</v>
      </c>
      <c r="S27" s="7"/>
      <c r="U27" s="1">
        <f t="shared" si="0"/>
        <v>0</v>
      </c>
      <c r="V27" s="1">
        <f t="shared" si="1"/>
        <v>0</v>
      </c>
      <c r="W27" s="1">
        <f t="shared" si="2"/>
        <v>0</v>
      </c>
      <c r="X27" s="1">
        <f t="shared" si="3"/>
        <v>0</v>
      </c>
      <c r="Y27" s="50">
        <f t="shared" si="4"/>
        <v>0</v>
      </c>
      <c r="Z27" s="50">
        <f t="shared" si="5"/>
        <v>0</v>
      </c>
      <c r="AA27" s="50">
        <f t="shared" si="6"/>
        <v>0</v>
      </c>
      <c r="AB27" s="50">
        <f t="shared" si="7"/>
        <v>0</v>
      </c>
      <c r="AC27" s="50">
        <f t="shared" si="8"/>
        <v>0</v>
      </c>
      <c r="AD27" s="50">
        <f t="shared" si="9"/>
        <v>0</v>
      </c>
      <c r="AE27" s="49">
        <f t="shared" si="10"/>
        <v>0</v>
      </c>
      <c r="AF27" s="49">
        <f t="shared" si="11"/>
        <v>0</v>
      </c>
      <c r="AG27" s="49">
        <f t="shared" si="12"/>
        <v>0</v>
      </c>
      <c r="AH27" s="2">
        <f t="shared" si="13"/>
        <v>0</v>
      </c>
      <c r="AI27" s="2">
        <f t="shared" si="14"/>
        <v>0</v>
      </c>
      <c r="AJ27" s="120">
        <f t="shared" si="15"/>
        <v>0.61904761904761907</v>
      </c>
      <c r="AK27" s="120">
        <f t="shared" si="16"/>
        <v>0.47619047619047616</v>
      </c>
      <c r="AL27" s="111">
        <f t="shared" si="17"/>
        <v>0.6428571428571429</v>
      </c>
      <c r="AM27" s="111">
        <f t="shared" si="18"/>
        <v>0.7857142857142857</v>
      </c>
      <c r="AN27" s="47">
        <f t="shared" si="19"/>
        <v>0.76190476190476186</v>
      </c>
      <c r="AO27" s="47">
        <f t="shared" si="20"/>
        <v>0.90476190476190477</v>
      </c>
      <c r="AP27" s="47">
        <f t="shared" si="21"/>
        <v>9.5238095238095233E-2</v>
      </c>
      <c r="AQ27" s="122">
        <f t="shared" si="22"/>
        <v>0.7857142857142857</v>
      </c>
      <c r="AR27" s="122" t="s">
        <v>718</v>
      </c>
      <c r="AS27" s="140" t="s">
        <v>677</v>
      </c>
      <c r="AT27" s="47" t="str">
        <f t="shared" si="23"/>
        <v>NA</v>
      </c>
      <c r="AU27" s="47" t="str">
        <f t="shared" si="24"/>
        <v>NA</v>
      </c>
      <c r="AV27" s="47" t="str">
        <f t="shared" si="25"/>
        <v>NA</v>
      </c>
      <c r="AW27" s="47" t="str">
        <f t="shared" si="26"/>
        <v>NA</v>
      </c>
      <c r="AX27" s="47">
        <f t="shared" si="27"/>
        <v>0.90476190476190477</v>
      </c>
      <c r="AY27" s="47" t="str">
        <f t="shared" si="28"/>
        <v>NA</v>
      </c>
      <c r="AZ27" s="47" t="str">
        <f t="shared" si="29"/>
        <v>NA</v>
      </c>
      <c r="BA27" s="88">
        <f t="shared" si="30"/>
        <v>0.35714285714285721</v>
      </c>
      <c r="BB27" s="94" t="str">
        <f t="shared" si="31"/>
        <v>NA</v>
      </c>
      <c r="BC27" s="94" t="str">
        <f t="shared" si="32"/>
        <v>NA</v>
      </c>
      <c r="BD27" s="94" t="str">
        <f t="shared" si="33"/>
        <v>NA</v>
      </c>
      <c r="BE27" s="94" t="str">
        <f t="shared" si="34"/>
        <v>NA</v>
      </c>
      <c r="BF27" s="94">
        <f t="shared" si="35"/>
        <v>0.35714285714285721</v>
      </c>
      <c r="BG27" s="94" t="str">
        <f t="shared" si="36"/>
        <v>NA</v>
      </c>
      <c r="BH27" s="94" t="str">
        <f t="shared" si="37"/>
        <v>NA</v>
      </c>
      <c r="BI27" s="130">
        <f t="shared" si="38"/>
        <v>0.11904761904761907</v>
      </c>
      <c r="BJ27" s="131" t="str">
        <f t="shared" si="39"/>
        <v>NA</v>
      </c>
      <c r="BK27" s="131" t="str">
        <f t="shared" si="40"/>
        <v>NA</v>
      </c>
      <c r="BL27" s="131" t="str">
        <f t="shared" si="41"/>
        <v>NA</v>
      </c>
      <c r="BM27" s="131" t="str">
        <f t="shared" si="42"/>
        <v>NA</v>
      </c>
      <c r="BN27" s="131">
        <f t="shared" si="43"/>
        <v>0.11904761904761907</v>
      </c>
      <c r="BO27" s="131" t="str">
        <f t="shared" si="44"/>
        <v>NA</v>
      </c>
      <c r="BP27" s="131" t="str">
        <f t="shared" si="45"/>
        <v>NA</v>
      </c>
      <c r="BQ27" s="47"/>
      <c r="BR27" s="47"/>
      <c r="BS27" s="47"/>
    </row>
    <row r="28" spans="2:71" s="5" customFormat="1" x14ac:dyDescent="0.3">
      <c r="B28" s="51">
        <v>60</v>
      </c>
      <c r="C28" s="48">
        <v>3</v>
      </c>
      <c r="D28" s="1">
        <v>2</v>
      </c>
      <c r="E28" s="1">
        <v>1</v>
      </c>
      <c r="F28" s="1">
        <v>1</v>
      </c>
      <c r="G28" s="39">
        <v>3</v>
      </c>
      <c r="H28" s="3">
        <v>1</v>
      </c>
      <c r="I28" s="52">
        <v>2</v>
      </c>
      <c r="J28" s="3">
        <v>1</v>
      </c>
      <c r="K28" s="3">
        <v>1</v>
      </c>
      <c r="L28" s="3">
        <v>1</v>
      </c>
      <c r="M28" s="52">
        <v>0</v>
      </c>
      <c r="N28" s="49">
        <v>0</v>
      </c>
      <c r="O28" s="49">
        <v>0</v>
      </c>
      <c r="P28" s="49">
        <v>0</v>
      </c>
      <c r="Q28" s="2">
        <v>0</v>
      </c>
      <c r="R28" s="2">
        <v>0</v>
      </c>
      <c r="S28" s="53" t="s">
        <v>29</v>
      </c>
      <c r="U28" s="1">
        <f t="shared" si="0"/>
        <v>1</v>
      </c>
      <c r="V28" s="1">
        <f t="shared" si="1"/>
        <v>0</v>
      </c>
      <c r="W28" s="1">
        <f t="shared" si="2"/>
        <v>0</v>
      </c>
      <c r="X28" s="1">
        <f t="shared" si="3"/>
        <v>1</v>
      </c>
      <c r="Y28" s="50">
        <f t="shared" si="4"/>
        <v>0</v>
      </c>
      <c r="Z28" s="50">
        <f t="shared" si="5"/>
        <v>1</v>
      </c>
      <c r="AA28" s="50">
        <f t="shared" si="6"/>
        <v>0</v>
      </c>
      <c r="AB28" s="50">
        <f t="shared" si="7"/>
        <v>0</v>
      </c>
      <c r="AC28" s="50">
        <f t="shared" si="8"/>
        <v>0</v>
      </c>
      <c r="AD28" s="50">
        <f t="shared" si="9"/>
        <v>0</v>
      </c>
      <c r="AE28" s="49">
        <f t="shared" si="10"/>
        <v>0</v>
      </c>
      <c r="AF28" s="49">
        <f t="shared" si="11"/>
        <v>0</v>
      </c>
      <c r="AG28" s="49">
        <f t="shared" si="12"/>
        <v>0</v>
      </c>
      <c r="AH28" s="2">
        <f t="shared" si="13"/>
        <v>0</v>
      </c>
      <c r="AI28" s="2">
        <f t="shared" si="14"/>
        <v>0</v>
      </c>
      <c r="AJ28" s="120">
        <f t="shared" si="15"/>
        <v>0.66666666666666663</v>
      </c>
      <c r="AK28" s="120">
        <f t="shared" si="16"/>
        <v>0.52380952380952384</v>
      </c>
      <c r="AL28" s="111">
        <f t="shared" si="17"/>
        <v>0.59523809523809523</v>
      </c>
      <c r="AM28" s="111">
        <f t="shared" si="18"/>
        <v>0.73809523809523814</v>
      </c>
      <c r="AN28" s="47">
        <f t="shared" si="19"/>
        <v>0.61904761904761907</v>
      </c>
      <c r="AO28" s="47">
        <f t="shared" si="20"/>
        <v>0.76190476190476186</v>
      </c>
      <c r="AP28" s="47">
        <f t="shared" si="21"/>
        <v>0.23809523809523808</v>
      </c>
      <c r="AQ28" s="122">
        <f t="shared" si="22"/>
        <v>0.73809523809523814</v>
      </c>
      <c r="AR28" s="122" t="s">
        <v>718</v>
      </c>
      <c r="AS28" s="140" t="s">
        <v>677</v>
      </c>
      <c r="AT28" s="47" t="str">
        <f t="shared" si="23"/>
        <v>NA</v>
      </c>
      <c r="AU28" s="47" t="str">
        <f t="shared" si="24"/>
        <v>NA</v>
      </c>
      <c r="AV28" s="47" t="str">
        <f t="shared" si="25"/>
        <v>NA</v>
      </c>
      <c r="AW28" s="47" t="str">
        <f t="shared" si="26"/>
        <v>NA</v>
      </c>
      <c r="AX28" s="47">
        <f t="shared" si="27"/>
        <v>0.76190476190476186</v>
      </c>
      <c r="AY28" s="47" t="str">
        <f t="shared" si="28"/>
        <v>NA</v>
      </c>
      <c r="AZ28" s="47" t="str">
        <f t="shared" si="29"/>
        <v>NA</v>
      </c>
      <c r="BA28" s="88">
        <f t="shared" si="30"/>
        <v>0.23015873015873012</v>
      </c>
      <c r="BB28" s="94" t="str">
        <f t="shared" si="31"/>
        <v>NA</v>
      </c>
      <c r="BC28" s="94" t="str">
        <f t="shared" si="32"/>
        <v>NA</v>
      </c>
      <c r="BD28" s="94" t="str">
        <f t="shared" si="33"/>
        <v>NA</v>
      </c>
      <c r="BE28" s="94" t="str">
        <f t="shared" si="34"/>
        <v>NA</v>
      </c>
      <c r="BF28" s="94">
        <f t="shared" si="35"/>
        <v>0.23015873015873012</v>
      </c>
      <c r="BG28" s="94" t="str">
        <f t="shared" si="36"/>
        <v>NA</v>
      </c>
      <c r="BH28" s="94" t="str">
        <f t="shared" si="37"/>
        <v>NA</v>
      </c>
      <c r="BI28" s="130">
        <f t="shared" si="38"/>
        <v>2.3809523809523725E-2</v>
      </c>
      <c r="BJ28" s="131" t="str">
        <f t="shared" si="39"/>
        <v>NA</v>
      </c>
      <c r="BK28" s="131" t="str">
        <f t="shared" si="40"/>
        <v>NA</v>
      </c>
      <c r="BL28" s="131" t="str">
        <f t="shared" si="41"/>
        <v>NA</v>
      </c>
      <c r="BM28" s="131" t="str">
        <f t="shared" si="42"/>
        <v>NA</v>
      </c>
      <c r="BN28" s="131">
        <f t="shared" si="43"/>
        <v>2.3809523809523725E-2</v>
      </c>
      <c r="BO28" s="131" t="str">
        <f t="shared" si="44"/>
        <v>NA</v>
      </c>
      <c r="BP28" s="131" t="str">
        <f t="shared" si="45"/>
        <v>NA</v>
      </c>
      <c r="BQ28" s="47"/>
      <c r="BR28" s="47"/>
      <c r="BS28" s="47"/>
    </row>
    <row r="29" spans="2:71" s="5" customFormat="1" x14ac:dyDescent="0.3">
      <c r="B29" s="51">
        <v>61</v>
      </c>
      <c r="C29" s="48">
        <v>3</v>
      </c>
      <c r="D29" s="1">
        <v>3</v>
      </c>
      <c r="E29" s="1">
        <v>2</v>
      </c>
      <c r="F29" s="1">
        <v>0</v>
      </c>
      <c r="G29" s="39">
        <v>0</v>
      </c>
      <c r="H29" s="3">
        <v>2</v>
      </c>
      <c r="I29" s="3">
        <v>0</v>
      </c>
      <c r="J29" s="3">
        <v>1</v>
      </c>
      <c r="K29" s="3">
        <v>0</v>
      </c>
      <c r="L29" s="3">
        <v>1</v>
      </c>
      <c r="M29" s="3">
        <v>0</v>
      </c>
      <c r="N29" s="49">
        <v>0</v>
      </c>
      <c r="O29" s="49">
        <v>0</v>
      </c>
      <c r="P29" s="49">
        <v>0</v>
      </c>
      <c r="Q29" s="2">
        <v>0</v>
      </c>
      <c r="R29" s="2">
        <v>0</v>
      </c>
      <c r="S29" s="7"/>
      <c r="U29" s="1">
        <f t="shared" si="0"/>
        <v>1</v>
      </c>
      <c r="V29" s="1">
        <f t="shared" si="1"/>
        <v>1</v>
      </c>
      <c r="W29" s="1">
        <f t="shared" si="2"/>
        <v>0</v>
      </c>
      <c r="X29" s="1">
        <f t="shared" si="3"/>
        <v>0</v>
      </c>
      <c r="Y29" s="50">
        <f t="shared" si="4"/>
        <v>1</v>
      </c>
      <c r="Z29" s="50">
        <f t="shared" si="5"/>
        <v>0</v>
      </c>
      <c r="AA29" s="50">
        <f t="shared" si="6"/>
        <v>0</v>
      </c>
      <c r="AB29" s="50">
        <f t="shared" si="7"/>
        <v>0</v>
      </c>
      <c r="AC29" s="50">
        <f t="shared" si="8"/>
        <v>0</v>
      </c>
      <c r="AD29" s="50">
        <f t="shared" si="9"/>
        <v>0</v>
      </c>
      <c r="AE29" s="49">
        <f t="shared" si="10"/>
        <v>0</v>
      </c>
      <c r="AF29" s="49">
        <f t="shared" si="11"/>
        <v>0</v>
      </c>
      <c r="AG29" s="49">
        <f t="shared" si="12"/>
        <v>0</v>
      </c>
      <c r="AH29" s="2">
        <f t="shared" si="13"/>
        <v>0</v>
      </c>
      <c r="AI29" s="2">
        <f t="shared" si="14"/>
        <v>0</v>
      </c>
      <c r="AJ29" s="120">
        <f t="shared" si="15"/>
        <v>0.7857142857142857</v>
      </c>
      <c r="AK29" s="120">
        <f t="shared" si="16"/>
        <v>0.6428571428571429</v>
      </c>
      <c r="AL29" s="111">
        <f t="shared" si="17"/>
        <v>0.66666666666666663</v>
      </c>
      <c r="AM29" s="111">
        <f t="shared" si="18"/>
        <v>0.80952380952380953</v>
      </c>
      <c r="AN29" s="47">
        <f t="shared" si="19"/>
        <v>0.6428571428571429</v>
      </c>
      <c r="AO29" s="47">
        <f t="shared" si="20"/>
        <v>0.7857142857142857</v>
      </c>
      <c r="AP29" s="47">
        <f t="shared" si="21"/>
        <v>0.21428571428571427</v>
      </c>
      <c r="AQ29" s="122">
        <f t="shared" si="22"/>
        <v>0.80952380952380953</v>
      </c>
      <c r="AR29" s="122" t="s">
        <v>718</v>
      </c>
      <c r="AS29" s="140" t="s">
        <v>694</v>
      </c>
      <c r="AT29" s="47">
        <f t="shared" si="23"/>
        <v>0.80952380952380953</v>
      </c>
      <c r="AU29" s="47" t="str">
        <f t="shared" si="24"/>
        <v>NA</v>
      </c>
      <c r="AV29" s="47" t="str">
        <f t="shared" si="25"/>
        <v>NA</v>
      </c>
      <c r="AW29" s="47" t="str">
        <f t="shared" si="26"/>
        <v>NA</v>
      </c>
      <c r="AX29" s="47" t="str">
        <f t="shared" si="27"/>
        <v>NA</v>
      </c>
      <c r="AY29" s="47" t="str">
        <f t="shared" si="28"/>
        <v>NA</v>
      </c>
      <c r="AZ29" s="47" t="str">
        <f t="shared" si="29"/>
        <v>NA</v>
      </c>
      <c r="BA29" s="88">
        <f t="shared" si="30"/>
        <v>0.26190476190476197</v>
      </c>
      <c r="BB29" s="94">
        <f t="shared" si="31"/>
        <v>0.26190476190476197</v>
      </c>
      <c r="BC29" s="94" t="str">
        <f t="shared" si="32"/>
        <v>NA</v>
      </c>
      <c r="BD29" s="94" t="str">
        <f t="shared" si="33"/>
        <v>NA</v>
      </c>
      <c r="BE29" s="94" t="str">
        <f t="shared" si="34"/>
        <v>NA</v>
      </c>
      <c r="BF29" s="94" t="str">
        <f t="shared" si="35"/>
        <v>NA</v>
      </c>
      <c r="BG29" s="94" t="str">
        <f t="shared" si="36"/>
        <v>NA</v>
      </c>
      <c r="BH29" s="94" t="str">
        <f t="shared" si="37"/>
        <v>NA</v>
      </c>
      <c r="BI29" s="130">
        <f t="shared" si="38"/>
        <v>2.3809523809523836E-2</v>
      </c>
      <c r="BJ29" s="131">
        <f t="shared" si="39"/>
        <v>2.3809523809523836E-2</v>
      </c>
      <c r="BK29" s="131" t="str">
        <f t="shared" si="40"/>
        <v>NA</v>
      </c>
      <c r="BL29" s="131" t="str">
        <f t="shared" si="41"/>
        <v>NA</v>
      </c>
      <c r="BM29" s="131" t="str">
        <f t="shared" si="42"/>
        <v>NA</v>
      </c>
      <c r="BN29" s="131" t="str">
        <f t="shared" si="43"/>
        <v>NA</v>
      </c>
      <c r="BO29" s="131" t="str">
        <f t="shared" si="44"/>
        <v>NA</v>
      </c>
      <c r="BP29" s="131" t="str">
        <f t="shared" si="45"/>
        <v>NA</v>
      </c>
      <c r="BQ29" s="47"/>
      <c r="BR29" s="47"/>
      <c r="BS29" s="47"/>
    </row>
    <row r="30" spans="2:71" s="5" customFormat="1" x14ac:dyDescent="0.3">
      <c r="B30" s="51">
        <v>62</v>
      </c>
      <c r="C30" s="48">
        <v>3</v>
      </c>
      <c r="D30" s="1">
        <v>1</v>
      </c>
      <c r="E30" s="1">
        <v>1</v>
      </c>
      <c r="F30" s="1">
        <v>2</v>
      </c>
      <c r="G30" s="39">
        <v>0</v>
      </c>
      <c r="H30" s="3">
        <v>0</v>
      </c>
      <c r="I30" s="3">
        <v>0</v>
      </c>
      <c r="J30" s="3">
        <v>1</v>
      </c>
      <c r="K30" s="3">
        <v>0</v>
      </c>
      <c r="L30" s="3">
        <v>0</v>
      </c>
      <c r="M30" s="3">
        <v>0</v>
      </c>
      <c r="N30" s="49">
        <v>0</v>
      </c>
      <c r="O30" s="49">
        <v>0</v>
      </c>
      <c r="P30" s="49">
        <v>0</v>
      </c>
      <c r="Q30" s="2">
        <v>0</v>
      </c>
      <c r="R30" s="2">
        <v>0</v>
      </c>
      <c r="S30" s="7"/>
      <c r="U30" s="1">
        <f t="shared" si="0"/>
        <v>0</v>
      </c>
      <c r="V30" s="1">
        <f t="shared" si="1"/>
        <v>0</v>
      </c>
      <c r="W30" s="1">
        <f t="shared" si="2"/>
        <v>1</v>
      </c>
      <c r="X30" s="1">
        <f t="shared" si="3"/>
        <v>0</v>
      </c>
      <c r="Y30" s="50">
        <f t="shared" si="4"/>
        <v>0</v>
      </c>
      <c r="Z30" s="50">
        <f t="shared" si="5"/>
        <v>0</v>
      </c>
      <c r="AA30" s="50">
        <f t="shared" si="6"/>
        <v>0</v>
      </c>
      <c r="AB30" s="50">
        <f t="shared" si="7"/>
        <v>0</v>
      </c>
      <c r="AC30" s="50">
        <f t="shared" si="8"/>
        <v>0</v>
      </c>
      <c r="AD30" s="50">
        <f t="shared" si="9"/>
        <v>0</v>
      </c>
      <c r="AE30" s="49">
        <f t="shared" si="10"/>
        <v>0</v>
      </c>
      <c r="AF30" s="49">
        <f t="shared" si="11"/>
        <v>0</v>
      </c>
      <c r="AG30" s="49">
        <f t="shared" si="12"/>
        <v>0</v>
      </c>
      <c r="AH30" s="2">
        <f t="shared" si="13"/>
        <v>0</v>
      </c>
      <c r="AI30" s="2">
        <f t="shared" si="14"/>
        <v>0</v>
      </c>
      <c r="AJ30" s="120">
        <f t="shared" si="15"/>
        <v>0.69047619047619047</v>
      </c>
      <c r="AK30" s="120">
        <f t="shared" si="16"/>
        <v>0.54761904761904767</v>
      </c>
      <c r="AL30" s="111">
        <f t="shared" si="17"/>
        <v>0.7142857142857143</v>
      </c>
      <c r="AM30" s="111">
        <f t="shared" si="18"/>
        <v>0.8571428571428571</v>
      </c>
      <c r="AN30" s="47">
        <f t="shared" si="19"/>
        <v>0.73809523809523814</v>
      </c>
      <c r="AO30" s="47">
        <f t="shared" si="20"/>
        <v>0.88095238095238093</v>
      </c>
      <c r="AP30" s="47">
        <f t="shared" si="21"/>
        <v>0.11904761904761904</v>
      </c>
      <c r="AQ30" s="122">
        <f t="shared" si="22"/>
        <v>0.8571428571428571</v>
      </c>
      <c r="AR30" s="122" t="s">
        <v>718</v>
      </c>
      <c r="AS30" s="140" t="s">
        <v>677</v>
      </c>
      <c r="AT30" s="47" t="str">
        <f t="shared" si="23"/>
        <v>NA</v>
      </c>
      <c r="AU30" s="47" t="str">
        <f t="shared" si="24"/>
        <v>NA</v>
      </c>
      <c r="AV30" s="47" t="str">
        <f t="shared" si="25"/>
        <v>NA</v>
      </c>
      <c r="AW30" s="47" t="str">
        <f t="shared" si="26"/>
        <v>NA</v>
      </c>
      <c r="AX30" s="47">
        <f t="shared" si="27"/>
        <v>0.88095238095238093</v>
      </c>
      <c r="AY30" s="47" t="str">
        <f t="shared" si="28"/>
        <v>NA</v>
      </c>
      <c r="AZ30" s="47" t="str">
        <f t="shared" si="29"/>
        <v>NA</v>
      </c>
      <c r="BA30" s="88">
        <f t="shared" si="30"/>
        <v>0.30952380952380942</v>
      </c>
      <c r="BB30" s="94" t="str">
        <f t="shared" si="31"/>
        <v>NA</v>
      </c>
      <c r="BC30" s="94" t="str">
        <f t="shared" si="32"/>
        <v>NA</v>
      </c>
      <c r="BD30" s="94" t="str">
        <f t="shared" si="33"/>
        <v>NA</v>
      </c>
      <c r="BE30" s="94" t="str">
        <f t="shared" si="34"/>
        <v>NA</v>
      </c>
      <c r="BF30" s="94">
        <f t="shared" si="35"/>
        <v>0.30952380952380942</v>
      </c>
      <c r="BG30" s="94" t="str">
        <f t="shared" si="36"/>
        <v>NA</v>
      </c>
      <c r="BH30" s="94" t="str">
        <f t="shared" si="37"/>
        <v>NA</v>
      </c>
      <c r="BI30" s="130">
        <f t="shared" si="38"/>
        <v>2.3809523809523836E-2</v>
      </c>
      <c r="BJ30" s="131" t="str">
        <f t="shared" si="39"/>
        <v>NA</v>
      </c>
      <c r="BK30" s="131" t="str">
        <f t="shared" si="40"/>
        <v>NA</v>
      </c>
      <c r="BL30" s="131" t="str">
        <f t="shared" si="41"/>
        <v>NA</v>
      </c>
      <c r="BM30" s="131" t="str">
        <f t="shared" si="42"/>
        <v>NA</v>
      </c>
      <c r="BN30" s="131">
        <f t="shared" si="43"/>
        <v>2.3809523809523836E-2</v>
      </c>
      <c r="BO30" s="131" t="str">
        <f t="shared" si="44"/>
        <v>NA</v>
      </c>
      <c r="BP30" s="131" t="str">
        <f t="shared" si="45"/>
        <v>NA</v>
      </c>
      <c r="BQ30" s="47"/>
      <c r="BR30" s="47"/>
      <c r="BS30" s="47"/>
    </row>
    <row r="31" spans="2:71" s="5" customFormat="1" ht="12" customHeight="1" x14ac:dyDescent="0.3">
      <c r="B31" s="51">
        <v>63</v>
      </c>
      <c r="C31" s="48">
        <v>2</v>
      </c>
      <c r="D31" s="1">
        <v>0</v>
      </c>
      <c r="E31" s="1">
        <v>0</v>
      </c>
      <c r="F31" s="1">
        <v>0</v>
      </c>
      <c r="G31" s="39">
        <v>0</v>
      </c>
      <c r="H31" s="3">
        <v>0</v>
      </c>
      <c r="I31" s="3">
        <v>0</v>
      </c>
      <c r="J31" s="3">
        <v>0</v>
      </c>
      <c r="K31" s="3">
        <v>0</v>
      </c>
      <c r="L31" s="3">
        <v>0</v>
      </c>
      <c r="M31" s="3">
        <v>0</v>
      </c>
      <c r="N31" s="49">
        <v>1</v>
      </c>
      <c r="O31" s="49">
        <v>3</v>
      </c>
      <c r="P31" s="49">
        <v>0</v>
      </c>
      <c r="Q31" s="2">
        <v>1</v>
      </c>
      <c r="R31" s="2">
        <v>2</v>
      </c>
      <c r="S31" s="7"/>
      <c r="U31" s="1">
        <f t="shared" si="0"/>
        <v>0</v>
      </c>
      <c r="V31" s="1">
        <f t="shared" si="1"/>
        <v>0</v>
      </c>
      <c r="W31" s="1">
        <f t="shared" si="2"/>
        <v>0</v>
      </c>
      <c r="X31" s="1">
        <f t="shared" si="3"/>
        <v>0</v>
      </c>
      <c r="Y31" s="50">
        <f t="shared" si="4"/>
        <v>0</v>
      </c>
      <c r="Z31" s="50">
        <f t="shared" si="5"/>
        <v>0</v>
      </c>
      <c r="AA31" s="50">
        <f t="shared" si="6"/>
        <v>0</v>
      </c>
      <c r="AB31" s="50">
        <f t="shared" si="7"/>
        <v>0</v>
      </c>
      <c r="AC31" s="50">
        <f t="shared" si="8"/>
        <v>0</v>
      </c>
      <c r="AD31" s="50">
        <f t="shared" si="9"/>
        <v>0</v>
      </c>
      <c r="AE31" s="49">
        <f t="shared" si="10"/>
        <v>0</v>
      </c>
      <c r="AF31" s="49">
        <f t="shared" si="11"/>
        <v>1</v>
      </c>
      <c r="AG31" s="49">
        <f t="shared" si="12"/>
        <v>0</v>
      </c>
      <c r="AH31" s="2">
        <f t="shared" si="13"/>
        <v>0</v>
      </c>
      <c r="AI31" s="2">
        <f t="shared" si="14"/>
        <v>1</v>
      </c>
      <c r="AJ31" s="120">
        <f t="shared" si="15"/>
        <v>0.40476190476190477</v>
      </c>
      <c r="AK31" s="120">
        <f t="shared" si="16"/>
        <v>0.40476190476190477</v>
      </c>
      <c r="AL31" s="111">
        <f t="shared" si="17"/>
        <v>0.61904761904761907</v>
      </c>
      <c r="AM31" s="111">
        <f t="shared" si="18"/>
        <v>0.61904761904761907</v>
      </c>
      <c r="AN31" s="47">
        <f t="shared" si="19"/>
        <v>0.83333333333333337</v>
      </c>
      <c r="AO31" s="47">
        <f t="shared" si="20"/>
        <v>0.83333333333333337</v>
      </c>
      <c r="AP31" s="47">
        <f t="shared" si="21"/>
        <v>0.16666666666666666</v>
      </c>
      <c r="AQ31" s="122">
        <f t="shared" si="22"/>
        <v>0.61904761904761907</v>
      </c>
      <c r="AR31" s="122" t="s">
        <v>718</v>
      </c>
      <c r="AS31" s="140" t="s">
        <v>678</v>
      </c>
      <c r="AT31" s="47" t="str">
        <f t="shared" si="23"/>
        <v>NA</v>
      </c>
      <c r="AU31" s="47" t="str">
        <f t="shared" si="24"/>
        <v>NA</v>
      </c>
      <c r="AV31" s="47" t="str">
        <f t="shared" si="25"/>
        <v>NA</v>
      </c>
      <c r="AW31" s="47" t="str">
        <f t="shared" si="26"/>
        <v>NA</v>
      </c>
      <c r="AX31" s="47" t="str">
        <f t="shared" si="27"/>
        <v>NA</v>
      </c>
      <c r="AY31" s="47">
        <f t="shared" si="28"/>
        <v>0.83333333333333337</v>
      </c>
      <c r="AZ31" s="47" t="str">
        <f t="shared" si="29"/>
        <v>NA</v>
      </c>
      <c r="BA31" s="88">
        <f t="shared" si="30"/>
        <v>0.29365079365079361</v>
      </c>
      <c r="BB31" s="94" t="str">
        <f t="shared" si="31"/>
        <v>NA</v>
      </c>
      <c r="BC31" s="94" t="str">
        <f t="shared" si="32"/>
        <v>NA</v>
      </c>
      <c r="BD31" s="94" t="str">
        <f t="shared" si="33"/>
        <v>NA</v>
      </c>
      <c r="BE31" s="94" t="str">
        <f t="shared" si="34"/>
        <v>NA</v>
      </c>
      <c r="BF31" s="94" t="str">
        <f t="shared" si="35"/>
        <v>NA</v>
      </c>
      <c r="BG31" s="94">
        <f t="shared" si="36"/>
        <v>0.29365079365079361</v>
      </c>
      <c r="BH31" s="94" t="str">
        <f t="shared" si="37"/>
        <v>NA</v>
      </c>
      <c r="BI31" s="130">
        <f t="shared" si="38"/>
        <v>0</v>
      </c>
      <c r="BJ31" s="131" t="str">
        <f t="shared" si="39"/>
        <v>NA</v>
      </c>
      <c r="BK31" s="131" t="str">
        <f t="shared" si="40"/>
        <v>NA</v>
      </c>
      <c r="BL31" s="131" t="str">
        <f t="shared" si="41"/>
        <v>NA</v>
      </c>
      <c r="BM31" s="131" t="str">
        <f t="shared" si="42"/>
        <v>NA</v>
      </c>
      <c r="BN31" s="131" t="str">
        <f t="shared" si="43"/>
        <v>NA</v>
      </c>
      <c r="BO31" s="131">
        <f t="shared" si="44"/>
        <v>0</v>
      </c>
      <c r="BP31" s="131" t="str">
        <f t="shared" si="45"/>
        <v>NA</v>
      </c>
      <c r="BQ31" s="47"/>
      <c r="BR31" s="47"/>
      <c r="BS31" s="47"/>
    </row>
    <row r="32" spans="2:71" s="5" customFormat="1" x14ac:dyDescent="0.3">
      <c r="B32" s="51">
        <v>64</v>
      </c>
      <c r="C32" s="48">
        <v>3</v>
      </c>
      <c r="D32" s="1">
        <v>3</v>
      </c>
      <c r="E32" s="1">
        <v>2</v>
      </c>
      <c r="F32" s="1">
        <v>1</v>
      </c>
      <c r="G32" s="39">
        <v>2</v>
      </c>
      <c r="H32" s="3">
        <v>2</v>
      </c>
      <c r="I32" s="3">
        <v>1</v>
      </c>
      <c r="J32" s="3">
        <v>1</v>
      </c>
      <c r="K32" s="3">
        <v>0</v>
      </c>
      <c r="L32" s="3">
        <v>0</v>
      </c>
      <c r="M32" s="3">
        <v>0</v>
      </c>
      <c r="N32" s="49">
        <v>0</v>
      </c>
      <c r="O32" s="49">
        <v>1</v>
      </c>
      <c r="P32" s="49">
        <v>0</v>
      </c>
      <c r="Q32" s="2">
        <v>0</v>
      </c>
      <c r="R32" s="2">
        <v>2</v>
      </c>
      <c r="S32" s="7"/>
      <c r="U32" s="1">
        <f t="shared" si="0"/>
        <v>1</v>
      </c>
      <c r="V32" s="1">
        <f t="shared" si="1"/>
        <v>1</v>
      </c>
      <c r="W32" s="1">
        <f t="shared" si="2"/>
        <v>0</v>
      </c>
      <c r="X32" s="1">
        <f t="shared" si="3"/>
        <v>1</v>
      </c>
      <c r="Y32" s="50">
        <f t="shared" si="4"/>
        <v>1</v>
      </c>
      <c r="Z32" s="50">
        <f t="shared" si="5"/>
        <v>0</v>
      </c>
      <c r="AA32" s="50">
        <f t="shared" si="6"/>
        <v>0</v>
      </c>
      <c r="AB32" s="50">
        <f t="shared" si="7"/>
        <v>0</v>
      </c>
      <c r="AC32" s="50">
        <f t="shared" si="8"/>
        <v>0</v>
      </c>
      <c r="AD32" s="50">
        <f t="shared" si="9"/>
        <v>0</v>
      </c>
      <c r="AE32" s="49">
        <f t="shared" si="10"/>
        <v>0</v>
      </c>
      <c r="AF32" s="49">
        <f t="shared" si="11"/>
        <v>0</v>
      </c>
      <c r="AG32" s="49">
        <f t="shared" si="12"/>
        <v>0</v>
      </c>
      <c r="AH32" s="2">
        <f t="shared" si="13"/>
        <v>0</v>
      </c>
      <c r="AI32" s="2">
        <f t="shared" si="14"/>
        <v>1</v>
      </c>
      <c r="AJ32" s="120">
        <f t="shared" si="15"/>
        <v>0.69047619047619047</v>
      </c>
      <c r="AK32" s="120">
        <f t="shared" si="16"/>
        <v>0.6428571428571429</v>
      </c>
      <c r="AL32" s="111">
        <f t="shared" si="17"/>
        <v>0.7142857142857143</v>
      </c>
      <c r="AM32" s="111">
        <f t="shared" si="18"/>
        <v>0.76190476190476186</v>
      </c>
      <c r="AN32" s="47">
        <f t="shared" si="19"/>
        <v>0.6428571428571429</v>
      </c>
      <c r="AO32" s="47">
        <f t="shared" si="20"/>
        <v>0.69047619047619047</v>
      </c>
      <c r="AP32" s="47">
        <f t="shared" si="21"/>
        <v>0.30952380952380953</v>
      </c>
      <c r="AQ32" s="122">
        <f t="shared" si="22"/>
        <v>0.76190476190476186</v>
      </c>
      <c r="AR32" s="122" t="s">
        <v>718</v>
      </c>
      <c r="AS32" s="140" t="s">
        <v>694</v>
      </c>
      <c r="AT32" s="47">
        <f t="shared" si="23"/>
        <v>0.76190476190476186</v>
      </c>
      <c r="AU32" s="47" t="str">
        <f t="shared" si="24"/>
        <v>NA</v>
      </c>
      <c r="AV32" s="47" t="str">
        <f t="shared" si="25"/>
        <v>NA</v>
      </c>
      <c r="AW32" s="47" t="str">
        <f t="shared" si="26"/>
        <v>NA</v>
      </c>
      <c r="AX32" s="47" t="str">
        <f t="shared" si="27"/>
        <v>NA</v>
      </c>
      <c r="AY32" s="47" t="str">
        <f t="shared" si="28"/>
        <v>NA</v>
      </c>
      <c r="AZ32" s="47" t="str">
        <f t="shared" si="29"/>
        <v>NA</v>
      </c>
      <c r="BA32" s="88">
        <f t="shared" si="30"/>
        <v>0.21428571428571419</v>
      </c>
      <c r="BB32" s="94">
        <f t="shared" si="31"/>
        <v>0.21428571428571419</v>
      </c>
      <c r="BC32" s="94" t="str">
        <f t="shared" si="32"/>
        <v>NA</v>
      </c>
      <c r="BD32" s="94" t="str">
        <f t="shared" si="33"/>
        <v>NA</v>
      </c>
      <c r="BE32" s="94" t="str">
        <f t="shared" si="34"/>
        <v>NA</v>
      </c>
      <c r="BF32" s="94" t="str">
        <f t="shared" si="35"/>
        <v>NA</v>
      </c>
      <c r="BG32" s="94" t="str">
        <f t="shared" si="36"/>
        <v>NA</v>
      </c>
      <c r="BH32" s="94" t="str">
        <f t="shared" si="37"/>
        <v>NA</v>
      </c>
      <c r="BI32" s="130">
        <f t="shared" si="38"/>
        <v>7.1428571428571397E-2</v>
      </c>
      <c r="BJ32" s="131">
        <f t="shared" si="39"/>
        <v>7.1428571428571397E-2</v>
      </c>
      <c r="BK32" s="131" t="str">
        <f t="shared" si="40"/>
        <v>NA</v>
      </c>
      <c r="BL32" s="131" t="str">
        <f t="shared" si="41"/>
        <v>NA</v>
      </c>
      <c r="BM32" s="131" t="str">
        <f t="shared" si="42"/>
        <v>NA</v>
      </c>
      <c r="BN32" s="131" t="str">
        <f t="shared" si="43"/>
        <v>NA</v>
      </c>
      <c r="BO32" s="131" t="str">
        <f t="shared" si="44"/>
        <v>NA</v>
      </c>
      <c r="BP32" s="131" t="str">
        <f t="shared" si="45"/>
        <v>NA</v>
      </c>
      <c r="BQ32" s="47"/>
      <c r="BR32" s="47"/>
      <c r="BS32" s="47"/>
    </row>
    <row r="33" spans="2:71" s="5" customFormat="1" x14ac:dyDescent="0.3">
      <c r="B33" s="51">
        <v>65</v>
      </c>
      <c r="C33" s="48">
        <v>3</v>
      </c>
      <c r="D33" s="1">
        <v>3</v>
      </c>
      <c r="E33" s="1">
        <v>3</v>
      </c>
      <c r="F33" s="1">
        <v>2</v>
      </c>
      <c r="G33" s="39">
        <v>2</v>
      </c>
      <c r="H33" s="3">
        <v>2</v>
      </c>
      <c r="I33" s="3">
        <v>3</v>
      </c>
      <c r="J33" s="3">
        <v>3</v>
      </c>
      <c r="K33" s="3">
        <v>3</v>
      </c>
      <c r="L33" s="52">
        <v>1</v>
      </c>
      <c r="M33" s="3">
        <v>3</v>
      </c>
      <c r="N33" s="49">
        <v>1</v>
      </c>
      <c r="O33" s="49">
        <v>1</v>
      </c>
      <c r="P33" s="49">
        <v>0</v>
      </c>
      <c r="Q33" s="2">
        <v>0</v>
      </c>
      <c r="R33" s="2">
        <v>0</v>
      </c>
      <c r="S33" s="53" t="s">
        <v>28</v>
      </c>
      <c r="U33" s="1">
        <f t="shared" si="0"/>
        <v>1</v>
      </c>
      <c r="V33" s="1">
        <f t="shared" si="1"/>
        <v>1</v>
      </c>
      <c r="W33" s="1">
        <f t="shared" si="2"/>
        <v>1</v>
      </c>
      <c r="X33" s="1">
        <f t="shared" si="3"/>
        <v>1</v>
      </c>
      <c r="Y33" s="50">
        <f t="shared" si="4"/>
        <v>1</v>
      </c>
      <c r="Z33" s="50">
        <f t="shared" si="5"/>
        <v>1</v>
      </c>
      <c r="AA33" s="50">
        <f t="shared" si="6"/>
        <v>1</v>
      </c>
      <c r="AB33" s="50">
        <f t="shared" si="7"/>
        <v>1</v>
      </c>
      <c r="AC33" s="50">
        <f t="shared" si="8"/>
        <v>0</v>
      </c>
      <c r="AD33" s="50">
        <f t="shared" si="9"/>
        <v>1</v>
      </c>
      <c r="AE33" s="49">
        <f t="shared" si="10"/>
        <v>0</v>
      </c>
      <c r="AF33" s="49">
        <f t="shared" si="11"/>
        <v>0</v>
      </c>
      <c r="AG33" s="49">
        <f t="shared" si="12"/>
        <v>0</v>
      </c>
      <c r="AH33" s="2">
        <f t="shared" si="13"/>
        <v>0</v>
      </c>
      <c r="AI33" s="2">
        <f t="shared" si="14"/>
        <v>0</v>
      </c>
      <c r="AJ33" s="120">
        <f t="shared" si="15"/>
        <v>0.6428571428571429</v>
      </c>
      <c r="AK33" s="120">
        <f t="shared" si="16"/>
        <v>0.5</v>
      </c>
      <c r="AL33" s="111">
        <f t="shared" si="17"/>
        <v>0.42857142857142855</v>
      </c>
      <c r="AM33" s="111">
        <f t="shared" si="18"/>
        <v>0.5714285714285714</v>
      </c>
      <c r="AN33" s="47">
        <f t="shared" si="19"/>
        <v>0.26190476190476192</v>
      </c>
      <c r="AO33" s="47">
        <f t="shared" si="20"/>
        <v>0.40476190476190477</v>
      </c>
      <c r="AP33" s="47">
        <f t="shared" si="21"/>
        <v>0.59523809523809523</v>
      </c>
      <c r="AQ33" s="122">
        <f t="shared" si="22"/>
        <v>0.6428571428571429</v>
      </c>
      <c r="AR33" s="122" t="s">
        <v>722</v>
      </c>
      <c r="AS33" s="140" t="s">
        <v>694</v>
      </c>
      <c r="AT33" s="47">
        <f t="shared" si="23"/>
        <v>0.6428571428571429</v>
      </c>
      <c r="AU33" s="47" t="str">
        <f t="shared" si="24"/>
        <v>NA</v>
      </c>
      <c r="AV33" s="47" t="str">
        <f t="shared" si="25"/>
        <v>NA</v>
      </c>
      <c r="AW33" s="47" t="str">
        <f t="shared" si="26"/>
        <v>NA</v>
      </c>
      <c r="AX33" s="47" t="str">
        <f t="shared" si="27"/>
        <v>NA</v>
      </c>
      <c r="AY33" s="47" t="str">
        <f t="shared" si="28"/>
        <v>NA</v>
      </c>
      <c r="AZ33" s="47" t="str">
        <f t="shared" si="29"/>
        <v>NA</v>
      </c>
      <c r="BA33" s="88">
        <f t="shared" si="30"/>
        <v>0.22222222222222227</v>
      </c>
      <c r="BB33" s="94">
        <f t="shared" si="31"/>
        <v>0.22222222222222227</v>
      </c>
      <c r="BC33" s="94" t="str">
        <f t="shared" si="32"/>
        <v>NA</v>
      </c>
      <c r="BD33" s="94" t="str">
        <f t="shared" si="33"/>
        <v>NA</v>
      </c>
      <c r="BE33" s="94" t="str">
        <f t="shared" si="34"/>
        <v>NA</v>
      </c>
      <c r="BF33" s="94" t="str">
        <f t="shared" si="35"/>
        <v>NA</v>
      </c>
      <c r="BG33" s="94" t="str">
        <f t="shared" si="36"/>
        <v>NA</v>
      </c>
      <c r="BH33" s="94" t="str">
        <f t="shared" si="37"/>
        <v>NA</v>
      </c>
      <c r="BI33" s="130">
        <f t="shared" si="38"/>
        <v>4.7619047619047672E-2</v>
      </c>
      <c r="BJ33" s="131">
        <f t="shared" si="39"/>
        <v>4.7619047619047672E-2</v>
      </c>
      <c r="BK33" s="131" t="str">
        <f t="shared" si="40"/>
        <v>NA</v>
      </c>
      <c r="BL33" s="131" t="str">
        <f t="shared" si="41"/>
        <v>NA</v>
      </c>
      <c r="BM33" s="131" t="str">
        <f t="shared" si="42"/>
        <v>NA</v>
      </c>
      <c r="BN33" s="131" t="str">
        <f t="shared" si="43"/>
        <v>NA</v>
      </c>
      <c r="BO33" s="131" t="str">
        <f t="shared" si="44"/>
        <v>NA</v>
      </c>
      <c r="BP33" s="131" t="str">
        <f t="shared" si="45"/>
        <v>NA</v>
      </c>
      <c r="BQ33" s="47"/>
      <c r="BR33" s="47"/>
      <c r="BS33" s="47"/>
    </row>
    <row r="34" spans="2:71" s="5" customFormat="1" x14ac:dyDescent="0.3">
      <c r="B34" s="51">
        <v>68</v>
      </c>
      <c r="C34" s="48">
        <v>3</v>
      </c>
      <c r="D34" s="1">
        <v>0</v>
      </c>
      <c r="E34" s="1">
        <v>0</v>
      </c>
      <c r="F34" s="1">
        <v>0</v>
      </c>
      <c r="G34" s="39">
        <v>0</v>
      </c>
      <c r="H34" s="3">
        <v>0</v>
      </c>
      <c r="I34" s="3">
        <v>0</v>
      </c>
      <c r="J34" s="3">
        <v>0</v>
      </c>
      <c r="K34" s="3">
        <v>0</v>
      </c>
      <c r="L34" s="3">
        <v>0</v>
      </c>
      <c r="M34" s="3">
        <v>0</v>
      </c>
      <c r="N34" s="49">
        <v>0</v>
      </c>
      <c r="O34" s="49">
        <v>0</v>
      </c>
      <c r="P34" s="49">
        <v>0</v>
      </c>
      <c r="Q34" s="2">
        <v>0</v>
      </c>
      <c r="R34" s="2">
        <v>0</v>
      </c>
      <c r="S34" s="7"/>
      <c r="U34" s="1">
        <f t="shared" si="0"/>
        <v>0</v>
      </c>
      <c r="V34" s="1">
        <f t="shared" si="1"/>
        <v>0</v>
      </c>
      <c r="W34" s="1">
        <f t="shared" si="2"/>
        <v>0</v>
      </c>
      <c r="X34" s="1">
        <f t="shared" si="3"/>
        <v>0</v>
      </c>
      <c r="Y34" s="50">
        <f t="shared" si="4"/>
        <v>0</v>
      </c>
      <c r="Z34" s="50">
        <f t="shared" si="5"/>
        <v>0</v>
      </c>
      <c r="AA34" s="50">
        <f t="shared" si="6"/>
        <v>0</v>
      </c>
      <c r="AB34" s="50">
        <f t="shared" si="7"/>
        <v>0</v>
      </c>
      <c r="AC34" s="50">
        <f t="shared" si="8"/>
        <v>0</v>
      </c>
      <c r="AD34" s="50">
        <f t="shared" si="9"/>
        <v>0</v>
      </c>
      <c r="AE34" s="49">
        <f t="shared" si="10"/>
        <v>0</v>
      </c>
      <c r="AF34" s="49">
        <f t="shared" si="11"/>
        <v>0</v>
      </c>
      <c r="AG34" s="49">
        <f t="shared" si="12"/>
        <v>0</v>
      </c>
      <c r="AH34" s="2">
        <f t="shared" si="13"/>
        <v>0</v>
      </c>
      <c r="AI34" s="2">
        <f t="shared" si="14"/>
        <v>0</v>
      </c>
      <c r="AJ34" s="120">
        <f t="shared" si="15"/>
        <v>0.5714285714285714</v>
      </c>
      <c r="AK34" s="120">
        <f t="shared" si="16"/>
        <v>0.42857142857142855</v>
      </c>
      <c r="AL34" s="111">
        <f t="shared" si="17"/>
        <v>0.6428571428571429</v>
      </c>
      <c r="AM34" s="111">
        <f t="shared" si="18"/>
        <v>0.7857142857142857</v>
      </c>
      <c r="AN34" s="47">
        <f t="shared" si="19"/>
        <v>0.8571428571428571</v>
      </c>
      <c r="AO34" s="47">
        <f t="shared" si="20"/>
        <v>1</v>
      </c>
      <c r="AP34" s="47">
        <f t="shared" si="21"/>
        <v>0</v>
      </c>
      <c r="AQ34" s="122">
        <f t="shared" si="22"/>
        <v>0.7857142857142857</v>
      </c>
      <c r="AR34" s="122" t="s">
        <v>718</v>
      </c>
      <c r="AS34" s="140" t="s">
        <v>677</v>
      </c>
      <c r="AT34" s="47" t="str">
        <f t="shared" si="23"/>
        <v>NA</v>
      </c>
      <c r="AU34" s="47" t="str">
        <f t="shared" si="24"/>
        <v>NA</v>
      </c>
      <c r="AV34" s="47" t="str">
        <f t="shared" si="25"/>
        <v>NA</v>
      </c>
      <c r="AW34" s="47" t="str">
        <f t="shared" si="26"/>
        <v>NA</v>
      </c>
      <c r="AX34" s="47">
        <f t="shared" si="27"/>
        <v>1</v>
      </c>
      <c r="AY34" s="47" t="str">
        <f t="shared" si="28"/>
        <v>NA</v>
      </c>
      <c r="AZ34" s="47" t="str">
        <f t="shared" si="29"/>
        <v>NA</v>
      </c>
      <c r="BA34" s="88">
        <f t="shared" si="30"/>
        <v>0.45238095238095244</v>
      </c>
      <c r="BB34" s="94" t="str">
        <f t="shared" si="31"/>
        <v>NA</v>
      </c>
      <c r="BC34" s="94" t="str">
        <f t="shared" si="32"/>
        <v>NA</v>
      </c>
      <c r="BD34" s="94" t="str">
        <f t="shared" si="33"/>
        <v>NA</v>
      </c>
      <c r="BE34" s="94" t="str">
        <f t="shared" si="34"/>
        <v>NA</v>
      </c>
      <c r="BF34" s="94">
        <f t="shared" si="35"/>
        <v>0.45238095238095244</v>
      </c>
      <c r="BG34" s="94" t="str">
        <f t="shared" si="36"/>
        <v>NA</v>
      </c>
      <c r="BH34" s="94" t="str">
        <f t="shared" si="37"/>
        <v>NA</v>
      </c>
      <c r="BI34" s="130">
        <f t="shared" si="38"/>
        <v>0.1428571428571429</v>
      </c>
      <c r="BJ34" s="131" t="str">
        <f t="shared" si="39"/>
        <v>NA</v>
      </c>
      <c r="BK34" s="131" t="str">
        <f t="shared" si="40"/>
        <v>NA</v>
      </c>
      <c r="BL34" s="131" t="str">
        <f t="shared" si="41"/>
        <v>NA</v>
      </c>
      <c r="BM34" s="131" t="str">
        <f t="shared" si="42"/>
        <v>NA</v>
      </c>
      <c r="BN34" s="131">
        <f t="shared" si="43"/>
        <v>0.1428571428571429</v>
      </c>
      <c r="BO34" s="131" t="str">
        <f t="shared" si="44"/>
        <v>NA</v>
      </c>
      <c r="BP34" s="131" t="str">
        <f t="shared" si="45"/>
        <v>NA</v>
      </c>
      <c r="BQ34" s="47"/>
      <c r="BR34" s="47"/>
      <c r="BS34" s="47"/>
    </row>
    <row r="35" spans="2:71" s="5" customFormat="1" x14ac:dyDescent="0.3">
      <c r="B35" s="51">
        <v>69</v>
      </c>
      <c r="C35" s="48">
        <v>3</v>
      </c>
      <c r="D35" s="1">
        <v>3</v>
      </c>
      <c r="E35" s="1">
        <v>3</v>
      </c>
      <c r="F35" s="1">
        <v>3</v>
      </c>
      <c r="G35" s="39">
        <v>3</v>
      </c>
      <c r="H35" s="3">
        <v>3</v>
      </c>
      <c r="I35" s="3">
        <v>3</v>
      </c>
      <c r="J35" s="3">
        <v>3</v>
      </c>
      <c r="K35" s="3">
        <v>3</v>
      </c>
      <c r="L35" s="3">
        <v>3</v>
      </c>
      <c r="M35" s="3">
        <v>3</v>
      </c>
      <c r="N35" s="49">
        <v>3</v>
      </c>
      <c r="O35" s="49">
        <v>3</v>
      </c>
      <c r="P35" s="49">
        <v>3</v>
      </c>
      <c r="Q35" s="2">
        <v>3</v>
      </c>
      <c r="R35" s="2">
        <v>3</v>
      </c>
      <c r="S35" s="7"/>
      <c r="U35" s="1">
        <f t="shared" ref="U35:U66" si="46">IF(D35&gt;1,1,0)</f>
        <v>1</v>
      </c>
      <c r="V35" s="1">
        <f t="shared" ref="V35:V66" si="47">IF(E35&gt;1,1,0)</f>
        <v>1</v>
      </c>
      <c r="W35" s="1">
        <f t="shared" ref="W35:W66" si="48">IF(F35&gt;1,1,0)</f>
        <v>1</v>
      </c>
      <c r="X35" s="1">
        <f t="shared" ref="X35:X66" si="49">IF(G35&gt;1,1,0)</f>
        <v>1</v>
      </c>
      <c r="Y35" s="50">
        <f t="shared" ref="Y35:Y66" si="50">IF(H35&gt;1,1,0)</f>
        <v>1</v>
      </c>
      <c r="Z35" s="50">
        <f t="shared" ref="Z35:Z66" si="51">IF(I35&gt;1,1,0)</f>
        <v>1</v>
      </c>
      <c r="AA35" s="50">
        <f t="shared" ref="AA35:AA66" si="52">IF(J35&gt;1,1,0)</f>
        <v>1</v>
      </c>
      <c r="AB35" s="50">
        <f t="shared" ref="AB35:AB66" si="53">IF(K35&gt;1,1,0)</f>
        <v>1</v>
      </c>
      <c r="AC35" s="50">
        <f t="shared" ref="AC35:AC66" si="54">IF(L35&gt;1,1,0)</f>
        <v>1</v>
      </c>
      <c r="AD35" s="50">
        <f t="shared" ref="AD35:AD66" si="55">IF(M35&gt;1,1,0)</f>
        <v>1</v>
      </c>
      <c r="AE35" s="49">
        <f t="shared" ref="AE35:AE66" si="56">IF(N35&gt;1,1,0)</f>
        <v>1</v>
      </c>
      <c r="AF35" s="49">
        <f t="shared" ref="AF35:AF66" si="57">IF(O35&gt;1,1,0)</f>
        <v>1</v>
      </c>
      <c r="AG35" s="49">
        <f t="shared" ref="AG35:AG66" si="58">IF(P35&gt;1,1,0)</f>
        <v>1</v>
      </c>
      <c r="AH35" s="2">
        <f t="shared" ref="AH35:AH66" si="59">IF(Q35&gt;1,1,0)</f>
        <v>1</v>
      </c>
      <c r="AI35" s="2">
        <f t="shared" ref="AI35:AI66" si="60">IF(R35&gt;1,1,0)</f>
        <v>1</v>
      </c>
      <c r="AJ35" s="120">
        <f t="shared" ref="AJ35:AJ66" si="61">(42-9+SUM(D35:F35) -3+H35 -I35-3+J35-K35-3+L35  - SUM(M35:R35))/42</f>
        <v>0.42857142857142855</v>
      </c>
      <c r="AK35" s="120">
        <f t="shared" ref="AK35:AK66" si="62">(42-9+SUM(D35:F35) -3+H35 -I35-3+J35-K35-3+L35- SUM(M35:P35)-6+SUM(Q35:R35))/42</f>
        <v>0.5714285714285714</v>
      </c>
      <c r="AL35" s="111">
        <f t="shared" ref="AL35:AL66" si="63">(42-9+SUM(D35:F35) - SUM(H35:P35) -6+SUM(Q35:R35))/42</f>
        <v>0.35714285714285715</v>
      </c>
      <c r="AM35" s="111">
        <f t="shared" ref="AM35:AM66" si="64">(42-9+SUM(D35:F35) - SUM(H35:R35))/42</f>
        <v>0.21428571428571427</v>
      </c>
      <c r="AN35" s="47">
        <f t="shared" ref="AN35:AN66" si="65">(42-SUM(D35:F35) -SUM(H35:P35)-6+SUM(Q35:R35))/42</f>
        <v>0.14285714285714285</v>
      </c>
      <c r="AO35" s="47">
        <f t="shared" ref="AO35:AO66" si="66">(42-SUM(D35:F35)-SUM(H35:R35))/42</f>
        <v>0</v>
      </c>
      <c r="AP35" s="47">
        <f t="shared" ref="AP35:AP66" si="67">(SUM(D35:F35)+SUM(H35:R35))/42</f>
        <v>1</v>
      </c>
      <c r="AQ35" s="122">
        <f t="shared" ref="AQ35:AQ66" si="68">LARGE(AJ35:AM35, 1)</f>
        <v>0.5714285714285714</v>
      </c>
      <c r="AR35" s="122" t="s">
        <v>721</v>
      </c>
      <c r="AS35" s="140" t="s">
        <v>679</v>
      </c>
      <c r="AT35" s="47" t="str">
        <f t="shared" ref="AT35:AT66" si="69">IF(AS35="SIM (+worst)", LARGE(AJ35:AM35, 1), "NA")</f>
        <v>NA</v>
      </c>
      <c r="AU35" s="47" t="str">
        <f t="shared" ref="AU35:AU66" si="70">IF(AS35="SIM (+worst/util tied)", AM35, "NA")</f>
        <v>NA</v>
      </c>
      <c r="AV35" s="47" t="str">
        <f t="shared" ref="AV35:AV66" si="71">IF(AS35="SIM (+util)", AM35, "NA")</f>
        <v>NA</v>
      </c>
      <c r="AW35" s="47" t="str">
        <f t="shared" ref="AW35:AW66" si="72">IF(AS35="UTIL", AN35, "NA")</f>
        <v>NA</v>
      </c>
      <c r="AX35" s="47" t="str">
        <f t="shared" ref="AX35:AX66" si="73">IF(AS35="WORST", AO35, "NA")</f>
        <v>NA</v>
      </c>
      <c r="AY35" s="47" t="str">
        <f t="shared" ref="AY35:AY66" si="74">IF(AS35="UTIL&amp;WORST", AO35, "NA")</f>
        <v>NA</v>
      </c>
      <c r="AZ35" s="47">
        <f t="shared" ref="AZ35:AZ66" si="75">IF(AS35="GREATER", AP35, "NA")</f>
        <v>1</v>
      </c>
      <c r="BA35" s="88">
        <f t="shared" ref="BA35:BA66" si="76">LARGE(AN35:AQ35, 1)-(LARGE(AN35:AQ35,2) +LARGE(AN35:AQ35,3)+LARGE(AN35:AQ35,4))/3</f>
        <v>0.76190476190476197</v>
      </c>
      <c r="BB35" s="94" t="str">
        <f t="shared" ref="BB35:BB66" si="77">IF(AT35="NA", "NA", BA35)</f>
        <v>NA</v>
      </c>
      <c r="BC35" s="94" t="str">
        <f t="shared" ref="BC35:BC66" si="78">IF(AU35="NA", "NA", BA35)</f>
        <v>NA</v>
      </c>
      <c r="BD35" s="94" t="str">
        <f t="shared" ref="BD35:BD66" si="79">IF(AV35="NA", "NA", BA35)</f>
        <v>NA</v>
      </c>
      <c r="BE35" s="94" t="str">
        <f t="shared" ref="BE35:BE66" si="80">IF(AW35="NA", "NA", BA35)</f>
        <v>NA</v>
      </c>
      <c r="BF35" s="94" t="str">
        <f t="shared" ref="BF35:BF66" si="81">IF(AX35="NA", "NA", BA35)</f>
        <v>NA</v>
      </c>
      <c r="BG35" s="94" t="str">
        <f t="shared" ref="BG35:BG66" si="82">IF(AY35="NA", "NA", BA35)</f>
        <v>NA</v>
      </c>
      <c r="BH35" s="94">
        <f t="shared" ref="BH35:BH66" si="83">IF(AZ35="NA", "NA", BA35)</f>
        <v>0.76190476190476197</v>
      </c>
      <c r="BI35" s="130">
        <f t="shared" ref="BI35:BI66" si="84">LARGE(AN35:AQ35, 1)-LARGE(AN35:AQ35,2)</f>
        <v>0.4285714285714286</v>
      </c>
      <c r="BJ35" s="131" t="str">
        <f t="shared" ref="BJ35:BJ66" si="85">IF(BB35="NA", "NA", BI35)</f>
        <v>NA</v>
      </c>
      <c r="BK35" s="131" t="str">
        <f t="shared" ref="BK35:BK66" si="86">IF(BC35="NA", "NA", BI35)</f>
        <v>NA</v>
      </c>
      <c r="BL35" s="131" t="str">
        <f t="shared" ref="BL35:BL66" si="87">IF(BD35="NA", "NA", BI35)</f>
        <v>NA</v>
      </c>
      <c r="BM35" s="131" t="str">
        <f t="shared" ref="BM35:BM66" si="88">IF(BE35="NA", "NA", BI35)</f>
        <v>NA</v>
      </c>
      <c r="BN35" s="131" t="str">
        <f t="shared" ref="BN35:BN66" si="89">IF(BF35="NA", "NA", BI35)</f>
        <v>NA</v>
      </c>
      <c r="BO35" s="131" t="str">
        <f t="shared" ref="BO35:BO66" si="90">IF(BG35="NA", "NA", BI35)</f>
        <v>NA</v>
      </c>
      <c r="BP35" s="131">
        <f t="shared" ref="BP35:BP66" si="91">IF(BH35="NA", "NA", BI35)</f>
        <v>0.4285714285714286</v>
      </c>
      <c r="BQ35" s="47"/>
      <c r="BR35" s="47"/>
      <c r="BS35" s="47"/>
    </row>
    <row r="36" spans="2:71" s="5" customFormat="1" x14ac:dyDescent="0.3">
      <c r="B36" s="51">
        <v>70</v>
      </c>
      <c r="C36" s="48">
        <v>3</v>
      </c>
      <c r="D36" s="1">
        <v>1</v>
      </c>
      <c r="E36" s="1">
        <v>0</v>
      </c>
      <c r="F36" s="1">
        <v>2</v>
      </c>
      <c r="G36" s="39">
        <v>1</v>
      </c>
      <c r="H36" s="3">
        <v>0</v>
      </c>
      <c r="I36" s="3">
        <v>2</v>
      </c>
      <c r="J36" s="3">
        <v>2</v>
      </c>
      <c r="K36" s="3">
        <v>2</v>
      </c>
      <c r="L36" s="3">
        <v>3</v>
      </c>
      <c r="M36" s="3">
        <v>2</v>
      </c>
      <c r="N36" s="49">
        <v>3</v>
      </c>
      <c r="O36" s="49">
        <v>3</v>
      </c>
      <c r="P36" s="49">
        <v>3</v>
      </c>
      <c r="Q36" s="2">
        <v>3</v>
      </c>
      <c r="R36" s="2">
        <v>3</v>
      </c>
      <c r="S36" s="7"/>
      <c r="U36" s="1">
        <f t="shared" si="46"/>
        <v>0</v>
      </c>
      <c r="V36" s="1">
        <f t="shared" si="47"/>
        <v>0</v>
      </c>
      <c r="W36" s="1">
        <f t="shared" si="48"/>
        <v>1</v>
      </c>
      <c r="X36" s="1">
        <f t="shared" si="49"/>
        <v>0</v>
      </c>
      <c r="Y36" s="50">
        <f t="shared" si="50"/>
        <v>0</v>
      </c>
      <c r="Z36" s="50">
        <f t="shared" si="51"/>
        <v>1</v>
      </c>
      <c r="AA36" s="50">
        <f t="shared" si="52"/>
        <v>1</v>
      </c>
      <c r="AB36" s="50">
        <f t="shared" si="53"/>
        <v>1</v>
      </c>
      <c r="AC36" s="50">
        <f t="shared" si="54"/>
        <v>1</v>
      </c>
      <c r="AD36" s="50">
        <f t="shared" si="55"/>
        <v>1</v>
      </c>
      <c r="AE36" s="49">
        <f t="shared" si="56"/>
        <v>1</v>
      </c>
      <c r="AF36" s="49">
        <f t="shared" si="57"/>
        <v>1</v>
      </c>
      <c r="AG36" s="49">
        <f t="shared" si="58"/>
        <v>1</v>
      </c>
      <c r="AH36" s="2">
        <f t="shared" si="59"/>
        <v>1</v>
      </c>
      <c r="AI36" s="2">
        <f t="shared" si="60"/>
        <v>1</v>
      </c>
      <c r="AJ36" s="120">
        <f t="shared" si="61"/>
        <v>0.26190476190476192</v>
      </c>
      <c r="AK36" s="120">
        <f t="shared" si="62"/>
        <v>0.40476190476190477</v>
      </c>
      <c r="AL36" s="111">
        <f t="shared" si="63"/>
        <v>0.38095238095238093</v>
      </c>
      <c r="AM36" s="111">
        <f t="shared" si="64"/>
        <v>0.23809523809523808</v>
      </c>
      <c r="AN36" s="47">
        <f t="shared" si="65"/>
        <v>0.45238095238095238</v>
      </c>
      <c r="AO36" s="47">
        <f t="shared" si="66"/>
        <v>0.30952380952380953</v>
      </c>
      <c r="AP36" s="47">
        <f t="shared" si="67"/>
        <v>0.69047619047619047</v>
      </c>
      <c r="AQ36" s="122">
        <f t="shared" si="68"/>
        <v>0.40476190476190477</v>
      </c>
      <c r="AR36" s="122" t="s">
        <v>721</v>
      </c>
      <c r="AS36" s="140" t="s">
        <v>679</v>
      </c>
      <c r="AT36" s="47" t="str">
        <f t="shared" si="69"/>
        <v>NA</v>
      </c>
      <c r="AU36" s="47" t="str">
        <f t="shared" si="70"/>
        <v>NA</v>
      </c>
      <c r="AV36" s="47" t="str">
        <f t="shared" si="71"/>
        <v>NA</v>
      </c>
      <c r="AW36" s="47" t="str">
        <f t="shared" si="72"/>
        <v>NA</v>
      </c>
      <c r="AX36" s="47" t="str">
        <f t="shared" si="73"/>
        <v>NA</v>
      </c>
      <c r="AY36" s="47" t="str">
        <f t="shared" si="74"/>
        <v>NA</v>
      </c>
      <c r="AZ36" s="47">
        <f t="shared" si="75"/>
        <v>0.69047619047619047</v>
      </c>
      <c r="BA36" s="88">
        <f t="shared" si="76"/>
        <v>0.30158730158730157</v>
      </c>
      <c r="BB36" s="94" t="str">
        <f t="shared" si="77"/>
        <v>NA</v>
      </c>
      <c r="BC36" s="94" t="str">
        <f t="shared" si="78"/>
        <v>NA</v>
      </c>
      <c r="BD36" s="94" t="str">
        <f t="shared" si="79"/>
        <v>NA</v>
      </c>
      <c r="BE36" s="94" t="str">
        <f t="shared" si="80"/>
        <v>NA</v>
      </c>
      <c r="BF36" s="94" t="str">
        <f t="shared" si="81"/>
        <v>NA</v>
      </c>
      <c r="BG36" s="94" t="str">
        <f t="shared" si="82"/>
        <v>NA</v>
      </c>
      <c r="BH36" s="94">
        <f t="shared" si="83"/>
        <v>0.30158730158730157</v>
      </c>
      <c r="BI36" s="130">
        <f t="shared" si="84"/>
        <v>0.23809523809523808</v>
      </c>
      <c r="BJ36" s="131" t="str">
        <f t="shared" si="85"/>
        <v>NA</v>
      </c>
      <c r="BK36" s="131" t="str">
        <f t="shared" si="86"/>
        <v>NA</v>
      </c>
      <c r="BL36" s="131" t="str">
        <f t="shared" si="87"/>
        <v>NA</v>
      </c>
      <c r="BM36" s="131" t="str">
        <f t="shared" si="88"/>
        <v>NA</v>
      </c>
      <c r="BN36" s="131" t="str">
        <f t="shared" si="89"/>
        <v>NA</v>
      </c>
      <c r="BO36" s="131" t="str">
        <f t="shared" si="90"/>
        <v>NA</v>
      </c>
      <c r="BP36" s="131">
        <f t="shared" si="91"/>
        <v>0.23809523809523808</v>
      </c>
      <c r="BQ36" s="47"/>
      <c r="BR36" s="47"/>
      <c r="BS36" s="47"/>
    </row>
    <row r="37" spans="2:71" s="5" customFormat="1" x14ac:dyDescent="0.3">
      <c r="B37" s="51">
        <v>72</v>
      </c>
      <c r="C37" s="48">
        <v>3</v>
      </c>
      <c r="D37" s="1">
        <v>1</v>
      </c>
      <c r="E37" s="1">
        <v>1</v>
      </c>
      <c r="F37" s="1">
        <v>1</v>
      </c>
      <c r="G37" s="39">
        <v>1</v>
      </c>
      <c r="H37" s="55">
        <v>2</v>
      </c>
      <c r="I37" s="3">
        <v>1</v>
      </c>
      <c r="J37" s="3">
        <v>0</v>
      </c>
      <c r="K37" s="3">
        <v>1</v>
      </c>
      <c r="L37" s="3">
        <v>1</v>
      </c>
      <c r="M37" s="3">
        <v>1</v>
      </c>
      <c r="N37" s="49">
        <v>0</v>
      </c>
      <c r="O37" s="49">
        <v>2</v>
      </c>
      <c r="P37" s="49">
        <v>0</v>
      </c>
      <c r="Q37" s="2">
        <v>1</v>
      </c>
      <c r="R37" s="2">
        <v>2</v>
      </c>
      <c r="S37" s="54" t="s">
        <v>43</v>
      </c>
      <c r="U37" s="1">
        <f t="shared" si="46"/>
        <v>0</v>
      </c>
      <c r="V37" s="1">
        <f t="shared" si="47"/>
        <v>0</v>
      </c>
      <c r="W37" s="1">
        <f t="shared" si="48"/>
        <v>0</v>
      </c>
      <c r="X37" s="1">
        <f t="shared" si="49"/>
        <v>0</v>
      </c>
      <c r="Y37" s="50">
        <f t="shared" si="50"/>
        <v>1</v>
      </c>
      <c r="Z37" s="50">
        <f t="shared" si="51"/>
        <v>0</v>
      </c>
      <c r="AA37" s="50">
        <f t="shared" si="52"/>
        <v>0</v>
      </c>
      <c r="AB37" s="50">
        <f t="shared" si="53"/>
        <v>0</v>
      </c>
      <c r="AC37" s="50">
        <f t="shared" si="54"/>
        <v>0</v>
      </c>
      <c r="AD37" s="50">
        <f t="shared" si="55"/>
        <v>0</v>
      </c>
      <c r="AE37" s="49">
        <f t="shared" si="56"/>
        <v>0</v>
      </c>
      <c r="AF37" s="49">
        <f t="shared" si="57"/>
        <v>1</v>
      </c>
      <c r="AG37" s="49">
        <f t="shared" si="58"/>
        <v>0</v>
      </c>
      <c r="AH37" s="2">
        <f t="shared" si="59"/>
        <v>0</v>
      </c>
      <c r="AI37" s="2">
        <f t="shared" si="60"/>
        <v>1</v>
      </c>
      <c r="AJ37" s="120">
        <f t="shared" si="61"/>
        <v>0.52380952380952384</v>
      </c>
      <c r="AK37" s="120">
        <f t="shared" si="62"/>
        <v>0.52380952380952384</v>
      </c>
      <c r="AL37" s="111">
        <f t="shared" si="63"/>
        <v>0.59523809523809523</v>
      </c>
      <c r="AM37" s="111">
        <f t="shared" si="64"/>
        <v>0.59523809523809523</v>
      </c>
      <c r="AN37" s="47">
        <f t="shared" si="65"/>
        <v>0.66666666666666663</v>
      </c>
      <c r="AO37" s="47">
        <f t="shared" si="66"/>
        <v>0.66666666666666663</v>
      </c>
      <c r="AP37" s="47">
        <f t="shared" si="67"/>
        <v>0.33333333333333331</v>
      </c>
      <c r="AQ37" s="122">
        <f t="shared" si="68"/>
        <v>0.59523809523809523</v>
      </c>
      <c r="AR37" s="122" t="s">
        <v>718</v>
      </c>
      <c r="AS37" s="140" t="s">
        <v>678</v>
      </c>
      <c r="AT37" s="47" t="str">
        <f t="shared" si="69"/>
        <v>NA</v>
      </c>
      <c r="AU37" s="47" t="str">
        <f t="shared" si="70"/>
        <v>NA</v>
      </c>
      <c r="AV37" s="47" t="str">
        <f t="shared" si="71"/>
        <v>NA</v>
      </c>
      <c r="AW37" s="47" t="str">
        <f t="shared" si="72"/>
        <v>NA</v>
      </c>
      <c r="AX37" s="47" t="str">
        <f t="shared" si="73"/>
        <v>NA</v>
      </c>
      <c r="AY37" s="47">
        <f t="shared" si="74"/>
        <v>0.66666666666666663</v>
      </c>
      <c r="AZ37" s="47" t="str">
        <f t="shared" si="75"/>
        <v>NA</v>
      </c>
      <c r="BA37" s="88">
        <f t="shared" si="76"/>
        <v>0.13492063492063489</v>
      </c>
      <c r="BB37" s="94" t="str">
        <f t="shared" si="77"/>
        <v>NA</v>
      </c>
      <c r="BC37" s="94" t="str">
        <f t="shared" si="78"/>
        <v>NA</v>
      </c>
      <c r="BD37" s="94" t="str">
        <f t="shared" si="79"/>
        <v>NA</v>
      </c>
      <c r="BE37" s="94" t="str">
        <f t="shared" si="80"/>
        <v>NA</v>
      </c>
      <c r="BF37" s="94" t="str">
        <f t="shared" si="81"/>
        <v>NA</v>
      </c>
      <c r="BG37" s="94">
        <f t="shared" si="82"/>
        <v>0.13492063492063489</v>
      </c>
      <c r="BH37" s="94" t="str">
        <f t="shared" si="83"/>
        <v>NA</v>
      </c>
      <c r="BI37" s="130">
        <f t="shared" si="84"/>
        <v>0</v>
      </c>
      <c r="BJ37" s="131" t="str">
        <f t="shared" si="85"/>
        <v>NA</v>
      </c>
      <c r="BK37" s="131" t="str">
        <f t="shared" si="86"/>
        <v>NA</v>
      </c>
      <c r="BL37" s="131" t="str">
        <f t="shared" si="87"/>
        <v>NA</v>
      </c>
      <c r="BM37" s="131" t="str">
        <f t="shared" si="88"/>
        <v>NA</v>
      </c>
      <c r="BN37" s="131" t="str">
        <f t="shared" si="89"/>
        <v>NA</v>
      </c>
      <c r="BO37" s="131">
        <f t="shared" si="90"/>
        <v>0</v>
      </c>
      <c r="BP37" s="131" t="str">
        <f t="shared" si="91"/>
        <v>NA</v>
      </c>
      <c r="BQ37" s="47"/>
      <c r="BR37" s="47"/>
      <c r="BS37" s="47"/>
    </row>
    <row r="38" spans="2:71" s="5" customFormat="1" x14ac:dyDescent="0.3">
      <c r="B38" s="51">
        <v>73</v>
      </c>
      <c r="C38" s="48">
        <v>3</v>
      </c>
      <c r="D38" s="1">
        <v>1</v>
      </c>
      <c r="E38" s="1">
        <v>0</v>
      </c>
      <c r="F38" s="1">
        <v>1</v>
      </c>
      <c r="G38" s="39">
        <v>1</v>
      </c>
      <c r="H38" s="3">
        <v>0</v>
      </c>
      <c r="I38" s="3">
        <v>1</v>
      </c>
      <c r="J38" s="3">
        <v>1</v>
      </c>
      <c r="K38" s="55">
        <v>2</v>
      </c>
      <c r="L38" s="3">
        <v>1</v>
      </c>
      <c r="M38" s="3">
        <v>1</v>
      </c>
      <c r="N38" s="49">
        <v>0</v>
      </c>
      <c r="O38" s="49">
        <v>0</v>
      </c>
      <c r="P38" s="49">
        <v>0</v>
      </c>
      <c r="Q38" s="2">
        <v>0</v>
      </c>
      <c r="R38" s="2">
        <v>0</v>
      </c>
      <c r="S38" s="54" t="s">
        <v>44</v>
      </c>
      <c r="U38" s="1">
        <f t="shared" si="46"/>
        <v>0</v>
      </c>
      <c r="V38" s="1">
        <f t="shared" si="47"/>
        <v>0</v>
      </c>
      <c r="W38" s="1">
        <f t="shared" si="48"/>
        <v>0</v>
      </c>
      <c r="X38" s="1">
        <f t="shared" si="49"/>
        <v>0</v>
      </c>
      <c r="Y38" s="50">
        <f t="shared" si="50"/>
        <v>0</v>
      </c>
      <c r="Z38" s="50">
        <f t="shared" si="51"/>
        <v>0</v>
      </c>
      <c r="AA38" s="50">
        <f t="shared" si="52"/>
        <v>0</v>
      </c>
      <c r="AB38" s="50">
        <f t="shared" si="53"/>
        <v>1</v>
      </c>
      <c r="AC38" s="50">
        <f t="shared" si="54"/>
        <v>0</v>
      </c>
      <c r="AD38" s="50">
        <f t="shared" si="55"/>
        <v>0</v>
      </c>
      <c r="AE38" s="49">
        <f t="shared" si="56"/>
        <v>0</v>
      </c>
      <c r="AF38" s="49">
        <f t="shared" si="57"/>
        <v>0</v>
      </c>
      <c r="AG38" s="49">
        <f t="shared" si="58"/>
        <v>0</v>
      </c>
      <c r="AH38" s="2">
        <f t="shared" si="59"/>
        <v>0</v>
      </c>
      <c r="AI38" s="2">
        <f t="shared" si="60"/>
        <v>0</v>
      </c>
      <c r="AJ38" s="120">
        <f t="shared" si="61"/>
        <v>0.5714285714285714</v>
      </c>
      <c r="AK38" s="120">
        <f t="shared" si="62"/>
        <v>0.42857142857142855</v>
      </c>
      <c r="AL38" s="111">
        <f t="shared" si="63"/>
        <v>0.54761904761904767</v>
      </c>
      <c r="AM38" s="111">
        <f t="shared" si="64"/>
        <v>0.69047619047619047</v>
      </c>
      <c r="AN38" s="47">
        <f t="shared" si="65"/>
        <v>0.66666666666666663</v>
      </c>
      <c r="AO38" s="47">
        <f t="shared" si="66"/>
        <v>0.80952380952380953</v>
      </c>
      <c r="AP38" s="47">
        <f t="shared" si="67"/>
        <v>0.19047619047619047</v>
      </c>
      <c r="AQ38" s="122">
        <f t="shared" si="68"/>
        <v>0.69047619047619047</v>
      </c>
      <c r="AR38" s="122" t="s">
        <v>718</v>
      </c>
      <c r="AS38" s="140" t="s">
        <v>677</v>
      </c>
      <c r="AT38" s="47" t="str">
        <f t="shared" si="69"/>
        <v>NA</v>
      </c>
      <c r="AU38" s="47" t="str">
        <f t="shared" si="70"/>
        <v>NA</v>
      </c>
      <c r="AV38" s="47" t="str">
        <f t="shared" si="71"/>
        <v>NA</v>
      </c>
      <c r="AW38" s="47" t="str">
        <f t="shared" si="72"/>
        <v>NA</v>
      </c>
      <c r="AX38" s="47">
        <f t="shared" si="73"/>
        <v>0.80952380952380953</v>
      </c>
      <c r="AY38" s="47" t="str">
        <f t="shared" si="74"/>
        <v>NA</v>
      </c>
      <c r="AZ38" s="47" t="str">
        <f t="shared" si="75"/>
        <v>NA</v>
      </c>
      <c r="BA38" s="88">
        <f t="shared" si="76"/>
        <v>0.29365079365079361</v>
      </c>
      <c r="BB38" s="94" t="str">
        <f t="shared" si="77"/>
        <v>NA</v>
      </c>
      <c r="BC38" s="94" t="str">
        <f t="shared" si="78"/>
        <v>NA</v>
      </c>
      <c r="BD38" s="94" t="str">
        <f t="shared" si="79"/>
        <v>NA</v>
      </c>
      <c r="BE38" s="94" t="str">
        <f t="shared" si="80"/>
        <v>NA</v>
      </c>
      <c r="BF38" s="94">
        <f t="shared" si="81"/>
        <v>0.29365079365079361</v>
      </c>
      <c r="BG38" s="94" t="str">
        <f t="shared" si="82"/>
        <v>NA</v>
      </c>
      <c r="BH38" s="94" t="str">
        <f t="shared" si="83"/>
        <v>NA</v>
      </c>
      <c r="BI38" s="130">
        <f t="shared" si="84"/>
        <v>0.11904761904761907</v>
      </c>
      <c r="BJ38" s="131" t="str">
        <f t="shared" si="85"/>
        <v>NA</v>
      </c>
      <c r="BK38" s="131" t="str">
        <f t="shared" si="86"/>
        <v>NA</v>
      </c>
      <c r="BL38" s="131" t="str">
        <f t="shared" si="87"/>
        <v>NA</v>
      </c>
      <c r="BM38" s="131" t="str">
        <f t="shared" si="88"/>
        <v>NA</v>
      </c>
      <c r="BN38" s="131">
        <f t="shared" si="89"/>
        <v>0.11904761904761907</v>
      </c>
      <c r="BO38" s="131" t="str">
        <f t="shared" si="90"/>
        <v>NA</v>
      </c>
      <c r="BP38" s="131" t="str">
        <f t="shared" si="91"/>
        <v>NA</v>
      </c>
      <c r="BQ38" s="47"/>
      <c r="BR38" s="47"/>
      <c r="BS38" s="47"/>
    </row>
    <row r="39" spans="2:71" s="5" customFormat="1" x14ac:dyDescent="0.3">
      <c r="B39" s="51">
        <v>75</v>
      </c>
      <c r="C39" s="48">
        <v>3</v>
      </c>
      <c r="D39" s="1">
        <v>3</v>
      </c>
      <c r="E39" s="1">
        <v>3</v>
      </c>
      <c r="F39" s="1">
        <v>1</v>
      </c>
      <c r="G39" s="39">
        <v>2</v>
      </c>
      <c r="H39" s="3">
        <v>2</v>
      </c>
      <c r="I39" s="3">
        <v>3</v>
      </c>
      <c r="J39" s="3">
        <v>1</v>
      </c>
      <c r="K39" s="3">
        <v>2</v>
      </c>
      <c r="L39" s="3">
        <v>0</v>
      </c>
      <c r="M39" s="52">
        <v>1</v>
      </c>
      <c r="N39" s="49">
        <v>0</v>
      </c>
      <c r="O39" s="49">
        <v>0</v>
      </c>
      <c r="P39" s="49">
        <v>0</v>
      </c>
      <c r="Q39" s="2">
        <v>1</v>
      </c>
      <c r="R39" s="2">
        <v>0</v>
      </c>
      <c r="S39" s="53" t="s">
        <v>29</v>
      </c>
      <c r="U39" s="1">
        <f t="shared" si="46"/>
        <v>1</v>
      </c>
      <c r="V39" s="1">
        <f t="shared" si="47"/>
        <v>1</v>
      </c>
      <c r="W39" s="1">
        <f t="shared" si="48"/>
        <v>0</v>
      </c>
      <c r="X39" s="1">
        <f t="shared" si="49"/>
        <v>1</v>
      </c>
      <c r="Y39" s="50">
        <f t="shared" si="50"/>
        <v>1</v>
      </c>
      <c r="Z39" s="50">
        <f t="shared" si="51"/>
        <v>1</v>
      </c>
      <c r="AA39" s="50">
        <f t="shared" si="52"/>
        <v>0</v>
      </c>
      <c r="AB39" s="50">
        <f t="shared" si="53"/>
        <v>1</v>
      </c>
      <c r="AC39" s="50">
        <f t="shared" si="54"/>
        <v>0</v>
      </c>
      <c r="AD39" s="50">
        <f t="shared" si="55"/>
        <v>0</v>
      </c>
      <c r="AE39" s="49">
        <f t="shared" si="56"/>
        <v>0</v>
      </c>
      <c r="AF39" s="49">
        <f t="shared" si="57"/>
        <v>0</v>
      </c>
      <c r="AG39" s="49">
        <f t="shared" si="58"/>
        <v>0</v>
      </c>
      <c r="AH39" s="2">
        <f t="shared" si="59"/>
        <v>0</v>
      </c>
      <c r="AI39" s="2">
        <f t="shared" si="60"/>
        <v>0</v>
      </c>
      <c r="AJ39" s="120">
        <f t="shared" si="61"/>
        <v>0.6428571428571429</v>
      </c>
      <c r="AK39" s="120">
        <f t="shared" si="62"/>
        <v>0.54761904761904767</v>
      </c>
      <c r="AL39" s="111">
        <f t="shared" si="63"/>
        <v>0.61904761904761907</v>
      </c>
      <c r="AM39" s="111">
        <f t="shared" si="64"/>
        <v>0.7142857142857143</v>
      </c>
      <c r="AN39" s="47">
        <f t="shared" si="65"/>
        <v>0.5</v>
      </c>
      <c r="AO39" s="47">
        <f t="shared" si="66"/>
        <v>0.59523809523809523</v>
      </c>
      <c r="AP39" s="47">
        <f t="shared" si="67"/>
        <v>0.40476190476190477</v>
      </c>
      <c r="AQ39" s="122">
        <f t="shared" si="68"/>
        <v>0.7142857142857143</v>
      </c>
      <c r="AR39" s="122" t="s">
        <v>718</v>
      </c>
      <c r="AS39" s="140" t="s">
        <v>694</v>
      </c>
      <c r="AT39" s="47">
        <f t="shared" si="69"/>
        <v>0.7142857142857143</v>
      </c>
      <c r="AU39" s="47" t="str">
        <f t="shared" si="70"/>
        <v>NA</v>
      </c>
      <c r="AV39" s="47" t="str">
        <f t="shared" si="71"/>
        <v>NA</v>
      </c>
      <c r="AW39" s="47" t="str">
        <f t="shared" si="72"/>
        <v>NA</v>
      </c>
      <c r="AX39" s="47" t="str">
        <f t="shared" si="73"/>
        <v>NA</v>
      </c>
      <c r="AY39" s="47" t="str">
        <f t="shared" si="74"/>
        <v>NA</v>
      </c>
      <c r="AZ39" s="47" t="str">
        <f t="shared" si="75"/>
        <v>NA</v>
      </c>
      <c r="BA39" s="88">
        <f t="shared" si="76"/>
        <v>0.2142857142857143</v>
      </c>
      <c r="BB39" s="94">
        <f t="shared" si="77"/>
        <v>0.2142857142857143</v>
      </c>
      <c r="BC39" s="94" t="str">
        <f t="shared" si="78"/>
        <v>NA</v>
      </c>
      <c r="BD39" s="94" t="str">
        <f t="shared" si="79"/>
        <v>NA</v>
      </c>
      <c r="BE39" s="94" t="str">
        <f t="shared" si="80"/>
        <v>NA</v>
      </c>
      <c r="BF39" s="94" t="str">
        <f t="shared" si="81"/>
        <v>NA</v>
      </c>
      <c r="BG39" s="94" t="str">
        <f t="shared" si="82"/>
        <v>NA</v>
      </c>
      <c r="BH39" s="94" t="str">
        <f t="shared" si="83"/>
        <v>NA</v>
      </c>
      <c r="BI39" s="130">
        <f t="shared" si="84"/>
        <v>0.11904761904761907</v>
      </c>
      <c r="BJ39" s="131">
        <f t="shared" si="85"/>
        <v>0.11904761904761907</v>
      </c>
      <c r="BK39" s="131" t="str">
        <f t="shared" si="86"/>
        <v>NA</v>
      </c>
      <c r="BL39" s="131" t="str">
        <f t="shared" si="87"/>
        <v>NA</v>
      </c>
      <c r="BM39" s="131" t="str">
        <f t="shared" si="88"/>
        <v>NA</v>
      </c>
      <c r="BN39" s="131" t="str">
        <f t="shared" si="89"/>
        <v>NA</v>
      </c>
      <c r="BO39" s="131" t="str">
        <f t="shared" si="90"/>
        <v>NA</v>
      </c>
      <c r="BP39" s="131" t="str">
        <f t="shared" si="91"/>
        <v>NA</v>
      </c>
      <c r="BQ39" s="47"/>
      <c r="BR39" s="47"/>
      <c r="BS39" s="47"/>
    </row>
    <row r="40" spans="2:71" s="5" customFormat="1" x14ac:dyDescent="0.3">
      <c r="B40" s="51">
        <v>76</v>
      </c>
      <c r="C40" s="48">
        <v>3</v>
      </c>
      <c r="D40" s="1">
        <v>0</v>
      </c>
      <c r="E40" s="1">
        <v>2</v>
      </c>
      <c r="F40" s="1">
        <v>2</v>
      </c>
      <c r="G40" s="39">
        <v>2</v>
      </c>
      <c r="H40" s="3">
        <v>2</v>
      </c>
      <c r="I40" s="52">
        <v>0</v>
      </c>
      <c r="J40" s="52">
        <v>0</v>
      </c>
      <c r="K40" s="3">
        <v>3</v>
      </c>
      <c r="L40" s="3">
        <v>2</v>
      </c>
      <c r="M40" s="52">
        <v>1</v>
      </c>
      <c r="N40" s="49">
        <v>0</v>
      </c>
      <c r="O40" s="49">
        <v>0</v>
      </c>
      <c r="P40" s="49">
        <v>0</v>
      </c>
      <c r="Q40" s="2">
        <v>0</v>
      </c>
      <c r="R40" s="2">
        <v>1</v>
      </c>
      <c r="S40" s="53" t="s">
        <v>30</v>
      </c>
      <c r="U40" s="1">
        <f t="shared" si="46"/>
        <v>0</v>
      </c>
      <c r="V40" s="1">
        <f t="shared" si="47"/>
        <v>1</v>
      </c>
      <c r="W40" s="1">
        <f t="shared" si="48"/>
        <v>1</v>
      </c>
      <c r="X40" s="1">
        <f t="shared" si="49"/>
        <v>1</v>
      </c>
      <c r="Y40" s="50">
        <f t="shared" si="50"/>
        <v>1</v>
      </c>
      <c r="Z40" s="50">
        <f t="shared" si="51"/>
        <v>0</v>
      </c>
      <c r="AA40" s="50">
        <f t="shared" si="52"/>
        <v>0</v>
      </c>
      <c r="AB40" s="50">
        <f t="shared" si="53"/>
        <v>1</v>
      </c>
      <c r="AC40" s="50">
        <f t="shared" si="54"/>
        <v>1</v>
      </c>
      <c r="AD40" s="50">
        <f t="shared" si="55"/>
        <v>0</v>
      </c>
      <c r="AE40" s="49">
        <f t="shared" si="56"/>
        <v>0</v>
      </c>
      <c r="AF40" s="49">
        <f t="shared" si="57"/>
        <v>0</v>
      </c>
      <c r="AG40" s="49">
        <f t="shared" si="58"/>
        <v>0</v>
      </c>
      <c r="AH40" s="2">
        <f t="shared" si="59"/>
        <v>0</v>
      </c>
      <c r="AI40" s="2">
        <f t="shared" si="60"/>
        <v>0</v>
      </c>
      <c r="AJ40" s="120">
        <f t="shared" si="61"/>
        <v>0.6428571428571429</v>
      </c>
      <c r="AK40" s="120">
        <f t="shared" si="62"/>
        <v>0.54761904761904767</v>
      </c>
      <c r="AL40" s="111">
        <f t="shared" si="63"/>
        <v>0.5714285714285714</v>
      </c>
      <c r="AM40" s="111">
        <f t="shared" si="64"/>
        <v>0.66666666666666663</v>
      </c>
      <c r="AN40" s="47">
        <f t="shared" si="65"/>
        <v>0.59523809523809523</v>
      </c>
      <c r="AO40" s="47">
        <f t="shared" si="66"/>
        <v>0.69047619047619047</v>
      </c>
      <c r="AP40" s="47">
        <f t="shared" si="67"/>
        <v>0.30952380952380953</v>
      </c>
      <c r="AQ40" s="122">
        <f t="shared" si="68"/>
        <v>0.66666666666666663</v>
      </c>
      <c r="AR40" s="122" t="s">
        <v>718</v>
      </c>
      <c r="AS40" s="140" t="s">
        <v>677</v>
      </c>
      <c r="AT40" s="47" t="str">
        <f t="shared" si="69"/>
        <v>NA</v>
      </c>
      <c r="AU40" s="47" t="str">
        <f t="shared" si="70"/>
        <v>NA</v>
      </c>
      <c r="AV40" s="47" t="str">
        <f t="shared" si="71"/>
        <v>NA</v>
      </c>
      <c r="AW40" s="47" t="str">
        <f t="shared" si="72"/>
        <v>NA</v>
      </c>
      <c r="AX40" s="47">
        <f t="shared" si="73"/>
        <v>0.69047619047619047</v>
      </c>
      <c r="AY40" s="47" t="str">
        <f t="shared" si="74"/>
        <v>NA</v>
      </c>
      <c r="AZ40" s="47" t="str">
        <f t="shared" si="75"/>
        <v>NA</v>
      </c>
      <c r="BA40" s="88">
        <f t="shared" si="76"/>
        <v>0.16666666666666663</v>
      </c>
      <c r="BB40" s="94" t="str">
        <f t="shared" si="77"/>
        <v>NA</v>
      </c>
      <c r="BC40" s="94" t="str">
        <f t="shared" si="78"/>
        <v>NA</v>
      </c>
      <c r="BD40" s="94" t="str">
        <f t="shared" si="79"/>
        <v>NA</v>
      </c>
      <c r="BE40" s="94" t="str">
        <f t="shared" si="80"/>
        <v>NA</v>
      </c>
      <c r="BF40" s="94">
        <f t="shared" si="81"/>
        <v>0.16666666666666663</v>
      </c>
      <c r="BG40" s="94" t="str">
        <f t="shared" si="82"/>
        <v>NA</v>
      </c>
      <c r="BH40" s="94" t="str">
        <f t="shared" si="83"/>
        <v>NA</v>
      </c>
      <c r="BI40" s="130">
        <f t="shared" si="84"/>
        <v>2.3809523809523836E-2</v>
      </c>
      <c r="BJ40" s="131" t="str">
        <f t="shared" si="85"/>
        <v>NA</v>
      </c>
      <c r="BK40" s="131" t="str">
        <f t="shared" si="86"/>
        <v>NA</v>
      </c>
      <c r="BL40" s="131" t="str">
        <f t="shared" si="87"/>
        <v>NA</v>
      </c>
      <c r="BM40" s="131" t="str">
        <f t="shared" si="88"/>
        <v>NA</v>
      </c>
      <c r="BN40" s="131">
        <f t="shared" si="89"/>
        <v>2.3809523809523836E-2</v>
      </c>
      <c r="BO40" s="131" t="str">
        <f t="shared" si="90"/>
        <v>NA</v>
      </c>
      <c r="BP40" s="131" t="str">
        <f t="shared" si="91"/>
        <v>NA</v>
      </c>
      <c r="BQ40" s="47"/>
      <c r="BR40" s="47"/>
      <c r="BS40" s="47"/>
    </row>
    <row r="41" spans="2:71" s="5" customFormat="1" ht="13.5" customHeight="1" x14ac:dyDescent="0.3">
      <c r="B41" s="51">
        <v>77</v>
      </c>
      <c r="C41" s="48">
        <v>3</v>
      </c>
      <c r="D41" s="1">
        <v>0</v>
      </c>
      <c r="E41" s="1">
        <v>0</v>
      </c>
      <c r="F41" s="1">
        <v>0</v>
      </c>
      <c r="G41" s="39">
        <v>0</v>
      </c>
      <c r="H41" s="3">
        <v>0</v>
      </c>
      <c r="I41" s="3">
        <v>0</v>
      </c>
      <c r="J41" s="3">
        <v>0</v>
      </c>
      <c r="K41" s="3">
        <v>0</v>
      </c>
      <c r="L41" s="3">
        <v>1</v>
      </c>
      <c r="M41" s="3">
        <v>0</v>
      </c>
      <c r="N41" s="49">
        <v>0</v>
      </c>
      <c r="O41" s="49">
        <v>0</v>
      </c>
      <c r="P41" s="49">
        <v>0</v>
      </c>
      <c r="Q41" s="2">
        <v>0</v>
      </c>
      <c r="R41" s="2">
        <v>1</v>
      </c>
      <c r="S41" s="7"/>
      <c r="U41" s="1">
        <f t="shared" si="46"/>
        <v>0</v>
      </c>
      <c r="V41" s="1">
        <f t="shared" si="47"/>
        <v>0</v>
      </c>
      <c r="W41" s="1">
        <f t="shared" si="48"/>
        <v>0</v>
      </c>
      <c r="X41" s="1">
        <f t="shared" si="49"/>
        <v>0</v>
      </c>
      <c r="Y41" s="50">
        <f t="shared" si="50"/>
        <v>0</v>
      </c>
      <c r="Z41" s="50">
        <f t="shared" si="51"/>
        <v>0</v>
      </c>
      <c r="AA41" s="50">
        <f t="shared" si="52"/>
        <v>0</v>
      </c>
      <c r="AB41" s="50">
        <f t="shared" si="53"/>
        <v>0</v>
      </c>
      <c r="AC41" s="50">
        <f t="shared" si="54"/>
        <v>0</v>
      </c>
      <c r="AD41" s="50">
        <f t="shared" si="55"/>
        <v>0</v>
      </c>
      <c r="AE41" s="49">
        <f t="shared" si="56"/>
        <v>0</v>
      </c>
      <c r="AF41" s="49">
        <f t="shared" si="57"/>
        <v>0</v>
      </c>
      <c r="AG41" s="49">
        <f t="shared" si="58"/>
        <v>0</v>
      </c>
      <c r="AH41" s="2">
        <f t="shared" si="59"/>
        <v>0</v>
      </c>
      <c r="AI41" s="2">
        <f t="shared" si="60"/>
        <v>0</v>
      </c>
      <c r="AJ41" s="120">
        <f t="shared" si="61"/>
        <v>0.5714285714285714</v>
      </c>
      <c r="AK41" s="120">
        <f t="shared" si="62"/>
        <v>0.47619047619047616</v>
      </c>
      <c r="AL41" s="111">
        <f t="shared" si="63"/>
        <v>0.6428571428571429</v>
      </c>
      <c r="AM41" s="111">
        <f t="shared" si="64"/>
        <v>0.73809523809523814</v>
      </c>
      <c r="AN41" s="47">
        <f t="shared" si="65"/>
        <v>0.8571428571428571</v>
      </c>
      <c r="AO41" s="47">
        <f t="shared" si="66"/>
        <v>0.95238095238095233</v>
      </c>
      <c r="AP41" s="47">
        <f t="shared" si="67"/>
        <v>4.7619047619047616E-2</v>
      </c>
      <c r="AQ41" s="122">
        <f t="shared" si="68"/>
        <v>0.73809523809523814</v>
      </c>
      <c r="AR41" s="122" t="s">
        <v>718</v>
      </c>
      <c r="AS41" s="140" t="s">
        <v>677</v>
      </c>
      <c r="AT41" s="47" t="str">
        <f t="shared" si="69"/>
        <v>NA</v>
      </c>
      <c r="AU41" s="47" t="str">
        <f t="shared" si="70"/>
        <v>NA</v>
      </c>
      <c r="AV41" s="47" t="str">
        <f t="shared" si="71"/>
        <v>NA</v>
      </c>
      <c r="AW41" s="47" t="str">
        <f t="shared" si="72"/>
        <v>NA</v>
      </c>
      <c r="AX41" s="47">
        <f t="shared" si="73"/>
        <v>0.95238095238095233</v>
      </c>
      <c r="AY41" s="47" t="str">
        <f t="shared" si="74"/>
        <v>NA</v>
      </c>
      <c r="AZ41" s="47" t="str">
        <f t="shared" si="75"/>
        <v>NA</v>
      </c>
      <c r="BA41" s="88">
        <f t="shared" si="76"/>
        <v>0.40476190476190466</v>
      </c>
      <c r="BB41" s="94" t="str">
        <f t="shared" si="77"/>
        <v>NA</v>
      </c>
      <c r="BC41" s="94" t="str">
        <f t="shared" si="78"/>
        <v>NA</v>
      </c>
      <c r="BD41" s="94" t="str">
        <f t="shared" si="79"/>
        <v>NA</v>
      </c>
      <c r="BE41" s="94" t="str">
        <f t="shared" si="80"/>
        <v>NA</v>
      </c>
      <c r="BF41" s="94">
        <f t="shared" si="81"/>
        <v>0.40476190476190466</v>
      </c>
      <c r="BG41" s="94" t="str">
        <f t="shared" si="82"/>
        <v>NA</v>
      </c>
      <c r="BH41" s="94" t="str">
        <f t="shared" si="83"/>
        <v>NA</v>
      </c>
      <c r="BI41" s="130">
        <f t="shared" si="84"/>
        <v>9.5238095238095233E-2</v>
      </c>
      <c r="BJ41" s="131" t="str">
        <f t="shared" si="85"/>
        <v>NA</v>
      </c>
      <c r="BK41" s="131" t="str">
        <f t="shared" si="86"/>
        <v>NA</v>
      </c>
      <c r="BL41" s="131" t="str">
        <f t="shared" si="87"/>
        <v>NA</v>
      </c>
      <c r="BM41" s="131" t="str">
        <f t="shared" si="88"/>
        <v>NA</v>
      </c>
      <c r="BN41" s="131">
        <f t="shared" si="89"/>
        <v>9.5238095238095233E-2</v>
      </c>
      <c r="BO41" s="131" t="str">
        <f t="shared" si="90"/>
        <v>NA</v>
      </c>
      <c r="BP41" s="131" t="str">
        <f t="shared" si="91"/>
        <v>NA</v>
      </c>
      <c r="BQ41" s="47"/>
      <c r="BR41" s="47"/>
      <c r="BS41" s="47"/>
    </row>
    <row r="42" spans="2:71" s="5" customFormat="1" x14ac:dyDescent="0.3">
      <c r="B42" s="51">
        <v>78</v>
      </c>
      <c r="C42" s="48">
        <v>3</v>
      </c>
      <c r="D42" s="1">
        <v>3</v>
      </c>
      <c r="E42" s="1">
        <v>3</v>
      </c>
      <c r="F42" s="1">
        <v>2</v>
      </c>
      <c r="G42" s="39">
        <v>3</v>
      </c>
      <c r="H42" s="3">
        <v>2</v>
      </c>
      <c r="I42" s="3">
        <v>3</v>
      </c>
      <c r="J42" s="52">
        <v>1</v>
      </c>
      <c r="K42" s="52">
        <v>0</v>
      </c>
      <c r="L42" s="3">
        <v>2</v>
      </c>
      <c r="M42" s="52">
        <v>0</v>
      </c>
      <c r="N42" s="49">
        <v>0</v>
      </c>
      <c r="O42" s="49">
        <v>0</v>
      </c>
      <c r="P42" s="49">
        <v>0</v>
      </c>
      <c r="Q42" s="2">
        <v>0</v>
      </c>
      <c r="R42" s="2">
        <v>0</v>
      </c>
      <c r="S42" s="53" t="s">
        <v>32</v>
      </c>
      <c r="U42" s="1">
        <f t="shared" si="46"/>
        <v>1</v>
      </c>
      <c r="V42" s="1">
        <f t="shared" si="47"/>
        <v>1</v>
      </c>
      <c r="W42" s="1">
        <f t="shared" si="48"/>
        <v>1</v>
      </c>
      <c r="X42" s="1">
        <f t="shared" si="49"/>
        <v>1</v>
      </c>
      <c r="Y42" s="50">
        <f t="shared" si="50"/>
        <v>1</v>
      </c>
      <c r="Z42" s="50">
        <f t="shared" si="51"/>
        <v>1</v>
      </c>
      <c r="AA42" s="50">
        <f t="shared" si="52"/>
        <v>0</v>
      </c>
      <c r="AB42" s="50">
        <f t="shared" si="53"/>
        <v>0</v>
      </c>
      <c r="AC42" s="50">
        <f t="shared" si="54"/>
        <v>1</v>
      </c>
      <c r="AD42" s="50">
        <f t="shared" si="55"/>
        <v>0</v>
      </c>
      <c r="AE42" s="49">
        <f t="shared" si="56"/>
        <v>0</v>
      </c>
      <c r="AF42" s="49">
        <f t="shared" si="57"/>
        <v>0</v>
      </c>
      <c r="AG42" s="49">
        <f t="shared" si="58"/>
        <v>0</v>
      </c>
      <c r="AH42" s="2">
        <f t="shared" si="59"/>
        <v>0</v>
      </c>
      <c r="AI42" s="2">
        <f t="shared" si="60"/>
        <v>0</v>
      </c>
      <c r="AJ42" s="120">
        <f t="shared" si="61"/>
        <v>0.80952380952380953</v>
      </c>
      <c r="AK42" s="120">
        <f t="shared" si="62"/>
        <v>0.66666666666666663</v>
      </c>
      <c r="AL42" s="111">
        <f t="shared" si="63"/>
        <v>0.6428571428571429</v>
      </c>
      <c r="AM42" s="111">
        <f t="shared" si="64"/>
        <v>0.7857142857142857</v>
      </c>
      <c r="AN42" s="47">
        <f t="shared" si="65"/>
        <v>0.47619047619047616</v>
      </c>
      <c r="AO42" s="47">
        <f t="shared" si="66"/>
        <v>0.61904761904761907</v>
      </c>
      <c r="AP42" s="47">
        <f t="shared" si="67"/>
        <v>0.38095238095238093</v>
      </c>
      <c r="AQ42" s="122">
        <f t="shared" si="68"/>
        <v>0.80952380952380953</v>
      </c>
      <c r="AR42" s="122" t="s">
        <v>722</v>
      </c>
      <c r="AS42" s="140" t="s">
        <v>694</v>
      </c>
      <c r="AT42" s="47">
        <f t="shared" si="69"/>
        <v>0.80952380952380953</v>
      </c>
      <c r="AU42" s="47" t="str">
        <f t="shared" si="70"/>
        <v>NA</v>
      </c>
      <c r="AV42" s="47" t="str">
        <f t="shared" si="71"/>
        <v>NA</v>
      </c>
      <c r="AW42" s="47" t="str">
        <f t="shared" si="72"/>
        <v>NA</v>
      </c>
      <c r="AX42" s="47" t="str">
        <f t="shared" si="73"/>
        <v>NA</v>
      </c>
      <c r="AY42" s="47" t="str">
        <f t="shared" si="74"/>
        <v>NA</v>
      </c>
      <c r="AZ42" s="47" t="str">
        <f t="shared" si="75"/>
        <v>NA</v>
      </c>
      <c r="BA42" s="88">
        <f t="shared" si="76"/>
        <v>0.31746031746031744</v>
      </c>
      <c r="BB42" s="94">
        <f t="shared" si="77"/>
        <v>0.31746031746031744</v>
      </c>
      <c r="BC42" s="94" t="str">
        <f t="shared" si="78"/>
        <v>NA</v>
      </c>
      <c r="BD42" s="94" t="str">
        <f t="shared" si="79"/>
        <v>NA</v>
      </c>
      <c r="BE42" s="94" t="str">
        <f t="shared" si="80"/>
        <v>NA</v>
      </c>
      <c r="BF42" s="94" t="str">
        <f t="shared" si="81"/>
        <v>NA</v>
      </c>
      <c r="BG42" s="94" t="str">
        <f t="shared" si="82"/>
        <v>NA</v>
      </c>
      <c r="BH42" s="94" t="str">
        <f t="shared" si="83"/>
        <v>NA</v>
      </c>
      <c r="BI42" s="130">
        <f t="shared" si="84"/>
        <v>0.19047619047619047</v>
      </c>
      <c r="BJ42" s="131">
        <f t="shared" si="85"/>
        <v>0.19047619047619047</v>
      </c>
      <c r="BK42" s="131" t="str">
        <f t="shared" si="86"/>
        <v>NA</v>
      </c>
      <c r="BL42" s="131" t="str">
        <f t="shared" si="87"/>
        <v>NA</v>
      </c>
      <c r="BM42" s="131" t="str">
        <f t="shared" si="88"/>
        <v>NA</v>
      </c>
      <c r="BN42" s="131" t="str">
        <f t="shared" si="89"/>
        <v>NA</v>
      </c>
      <c r="BO42" s="131" t="str">
        <f t="shared" si="90"/>
        <v>NA</v>
      </c>
      <c r="BP42" s="131" t="str">
        <f t="shared" si="91"/>
        <v>NA</v>
      </c>
      <c r="BQ42" s="47"/>
      <c r="BR42" s="47"/>
      <c r="BS42" s="47"/>
    </row>
    <row r="43" spans="2:71" s="5" customFormat="1" x14ac:dyDescent="0.3">
      <c r="B43" s="51">
        <v>80</v>
      </c>
      <c r="C43" s="48">
        <v>3</v>
      </c>
      <c r="D43" s="1">
        <v>3</v>
      </c>
      <c r="E43" s="1">
        <v>3</v>
      </c>
      <c r="F43" s="1">
        <v>2</v>
      </c>
      <c r="G43" s="39">
        <v>2</v>
      </c>
      <c r="H43" s="3">
        <v>2</v>
      </c>
      <c r="I43" s="52">
        <v>0</v>
      </c>
      <c r="J43" s="52">
        <v>1</v>
      </c>
      <c r="K43" s="52">
        <v>0</v>
      </c>
      <c r="L43" s="3">
        <v>2</v>
      </c>
      <c r="M43" s="52">
        <v>0</v>
      </c>
      <c r="N43" s="49">
        <v>0</v>
      </c>
      <c r="O43" s="49">
        <v>0</v>
      </c>
      <c r="P43" s="49">
        <v>1</v>
      </c>
      <c r="Q43" s="2">
        <v>0</v>
      </c>
      <c r="R43" s="2">
        <v>3</v>
      </c>
      <c r="S43" s="53" t="s">
        <v>33</v>
      </c>
      <c r="U43" s="1">
        <f t="shared" si="46"/>
        <v>1</v>
      </c>
      <c r="V43" s="1">
        <f t="shared" si="47"/>
        <v>1</v>
      </c>
      <c r="W43" s="1">
        <f t="shared" si="48"/>
        <v>1</v>
      </c>
      <c r="X43" s="1">
        <f t="shared" si="49"/>
        <v>1</v>
      </c>
      <c r="Y43" s="50">
        <f t="shared" si="50"/>
        <v>1</v>
      </c>
      <c r="Z43" s="50">
        <f t="shared" si="51"/>
        <v>0</v>
      </c>
      <c r="AA43" s="50">
        <f t="shared" si="52"/>
        <v>0</v>
      </c>
      <c r="AB43" s="50">
        <f t="shared" si="53"/>
        <v>0</v>
      </c>
      <c r="AC43" s="50">
        <f t="shared" si="54"/>
        <v>1</v>
      </c>
      <c r="AD43" s="50">
        <f t="shared" si="55"/>
        <v>0</v>
      </c>
      <c r="AE43" s="49">
        <f t="shared" si="56"/>
        <v>0</v>
      </c>
      <c r="AF43" s="49">
        <f t="shared" si="57"/>
        <v>0</v>
      </c>
      <c r="AG43" s="49">
        <f t="shared" si="58"/>
        <v>0</v>
      </c>
      <c r="AH43" s="2">
        <f t="shared" si="59"/>
        <v>0</v>
      </c>
      <c r="AI43" s="2">
        <f t="shared" si="60"/>
        <v>1</v>
      </c>
      <c r="AJ43" s="120">
        <f t="shared" si="61"/>
        <v>0.7857142857142857</v>
      </c>
      <c r="AK43" s="120">
        <f t="shared" si="62"/>
        <v>0.7857142857142857</v>
      </c>
      <c r="AL43" s="111">
        <f t="shared" si="63"/>
        <v>0.76190476190476186</v>
      </c>
      <c r="AM43" s="111">
        <f t="shared" si="64"/>
        <v>0.76190476190476186</v>
      </c>
      <c r="AN43" s="47">
        <f t="shared" si="65"/>
        <v>0.59523809523809523</v>
      </c>
      <c r="AO43" s="47">
        <f t="shared" si="66"/>
        <v>0.59523809523809523</v>
      </c>
      <c r="AP43" s="47">
        <f t="shared" si="67"/>
        <v>0.40476190476190477</v>
      </c>
      <c r="AQ43" s="122">
        <f t="shared" si="68"/>
        <v>0.7857142857142857</v>
      </c>
      <c r="AR43" s="122" t="s">
        <v>722</v>
      </c>
      <c r="AS43" s="140" t="s">
        <v>694</v>
      </c>
      <c r="AT43" s="47">
        <f t="shared" si="69"/>
        <v>0.7857142857142857</v>
      </c>
      <c r="AU43" s="47" t="str">
        <f t="shared" si="70"/>
        <v>NA</v>
      </c>
      <c r="AV43" s="47" t="str">
        <f t="shared" si="71"/>
        <v>NA</v>
      </c>
      <c r="AW43" s="47" t="str">
        <f t="shared" si="72"/>
        <v>NA</v>
      </c>
      <c r="AX43" s="47" t="str">
        <f t="shared" si="73"/>
        <v>NA</v>
      </c>
      <c r="AY43" s="47" t="str">
        <f t="shared" si="74"/>
        <v>NA</v>
      </c>
      <c r="AZ43" s="47" t="str">
        <f t="shared" si="75"/>
        <v>NA</v>
      </c>
      <c r="BA43" s="88">
        <f t="shared" si="76"/>
        <v>0.25396825396825395</v>
      </c>
      <c r="BB43" s="94">
        <f t="shared" si="77"/>
        <v>0.25396825396825395</v>
      </c>
      <c r="BC43" s="94" t="str">
        <f t="shared" si="78"/>
        <v>NA</v>
      </c>
      <c r="BD43" s="94" t="str">
        <f t="shared" si="79"/>
        <v>NA</v>
      </c>
      <c r="BE43" s="94" t="str">
        <f t="shared" si="80"/>
        <v>NA</v>
      </c>
      <c r="BF43" s="94" t="str">
        <f t="shared" si="81"/>
        <v>NA</v>
      </c>
      <c r="BG43" s="94" t="str">
        <f t="shared" si="82"/>
        <v>NA</v>
      </c>
      <c r="BH43" s="94" t="str">
        <f t="shared" si="83"/>
        <v>NA</v>
      </c>
      <c r="BI43" s="130">
        <f t="shared" si="84"/>
        <v>0.19047619047619047</v>
      </c>
      <c r="BJ43" s="131">
        <f t="shared" si="85"/>
        <v>0.19047619047619047</v>
      </c>
      <c r="BK43" s="131" t="str">
        <f t="shared" si="86"/>
        <v>NA</v>
      </c>
      <c r="BL43" s="131" t="str">
        <f t="shared" si="87"/>
        <v>NA</v>
      </c>
      <c r="BM43" s="131" t="str">
        <f t="shared" si="88"/>
        <v>NA</v>
      </c>
      <c r="BN43" s="131" t="str">
        <f t="shared" si="89"/>
        <v>NA</v>
      </c>
      <c r="BO43" s="131" t="str">
        <f t="shared" si="90"/>
        <v>NA</v>
      </c>
      <c r="BP43" s="131" t="str">
        <f t="shared" si="91"/>
        <v>NA</v>
      </c>
      <c r="BQ43" s="47"/>
      <c r="BR43" s="47"/>
      <c r="BS43" s="47"/>
    </row>
    <row r="44" spans="2:71" s="5" customFormat="1" x14ac:dyDescent="0.3">
      <c r="B44" s="51">
        <v>81</v>
      </c>
      <c r="C44" s="48">
        <v>3</v>
      </c>
      <c r="D44" s="1">
        <v>2</v>
      </c>
      <c r="E44" s="1">
        <v>1</v>
      </c>
      <c r="F44" s="1">
        <v>2</v>
      </c>
      <c r="G44" s="39">
        <v>3</v>
      </c>
      <c r="H44" s="3">
        <v>2</v>
      </c>
      <c r="I44" s="52">
        <v>1</v>
      </c>
      <c r="J44" s="3">
        <v>0</v>
      </c>
      <c r="K44" s="3">
        <v>2</v>
      </c>
      <c r="L44" s="3">
        <v>3</v>
      </c>
      <c r="M44" s="52">
        <v>1</v>
      </c>
      <c r="N44" s="49">
        <v>0</v>
      </c>
      <c r="O44" s="49">
        <v>0</v>
      </c>
      <c r="P44" s="49">
        <v>1</v>
      </c>
      <c r="Q44" s="2">
        <v>0</v>
      </c>
      <c r="R44" s="2">
        <v>0</v>
      </c>
      <c r="S44" s="53" t="s">
        <v>30</v>
      </c>
      <c r="U44" s="1">
        <f t="shared" si="46"/>
        <v>1</v>
      </c>
      <c r="V44" s="1">
        <f t="shared" si="47"/>
        <v>0</v>
      </c>
      <c r="W44" s="1">
        <f t="shared" si="48"/>
        <v>1</v>
      </c>
      <c r="X44" s="1">
        <f t="shared" si="49"/>
        <v>1</v>
      </c>
      <c r="Y44" s="50">
        <f t="shared" si="50"/>
        <v>1</v>
      </c>
      <c r="Z44" s="50">
        <f t="shared" si="51"/>
        <v>0</v>
      </c>
      <c r="AA44" s="50">
        <f t="shared" si="52"/>
        <v>0</v>
      </c>
      <c r="AB44" s="50">
        <f t="shared" si="53"/>
        <v>1</v>
      </c>
      <c r="AC44" s="50">
        <f t="shared" si="54"/>
        <v>1</v>
      </c>
      <c r="AD44" s="50">
        <f t="shared" si="55"/>
        <v>0</v>
      </c>
      <c r="AE44" s="49">
        <f t="shared" si="56"/>
        <v>0</v>
      </c>
      <c r="AF44" s="49">
        <f t="shared" si="57"/>
        <v>0</v>
      </c>
      <c r="AG44" s="49">
        <f t="shared" si="58"/>
        <v>0</v>
      </c>
      <c r="AH44" s="2">
        <f t="shared" si="59"/>
        <v>0</v>
      </c>
      <c r="AI44" s="2">
        <f t="shared" si="60"/>
        <v>0</v>
      </c>
      <c r="AJ44" s="120">
        <f t="shared" si="61"/>
        <v>0.69047619047619047</v>
      </c>
      <c r="AK44" s="120">
        <f t="shared" si="62"/>
        <v>0.54761904761904767</v>
      </c>
      <c r="AL44" s="111">
        <f t="shared" si="63"/>
        <v>0.52380952380952384</v>
      </c>
      <c r="AM44" s="111">
        <f t="shared" si="64"/>
        <v>0.66666666666666663</v>
      </c>
      <c r="AN44" s="47">
        <f t="shared" si="65"/>
        <v>0.5</v>
      </c>
      <c r="AO44" s="47">
        <f t="shared" si="66"/>
        <v>0.6428571428571429</v>
      </c>
      <c r="AP44" s="47">
        <f t="shared" si="67"/>
        <v>0.35714285714285715</v>
      </c>
      <c r="AQ44" s="122">
        <f t="shared" si="68"/>
        <v>0.69047619047619047</v>
      </c>
      <c r="AR44" s="122" t="s">
        <v>722</v>
      </c>
      <c r="AS44" s="140" t="s">
        <v>694</v>
      </c>
      <c r="AT44" s="47">
        <f t="shared" si="69"/>
        <v>0.69047619047619047</v>
      </c>
      <c r="AU44" s="47" t="str">
        <f t="shared" si="70"/>
        <v>NA</v>
      </c>
      <c r="AV44" s="47" t="str">
        <f t="shared" si="71"/>
        <v>NA</v>
      </c>
      <c r="AW44" s="47" t="str">
        <f t="shared" si="72"/>
        <v>NA</v>
      </c>
      <c r="AX44" s="47" t="str">
        <f t="shared" si="73"/>
        <v>NA</v>
      </c>
      <c r="AY44" s="47" t="str">
        <f t="shared" si="74"/>
        <v>NA</v>
      </c>
      <c r="AZ44" s="47" t="str">
        <f t="shared" si="75"/>
        <v>NA</v>
      </c>
      <c r="BA44" s="88">
        <f t="shared" si="76"/>
        <v>0.19047619047619047</v>
      </c>
      <c r="BB44" s="94">
        <f t="shared" si="77"/>
        <v>0.19047619047619047</v>
      </c>
      <c r="BC44" s="94" t="str">
        <f t="shared" si="78"/>
        <v>NA</v>
      </c>
      <c r="BD44" s="94" t="str">
        <f t="shared" si="79"/>
        <v>NA</v>
      </c>
      <c r="BE44" s="94" t="str">
        <f t="shared" si="80"/>
        <v>NA</v>
      </c>
      <c r="BF44" s="94" t="str">
        <f t="shared" si="81"/>
        <v>NA</v>
      </c>
      <c r="BG44" s="94" t="str">
        <f t="shared" si="82"/>
        <v>NA</v>
      </c>
      <c r="BH44" s="94" t="str">
        <f t="shared" si="83"/>
        <v>NA</v>
      </c>
      <c r="BI44" s="130">
        <f t="shared" si="84"/>
        <v>4.7619047619047561E-2</v>
      </c>
      <c r="BJ44" s="131">
        <f t="shared" si="85"/>
        <v>4.7619047619047561E-2</v>
      </c>
      <c r="BK44" s="131" t="str">
        <f t="shared" si="86"/>
        <v>NA</v>
      </c>
      <c r="BL44" s="131" t="str">
        <f t="shared" si="87"/>
        <v>NA</v>
      </c>
      <c r="BM44" s="131" t="str">
        <f t="shared" si="88"/>
        <v>NA</v>
      </c>
      <c r="BN44" s="131" t="str">
        <f t="shared" si="89"/>
        <v>NA</v>
      </c>
      <c r="BO44" s="131" t="str">
        <f t="shared" si="90"/>
        <v>NA</v>
      </c>
      <c r="BP44" s="131" t="str">
        <f t="shared" si="91"/>
        <v>NA</v>
      </c>
      <c r="BQ44" s="47"/>
      <c r="BR44" s="47"/>
      <c r="BS44" s="47"/>
    </row>
    <row r="45" spans="2:71" s="5" customFormat="1" x14ac:dyDescent="0.3">
      <c r="B45" s="51">
        <v>83</v>
      </c>
      <c r="C45" s="48">
        <v>3</v>
      </c>
      <c r="D45" s="1">
        <v>0</v>
      </c>
      <c r="E45" s="1">
        <v>2</v>
      </c>
      <c r="F45" s="1">
        <v>1</v>
      </c>
      <c r="G45" s="39">
        <v>1</v>
      </c>
      <c r="H45" s="3">
        <v>0</v>
      </c>
      <c r="I45" s="3">
        <v>0</v>
      </c>
      <c r="J45" s="3">
        <v>0</v>
      </c>
      <c r="K45" s="3">
        <v>0</v>
      </c>
      <c r="L45" s="3">
        <v>0</v>
      </c>
      <c r="M45" s="3">
        <v>0</v>
      </c>
      <c r="N45" s="49">
        <v>0</v>
      </c>
      <c r="O45" s="49">
        <v>0</v>
      </c>
      <c r="P45" s="49">
        <v>0</v>
      </c>
      <c r="Q45" s="2">
        <v>0</v>
      </c>
      <c r="R45" s="2">
        <v>0</v>
      </c>
      <c r="S45" s="7"/>
      <c r="U45" s="1">
        <f t="shared" si="46"/>
        <v>0</v>
      </c>
      <c r="V45" s="1">
        <f t="shared" si="47"/>
        <v>1</v>
      </c>
      <c r="W45" s="1">
        <f t="shared" si="48"/>
        <v>0</v>
      </c>
      <c r="X45" s="1">
        <f t="shared" si="49"/>
        <v>0</v>
      </c>
      <c r="Y45" s="50">
        <f t="shared" si="50"/>
        <v>0</v>
      </c>
      <c r="Z45" s="50">
        <f t="shared" si="51"/>
        <v>0</v>
      </c>
      <c r="AA45" s="50">
        <f t="shared" si="52"/>
        <v>0</v>
      </c>
      <c r="AB45" s="50">
        <f t="shared" si="53"/>
        <v>0</v>
      </c>
      <c r="AC45" s="50">
        <f t="shared" si="54"/>
        <v>0</v>
      </c>
      <c r="AD45" s="50">
        <f t="shared" si="55"/>
        <v>0</v>
      </c>
      <c r="AE45" s="49">
        <f t="shared" si="56"/>
        <v>0</v>
      </c>
      <c r="AF45" s="49">
        <f t="shared" si="57"/>
        <v>0</v>
      </c>
      <c r="AG45" s="49">
        <f t="shared" si="58"/>
        <v>0</v>
      </c>
      <c r="AH45" s="2">
        <f t="shared" si="59"/>
        <v>0</v>
      </c>
      <c r="AI45" s="2">
        <f t="shared" si="60"/>
        <v>0</v>
      </c>
      <c r="AJ45" s="120">
        <f t="shared" si="61"/>
        <v>0.6428571428571429</v>
      </c>
      <c r="AK45" s="120">
        <f t="shared" si="62"/>
        <v>0.5</v>
      </c>
      <c r="AL45" s="111">
        <f t="shared" si="63"/>
        <v>0.7142857142857143</v>
      </c>
      <c r="AM45" s="111">
        <f t="shared" si="64"/>
        <v>0.8571428571428571</v>
      </c>
      <c r="AN45" s="47">
        <f t="shared" si="65"/>
        <v>0.7857142857142857</v>
      </c>
      <c r="AO45" s="47">
        <f t="shared" si="66"/>
        <v>0.9285714285714286</v>
      </c>
      <c r="AP45" s="47">
        <f t="shared" si="67"/>
        <v>7.1428571428571425E-2</v>
      </c>
      <c r="AQ45" s="122">
        <f t="shared" si="68"/>
        <v>0.8571428571428571</v>
      </c>
      <c r="AR45" s="122" t="s">
        <v>718</v>
      </c>
      <c r="AS45" s="140" t="s">
        <v>677</v>
      </c>
      <c r="AT45" s="47" t="str">
        <f t="shared" si="69"/>
        <v>NA</v>
      </c>
      <c r="AU45" s="47" t="str">
        <f t="shared" si="70"/>
        <v>NA</v>
      </c>
      <c r="AV45" s="47" t="str">
        <f t="shared" si="71"/>
        <v>NA</v>
      </c>
      <c r="AW45" s="47" t="str">
        <f t="shared" si="72"/>
        <v>NA</v>
      </c>
      <c r="AX45" s="47">
        <f t="shared" si="73"/>
        <v>0.9285714285714286</v>
      </c>
      <c r="AY45" s="47" t="str">
        <f t="shared" si="74"/>
        <v>NA</v>
      </c>
      <c r="AZ45" s="47" t="str">
        <f t="shared" si="75"/>
        <v>NA</v>
      </c>
      <c r="BA45" s="88">
        <f t="shared" si="76"/>
        <v>0.35714285714285721</v>
      </c>
      <c r="BB45" s="94" t="str">
        <f t="shared" si="77"/>
        <v>NA</v>
      </c>
      <c r="BC45" s="94" t="str">
        <f t="shared" si="78"/>
        <v>NA</v>
      </c>
      <c r="BD45" s="94" t="str">
        <f t="shared" si="79"/>
        <v>NA</v>
      </c>
      <c r="BE45" s="94" t="str">
        <f t="shared" si="80"/>
        <v>NA</v>
      </c>
      <c r="BF45" s="94">
        <f t="shared" si="81"/>
        <v>0.35714285714285721</v>
      </c>
      <c r="BG45" s="94" t="str">
        <f t="shared" si="82"/>
        <v>NA</v>
      </c>
      <c r="BH45" s="94" t="str">
        <f t="shared" si="83"/>
        <v>NA</v>
      </c>
      <c r="BI45" s="130">
        <f t="shared" si="84"/>
        <v>7.1428571428571508E-2</v>
      </c>
      <c r="BJ45" s="131" t="str">
        <f t="shared" si="85"/>
        <v>NA</v>
      </c>
      <c r="BK45" s="131" t="str">
        <f t="shared" si="86"/>
        <v>NA</v>
      </c>
      <c r="BL45" s="131" t="str">
        <f t="shared" si="87"/>
        <v>NA</v>
      </c>
      <c r="BM45" s="131" t="str">
        <f t="shared" si="88"/>
        <v>NA</v>
      </c>
      <c r="BN45" s="131">
        <f t="shared" si="89"/>
        <v>7.1428571428571508E-2</v>
      </c>
      <c r="BO45" s="131" t="str">
        <f t="shared" si="90"/>
        <v>NA</v>
      </c>
      <c r="BP45" s="131" t="str">
        <f t="shared" si="91"/>
        <v>NA</v>
      </c>
      <c r="BQ45" s="47"/>
      <c r="BR45" s="47"/>
      <c r="BS45" s="47"/>
    </row>
    <row r="46" spans="2:71" s="5" customFormat="1" x14ac:dyDescent="0.3">
      <c r="B46" s="51">
        <v>84</v>
      </c>
      <c r="C46" s="48">
        <v>3</v>
      </c>
      <c r="D46" s="1">
        <v>0</v>
      </c>
      <c r="E46" s="1">
        <v>0</v>
      </c>
      <c r="F46" s="1">
        <v>0</v>
      </c>
      <c r="G46" s="39">
        <v>0</v>
      </c>
      <c r="H46" s="3">
        <v>0</v>
      </c>
      <c r="I46" s="3">
        <v>0</v>
      </c>
      <c r="J46" s="3">
        <v>0</v>
      </c>
      <c r="K46" s="3">
        <v>0</v>
      </c>
      <c r="L46" s="3">
        <v>0</v>
      </c>
      <c r="M46" s="3">
        <v>0</v>
      </c>
      <c r="N46" s="49">
        <v>0</v>
      </c>
      <c r="O46" s="49">
        <v>0</v>
      </c>
      <c r="P46" s="49">
        <v>0</v>
      </c>
      <c r="Q46" s="2">
        <v>0</v>
      </c>
      <c r="R46" s="2">
        <v>0</v>
      </c>
      <c r="S46" s="7"/>
      <c r="U46" s="1">
        <f t="shared" si="46"/>
        <v>0</v>
      </c>
      <c r="V46" s="1">
        <f t="shared" si="47"/>
        <v>0</v>
      </c>
      <c r="W46" s="1">
        <f t="shared" si="48"/>
        <v>0</v>
      </c>
      <c r="X46" s="1">
        <f t="shared" si="49"/>
        <v>0</v>
      </c>
      <c r="Y46" s="50">
        <f t="shared" si="50"/>
        <v>0</v>
      </c>
      <c r="Z46" s="50">
        <f t="shared" si="51"/>
        <v>0</v>
      </c>
      <c r="AA46" s="50">
        <f t="shared" si="52"/>
        <v>0</v>
      </c>
      <c r="AB46" s="50">
        <f t="shared" si="53"/>
        <v>0</v>
      </c>
      <c r="AC46" s="50">
        <f t="shared" si="54"/>
        <v>0</v>
      </c>
      <c r="AD46" s="50">
        <f t="shared" si="55"/>
        <v>0</v>
      </c>
      <c r="AE46" s="49">
        <f t="shared" si="56"/>
        <v>0</v>
      </c>
      <c r="AF46" s="49">
        <f t="shared" si="57"/>
        <v>0</v>
      </c>
      <c r="AG46" s="49">
        <f t="shared" si="58"/>
        <v>0</v>
      </c>
      <c r="AH46" s="2">
        <f t="shared" si="59"/>
        <v>0</v>
      </c>
      <c r="AI46" s="2">
        <f t="shared" si="60"/>
        <v>0</v>
      </c>
      <c r="AJ46" s="120">
        <f t="shared" si="61"/>
        <v>0.5714285714285714</v>
      </c>
      <c r="AK46" s="120">
        <f t="shared" si="62"/>
        <v>0.42857142857142855</v>
      </c>
      <c r="AL46" s="111">
        <f t="shared" si="63"/>
        <v>0.6428571428571429</v>
      </c>
      <c r="AM46" s="111">
        <f t="shared" si="64"/>
        <v>0.7857142857142857</v>
      </c>
      <c r="AN46" s="47">
        <f t="shared" si="65"/>
        <v>0.8571428571428571</v>
      </c>
      <c r="AO46" s="47">
        <f t="shared" si="66"/>
        <v>1</v>
      </c>
      <c r="AP46" s="47">
        <f t="shared" si="67"/>
        <v>0</v>
      </c>
      <c r="AQ46" s="122">
        <f t="shared" si="68"/>
        <v>0.7857142857142857</v>
      </c>
      <c r="AR46" s="122" t="s">
        <v>718</v>
      </c>
      <c r="AS46" s="140" t="s">
        <v>677</v>
      </c>
      <c r="AT46" s="47" t="str">
        <f t="shared" si="69"/>
        <v>NA</v>
      </c>
      <c r="AU46" s="47" t="str">
        <f t="shared" si="70"/>
        <v>NA</v>
      </c>
      <c r="AV46" s="47" t="str">
        <f t="shared" si="71"/>
        <v>NA</v>
      </c>
      <c r="AW46" s="47" t="str">
        <f t="shared" si="72"/>
        <v>NA</v>
      </c>
      <c r="AX46" s="47">
        <f t="shared" si="73"/>
        <v>1</v>
      </c>
      <c r="AY46" s="47" t="str">
        <f t="shared" si="74"/>
        <v>NA</v>
      </c>
      <c r="AZ46" s="47" t="str">
        <f t="shared" si="75"/>
        <v>NA</v>
      </c>
      <c r="BA46" s="88">
        <f t="shared" si="76"/>
        <v>0.45238095238095244</v>
      </c>
      <c r="BB46" s="94" t="str">
        <f t="shared" si="77"/>
        <v>NA</v>
      </c>
      <c r="BC46" s="94" t="str">
        <f t="shared" si="78"/>
        <v>NA</v>
      </c>
      <c r="BD46" s="94" t="str">
        <f t="shared" si="79"/>
        <v>NA</v>
      </c>
      <c r="BE46" s="94" t="str">
        <f t="shared" si="80"/>
        <v>NA</v>
      </c>
      <c r="BF46" s="94">
        <f t="shared" si="81"/>
        <v>0.45238095238095244</v>
      </c>
      <c r="BG46" s="94" t="str">
        <f t="shared" si="82"/>
        <v>NA</v>
      </c>
      <c r="BH46" s="94" t="str">
        <f t="shared" si="83"/>
        <v>NA</v>
      </c>
      <c r="BI46" s="130">
        <f t="shared" si="84"/>
        <v>0.1428571428571429</v>
      </c>
      <c r="BJ46" s="131" t="str">
        <f t="shared" si="85"/>
        <v>NA</v>
      </c>
      <c r="BK46" s="131" t="str">
        <f t="shared" si="86"/>
        <v>NA</v>
      </c>
      <c r="BL46" s="131" t="str">
        <f t="shared" si="87"/>
        <v>NA</v>
      </c>
      <c r="BM46" s="131" t="str">
        <f t="shared" si="88"/>
        <v>NA</v>
      </c>
      <c r="BN46" s="131">
        <f t="shared" si="89"/>
        <v>0.1428571428571429</v>
      </c>
      <c r="BO46" s="131" t="str">
        <f t="shared" si="90"/>
        <v>NA</v>
      </c>
      <c r="BP46" s="131" t="str">
        <f t="shared" si="91"/>
        <v>NA</v>
      </c>
      <c r="BQ46" s="47"/>
      <c r="BR46" s="47"/>
      <c r="BS46" s="47"/>
    </row>
    <row r="47" spans="2:71" s="5" customFormat="1" x14ac:dyDescent="0.3">
      <c r="B47" s="51">
        <v>85</v>
      </c>
      <c r="C47" s="48">
        <v>3</v>
      </c>
      <c r="D47" s="1">
        <v>3</v>
      </c>
      <c r="E47" s="1">
        <v>3</v>
      </c>
      <c r="F47" s="1">
        <v>3</v>
      </c>
      <c r="G47" s="39">
        <v>3</v>
      </c>
      <c r="H47" s="3">
        <v>3</v>
      </c>
      <c r="I47" s="3">
        <v>2</v>
      </c>
      <c r="J47" s="3">
        <v>2</v>
      </c>
      <c r="K47" s="3">
        <v>3</v>
      </c>
      <c r="L47" s="3">
        <v>3</v>
      </c>
      <c r="M47" s="3">
        <v>2</v>
      </c>
      <c r="N47" s="49">
        <v>1</v>
      </c>
      <c r="O47" s="49">
        <v>1</v>
      </c>
      <c r="P47" s="49">
        <v>3</v>
      </c>
      <c r="Q47" s="2">
        <v>1</v>
      </c>
      <c r="R47" s="2">
        <v>0</v>
      </c>
      <c r="S47" s="7"/>
      <c r="U47" s="1">
        <f t="shared" si="46"/>
        <v>1</v>
      </c>
      <c r="V47" s="1">
        <f t="shared" si="47"/>
        <v>1</v>
      </c>
      <c r="W47" s="1">
        <f t="shared" si="48"/>
        <v>1</v>
      </c>
      <c r="X47" s="1">
        <f t="shared" si="49"/>
        <v>1</v>
      </c>
      <c r="Y47" s="50">
        <f t="shared" si="50"/>
        <v>1</v>
      </c>
      <c r="Z47" s="50">
        <f t="shared" si="51"/>
        <v>1</v>
      </c>
      <c r="AA47" s="50">
        <f t="shared" si="52"/>
        <v>1</v>
      </c>
      <c r="AB47" s="50">
        <f t="shared" si="53"/>
        <v>1</v>
      </c>
      <c r="AC47" s="50">
        <f t="shared" si="54"/>
        <v>1</v>
      </c>
      <c r="AD47" s="50">
        <f t="shared" si="55"/>
        <v>1</v>
      </c>
      <c r="AE47" s="49">
        <f t="shared" si="56"/>
        <v>0</v>
      </c>
      <c r="AF47" s="49">
        <f t="shared" si="57"/>
        <v>0</v>
      </c>
      <c r="AG47" s="49">
        <f t="shared" si="58"/>
        <v>1</v>
      </c>
      <c r="AH47" s="2">
        <f t="shared" si="59"/>
        <v>0</v>
      </c>
      <c r="AI47" s="2">
        <f t="shared" si="60"/>
        <v>0</v>
      </c>
      <c r="AJ47" s="120">
        <f t="shared" si="61"/>
        <v>0.66666666666666663</v>
      </c>
      <c r="AK47" s="120">
        <f t="shared" si="62"/>
        <v>0.5714285714285714</v>
      </c>
      <c r="AL47" s="111">
        <f t="shared" si="63"/>
        <v>0.40476190476190477</v>
      </c>
      <c r="AM47" s="111">
        <f t="shared" si="64"/>
        <v>0.5</v>
      </c>
      <c r="AN47" s="47">
        <f t="shared" si="65"/>
        <v>0.19047619047619047</v>
      </c>
      <c r="AO47" s="47">
        <f t="shared" si="66"/>
        <v>0.2857142857142857</v>
      </c>
      <c r="AP47" s="47">
        <f t="shared" si="67"/>
        <v>0.7142857142857143</v>
      </c>
      <c r="AQ47" s="122">
        <f t="shared" si="68"/>
        <v>0.66666666666666663</v>
      </c>
      <c r="AR47" s="122" t="s">
        <v>722</v>
      </c>
      <c r="AS47" s="140" t="s">
        <v>679</v>
      </c>
      <c r="AT47" s="47" t="str">
        <f t="shared" si="69"/>
        <v>NA</v>
      </c>
      <c r="AU47" s="47" t="str">
        <f t="shared" si="70"/>
        <v>NA</v>
      </c>
      <c r="AV47" s="47" t="str">
        <f t="shared" si="71"/>
        <v>NA</v>
      </c>
      <c r="AW47" s="47" t="str">
        <f t="shared" si="72"/>
        <v>NA</v>
      </c>
      <c r="AX47" s="47" t="str">
        <f t="shared" si="73"/>
        <v>NA</v>
      </c>
      <c r="AY47" s="47" t="str">
        <f t="shared" si="74"/>
        <v>NA</v>
      </c>
      <c r="AZ47" s="47">
        <f t="shared" si="75"/>
        <v>0.7142857142857143</v>
      </c>
      <c r="BA47" s="88">
        <f t="shared" si="76"/>
        <v>0.33333333333333337</v>
      </c>
      <c r="BB47" s="94" t="str">
        <f t="shared" si="77"/>
        <v>NA</v>
      </c>
      <c r="BC47" s="94" t="str">
        <f t="shared" si="78"/>
        <v>NA</v>
      </c>
      <c r="BD47" s="94" t="str">
        <f t="shared" si="79"/>
        <v>NA</v>
      </c>
      <c r="BE47" s="94" t="str">
        <f t="shared" si="80"/>
        <v>NA</v>
      </c>
      <c r="BF47" s="94" t="str">
        <f t="shared" si="81"/>
        <v>NA</v>
      </c>
      <c r="BG47" s="94" t="str">
        <f t="shared" si="82"/>
        <v>NA</v>
      </c>
      <c r="BH47" s="94">
        <f t="shared" si="83"/>
        <v>0.33333333333333337</v>
      </c>
      <c r="BI47" s="130">
        <f t="shared" si="84"/>
        <v>4.7619047619047672E-2</v>
      </c>
      <c r="BJ47" s="131" t="str">
        <f t="shared" si="85"/>
        <v>NA</v>
      </c>
      <c r="BK47" s="131" t="str">
        <f t="shared" si="86"/>
        <v>NA</v>
      </c>
      <c r="BL47" s="131" t="str">
        <f t="shared" si="87"/>
        <v>NA</v>
      </c>
      <c r="BM47" s="131" t="str">
        <f t="shared" si="88"/>
        <v>NA</v>
      </c>
      <c r="BN47" s="131" t="str">
        <f t="shared" si="89"/>
        <v>NA</v>
      </c>
      <c r="BO47" s="131" t="str">
        <f t="shared" si="90"/>
        <v>NA</v>
      </c>
      <c r="BP47" s="131">
        <f t="shared" si="91"/>
        <v>4.7619047619047672E-2</v>
      </c>
      <c r="BQ47" s="47"/>
      <c r="BR47" s="47"/>
      <c r="BS47" s="47"/>
    </row>
    <row r="48" spans="2:71" s="5" customFormat="1" x14ac:dyDescent="0.3">
      <c r="B48" s="51">
        <v>86</v>
      </c>
      <c r="C48" s="48">
        <v>3</v>
      </c>
      <c r="D48" s="1">
        <v>1</v>
      </c>
      <c r="E48" s="1">
        <v>3</v>
      </c>
      <c r="F48" s="1">
        <v>3</v>
      </c>
      <c r="G48" s="39">
        <v>2</v>
      </c>
      <c r="H48" s="3">
        <v>3</v>
      </c>
      <c r="I48" s="3">
        <v>2</v>
      </c>
      <c r="J48" s="3">
        <v>2</v>
      </c>
      <c r="K48" s="3">
        <v>2</v>
      </c>
      <c r="L48" s="3">
        <v>3</v>
      </c>
      <c r="M48" s="52">
        <v>0</v>
      </c>
      <c r="N48" s="49">
        <v>0</v>
      </c>
      <c r="O48" s="49">
        <v>0</v>
      </c>
      <c r="P48" s="49">
        <v>0</v>
      </c>
      <c r="Q48" s="2">
        <v>0</v>
      </c>
      <c r="R48" s="2">
        <v>0</v>
      </c>
      <c r="S48" s="53" t="s">
        <v>34</v>
      </c>
      <c r="U48" s="1">
        <f t="shared" si="46"/>
        <v>0</v>
      </c>
      <c r="V48" s="1">
        <f t="shared" si="47"/>
        <v>1</v>
      </c>
      <c r="W48" s="1">
        <f t="shared" si="48"/>
        <v>1</v>
      </c>
      <c r="X48" s="1">
        <f t="shared" si="49"/>
        <v>1</v>
      </c>
      <c r="Y48" s="50">
        <f t="shared" si="50"/>
        <v>1</v>
      </c>
      <c r="Z48" s="50">
        <f t="shared" si="51"/>
        <v>1</v>
      </c>
      <c r="AA48" s="50">
        <f t="shared" si="52"/>
        <v>1</v>
      </c>
      <c r="AB48" s="50">
        <f t="shared" si="53"/>
        <v>1</v>
      </c>
      <c r="AC48" s="50">
        <f t="shared" si="54"/>
        <v>1</v>
      </c>
      <c r="AD48" s="50">
        <f t="shared" si="55"/>
        <v>0</v>
      </c>
      <c r="AE48" s="49">
        <f t="shared" si="56"/>
        <v>0</v>
      </c>
      <c r="AF48" s="49">
        <f t="shared" si="57"/>
        <v>0</v>
      </c>
      <c r="AG48" s="49">
        <f t="shared" si="58"/>
        <v>0</v>
      </c>
      <c r="AH48" s="2">
        <f t="shared" si="59"/>
        <v>0</v>
      </c>
      <c r="AI48" s="2">
        <f t="shared" si="60"/>
        <v>0</v>
      </c>
      <c r="AJ48" s="120">
        <f t="shared" si="61"/>
        <v>0.83333333333333337</v>
      </c>
      <c r="AK48" s="120">
        <f t="shared" si="62"/>
        <v>0.69047619047619047</v>
      </c>
      <c r="AL48" s="111">
        <f t="shared" si="63"/>
        <v>0.52380952380952384</v>
      </c>
      <c r="AM48" s="111">
        <f t="shared" si="64"/>
        <v>0.66666666666666663</v>
      </c>
      <c r="AN48" s="47">
        <f t="shared" si="65"/>
        <v>0.40476190476190477</v>
      </c>
      <c r="AO48" s="47">
        <f t="shared" si="66"/>
        <v>0.54761904761904767</v>
      </c>
      <c r="AP48" s="47">
        <f t="shared" si="67"/>
        <v>0.45238095238095238</v>
      </c>
      <c r="AQ48" s="122">
        <f t="shared" si="68"/>
        <v>0.83333333333333337</v>
      </c>
      <c r="AR48" s="122" t="s">
        <v>722</v>
      </c>
      <c r="AS48" s="140" t="s">
        <v>694</v>
      </c>
      <c r="AT48" s="47">
        <f t="shared" si="69"/>
        <v>0.83333333333333337</v>
      </c>
      <c r="AU48" s="47" t="str">
        <f t="shared" si="70"/>
        <v>NA</v>
      </c>
      <c r="AV48" s="47" t="str">
        <f t="shared" si="71"/>
        <v>NA</v>
      </c>
      <c r="AW48" s="47" t="str">
        <f t="shared" si="72"/>
        <v>NA</v>
      </c>
      <c r="AX48" s="47" t="str">
        <f t="shared" si="73"/>
        <v>NA</v>
      </c>
      <c r="AY48" s="47" t="str">
        <f t="shared" si="74"/>
        <v>NA</v>
      </c>
      <c r="AZ48" s="47" t="str">
        <f t="shared" si="75"/>
        <v>NA</v>
      </c>
      <c r="BA48" s="88">
        <f t="shared" si="76"/>
        <v>0.36507936507936517</v>
      </c>
      <c r="BB48" s="94">
        <f t="shared" si="77"/>
        <v>0.36507936507936517</v>
      </c>
      <c r="BC48" s="94" t="str">
        <f t="shared" si="78"/>
        <v>NA</v>
      </c>
      <c r="BD48" s="94" t="str">
        <f t="shared" si="79"/>
        <v>NA</v>
      </c>
      <c r="BE48" s="94" t="str">
        <f t="shared" si="80"/>
        <v>NA</v>
      </c>
      <c r="BF48" s="94" t="str">
        <f t="shared" si="81"/>
        <v>NA</v>
      </c>
      <c r="BG48" s="94" t="str">
        <f t="shared" si="82"/>
        <v>NA</v>
      </c>
      <c r="BH48" s="94" t="str">
        <f t="shared" si="83"/>
        <v>NA</v>
      </c>
      <c r="BI48" s="130">
        <f t="shared" si="84"/>
        <v>0.2857142857142857</v>
      </c>
      <c r="BJ48" s="131">
        <f t="shared" si="85"/>
        <v>0.2857142857142857</v>
      </c>
      <c r="BK48" s="131" t="str">
        <f t="shared" si="86"/>
        <v>NA</v>
      </c>
      <c r="BL48" s="131" t="str">
        <f t="shared" si="87"/>
        <v>NA</v>
      </c>
      <c r="BM48" s="131" t="str">
        <f t="shared" si="88"/>
        <v>NA</v>
      </c>
      <c r="BN48" s="131" t="str">
        <f t="shared" si="89"/>
        <v>NA</v>
      </c>
      <c r="BO48" s="131" t="str">
        <f t="shared" si="90"/>
        <v>NA</v>
      </c>
      <c r="BP48" s="131" t="str">
        <f t="shared" si="91"/>
        <v>NA</v>
      </c>
      <c r="BQ48" s="47"/>
      <c r="BR48" s="47"/>
      <c r="BS48" s="47"/>
    </row>
    <row r="49" spans="2:71" s="5" customFormat="1" x14ac:dyDescent="0.3">
      <c r="B49" s="51">
        <v>87</v>
      </c>
      <c r="C49" s="48">
        <v>3</v>
      </c>
      <c r="D49" s="1">
        <v>0</v>
      </c>
      <c r="E49" s="1">
        <v>1</v>
      </c>
      <c r="F49" s="1">
        <v>1</v>
      </c>
      <c r="G49" s="39">
        <v>3</v>
      </c>
      <c r="H49" s="3">
        <v>0</v>
      </c>
      <c r="I49" s="3">
        <v>0</v>
      </c>
      <c r="J49" s="3">
        <v>0</v>
      </c>
      <c r="K49" s="3">
        <v>0</v>
      </c>
      <c r="L49" s="3">
        <v>1</v>
      </c>
      <c r="M49" s="3">
        <v>0</v>
      </c>
      <c r="N49" s="49">
        <v>1</v>
      </c>
      <c r="O49" s="49">
        <v>1</v>
      </c>
      <c r="P49" s="49">
        <v>0</v>
      </c>
      <c r="Q49" s="2">
        <v>0</v>
      </c>
      <c r="R49" s="2">
        <v>0</v>
      </c>
      <c r="S49" s="7"/>
      <c r="U49" s="1">
        <f t="shared" si="46"/>
        <v>0</v>
      </c>
      <c r="V49" s="1">
        <f t="shared" si="47"/>
        <v>0</v>
      </c>
      <c r="W49" s="1">
        <f t="shared" si="48"/>
        <v>0</v>
      </c>
      <c r="X49" s="1">
        <f t="shared" si="49"/>
        <v>1</v>
      </c>
      <c r="Y49" s="50">
        <f t="shared" si="50"/>
        <v>0</v>
      </c>
      <c r="Z49" s="50">
        <f t="shared" si="51"/>
        <v>0</v>
      </c>
      <c r="AA49" s="50">
        <f t="shared" si="52"/>
        <v>0</v>
      </c>
      <c r="AB49" s="50">
        <f t="shared" si="53"/>
        <v>0</v>
      </c>
      <c r="AC49" s="50">
        <f t="shared" si="54"/>
        <v>0</v>
      </c>
      <c r="AD49" s="50">
        <f t="shared" si="55"/>
        <v>0</v>
      </c>
      <c r="AE49" s="49">
        <f t="shared" si="56"/>
        <v>0</v>
      </c>
      <c r="AF49" s="49">
        <f t="shared" si="57"/>
        <v>0</v>
      </c>
      <c r="AG49" s="49">
        <f t="shared" si="58"/>
        <v>0</v>
      </c>
      <c r="AH49" s="2">
        <f t="shared" si="59"/>
        <v>0</v>
      </c>
      <c r="AI49" s="2">
        <f t="shared" si="60"/>
        <v>0</v>
      </c>
      <c r="AJ49" s="120">
        <f t="shared" si="61"/>
        <v>0.59523809523809523</v>
      </c>
      <c r="AK49" s="120">
        <f t="shared" si="62"/>
        <v>0.45238095238095238</v>
      </c>
      <c r="AL49" s="111">
        <f t="shared" si="63"/>
        <v>0.61904761904761907</v>
      </c>
      <c r="AM49" s="111">
        <f t="shared" si="64"/>
        <v>0.76190476190476186</v>
      </c>
      <c r="AN49" s="47">
        <f t="shared" si="65"/>
        <v>0.73809523809523814</v>
      </c>
      <c r="AO49" s="47">
        <f t="shared" si="66"/>
        <v>0.88095238095238093</v>
      </c>
      <c r="AP49" s="47">
        <f t="shared" si="67"/>
        <v>0.11904761904761904</v>
      </c>
      <c r="AQ49" s="122">
        <f t="shared" si="68"/>
        <v>0.76190476190476186</v>
      </c>
      <c r="AR49" s="122" t="s">
        <v>718</v>
      </c>
      <c r="AS49" s="140" t="s">
        <v>677</v>
      </c>
      <c r="AT49" s="47" t="str">
        <f t="shared" si="69"/>
        <v>NA</v>
      </c>
      <c r="AU49" s="47" t="str">
        <f t="shared" si="70"/>
        <v>NA</v>
      </c>
      <c r="AV49" s="47" t="str">
        <f t="shared" si="71"/>
        <v>NA</v>
      </c>
      <c r="AW49" s="47" t="str">
        <f t="shared" si="72"/>
        <v>NA</v>
      </c>
      <c r="AX49" s="47">
        <f t="shared" si="73"/>
        <v>0.88095238095238093</v>
      </c>
      <c r="AY49" s="47" t="str">
        <f t="shared" si="74"/>
        <v>NA</v>
      </c>
      <c r="AZ49" s="47" t="str">
        <f t="shared" si="75"/>
        <v>NA</v>
      </c>
      <c r="BA49" s="88">
        <f t="shared" si="76"/>
        <v>0.34126984126984128</v>
      </c>
      <c r="BB49" s="94" t="str">
        <f t="shared" si="77"/>
        <v>NA</v>
      </c>
      <c r="BC49" s="94" t="str">
        <f t="shared" si="78"/>
        <v>NA</v>
      </c>
      <c r="BD49" s="94" t="str">
        <f t="shared" si="79"/>
        <v>NA</v>
      </c>
      <c r="BE49" s="94" t="str">
        <f t="shared" si="80"/>
        <v>NA</v>
      </c>
      <c r="BF49" s="94">
        <f t="shared" si="81"/>
        <v>0.34126984126984128</v>
      </c>
      <c r="BG49" s="94" t="str">
        <f t="shared" si="82"/>
        <v>NA</v>
      </c>
      <c r="BH49" s="94" t="str">
        <f t="shared" si="83"/>
        <v>NA</v>
      </c>
      <c r="BI49" s="130">
        <f t="shared" si="84"/>
        <v>0.11904761904761907</v>
      </c>
      <c r="BJ49" s="131" t="str">
        <f t="shared" si="85"/>
        <v>NA</v>
      </c>
      <c r="BK49" s="131" t="str">
        <f t="shared" si="86"/>
        <v>NA</v>
      </c>
      <c r="BL49" s="131" t="str">
        <f t="shared" si="87"/>
        <v>NA</v>
      </c>
      <c r="BM49" s="131" t="str">
        <f t="shared" si="88"/>
        <v>NA</v>
      </c>
      <c r="BN49" s="131">
        <f t="shared" si="89"/>
        <v>0.11904761904761907</v>
      </c>
      <c r="BO49" s="131" t="str">
        <f t="shared" si="90"/>
        <v>NA</v>
      </c>
      <c r="BP49" s="131" t="str">
        <f t="shared" si="91"/>
        <v>NA</v>
      </c>
      <c r="BQ49" s="47"/>
      <c r="BR49" s="47"/>
      <c r="BS49" s="47"/>
    </row>
    <row r="50" spans="2:71" s="5" customFormat="1" x14ac:dyDescent="0.3">
      <c r="B50" s="51">
        <v>88</v>
      </c>
      <c r="C50" s="48">
        <v>3</v>
      </c>
      <c r="D50" s="1">
        <v>3</v>
      </c>
      <c r="E50" s="1">
        <v>2</v>
      </c>
      <c r="F50" s="1">
        <v>3</v>
      </c>
      <c r="G50" s="39">
        <v>3</v>
      </c>
      <c r="H50" s="3">
        <v>3</v>
      </c>
      <c r="I50" s="3">
        <v>3</v>
      </c>
      <c r="J50" s="52">
        <v>1</v>
      </c>
      <c r="K50" s="3">
        <v>3</v>
      </c>
      <c r="L50" s="3">
        <v>2</v>
      </c>
      <c r="M50" s="3">
        <v>3</v>
      </c>
      <c r="N50" s="49">
        <v>1</v>
      </c>
      <c r="O50" s="49">
        <v>1</v>
      </c>
      <c r="P50" s="49">
        <v>0</v>
      </c>
      <c r="Q50" s="2">
        <v>0</v>
      </c>
      <c r="R50" s="2">
        <v>0</v>
      </c>
      <c r="S50" s="53" t="s">
        <v>35</v>
      </c>
      <c r="U50" s="1">
        <f t="shared" si="46"/>
        <v>1</v>
      </c>
      <c r="V50" s="1">
        <f t="shared" si="47"/>
        <v>1</v>
      </c>
      <c r="W50" s="1">
        <f t="shared" si="48"/>
        <v>1</v>
      </c>
      <c r="X50" s="1">
        <f t="shared" si="49"/>
        <v>1</v>
      </c>
      <c r="Y50" s="50">
        <f t="shared" si="50"/>
        <v>1</v>
      </c>
      <c r="Z50" s="50">
        <f t="shared" si="51"/>
        <v>1</v>
      </c>
      <c r="AA50" s="50">
        <f t="shared" si="52"/>
        <v>0</v>
      </c>
      <c r="AB50" s="50">
        <f t="shared" si="53"/>
        <v>1</v>
      </c>
      <c r="AC50" s="50">
        <f t="shared" si="54"/>
        <v>1</v>
      </c>
      <c r="AD50" s="50">
        <f t="shared" si="55"/>
        <v>1</v>
      </c>
      <c r="AE50" s="49">
        <f t="shared" si="56"/>
        <v>0</v>
      </c>
      <c r="AF50" s="49">
        <f t="shared" si="57"/>
        <v>0</v>
      </c>
      <c r="AG50" s="49">
        <f t="shared" si="58"/>
        <v>0</v>
      </c>
      <c r="AH50" s="2">
        <f t="shared" si="59"/>
        <v>0</v>
      </c>
      <c r="AI50" s="2">
        <f t="shared" si="60"/>
        <v>0</v>
      </c>
      <c r="AJ50" s="120">
        <f t="shared" si="61"/>
        <v>0.6428571428571429</v>
      </c>
      <c r="AK50" s="120">
        <f t="shared" si="62"/>
        <v>0.5</v>
      </c>
      <c r="AL50" s="111">
        <f t="shared" si="63"/>
        <v>0.42857142857142855</v>
      </c>
      <c r="AM50" s="111">
        <f t="shared" si="64"/>
        <v>0.5714285714285714</v>
      </c>
      <c r="AN50" s="47">
        <f t="shared" si="65"/>
        <v>0.26190476190476192</v>
      </c>
      <c r="AO50" s="47">
        <f t="shared" si="66"/>
        <v>0.40476190476190477</v>
      </c>
      <c r="AP50" s="47">
        <f t="shared" si="67"/>
        <v>0.59523809523809523</v>
      </c>
      <c r="AQ50" s="122">
        <f t="shared" si="68"/>
        <v>0.6428571428571429</v>
      </c>
      <c r="AR50" s="122" t="s">
        <v>722</v>
      </c>
      <c r="AS50" s="140" t="s">
        <v>694</v>
      </c>
      <c r="AT50" s="47">
        <f t="shared" si="69"/>
        <v>0.6428571428571429</v>
      </c>
      <c r="AU50" s="47" t="str">
        <f t="shared" si="70"/>
        <v>NA</v>
      </c>
      <c r="AV50" s="47" t="str">
        <f t="shared" si="71"/>
        <v>NA</v>
      </c>
      <c r="AW50" s="47" t="str">
        <f t="shared" si="72"/>
        <v>NA</v>
      </c>
      <c r="AX50" s="47" t="str">
        <f t="shared" si="73"/>
        <v>NA</v>
      </c>
      <c r="AY50" s="47" t="str">
        <f t="shared" si="74"/>
        <v>NA</v>
      </c>
      <c r="AZ50" s="47" t="str">
        <f t="shared" si="75"/>
        <v>NA</v>
      </c>
      <c r="BA50" s="88">
        <f t="shared" si="76"/>
        <v>0.22222222222222227</v>
      </c>
      <c r="BB50" s="94">
        <f t="shared" si="77"/>
        <v>0.22222222222222227</v>
      </c>
      <c r="BC50" s="94" t="str">
        <f t="shared" si="78"/>
        <v>NA</v>
      </c>
      <c r="BD50" s="94" t="str">
        <f t="shared" si="79"/>
        <v>NA</v>
      </c>
      <c r="BE50" s="94" t="str">
        <f t="shared" si="80"/>
        <v>NA</v>
      </c>
      <c r="BF50" s="94" t="str">
        <f t="shared" si="81"/>
        <v>NA</v>
      </c>
      <c r="BG50" s="94" t="str">
        <f t="shared" si="82"/>
        <v>NA</v>
      </c>
      <c r="BH50" s="94" t="str">
        <f t="shared" si="83"/>
        <v>NA</v>
      </c>
      <c r="BI50" s="130">
        <f t="shared" si="84"/>
        <v>4.7619047619047672E-2</v>
      </c>
      <c r="BJ50" s="131">
        <f t="shared" si="85"/>
        <v>4.7619047619047672E-2</v>
      </c>
      <c r="BK50" s="131" t="str">
        <f t="shared" si="86"/>
        <v>NA</v>
      </c>
      <c r="BL50" s="131" t="str">
        <f t="shared" si="87"/>
        <v>NA</v>
      </c>
      <c r="BM50" s="131" t="str">
        <f t="shared" si="88"/>
        <v>NA</v>
      </c>
      <c r="BN50" s="131" t="str">
        <f t="shared" si="89"/>
        <v>NA</v>
      </c>
      <c r="BO50" s="131" t="str">
        <f t="shared" si="90"/>
        <v>NA</v>
      </c>
      <c r="BP50" s="131" t="str">
        <f t="shared" si="91"/>
        <v>NA</v>
      </c>
      <c r="BQ50" s="47"/>
      <c r="BR50" s="47"/>
      <c r="BS50" s="47"/>
    </row>
    <row r="51" spans="2:71" s="5" customFormat="1" x14ac:dyDescent="0.3">
      <c r="B51" s="51">
        <v>89</v>
      </c>
      <c r="C51" s="48">
        <v>3</v>
      </c>
      <c r="D51" s="1">
        <v>2</v>
      </c>
      <c r="E51" s="1">
        <v>0</v>
      </c>
      <c r="F51" s="1">
        <v>2</v>
      </c>
      <c r="G51" s="39">
        <v>1</v>
      </c>
      <c r="H51" s="3">
        <v>0</v>
      </c>
      <c r="I51" s="3">
        <v>0</v>
      </c>
      <c r="J51" s="3">
        <v>0</v>
      </c>
      <c r="K51" s="3">
        <v>0</v>
      </c>
      <c r="L51" s="3">
        <v>1</v>
      </c>
      <c r="M51" s="3">
        <v>0</v>
      </c>
      <c r="N51" s="49">
        <v>2</v>
      </c>
      <c r="O51" s="49">
        <v>1</v>
      </c>
      <c r="P51" s="49">
        <v>0</v>
      </c>
      <c r="Q51" s="2">
        <v>2</v>
      </c>
      <c r="R51" s="2">
        <v>2</v>
      </c>
      <c r="S51" s="7"/>
      <c r="U51" s="1">
        <f t="shared" si="46"/>
        <v>1</v>
      </c>
      <c r="V51" s="1">
        <f t="shared" si="47"/>
        <v>0</v>
      </c>
      <c r="W51" s="1">
        <f t="shared" si="48"/>
        <v>1</v>
      </c>
      <c r="X51" s="1">
        <f t="shared" si="49"/>
        <v>0</v>
      </c>
      <c r="Y51" s="50">
        <f t="shared" si="50"/>
        <v>0</v>
      </c>
      <c r="Z51" s="50">
        <f t="shared" si="51"/>
        <v>0</v>
      </c>
      <c r="AA51" s="50">
        <f t="shared" si="52"/>
        <v>0</v>
      </c>
      <c r="AB51" s="50">
        <f t="shared" si="53"/>
        <v>0</v>
      </c>
      <c r="AC51" s="50">
        <f t="shared" si="54"/>
        <v>0</v>
      </c>
      <c r="AD51" s="50">
        <f t="shared" si="55"/>
        <v>0</v>
      </c>
      <c r="AE51" s="49">
        <f t="shared" si="56"/>
        <v>1</v>
      </c>
      <c r="AF51" s="49">
        <f t="shared" si="57"/>
        <v>0</v>
      </c>
      <c r="AG51" s="49">
        <f t="shared" si="58"/>
        <v>0</v>
      </c>
      <c r="AH51" s="2">
        <f t="shared" si="59"/>
        <v>1</v>
      </c>
      <c r="AI51" s="2">
        <f t="shared" si="60"/>
        <v>1</v>
      </c>
      <c r="AJ51" s="120">
        <f t="shared" si="61"/>
        <v>0.52380952380952384</v>
      </c>
      <c r="AK51" s="120">
        <f t="shared" si="62"/>
        <v>0.5714285714285714</v>
      </c>
      <c r="AL51" s="111">
        <f t="shared" si="63"/>
        <v>0.73809523809523814</v>
      </c>
      <c r="AM51" s="111">
        <f t="shared" si="64"/>
        <v>0.69047619047619047</v>
      </c>
      <c r="AN51" s="47">
        <f t="shared" si="65"/>
        <v>0.76190476190476186</v>
      </c>
      <c r="AO51" s="47">
        <f t="shared" si="66"/>
        <v>0.7142857142857143</v>
      </c>
      <c r="AP51" s="47">
        <f t="shared" si="67"/>
        <v>0.2857142857142857</v>
      </c>
      <c r="AQ51" s="122">
        <f t="shared" si="68"/>
        <v>0.73809523809523814</v>
      </c>
      <c r="AR51" s="122" t="s">
        <v>717</v>
      </c>
      <c r="AS51" s="140" t="s">
        <v>676</v>
      </c>
      <c r="AT51" s="47" t="str">
        <f t="shared" si="69"/>
        <v>NA</v>
      </c>
      <c r="AU51" s="47" t="str">
        <f t="shared" si="70"/>
        <v>NA</v>
      </c>
      <c r="AV51" s="47" t="str">
        <f t="shared" si="71"/>
        <v>NA</v>
      </c>
      <c r="AW51" s="47">
        <f t="shared" si="72"/>
        <v>0.76190476190476186</v>
      </c>
      <c r="AX51" s="47" t="str">
        <f t="shared" si="73"/>
        <v>NA</v>
      </c>
      <c r="AY51" s="47" t="str">
        <f t="shared" si="74"/>
        <v>NA</v>
      </c>
      <c r="AZ51" s="47" t="str">
        <f t="shared" si="75"/>
        <v>NA</v>
      </c>
      <c r="BA51" s="88">
        <f t="shared" si="76"/>
        <v>0.18253968253968245</v>
      </c>
      <c r="BB51" s="94" t="str">
        <f t="shared" si="77"/>
        <v>NA</v>
      </c>
      <c r="BC51" s="94" t="str">
        <f t="shared" si="78"/>
        <v>NA</v>
      </c>
      <c r="BD51" s="94" t="str">
        <f t="shared" si="79"/>
        <v>NA</v>
      </c>
      <c r="BE51" s="94">
        <f t="shared" si="80"/>
        <v>0.18253968253968245</v>
      </c>
      <c r="BF51" s="94" t="str">
        <f t="shared" si="81"/>
        <v>NA</v>
      </c>
      <c r="BG51" s="94" t="str">
        <f t="shared" si="82"/>
        <v>NA</v>
      </c>
      <c r="BH51" s="94" t="str">
        <f t="shared" si="83"/>
        <v>NA</v>
      </c>
      <c r="BI51" s="130">
        <f t="shared" si="84"/>
        <v>2.3809523809523725E-2</v>
      </c>
      <c r="BJ51" s="131" t="str">
        <f t="shared" si="85"/>
        <v>NA</v>
      </c>
      <c r="BK51" s="131" t="str">
        <f t="shared" si="86"/>
        <v>NA</v>
      </c>
      <c r="BL51" s="131" t="str">
        <f t="shared" si="87"/>
        <v>NA</v>
      </c>
      <c r="BM51" s="131">
        <f t="shared" si="88"/>
        <v>2.3809523809523725E-2</v>
      </c>
      <c r="BN51" s="131" t="str">
        <f t="shared" si="89"/>
        <v>NA</v>
      </c>
      <c r="BO51" s="131" t="str">
        <f t="shared" si="90"/>
        <v>NA</v>
      </c>
      <c r="BP51" s="131" t="str">
        <f t="shared" si="91"/>
        <v>NA</v>
      </c>
      <c r="BQ51" s="47"/>
      <c r="BR51" s="47"/>
      <c r="BS51" s="47"/>
    </row>
    <row r="52" spans="2:71" s="5" customFormat="1" x14ac:dyDescent="0.3">
      <c r="B52" s="51">
        <v>90</v>
      </c>
      <c r="C52" s="48">
        <v>3</v>
      </c>
      <c r="D52" s="1">
        <v>2</v>
      </c>
      <c r="E52" s="1">
        <v>0</v>
      </c>
      <c r="F52" s="1">
        <v>0</v>
      </c>
      <c r="G52" s="39">
        <v>0</v>
      </c>
      <c r="H52" s="3">
        <v>1</v>
      </c>
      <c r="I52" s="3">
        <v>0</v>
      </c>
      <c r="J52" s="3">
        <v>0</v>
      </c>
      <c r="K52" s="3">
        <v>0</v>
      </c>
      <c r="L52" s="3">
        <v>0</v>
      </c>
      <c r="M52" s="3">
        <v>1</v>
      </c>
      <c r="N52" s="49">
        <v>0</v>
      </c>
      <c r="O52" s="49">
        <v>0</v>
      </c>
      <c r="P52" s="49">
        <v>1</v>
      </c>
      <c r="Q52" s="2">
        <v>0</v>
      </c>
      <c r="R52" s="2">
        <v>0</v>
      </c>
      <c r="S52" s="7"/>
      <c r="U52" s="1">
        <f t="shared" si="46"/>
        <v>1</v>
      </c>
      <c r="V52" s="1">
        <f t="shared" si="47"/>
        <v>0</v>
      </c>
      <c r="W52" s="1">
        <f t="shared" si="48"/>
        <v>0</v>
      </c>
      <c r="X52" s="1">
        <f t="shared" si="49"/>
        <v>0</v>
      </c>
      <c r="Y52" s="50">
        <f t="shared" si="50"/>
        <v>0</v>
      </c>
      <c r="Z52" s="50">
        <f t="shared" si="51"/>
        <v>0</v>
      </c>
      <c r="AA52" s="50">
        <f t="shared" si="52"/>
        <v>0</v>
      </c>
      <c r="AB52" s="50">
        <f t="shared" si="53"/>
        <v>0</v>
      </c>
      <c r="AC52" s="50">
        <f t="shared" si="54"/>
        <v>0</v>
      </c>
      <c r="AD52" s="50">
        <f t="shared" si="55"/>
        <v>0</v>
      </c>
      <c r="AE52" s="49">
        <f t="shared" si="56"/>
        <v>0</v>
      </c>
      <c r="AF52" s="49">
        <f t="shared" si="57"/>
        <v>0</v>
      </c>
      <c r="AG52" s="49">
        <f t="shared" si="58"/>
        <v>0</v>
      </c>
      <c r="AH52" s="2">
        <f t="shared" si="59"/>
        <v>0</v>
      </c>
      <c r="AI52" s="2">
        <f t="shared" si="60"/>
        <v>0</v>
      </c>
      <c r="AJ52" s="120">
        <f t="shared" si="61"/>
        <v>0.59523809523809523</v>
      </c>
      <c r="AK52" s="120">
        <f t="shared" si="62"/>
        <v>0.45238095238095238</v>
      </c>
      <c r="AL52" s="111">
        <f t="shared" si="63"/>
        <v>0.61904761904761907</v>
      </c>
      <c r="AM52" s="111">
        <f t="shared" si="64"/>
        <v>0.76190476190476186</v>
      </c>
      <c r="AN52" s="47">
        <f t="shared" si="65"/>
        <v>0.73809523809523814</v>
      </c>
      <c r="AO52" s="47">
        <f t="shared" si="66"/>
        <v>0.88095238095238093</v>
      </c>
      <c r="AP52" s="47">
        <f t="shared" si="67"/>
        <v>0.11904761904761904</v>
      </c>
      <c r="AQ52" s="122">
        <f t="shared" si="68"/>
        <v>0.76190476190476186</v>
      </c>
      <c r="AR52" s="122" t="s">
        <v>718</v>
      </c>
      <c r="AS52" s="140" t="s">
        <v>677</v>
      </c>
      <c r="AT52" s="47" t="str">
        <f t="shared" si="69"/>
        <v>NA</v>
      </c>
      <c r="AU52" s="47" t="str">
        <f t="shared" si="70"/>
        <v>NA</v>
      </c>
      <c r="AV52" s="47" t="str">
        <f t="shared" si="71"/>
        <v>NA</v>
      </c>
      <c r="AW52" s="47" t="str">
        <f t="shared" si="72"/>
        <v>NA</v>
      </c>
      <c r="AX52" s="47">
        <f t="shared" si="73"/>
        <v>0.88095238095238093</v>
      </c>
      <c r="AY52" s="47" t="str">
        <f t="shared" si="74"/>
        <v>NA</v>
      </c>
      <c r="AZ52" s="47" t="str">
        <f t="shared" si="75"/>
        <v>NA</v>
      </c>
      <c r="BA52" s="88">
        <f t="shared" si="76"/>
        <v>0.34126984126984128</v>
      </c>
      <c r="BB52" s="94" t="str">
        <f t="shared" si="77"/>
        <v>NA</v>
      </c>
      <c r="BC52" s="94" t="str">
        <f t="shared" si="78"/>
        <v>NA</v>
      </c>
      <c r="BD52" s="94" t="str">
        <f t="shared" si="79"/>
        <v>NA</v>
      </c>
      <c r="BE52" s="94" t="str">
        <f t="shared" si="80"/>
        <v>NA</v>
      </c>
      <c r="BF52" s="94">
        <f t="shared" si="81"/>
        <v>0.34126984126984128</v>
      </c>
      <c r="BG52" s="94" t="str">
        <f t="shared" si="82"/>
        <v>NA</v>
      </c>
      <c r="BH52" s="94" t="str">
        <f t="shared" si="83"/>
        <v>NA</v>
      </c>
      <c r="BI52" s="130">
        <f t="shared" si="84"/>
        <v>0.11904761904761907</v>
      </c>
      <c r="BJ52" s="131" t="str">
        <f t="shared" si="85"/>
        <v>NA</v>
      </c>
      <c r="BK52" s="131" t="str">
        <f t="shared" si="86"/>
        <v>NA</v>
      </c>
      <c r="BL52" s="131" t="str">
        <f t="shared" si="87"/>
        <v>NA</v>
      </c>
      <c r="BM52" s="131" t="str">
        <f t="shared" si="88"/>
        <v>NA</v>
      </c>
      <c r="BN52" s="131">
        <f t="shared" si="89"/>
        <v>0.11904761904761907</v>
      </c>
      <c r="BO52" s="131" t="str">
        <f t="shared" si="90"/>
        <v>NA</v>
      </c>
      <c r="BP52" s="131" t="str">
        <f t="shared" si="91"/>
        <v>NA</v>
      </c>
      <c r="BQ52" s="47"/>
      <c r="BR52" s="47"/>
      <c r="BS52" s="47"/>
    </row>
    <row r="53" spans="2:71" s="5" customFormat="1" x14ac:dyDescent="0.3">
      <c r="B53" s="51">
        <v>91</v>
      </c>
      <c r="C53" s="48">
        <v>3</v>
      </c>
      <c r="D53" s="1">
        <v>3</v>
      </c>
      <c r="E53" s="1">
        <v>1</v>
      </c>
      <c r="F53" s="1">
        <v>3</v>
      </c>
      <c r="G53" s="39">
        <v>1</v>
      </c>
      <c r="H53" s="3">
        <v>3</v>
      </c>
      <c r="I53" s="3">
        <v>3</v>
      </c>
      <c r="J53" s="3">
        <v>1</v>
      </c>
      <c r="K53" s="3">
        <v>0</v>
      </c>
      <c r="L53" s="3">
        <v>1</v>
      </c>
      <c r="M53" s="3">
        <v>3</v>
      </c>
      <c r="N53" s="49">
        <v>0</v>
      </c>
      <c r="O53" s="49">
        <v>0</v>
      </c>
      <c r="P53" s="49">
        <v>0</v>
      </c>
      <c r="Q53" s="2">
        <v>0</v>
      </c>
      <c r="R53" s="2">
        <v>0</v>
      </c>
      <c r="S53" s="7"/>
      <c r="U53" s="1">
        <f t="shared" si="46"/>
        <v>1</v>
      </c>
      <c r="V53" s="1">
        <f t="shared" si="47"/>
        <v>0</v>
      </c>
      <c r="W53" s="1">
        <f t="shared" si="48"/>
        <v>1</v>
      </c>
      <c r="X53" s="1">
        <f t="shared" si="49"/>
        <v>0</v>
      </c>
      <c r="Y53" s="50">
        <f t="shared" si="50"/>
        <v>1</v>
      </c>
      <c r="Z53" s="50">
        <f t="shared" si="51"/>
        <v>1</v>
      </c>
      <c r="AA53" s="50">
        <f t="shared" si="52"/>
        <v>0</v>
      </c>
      <c r="AB53" s="50">
        <f t="shared" si="53"/>
        <v>0</v>
      </c>
      <c r="AC53" s="50">
        <f t="shared" si="54"/>
        <v>0</v>
      </c>
      <c r="AD53" s="50">
        <f t="shared" si="55"/>
        <v>1</v>
      </c>
      <c r="AE53" s="49">
        <f t="shared" si="56"/>
        <v>0</v>
      </c>
      <c r="AF53" s="49">
        <f t="shared" si="57"/>
        <v>0</v>
      </c>
      <c r="AG53" s="49">
        <f t="shared" si="58"/>
        <v>0</v>
      </c>
      <c r="AH53" s="2">
        <f t="shared" si="59"/>
        <v>0</v>
      </c>
      <c r="AI53" s="2">
        <f t="shared" si="60"/>
        <v>0</v>
      </c>
      <c r="AJ53" s="120">
        <f t="shared" si="61"/>
        <v>0.7142857142857143</v>
      </c>
      <c r="AK53" s="120">
        <f t="shared" si="62"/>
        <v>0.5714285714285714</v>
      </c>
      <c r="AL53" s="111">
        <f t="shared" si="63"/>
        <v>0.54761904761904767</v>
      </c>
      <c r="AM53" s="111">
        <f t="shared" si="64"/>
        <v>0.69047619047619047</v>
      </c>
      <c r="AN53" s="47">
        <f t="shared" si="65"/>
        <v>0.42857142857142855</v>
      </c>
      <c r="AO53" s="47">
        <f t="shared" si="66"/>
        <v>0.5714285714285714</v>
      </c>
      <c r="AP53" s="47">
        <f t="shared" si="67"/>
        <v>0.42857142857142855</v>
      </c>
      <c r="AQ53" s="122">
        <f t="shared" si="68"/>
        <v>0.7142857142857143</v>
      </c>
      <c r="AR53" s="122" t="s">
        <v>722</v>
      </c>
      <c r="AS53" s="140" t="s">
        <v>694</v>
      </c>
      <c r="AT53" s="47">
        <f t="shared" si="69"/>
        <v>0.7142857142857143</v>
      </c>
      <c r="AU53" s="47" t="str">
        <f t="shared" si="70"/>
        <v>NA</v>
      </c>
      <c r="AV53" s="47" t="str">
        <f t="shared" si="71"/>
        <v>NA</v>
      </c>
      <c r="AW53" s="47" t="str">
        <f t="shared" si="72"/>
        <v>NA</v>
      </c>
      <c r="AX53" s="47" t="str">
        <f t="shared" si="73"/>
        <v>NA</v>
      </c>
      <c r="AY53" s="47" t="str">
        <f t="shared" si="74"/>
        <v>NA</v>
      </c>
      <c r="AZ53" s="47" t="str">
        <f t="shared" si="75"/>
        <v>NA</v>
      </c>
      <c r="BA53" s="88">
        <f t="shared" si="76"/>
        <v>0.23809523809523808</v>
      </c>
      <c r="BB53" s="94">
        <f t="shared" si="77"/>
        <v>0.23809523809523808</v>
      </c>
      <c r="BC53" s="94" t="str">
        <f t="shared" si="78"/>
        <v>NA</v>
      </c>
      <c r="BD53" s="94" t="str">
        <f t="shared" si="79"/>
        <v>NA</v>
      </c>
      <c r="BE53" s="94" t="str">
        <f t="shared" si="80"/>
        <v>NA</v>
      </c>
      <c r="BF53" s="94" t="str">
        <f t="shared" si="81"/>
        <v>NA</v>
      </c>
      <c r="BG53" s="94" t="str">
        <f t="shared" si="82"/>
        <v>NA</v>
      </c>
      <c r="BH53" s="94" t="str">
        <f t="shared" si="83"/>
        <v>NA</v>
      </c>
      <c r="BI53" s="130">
        <f t="shared" si="84"/>
        <v>0.1428571428571429</v>
      </c>
      <c r="BJ53" s="131">
        <f t="shared" si="85"/>
        <v>0.1428571428571429</v>
      </c>
      <c r="BK53" s="131" t="str">
        <f t="shared" si="86"/>
        <v>NA</v>
      </c>
      <c r="BL53" s="131" t="str">
        <f t="shared" si="87"/>
        <v>NA</v>
      </c>
      <c r="BM53" s="131" t="str">
        <f t="shared" si="88"/>
        <v>NA</v>
      </c>
      <c r="BN53" s="131" t="str">
        <f t="shared" si="89"/>
        <v>NA</v>
      </c>
      <c r="BO53" s="131" t="str">
        <f t="shared" si="90"/>
        <v>NA</v>
      </c>
      <c r="BP53" s="131" t="str">
        <f t="shared" si="91"/>
        <v>NA</v>
      </c>
      <c r="BQ53" s="47"/>
      <c r="BR53" s="47"/>
      <c r="BS53" s="47"/>
    </row>
    <row r="54" spans="2:71" s="5" customFormat="1" x14ac:dyDescent="0.3">
      <c r="B54" s="51">
        <v>93</v>
      </c>
      <c r="C54" s="48">
        <v>3</v>
      </c>
      <c r="D54" s="1">
        <v>0</v>
      </c>
      <c r="E54" s="1">
        <v>0</v>
      </c>
      <c r="F54" s="1">
        <v>0</v>
      </c>
      <c r="G54" s="39">
        <v>0</v>
      </c>
      <c r="H54" s="3">
        <v>0</v>
      </c>
      <c r="I54" s="3">
        <v>0</v>
      </c>
      <c r="J54" s="3">
        <v>0</v>
      </c>
      <c r="K54" s="3">
        <v>0</v>
      </c>
      <c r="L54" s="3">
        <v>0</v>
      </c>
      <c r="M54" s="3">
        <v>0</v>
      </c>
      <c r="N54" s="49">
        <v>0</v>
      </c>
      <c r="O54" s="49">
        <v>0</v>
      </c>
      <c r="P54" s="49">
        <v>0</v>
      </c>
      <c r="Q54" s="2">
        <v>0</v>
      </c>
      <c r="R54" s="2">
        <v>0</v>
      </c>
      <c r="S54" s="7"/>
      <c r="U54" s="1">
        <f t="shared" si="46"/>
        <v>0</v>
      </c>
      <c r="V54" s="1">
        <f t="shared" si="47"/>
        <v>0</v>
      </c>
      <c r="W54" s="1">
        <f t="shared" si="48"/>
        <v>0</v>
      </c>
      <c r="X54" s="1">
        <f t="shared" si="49"/>
        <v>0</v>
      </c>
      <c r="Y54" s="50">
        <f t="shared" si="50"/>
        <v>0</v>
      </c>
      <c r="Z54" s="50">
        <f t="shared" si="51"/>
        <v>0</v>
      </c>
      <c r="AA54" s="50">
        <f t="shared" si="52"/>
        <v>0</v>
      </c>
      <c r="AB54" s="50">
        <f t="shared" si="53"/>
        <v>0</v>
      </c>
      <c r="AC54" s="50">
        <f t="shared" si="54"/>
        <v>0</v>
      </c>
      <c r="AD54" s="50">
        <f t="shared" si="55"/>
        <v>0</v>
      </c>
      <c r="AE54" s="49">
        <f t="shared" si="56"/>
        <v>0</v>
      </c>
      <c r="AF54" s="49">
        <f t="shared" si="57"/>
        <v>0</v>
      </c>
      <c r="AG54" s="49">
        <f t="shared" si="58"/>
        <v>0</v>
      </c>
      <c r="AH54" s="2">
        <f t="shared" si="59"/>
        <v>0</v>
      </c>
      <c r="AI54" s="2">
        <f t="shared" si="60"/>
        <v>0</v>
      </c>
      <c r="AJ54" s="120">
        <f t="shared" si="61"/>
        <v>0.5714285714285714</v>
      </c>
      <c r="AK54" s="120">
        <f t="shared" si="62"/>
        <v>0.42857142857142855</v>
      </c>
      <c r="AL54" s="111">
        <f t="shared" si="63"/>
        <v>0.6428571428571429</v>
      </c>
      <c r="AM54" s="111">
        <f t="shared" si="64"/>
        <v>0.7857142857142857</v>
      </c>
      <c r="AN54" s="47">
        <f t="shared" si="65"/>
        <v>0.8571428571428571</v>
      </c>
      <c r="AO54" s="47">
        <f t="shared" si="66"/>
        <v>1</v>
      </c>
      <c r="AP54" s="47">
        <f t="shared" si="67"/>
        <v>0</v>
      </c>
      <c r="AQ54" s="122">
        <f t="shared" si="68"/>
        <v>0.7857142857142857</v>
      </c>
      <c r="AR54" s="122" t="s">
        <v>718</v>
      </c>
      <c r="AS54" s="140" t="s">
        <v>677</v>
      </c>
      <c r="AT54" s="47" t="str">
        <f t="shared" si="69"/>
        <v>NA</v>
      </c>
      <c r="AU54" s="47" t="str">
        <f t="shared" si="70"/>
        <v>NA</v>
      </c>
      <c r="AV54" s="47" t="str">
        <f t="shared" si="71"/>
        <v>NA</v>
      </c>
      <c r="AW54" s="47" t="str">
        <f t="shared" si="72"/>
        <v>NA</v>
      </c>
      <c r="AX54" s="47">
        <f t="shared" si="73"/>
        <v>1</v>
      </c>
      <c r="AY54" s="47" t="str">
        <f t="shared" si="74"/>
        <v>NA</v>
      </c>
      <c r="AZ54" s="47" t="str">
        <f t="shared" si="75"/>
        <v>NA</v>
      </c>
      <c r="BA54" s="88">
        <f t="shared" si="76"/>
        <v>0.45238095238095244</v>
      </c>
      <c r="BB54" s="94" t="str">
        <f t="shared" si="77"/>
        <v>NA</v>
      </c>
      <c r="BC54" s="94" t="str">
        <f t="shared" si="78"/>
        <v>NA</v>
      </c>
      <c r="BD54" s="94" t="str">
        <f t="shared" si="79"/>
        <v>NA</v>
      </c>
      <c r="BE54" s="94" t="str">
        <f t="shared" si="80"/>
        <v>NA</v>
      </c>
      <c r="BF54" s="94">
        <f t="shared" si="81"/>
        <v>0.45238095238095244</v>
      </c>
      <c r="BG54" s="94" t="str">
        <f t="shared" si="82"/>
        <v>NA</v>
      </c>
      <c r="BH54" s="94" t="str">
        <f t="shared" si="83"/>
        <v>NA</v>
      </c>
      <c r="BI54" s="130">
        <f t="shared" si="84"/>
        <v>0.1428571428571429</v>
      </c>
      <c r="BJ54" s="131" t="str">
        <f t="shared" si="85"/>
        <v>NA</v>
      </c>
      <c r="BK54" s="131" t="str">
        <f t="shared" si="86"/>
        <v>NA</v>
      </c>
      <c r="BL54" s="131" t="str">
        <f t="shared" si="87"/>
        <v>NA</v>
      </c>
      <c r="BM54" s="131" t="str">
        <f t="shared" si="88"/>
        <v>NA</v>
      </c>
      <c r="BN54" s="131">
        <f t="shared" si="89"/>
        <v>0.1428571428571429</v>
      </c>
      <c r="BO54" s="131" t="str">
        <f t="shared" si="90"/>
        <v>NA</v>
      </c>
      <c r="BP54" s="131" t="str">
        <f t="shared" si="91"/>
        <v>NA</v>
      </c>
      <c r="BQ54" s="47"/>
      <c r="BR54" s="47"/>
      <c r="BS54" s="47"/>
    </row>
    <row r="55" spans="2:71" s="5" customFormat="1" x14ac:dyDescent="0.3">
      <c r="B55" s="51">
        <v>94</v>
      </c>
      <c r="C55" s="48">
        <v>3</v>
      </c>
      <c r="D55" s="1">
        <v>3</v>
      </c>
      <c r="E55" s="1">
        <v>3</v>
      </c>
      <c r="F55" s="1">
        <v>3</v>
      </c>
      <c r="G55" s="39">
        <v>2</v>
      </c>
      <c r="H55" s="3">
        <v>3</v>
      </c>
      <c r="I55" s="3">
        <v>3</v>
      </c>
      <c r="J55" s="3">
        <v>2</v>
      </c>
      <c r="K55" s="3">
        <v>3</v>
      </c>
      <c r="L55" s="52">
        <v>1</v>
      </c>
      <c r="M55" s="3">
        <v>3</v>
      </c>
      <c r="N55" s="49">
        <v>0</v>
      </c>
      <c r="O55" s="49">
        <v>2</v>
      </c>
      <c r="P55" s="49">
        <v>3</v>
      </c>
      <c r="Q55" s="2">
        <v>1</v>
      </c>
      <c r="R55" s="2">
        <v>3</v>
      </c>
      <c r="S55" s="53" t="s">
        <v>28</v>
      </c>
      <c r="U55" s="1">
        <f t="shared" si="46"/>
        <v>1</v>
      </c>
      <c r="V55" s="1">
        <f t="shared" si="47"/>
        <v>1</v>
      </c>
      <c r="W55" s="1">
        <f t="shared" si="48"/>
        <v>1</v>
      </c>
      <c r="X55" s="1">
        <f t="shared" si="49"/>
        <v>1</v>
      </c>
      <c r="Y55" s="50">
        <f t="shared" si="50"/>
        <v>1</v>
      </c>
      <c r="Z55" s="50">
        <f t="shared" si="51"/>
        <v>1</v>
      </c>
      <c r="AA55" s="50">
        <f t="shared" si="52"/>
        <v>1</v>
      </c>
      <c r="AB55" s="50">
        <f t="shared" si="53"/>
        <v>1</v>
      </c>
      <c r="AC55" s="50">
        <f t="shared" si="54"/>
        <v>0</v>
      </c>
      <c r="AD55" s="50">
        <f t="shared" si="55"/>
        <v>1</v>
      </c>
      <c r="AE55" s="49">
        <f t="shared" si="56"/>
        <v>0</v>
      </c>
      <c r="AF55" s="49">
        <f t="shared" si="57"/>
        <v>1</v>
      </c>
      <c r="AG55" s="49">
        <f t="shared" si="58"/>
        <v>1</v>
      </c>
      <c r="AH55" s="2">
        <f t="shared" si="59"/>
        <v>0</v>
      </c>
      <c r="AI55" s="2">
        <f t="shared" si="60"/>
        <v>1</v>
      </c>
      <c r="AJ55" s="120">
        <f t="shared" si="61"/>
        <v>0.5</v>
      </c>
      <c r="AK55" s="120">
        <f t="shared" si="62"/>
        <v>0.54761904761904767</v>
      </c>
      <c r="AL55" s="111">
        <f t="shared" si="63"/>
        <v>0.47619047619047616</v>
      </c>
      <c r="AM55" s="111">
        <f t="shared" si="64"/>
        <v>0.42857142857142855</v>
      </c>
      <c r="AN55" s="47">
        <f t="shared" si="65"/>
        <v>0.26190476190476192</v>
      </c>
      <c r="AO55" s="47">
        <f t="shared" si="66"/>
        <v>0.21428571428571427</v>
      </c>
      <c r="AP55" s="47">
        <f t="shared" si="67"/>
        <v>0.7857142857142857</v>
      </c>
      <c r="AQ55" s="122">
        <f t="shared" si="68"/>
        <v>0.54761904761904767</v>
      </c>
      <c r="AR55" s="122" t="s">
        <v>721</v>
      </c>
      <c r="AS55" s="140" t="s">
        <v>679</v>
      </c>
      <c r="AT55" s="47" t="str">
        <f t="shared" si="69"/>
        <v>NA</v>
      </c>
      <c r="AU55" s="47" t="str">
        <f t="shared" si="70"/>
        <v>NA</v>
      </c>
      <c r="AV55" s="47" t="str">
        <f t="shared" si="71"/>
        <v>NA</v>
      </c>
      <c r="AW55" s="47" t="str">
        <f t="shared" si="72"/>
        <v>NA</v>
      </c>
      <c r="AX55" s="47" t="str">
        <f t="shared" si="73"/>
        <v>NA</v>
      </c>
      <c r="AY55" s="47" t="str">
        <f t="shared" si="74"/>
        <v>NA</v>
      </c>
      <c r="AZ55" s="47">
        <f t="shared" si="75"/>
        <v>0.7857142857142857</v>
      </c>
      <c r="BA55" s="88">
        <f t="shared" si="76"/>
        <v>0.44444444444444448</v>
      </c>
      <c r="BB55" s="94" t="str">
        <f t="shared" si="77"/>
        <v>NA</v>
      </c>
      <c r="BC55" s="94" t="str">
        <f t="shared" si="78"/>
        <v>NA</v>
      </c>
      <c r="BD55" s="94" t="str">
        <f t="shared" si="79"/>
        <v>NA</v>
      </c>
      <c r="BE55" s="94" t="str">
        <f t="shared" si="80"/>
        <v>NA</v>
      </c>
      <c r="BF55" s="94" t="str">
        <f t="shared" si="81"/>
        <v>NA</v>
      </c>
      <c r="BG55" s="94" t="str">
        <f t="shared" si="82"/>
        <v>NA</v>
      </c>
      <c r="BH55" s="94">
        <f t="shared" si="83"/>
        <v>0.44444444444444448</v>
      </c>
      <c r="BI55" s="130">
        <f t="shared" si="84"/>
        <v>0.23809523809523803</v>
      </c>
      <c r="BJ55" s="131" t="str">
        <f t="shared" si="85"/>
        <v>NA</v>
      </c>
      <c r="BK55" s="131" t="str">
        <f t="shared" si="86"/>
        <v>NA</v>
      </c>
      <c r="BL55" s="131" t="str">
        <f t="shared" si="87"/>
        <v>NA</v>
      </c>
      <c r="BM55" s="131" t="str">
        <f t="shared" si="88"/>
        <v>NA</v>
      </c>
      <c r="BN55" s="131" t="str">
        <f t="shared" si="89"/>
        <v>NA</v>
      </c>
      <c r="BO55" s="131" t="str">
        <f t="shared" si="90"/>
        <v>NA</v>
      </c>
      <c r="BP55" s="131">
        <f t="shared" si="91"/>
        <v>0.23809523809523803</v>
      </c>
      <c r="BQ55" s="47"/>
      <c r="BR55" s="47"/>
      <c r="BS55" s="47"/>
    </row>
    <row r="56" spans="2:71" s="5" customFormat="1" x14ac:dyDescent="0.3">
      <c r="B56" s="51">
        <v>95</v>
      </c>
      <c r="C56" s="48">
        <v>3</v>
      </c>
      <c r="D56" s="1">
        <v>2</v>
      </c>
      <c r="E56" s="1">
        <v>1</v>
      </c>
      <c r="F56" s="1">
        <v>0</v>
      </c>
      <c r="G56" s="39">
        <v>0</v>
      </c>
      <c r="H56" s="3">
        <v>3</v>
      </c>
      <c r="I56" s="3">
        <v>3</v>
      </c>
      <c r="J56" s="50">
        <v>0</v>
      </c>
      <c r="K56" s="3">
        <v>0</v>
      </c>
      <c r="L56" s="3">
        <v>0</v>
      </c>
      <c r="M56" s="3">
        <v>2</v>
      </c>
      <c r="N56" s="49">
        <v>0</v>
      </c>
      <c r="O56" s="49">
        <v>0</v>
      </c>
      <c r="P56" s="49">
        <v>0</v>
      </c>
      <c r="Q56" s="2">
        <v>0</v>
      </c>
      <c r="R56" s="2">
        <v>0</v>
      </c>
      <c r="S56" s="8"/>
      <c r="U56" s="1">
        <f t="shared" si="46"/>
        <v>1</v>
      </c>
      <c r="V56" s="1">
        <f t="shared" si="47"/>
        <v>0</v>
      </c>
      <c r="W56" s="1">
        <f t="shared" si="48"/>
        <v>0</v>
      </c>
      <c r="X56" s="1">
        <f t="shared" si="49"/>
        <v>0</v>
      </c>
      <c r="Y56" s="50">
        <f t="shared" si="50"/>
        <v>1</v>
      </c>
      <c r="Z56" s="50">
        <f t="shared" si="51"/>
        <v>1</v>
      </c>
      <c r="AA56" s="50">
        <f t="shared" si="52"/>
        <v>0</v>
      </c>
      <c r="AB56" s="50">
        <f t="shared" si="53"/>
        <v>0</v>
      </c>
      <c r="AC56" s="50">
        <f t="shared" si="54"/>
        <v>0</v>
      </c>
      <c r="AD56" s="50">
        <f t="shared" si="55"/>
        <v>1</v>
      </c>
      <c r="AE56" s="49">
        <f t="shared" si="56"/>
        <v>0</v>
      </c>
      <c r="AF56" s="49">
        <f t="shared" si="57"/>
        <v>0</v>
      </c>
      <c r="AG56" s="49">
        <f t="shared" si="58"/>
        <v>0</v>
      </c>
      <c r="AH56" s="2">
        <f t="shared" si="59"/>
        <v>0</v>
      </c>
      <c r="AI56" s="2">
        <f t="shared" si="60"/>
        <v>0</v>
      </c>
      <c r="AJ56" s="120">
        <f t="shared" si="61"/>
        <v>0.59523809523809523</v>
      </c>
      <c r="AK56" s="120">
        <f t="shared" si="62"/>
        <v>0.45238095238095238</v>
      </c>
      <c r="AL56" s="111">
        <f t="shared" si="63"/>
        <v>0.52380952380952384</v>
      </c>
      <c r="AM56" s="111">
        <f t="shared" si="64"/>
        <v>0.66666666666666663</v>
      </c>
      <c r="AN56" s="47">
        <f t="shared" si="65"/>
        <v>0.59523809523809523</v>
      </c>
      <c r="AO56" s="47">
        <f t="shared" si="66"/>
        <v>0.73809523809523814</v>
      </c>
      <c r="AP56" s="47">
        <f t="shared" si="67"/>
        <v>0.26190476190476192</v>
      </c>
      <c r="AQ56" s="122">
        <f t="shared" si="68"/>
        <v>0.66666666666666663</v>
      </c>
      <c r="AR56" s="122" t="s">
        <v>718</v>
      </c>
      <c r="AS56" s="140" t="s">
        <v>677</v>
      </c>
      <c r="AT56" s="47" t="str">
        <f t="shared" si="69"/>
        <v>NA</v>
      </c>
      <c r="AU56" s="47" t="str">
        <f t="shared" si="70"/>
        <v>NA</v>
      </c>
      <c r="AV56" s="47" t="str">
        <f t="shared" si="71"/>
        <v>NA</v>
      </c>
      <c r="AW56" s="47" t="str">
        <f t="shared" si="72"/>
        <v>NA</v>
      </c>
      <c r="AX56" s="47">
        <f t="shared" si="73"/>
        <v>0.73809523809523814</v>
      </c>
      <c r="AY56" s="47" t="str">
        <f t="shared" si="74"/>
        <v>NA</v>
      </c>
      <c r="AZ56" s="47" t="str">
        <f t="shared" si="75"/>
        <v>NA</v>
      </c>
      <c r="BA56" s="88">
        <f t="shared" si="76"/>
        <v>0.23015873015873023</v>
      </c>
      <c r="BB56" s="94" t="str">
        <f t="shared" si="77"/>
        <v>NA</v>
      </c>
      <c r="BC56" s="94" t="str">
        <f t="shared" si="78"/>
        <v>NA</v>
      </c>
      <c r="BD56" s="94" t="str">
        <f t="shared" si="79"/>
        <v>NA</v>
      </c>
      <c r="BE56" s="94" t="str">
        <f t="shared" si="80"/>
        <v>NA</v>
      </c>
      <c r="BF56" s="94">
        <f t="shared" si="81"/>
        <v>0.23015873015873023</v>
      </c>
      <c r="BG56" s="94" t="str">
        <f t="shared" si="82"/>
        <v>NA</v>
      </c>
      <c r="BH56" s="94" t="str">
        <f t="shared" si="83"/>
        <v>NA</v>
      </c>
      <c r="BI56" s="130">
        <f t="shared" si="84"/>
        <v>7.1428571428571508E-2</v>
      </c>
      <c r="BJ56" s="131" t="str">
        <f t="shared" si="85"/>
        <v>NA</v>
      </c>
      <c r="BK56" s="131" t="str">
        <f t="shared" si="86"/>
        <v>NA</v>
      </c>
      <c r="BL56" s="131" t="str">
        <f t="shared" si="87"/>
        <v>NA</v>
      </c>
      <c r="BM56" s="131" t="str">
        <f t="shared" si="88"/>
        <v>NA</v>
      </c>
      <c r="BN56" s="131">
        <f t="shared" si="89"/>
        <v>7.1428571428571508E-2</v>
      </c>
      <c r="BO56" s="131" t="str">
        <f t="shared" si="90"/>
        <v>NA</v>
      </c>
      <c r="BP56" s="131" t="str">
        <f t="shared" si="91"/>
        <v>NA</v>
      </c>
      <c r="BQ56" s="47"/>
      <c r="BR56" s="47"/>
      <c r="BS56" s="47"/>
    </row>
    <row r="57" spans="2:71" s="5" customFormat="1" x14ac:dyDescent="0.3">
      <c r="B57" s="51">
        <v>96</v>
      </c>
      <c r="C57" s="48">
        <v>3</v>
      </c>
      <c r="D57" s="1">
        <v>2</v>
      </c>
      <c r="E57" s="1">
        <v>2</v>
      </c>
      <c r="F57" s="1">
        <v>0</v>
      </c>
      <c r="G57" s="39">
        <v>1</v>
      </c>
      <c r="H57" s="52">
        <v>1</v>
      </c>
      <c r="I57" s="3">
        <v>0</v>
      </c>
      <c r="J57" s="3">
        <v>0</v>
      </c>
      <c r="K57" s="3">
        <v>0</v>
      </c>
      <c r="L57" s="3">
        <v>0</v>
      </c>
      <c r="M57" s="3">
        <v>0</v>
      </c>
      <c r="N57" s="49">
        <v>0</v>
      </c>
      <c r="O57" s="49">
        <v>0</v>
      </c>
      <c r="P57" s="49">
        <v>0</v>
      </c>
      <c r="Q57" s="2">
        <v>0</v>
      </c>
      <c r="R57" s="2">
        <v>0</v>
      </c>
      <c r="S57" s="53" t="s">
        <v>36</v>
      </c>
      <c r="U57" s="1">
        <f t="shared" si="46"/>
        <v>1</v>
      </c>
      <c r="V57" s="1">
        <f t="shared" si="47"/>
        <v>1</v>
      </c>
      <c r="W57" s="1">
        <f t="shared" si="48"/>
        <v>0</v>
      </c>
      <c r="X57" s="1">
        <f t="shared" si="49"/>
        <v>0</v>
      </c>
      <c r="Y57" s="50">
        <f t="shared" si="50"/>
        <v>0</v>
      </c>
      <c r="Z57" s="50">
        <f t="shared" si="51"/>
        <v>0</v>
      </c>
      <c r="AA57" s="50">
        <f t="shared" si="52"/>
        <v>0</v>
      </c>
      <c r="AB57" s="50">
        <f t="shared" si="53"/>
        <v>0</v>
      </c>
      <c r="AC57" s="50">
        <f t="shared" si="54"/>
        <v>0</v>
      </c>
      <c r="AD57" s="50">
        <f t="shared" si="55"/>
        <v>0</v>
      </c>
      <c r="AE57" s="49">
        <f t="shared" si="56"/>
        <v>0</v>
      </c>
      <c r="AF57" s="49">
        <f t="shared" si="57"/>
        <v>0</v>
      </c>
      <c r="AG57" s="49">
        <f t="shared" si="58"/>
        <v>0</v>
      </c>
      <c r="AH57" s="2">
        <f t="shared" si="59"/>
        <v>0</v>
      </c>
      <c r="AI57" s="2">
        <f t="shared" si="60"/>
        <v>0</v>
      </c>
      <c r="AJ57" s="120">
        <f t="shared" si="61"/>
        <v>0.69047619047619047</v>
      </c>
      <c r="AK57" s="120">
        <f t="shared" si="62"/>
        <v>0.54761904761904767</v>
      </c>
      <c r="AL57" s="111">
        <f t="shared" si="63"/>
        <v>0.7142857142857143</v>
      </c>
      <c r="AM57" s="111">
        <f t="shared" si="64"/>
        <v>0.8571428571428571</v>
      </c>
      <c r="AN57" s="47">
        <f t="shared" si="65"/>
        <v>0.73809523809523814</v>
      </c>
      <c r="AO57" s="47">
        <f t="shared" si="66"/>
        <v>0.88095238095238093</v>
      </c>
      <c r="AP57" s="47">
        <f t="shared" si="67"/>
        <v>0.11904761904761904</v>
      </c>
      <c r="AQ57" s="122">
        <f t="shared" si="68"/>
        <v>0.8571428571428571</v>
      </c>
      <c r="AR57" s="122" t="s">
        <v>718</v>
      </c>
      <c r="AS57" s="140" t="s">
        <v>677</v>
      </c>
      <c r="AT57" s="47" t="str">
        <f t="shared" si="69"/>
        <v>NA</v>
      </c>
      <c r="AU57" s="47" t="str">
        <f t="shared" si="70"/>
        <v>NA</v>
      </c>
      <c r="AV57" s="47" t="str">
        <f t="shared" si="71"/>
        <v>NA</v>
      </c>
      <c r="AW57" s="47" t="str">
        <f t="shared" si="72"/>
        <v>NA</v>
      </c>
      <c r="AX57" s="47">
        <f t="shared" si="73"/>
        <v>0.88095238095238093</v>
      </c>
      <c r="AY57" s="47" t="str">
        <f t="shared" si="74"/>
        <v>NA</v>
      </c>
      <c r="AZ57" s="47" t="str">
        <f t="shared" si="75"/>
        <v>NA</v>
      </c>
      <c r="BA57" s="88">
        <f t="shared" si="76"/>
        <v>0.30952380952380942</v>
      </c>
      <c r="BB57" s="94" t="str">
        <f t="shared" si="77"/>
        <v>NA</v>
      </c>
      <c r="BC57" s="94" t="str">
        <f t="shared" si="78"/>
        <v>NA</v>
      </c>
      <c r="BD57" s="94" t="str">
        <f t="shared" si="79"/>
        <v>NA</v>
      </c>
      <c r="BE57" s="94" t="str">
        <f t="shared" si="80"/>
        <v>NA</v>
      </c>
      <c r="BF57" s="94">
        <f t="shared" si="81"/>
        <v>0.30952380952380942</v>
      </c>
      <c r="BG57" s="94" t="str">
        <f t="shared" si="82"/>
        <v>NA</v>
      </c>
      <c r="BH57" s="94" t="str">
        <f t="shared" si="83"/>
        <v>NA</v>
      </c>
      <c r="BI57" s="130">
        <f t="shared" si="84"/>
        <v>2.3809523809523836E-2</v>
      </c>
      <c r="BJ57" s="131" t="str">
        <f t="shared" si="85"/>
        <v>NA</v>
      </c>
      <c r="BK57" s="131" t="str">
        <f t="shared" si="86"/>
        <v>NA</v>
      </c>
      <c r="BL57" s="131" t="str">
        <f t="shared" si="87"/>
        <v>NA</v>
      </c>
      <c r="BM57" s="131" t="str">
        <f t="shared" si="88"/>
        <v>NA</v>
      </c>
      <c r="BN57" s="131">
        <f t="shared" si="89"/>
        <v>2.3809523809523836E-2</v>
      </c>
      <c r="BO57" s="131" t="str">
        <f t="shared" si="90"/>
        <v>NA</v>
      </c>
      <c r="BP57" s="131" t="str">
        <f t="shared" si="91"/>
        <v>NA</v>
      </c>
      <c r="BQ57" s="47"/>
      <c r="BR57" s="47"/>
      <c r="BS57" s="47"/>
    </row>
    <row r="58" spans="2:71" s="5" customFormat="1" x14ac:dyDescent="0.3">
      <c r="B58" s="51">
        <v>97</v>
      </c>
      <c r="C58" s="48">
        <v>3</v>
      </c>
      <c r="D58" s="1">
        <v>2</v>
      </c>
      <c r="E58" s="1">
        <v>2</v>
      </c>
      <c r="F58" s="1">
        <v>3</v>
      </c>
      <c r="G58" s="39">
        <v>1</v>
      </c>
      <c r="H58" s="3">
        <v>3</v>
      </c>
      <c r="I58" s="52">
        <v>0</v>
      </c>
      <c r="J58" s="3">
        <v>2</v>
      </c>
      <c r="K58" s="52">
        <v>0</v>
      </c>
      <c r="L58" s="3">
        <v>3</v>
      </c>
      <c r="M58" s="3">
        <v>2</v>
      </c>
      <c r="N58" s="49">
        <v>3</v>
      </c>
      <c r="O58" s="49">
        <v>3</v>
      </c>
      <c r="P58" s="49">
        <v>3</v>
      </c>
      <c r="Q58" s="2">
        <v>3</v>
      </c>
      <c r="R58" s="2">
        <v>3</v>
      </c>
      <c r="S58" s="53" t="s">
        <v>49</v>
      </c>
      <c r="U58" s="1">
        <f t="shared" si="46"/>
        <v>1</v>
      </c>
      <c r="V58" s="1">
        <f t="shared" si="47"/>
        <v>1</v>
      </c>
      <c r="W58" s="1">
        <f t="shared" si="48"/>
        <v>1</v>
      </c>
      <c r="X58" s="1">
        <f t="shared" si="49"/>
        <v>0</v>
      </c>
      <c r="Y58" s="50">
        <f t="shared" si="50"/>
        <v>1</v>
      </c>
      <c r="Z58" s="50">
        <f t="shared" si="51"/>
        <v>0</v>
      </c>
      <c r="AA58" s="50">
        <f t="shared" si="52"/>
        <v>1</v>
      </c>
      <c r="AB58" s="50">
        <f t="shared" si="53"/>
        <v>0</v>
      </c>
      <c r="AC58" s="50">
        <f t="shared" si="54"/>
        <v>1</v>
      </c>
      <c r="AD58" s="50">
        <f t="shared" si="55"/>
        <v>1</v>
      </c>
      <c r="AE58" s="49">
        <f t="shared" si="56"/>
        <v>1</v>
      </c>
      <c r="AF58" s="49">
        <f t="shared" si="57"/>
        <v>1</v>
      </c>
      <c r="AG58" s="49">
        <f t="shared" si="58"/>
        <v>1</v>
      </c>
      <c r="AH58" s="2">
        <f t="shared" si="59"/>
        <v>1</v>
      </c>
      <c r="AI58" s="2">
        <f t="shared" si="60"/>
        <v>1</v>
      </c>
      <c r="AJ58" s="120">
        <f t="shared" si="61"/>
        <v>0.52380952380952384</v>
      </c>
      <c r="AK58" s="120">
        <f t="shared" si="62"/>
        <v>0.66666666666666663</v>
      </c>
      <c r="AL58" s="111">
        <f t="shared" si="63"/>
        <v>0.5</v>
      </c>
      <c r="AM58" s="111">
        <f t="shared" si="64"/>
        <v>0.35714285714285715</v>
      </c>
      <c r="AN58" s="47">
        <f t="shared" si="65"/>
        <v>0.38095238095238093</v>
      </c>
      <c r="AO58" s="47">
        <f t="shared" si="66"/>
        <v>0.23809523809523808</v>
      </c>
      <c r="AP58" s="47">
        <f t="shared" si="67"/>
        <v>0.76190476190476186</v>
      </c>
      <c r="AQ58" s="122">
        <f t="shared" si="68"/>
        <v>0.66666666666666663</v>
      </c>
      <c r="AR58" s="122" t="s">
        <v>721</v>
      </c>
      <c r="AS58" s="140" t="s">
        <v>679</v>
      </c>
      <c r="AT58" s="47" t="str">
        <f t="shared" si="69"/>
        <v>NA</v>
      </c>
      <c r="AU58" s="47" t="str">
        <f t="shared" si="70"/>
        <v>NA</v>
      </c>
      <c r="AV58" s="47" t="str">
        <f t="shared" si="71"/>
        <v>NA</v>
      </c>
      <c r="AW58" s="47" t="str">
        <f t="shared" si="72"/>
        <v>NA</v>
      </c>
      <c r="AX58" s="47" t="str">
        <f t="shared" si="73"/>
        <v>NA</v>
      </c>
      <c r="AY58" s="47" t="str">
        <f t="shared" si="74"/>
        <v>NA</v>
      </c>
      <c r="AZ58" s="47">
        <f t="shared" si="75"/>
        <v>0.76190476190476186</v>
      </c>
      <c r="BA58" s="88">
        <f t="shared" si="76"/>
        <v>0.33333333333333331</v>
      </c>
      <c r="BB58" s="94" t="str">
        <f t="shared" si="77"/>
        <v>NA</v>
      </c>
      <c r="BC58" s="94" t="str">
        <f t="shared" si="78"/>
        <v>NA</v>
      </c>
      <c r="BD58" s="94" t="str">
        <f t="shared" si="79"/>
        <v>NA</v>
      </c>
      <c r="BE58" s="94" t="str">
        <f t="shared" si="80"/>
        <v>NA</v>
      </c>
      <c r="BF58" s="94" t="str">
        <f t="shared" si="81"/>
        <v>NA</v>
      </c>
      <c r="BG58" s="94" t="str">
        <f t="shared" si="82"/>
        <v>NA</v>
      </c>
      <c r="BH58" s="94">
        <f t="shared" si="83"/>
        <v>0.33333333333333331</v>
      </c>
      <c r="BI58" s="130">
        <f t="shared" si="84"/>
        <v>9.5238095238095233E-2</v>
      </c>
      <c r="BJ58" s="131" t="str">
        <f t="shared" si="85"/>
        <v>NA</v>
      </c>
      <c r="BK58" s="131" t="str">
        <f t="shared" si="86"/>
        <v>NA</v>
      </c>
      <c r="BL58" s="131" t="str">
        <f t="shared" si="87"/>
        <v>NA</v>
      </c>
      <c r="BM58" s="131" t="str">
        <f t="shared" si="88"/>
        <v>NA</v>
      </c>
      <c r="BN58" s="131" t="str">
        <f t="shared" si="89"/>
        <v>NA</v>
      </c>
      <c r="BO58" s="131" t="str">
        <f t="shared" si="90"/>
        <v>NA</v>
      </c>
      <c r="BP58" s="131">
        <f t="shared" si="91"/>
        <v>9.5238095238095233E-2</v>
      </c>
      <c r="BQ58" s="47"/>
      <c r="BR58" s="47"/>
      <c r="BS58" s="47"/>
    </row>
    <row r="59" spans="2:71" s="5" customFormat="1" x14ac:dyDescent="0.3">
      <c r="B59" s="51">
        <v>98</v>
      </c>
      <c r="C59" s="48">
        <v>3</v>
      </c>
      <c r="D59" s="1">
        <v>3</v>
      </c>
      <c r="E59" s="1">
        <v>3</v>
      </c>
      <c r="F59" s="1">
        <v>3</v>
      </c>
      <c r="G59" s="39">
        <v>3</v>
      </c>
      <c r="H59" s="3">
        <v>3</v>
      </c>
      <c r="I59" s="3">
        <v>3</v>
      </c>
      <c r="J59" s="3">
        <v>2</v>
      </c>
      <c r="K59" s="3">
        <v>3</v>
      </c>
      <c r="L59" s="3">
        <v>2</v>
      </c>
      <c r="M59" s="3">
        <v>3</v>
      </c>
      <c r="N59" s="49">
        <v>0</v>
      </c>
      <c r="O59" s="49">
        <v>1</v>
      </c>
      <c r="P59" s="49">
        <v>2</v>
      </c>
      <c r="Q59" s="2">
        <v>2</v>
      </c>
      <c r="R59" s="2">
        <v>3</v>
      </c>
      <c r="S59" s="7"/>
      <c r="U59" s="1">
        <f t="shared" si="46"/>
        <v>1</v>
      </c>
      <c r="V59" s="1">
        <f t="shared" si="47"/>
        <v>1</v>
      </c>
      <c r="W59" s="1">
        <f t="shared" si="48"/>
        <v>1</v>
      </c>
      <c r="X59" s="1">
        <f t="shared" si="49"/>
        <v>1</v>
      </c>
      <c r="Y59" s="50">
        <f t="shared" si="50"/>
        <v>1</v>
      </c>
      <c r="Z59" s="50">
        <f t="shared" si="51"/>
        <v>1</v>
      </c>
      <c r="AA59" s="50">
        <f t="shared" si="52"/>
        <v>1</v>
      </c>
      <c r="AB59" s="50">
        <f t="shared" si="53"/>
        <v>1</v>
      </c>
      <c r="AC59" s="50">
        <f t="shared" si="54"/>
        <v>1</v>
      </c>
      <c r="AD59" s="50">
        <f t="shared" si="55"/>
        <v>1</v>
      </c>
      <c r="AE59" s="49">
        <f t="shared" si="56"/>
        <v>0</v>
      </c>
      <c r="AF59" s="49">
        <f t="shared" si="57"/>
        <v>0</v>
      </c>
      <c r="AG59" s="49">
        <f t="shared" si="58"/>
        <v>1</v>
      </c>
      <c r="AH59" s="2">
        <f t="shared" si="59"/>
        <v>1</v>
      </c>
      <c r="AI59" s="2">
        <f t="shared" si="60"/>
        <v>1</v>
      </c>
      <c r="AJ59" s="120">
        <f t="shared" si="61"/>
        <v>0.54761904761904767</v>
      </c>
      <c r="AK59" s="120">
        <f t="shared" si="62"/>
        <v>0.6428571428571429</v>
      </c>
      <c r="AL59" s="111">
        <f t="shared" si="63"/>
        <v>0.52380952380952384</v>
      </c>
      <c r="AM59" s="111">
        <f t="shared" si="64"/>
        <v>0.42857142857142855</v>
      </c>
      <c r="AN59" s="47">
        <f t="shared" si="65"/>
        <v>0.30952380952380953</v>
      </c>
      <c r="AO59" s="47">
        <f t="shared" si="66"/>
        <v>0.21428571428571427</v>
      </c>
      <c r="AP59" s="47">
        <f t="shared" si="67"/>
        <v>0.7857142857142857</v>
      </c>
      <c r="AQ59" s="122">
        <f t="shared" si="68"/>
        <v>0.6428571428571429</v>
      </c>
      <c r="AR59" s="122" t="s">
        <v>721</v>
      </c>
      <c r="AS59" s="140" t="s">
        <v>679</v>
      </c>
      <c r="AT59" s="47" t="str">
        <f t="shared" si="69"/>
        <v>NA</v>
      </c>
      <c r="AU59" s="47" t="str">
        <f t="shared" si="70"/>
        <v>NA</v>
      </c>
      <c r="AV59" s="47" t="str">
        <f t="shared" si="71"/>
        <v>NA</v>
      </c>
      <c r="AW59" s="47" t="str">
        <f t="shared" si="72"/>
        <v>NA</v>
      </c>
      <c r="AX59" s="47" t="str">
        <f t="shared" si="73"/>
        <v>NA</v>
      </c>
      <c r="AY59" s="47" t="str">
        <f t="shared" si="74"/>
        <v>NA</v>
      </c>
      <c r="AZ59" s="47">
        <f t="shared" si="75"/>
        <v>0.7857142857142857</v>
      </c>
      <c r="BA59" s="88">
        <f t="shared" si="76"/>
        <v>0.3968253968253968</v>
      </c>
      <c r="BB59" s="94" t="str">
        <f t="shared" si="77"/>
        <v>NA</v>
      </c>
      <c r="BC59" s="94" t="str">
        <f t="shared" si="78"/>
        <v>NA</v>
      </c>
      <c r="BD59" s="94" t="str">
        <f t="shared" si="79"/>
        <v>NA</v>
      </c>
      <c r="BE59" s="94" t="str">
        <f t="shared" si="80"/>
        <v>NA</v>
      </c>
      <c r="BF59" s="94" t="str">
        <f t="shared" si="81"/>
        <v>NA</v>
      </c>
      <c r="BG59" s="94" t="str">
        <f t="shared" si="82"/>
        <v>NA</v>
      </c>
      <c r="BH59" s="94">
        <f t="shared" si="83"/>
        <v>0.3968253968253968</v>
      </c>
      <c r="BI59" s="130">
        <f t="shared" si="84"/>
        <v>0.14285714285714279</v>
      </c>
      <c r="BJ59" s="131" t="str">
        <f t="shared" si="85"/>
        <v>NA</v>
      </c>
      <c r="BK59" s="131" t="str">
        <f t="shared" si="86"/>
        <v>NA</v>
      </c>
      <c r="BL59" s="131" t="str">
        <f t="shared" si="87"/>
        <v>NA</v>
      </c>
      <c r="BM59" s="131" t="str">
        <f t="shared" si="88"/>
        <v>NA</v>
      </c>
      <c r="BN59" s="131" t="str">
        <f t="shared" si="89"/>
        <v>NA</v>
      </c>
      <c r="BO59" s="131" t="str">
        <f t="shared" si="90"/>
        <v>NA</v>
      </c>
      <c r="BP59" s="131">
        <f t="shared" si="91"/>
        <v>0.14285714285714279</v>
      </c>
      <c r="BQ59" s="47"/>
      <c r="BR59" s="47"/>
      <c r="BS59" s="47"/>
    </row>
    <row r="60" spans="2:71" s="5" customFormat="1" x14ac:dyDescent="0.3">
      <c r="B60" s="51">
        <v>103</v>
      </c>
      <c r="C60" s="48">
        <v>3</v>
      </c>
      <c r="D60" s="1">
        <v>0</v>
      </c>
      <c r="E60" s="1">
        <v>0</v>
      </c>
      <c r="F60" s="1">
        <v>0</v>
      </c>
      <c r="G60" s="39">
        <v>0</v>
      </c>
      <c r="H60" s="3">
        <v>1</v>
      </c>
      <c r="I60" s="3">
        <v>0</v>
      </c>
      <c r="J60" s="3">
        <v>0</v>
      </c>
      <c r="K60" s="3">
        <v>0</v>
      </c>
      <c r="L60" s="3">
        <v>0</v>
      </c>
      <c r="M60" s="3">
        <v>0</v>
      </c>
      <c r="N60" s="49">
        <v>0</v>
      </c>
      <c r="O60" s="49">
        <v>0</v>
      </c>
      <c r="P60" s="49">
        <v>0</v>
      </c>
      <c r="Q60" s="2">
        <v>0</v>
      </c>
      <c r="R60" s="2">
        <v>0</v>
      </c>
      <c r="S60" s="7"/>
      <c r="U60" s="1">
        <f t="shared" si="46"/>
        <v>0</v>
      </c>
      <c r="V60" s="1">
        <f t="shared" si="47"/>
        <v>0</v>
      </c>
      <c r="W60" s="1">
        <f t="shared" si="48"/>
        <v>0</v>
      </c>
      <c r="X60" s="1">
        <f t="shared" si="49"/>
        <v>0</v>
      </c>
      <c r="Y60" s="50">
        <f t="shared" si="50"/>
        <v>0</v>
      </c>
      <c r="Z60" s="50">
        <f t="shared" si="51"/>
        <v>0</v>
      </c>
      <c r="AA60" s="50">
        <f t="shared" si="52"/>
        <v>0</v>
      </c>
      <c r="AB60" s="50">
        <f t="shared" si="53"/>
        <v>0</v>
      </c>
      <c r="AC60" s="50">
        <f t="shared" si="54"/>
        <v>0</v>
      </c>
      <c r="AD60" s="50">
        <f t="shared" si="55"/>
        <v>0</v>
      </c>
      <c r="AE60" s="49">
        <f t="shared" si="56"/>
        <v>0</v>
      </c>
      <c r="AF60" s="49">
        <f t="shared" si="57"/>
        <v>0</v>
      </c>
      <c r="AG60" s="49">
        <f t="shared" si="58"/>
        <v>0</v>
      </c>
      <c r="AH60" s="2">
        <f t="shared" si="59"/>
        <v>0</v>
      </c>
      <c r="AI60" s="2">
        <f t="shared" si="60"/>
        <v>0</v>
      </c>
      <c r="AJ60" s="120">
        <f t="shared" si="61"/>
        <v>0.59523809523809523</v>
      </c>
      <c r="AK60" s="120">
        <f t="shared" si="62"/>
        <v>0.45238095238095238</v>
      </c>
      <c r="AL60" s="111">
        <f t="shared" si="63"/>
        <v>0.61904761904761907</v>
      </c>
      <c r="AM60" s="111">
        <f t="shared" si="64"/>
        <v>0.76190476190476186</v>
      </c>
      <c r="AN60" s="47">
        <f t="shared" si="65"/>
        <v>0.83333333333333337</v>
      </c>
      <c r="AO60" s="47">
        <f t="shared" si="66"/>
        <v>0.97619047619047616</v>
      </c>
      <c r="AP60" s="47">
        <f t="shared" si="67"/>
        <v>2.3809523809523808E-2</v>
      </c>
      <c r="AQ60" s="122">
        <f t="shared" si="68"/>
        <v>0.76190476190476186</v>
      </c>
      <c r="AR60" s="122" t="s">
        <v>718</v>
      </c>
      <c r="AS60" s="140" t="s">
        <v>677</v>
      </c>
      <c r="AT60" s="47" t="str">
        <f t="shared" si="69"/>
        <v>NA</v>
      </c>
      <c r="AU60" s="47" t="str">
        <f t="shared" si="70"/>
        <v>NA</v>
      </c>
      <c r="AV60" s="47" t="str">
        <f t="shared" si="71"/>
        <v>NA</v>
      </c>
      <c r="AW60" s="47" t="str">
        <f t="shared" si="72"/>
        <v>NA</v>
      </c>
      <c r="AX60" s="47">
        <f t="shared" si="73"/>
        <v>0.97619047619047616</v>
      </c>
      <c r="AY60" s="47" t="str">
        <f t="shared" si="74"/>
        <v>NA</v>
      </c>
      <c r="AZ60" s="47" t="str">
        <f t="shared" si="75"/>
        <v>NA</v>
      </c>
      <c r="BA60" s="88">
        <f t="shared" si="76"/>
        <v>0.43650793650793651</v>
      </c>
      <c r="BB60" s="94" t="str">
        <f t="shared" si="77"/>
        <v>NA</v>
      </c>
      <c r="BC60" s="94" t="str">
        <f t="shared" si="78"/>
        <v>NA</v>
      </c>
      <c r="BD60" s="94" t="str">
        <f t="shared" si="79"/>
        <v>NA</v>
      </c>
      <c r="BE60" s="94" t="str">
        <f t="shared" si="80"/>
        <v>NA</v>
      </c>
      <c r="BF60" s="94">
        <f t="shared" si="81"/>
        <v>0.43650793650793651</v>
      </c>
      <c r="BG60" s="94" t="str">
        <f t="shared" si="82"/>
        <v>NA</v>
      </c>
      <c r="BH60" s="94" t="str">
        <f t="shared" si="83"/>
        <v>NA</v>
      </c>
      <c r="BI60" s="130">
        <f t="shared" si="84"/>
        <v>0.14285714285714279</v>
      </c>
      <c r="BJ60" s="131" t="str">
        <f t="shared" si="85"/>
        <v>NA</v>
      </c>
      <c r="BK60" s="131" t="str">
        <f t="shared" si="86"/>
        <v>NA</v>
      </c>
      <c r="BL60" s="131" t="str">
        <f t="shared" si="87"/>
        <v>NA</v>
      </c>
      <c r="BM60" s="131" t="str">
        <f t="shared" si="88"/>
        <v>NA</v>
      </c>
      <c r="BN60" s="131">
        <f t="shared" si="89"/>
        <v>0.14285714285714279</v>
      </c>
      <c r="BO60" s="131" t="str">
        <f t="shared" si="90"/>
        <v>NA</v>
      </c>
      <c r="BP60" s="131" t="str">
        <f t="shared" si="91"/>
        <v>NA</v>
      </c>
      <c r="BQ60" s="47"/>
      <c r="BR60" s="47"/>
      <c r="BS60" s="47"/>
    </row>
    <row r="61" spans="2:71" s="5" customFormat="1" x14ac:dyDescent="0.3">
      <c r="B61" s="51">
        <v>104</v>
      </c>
      <c r="C61" s="48">
        <v>3</v>
      </c>
      <c r="D61" s="1">
        <v>3</v>
      </c>
      <c r="E61" s="1">
        <v>2</v>
      </c>
      <c r="F61" s="1">
        <v>0</v>
      </c>
      <c r="G61" s="39">
        <v>1</v>
      </c>
      <c r="H61" s="3">
        <v>2</v>
      </c>
      <c r="I61" s="3">
        <v>2</v>
      </c>
      <c r="J61" s="3">
        <v>0</v>
      </c>
      <c r="K61" s="3">
        <v>0</v>
      </c>
      <c r="L61" s="3">
        <v>0</v>
      </c>
      <c r="M61" s="3">
        <v>1</v>
      </c>
      <c r="N61" s="49">
        <v>0</v>
      </c>
      <c r="O61" s="49">
        <v>0</v>
      </c>
      <c r="P61" s="49">
        <v>0</v>
      </c>
      <c r="Q61" s="2">
        <v>0</v>
      </c>
      <c r="R61" s="2">
        <v>0</v>
      </c>
      <c r="S61" s="7"/>
      <c r="U61" s="1">
        <f t="shared" si="46"/>
        <v>1</v>
      </c>
      <c r="V61" s="1">
        <f t="shared" si="47"/>
        <v>1</v>
      </c>
      <c r="W61" s="1">
        <f t="shared" si="48"/>
        <v>0</v>
      </c>
      <c r="X61" s="1">
        <f t="shared" si="49"/>
        <v>0</v>
      </c>
      <c r="Y61" s="50">
        <f t="shared" si="50"/>
        <v>1</v>
      </c>
      <c r="Z61" s="50">
        <f t="shared" si="51"/>
        <v>1</v>
      </c>
      <c r="AA61" s="50">
        <f t="shared" si="52"/>
        <v>0</v>
      </c>
      <c r="AB61" s="50">
        <f t="shared" si="53"/>
        <v>0</v>
      </c>
      <c r="AC61" s="50">
        <f t="shared" si="54"/>
        <v>0</v>
      </c>
      <c r="AD61" s="50">
        <f t="shared" si="55"/>
        <v>0</v>
      </c>
      <c r="AE61" s="49">
        <f t="shared" si="56"/>
        <v>0</v>
      </c>
      <c r="AF61" s="49">
        <f t="shared" si="57"/>
        <v>0</v>
      </c>
      <c r="AG61" s="49">
        <f t="shared" si="58"/>
        <v>0</v>
      </c>
      <c r="AH61" s="2">
        <f t="shared" si="59"/>
        <v>0</v>
      </c>
      <c r="AI61" s="2">
        <f t="shared" si="60"/>
        <v>0</v>
      </c>
      <c r="AJ61" s="120">
        <f t="shared" si="61"/>
        <v>0.66666666666666663</v>
      </c>
      <c r="AK61" s="120">
        <f t="shared" si="62"/>
        <v>0.52380952380952384</v>
      </c>
      <c r="AL61" s="111">
        <f t="shared" si="63"/>
        <v>0.6428571428571429</v>
      </c>
      <c r="AM61" s="111">
        <f t="shared" si="64"/>
        <v>0.7857142857142857</v>
      </c>
      <c r="AN61" s="47">
        <f t="shared" si="65"/>
        <v>0.61904761904761907</v>
      </c>
      <c r="AO61" s="47">
        <f t="shared" si="66"/>
        <v>0.76190476190476186</v>
      </c>
      <c r="AP61" s="47">
        <f t="shared" si="67"/>
        <v>0.23809523809523808</v>
      </c>
      <c r="AQ61" s="122">
        <f t="shared" si="68"/>
        <v>0.7857142857142857</v>
      </c>
      <c r="AR61" s="122" t="s">
        <v>718</v>
      </c>
      <c r="AS61" s="140" t="s">
        <v>694</v>
      </c>
      <c r="AT61" s="47">
        <f t="shared" si="69"/>
        <v>0.7857142857142857</v>
      </c>
      <c r="AU61" s="47" t="str">
        <f t="shared" si="70"/>
        <v>NA</v>
      </c>
      <c r="AV61" s="47" t="str">
        <f t="shared" si="71"/>
        <v>NA</v>
      </c>
      <c r="AW61" s="47" t="str">
        <f t="shared" si="72"/>
        <v>NA</v>
      </c>
      <c r="AX61" s="47" t="str">
        <f t="shared" si="73"/>
        <v>NA</v>
      </c>
      <c r="AY61" s="47" t="str">
        <f t="shared" si="74"/>
        <v>NA</v>
      </c>
      <c r="AZ61" s="47" t="str">
        <f t="shared" si="75"/>
        <v>NA</v>
      </c>
      <c r="BA61" s="88">
        <f t="shared" si="76"/>
        <v>0.24603174603174605</v>
      </c>
      <c r="BB61" s="94">
        <f t="shared" si="77"/>
        <v>0.24603174603174605</v>
      </c>
      <c r="BC61" s="94" t="str">
        <f t="shared" si="78"/>
        <v>NA</v>
      </c>
      <c r="BD61" s="94" t="str">
        <f t="shared" si="79"/>
        <v>NA</v>
      </c>
      <c r="BE61" s="94" t="str">
        <f t="shared" si="80"/>
        <v>NA</v>
      </c>
      <c r="BF61" s="94" t="str">
        <f t="shared" si="81"/>
        <v>NA</v>
      </c>
      <c r="BG61" s="94" t="str">
        <f t="shared" si="82"/>
        <v>NA</v>
      </c>
      <c r="BH61" s="94" t="str">
        <f t="shared" si="83"/>
        <v>NA</v>
      </c>
      <c r="BI61" s="130">
        <f t="shared" si="84"/>
        <v>2.3809523809523836E-2</v>
      </c>
      <c r="BJ61" s="131">
        <f t="shared" si="85"/>
        <v>2.3809523809523836E-2</v>
      </c>
      <c r="BK61" s="131" t="str">
        <f t="shared" si="86"/>
        <v>NA</v>
      </c>
      <c r="BL61" s="131" t="str">
        <f t="shared" si="87"/>
        <v>NA</v>
      </c>
      <c r="BM61" s="131" t="str">
        <f t="shared" si="88"/>
        <v>NA</v>
      </c>
      <c r="BN61" s="131" t="str">
        <f t="shared" si="89"/>
        <v>NA</v>
      </c>
      <c r="BO61" s="131" t="str">
        <f t="shared" si="90"/>
        <v>NA</v>
      </c>
      <c r="BP61" s="131" t="str">
        <f t="shared" si="91"/>
        <v>NA</v>
      </c>
      <c r="BQ61" s="47"/>
      <c r="BR61" s="47"/>
      <c r="BS61" s="47"/>
    </row>
    <row r="62" spans="2:71" s="5" customFormat="1" x14ac:dyDescent="0.3">
      <c r="B62" s="51">
        <v>106</v>
      </c>
      <c r="C62" s="48">
        <v>3</v>
      </c>
      <c r="D62" s="1">
        <v>2</v>
      </c>
      <c r="E62" s="1">
        <v>3</v>
      </c>
      <c r="F62" s="1">
        <v>2</v>
      </c>
      <c r="G62" s="39">
        <v>2</v>
      </c>
      <c r="H62" s="3">
        <v>3</v>
      </c>
      <c r="I62" s="3">
        <v>2</v>
      </c>
      <c r="J62" s="3">
        <v>3</v>
      </c>
      <c r="K62" s="3">
        <v>3</v>
      </c>
      <c r="L62" s="3">
        <v>2</v>
      </c>
      <c r="M62" s="52">
        <v>1</v>
      </c>
      <c r="N62" s="49">
        <v>0</v>
      </c>
      <c r="O62" s="49">
        <v>0</v>
      </c>
      <c r="P62" s="49">
        <v>2</v>
      </c>
      <c r="Q62" s="2">
        <v>0</v>
      </c>
      <c r="R62" s="2">
        <v>0</v>
      </c>
      <c r="S62" s="53" t="s">
        <v>31</v>
      </c>
      <c r="U62" s="1">
        <f t="shared" si="46"/>
        <v>1</v>
      </c>
      <c r="V62" s="1">
        <f t="shared" si="47"/>
        <v>1</v>
      </c>
      <c r="W62" s="1">
        <f t="shared" si="48"/>
        <v>1</v>
      </c>
      <c r="X62" s="1">
        <f t="shared" si="49"/>
        <v>1</v>
      </c>
      <c r="Y62" s="50">
        <f t="shared" si="50"/>
        <v>1</v>
      </c>
      <c r="Z62" s="50">
        <f t="shared" si="51"/>
        <v>1</v>
      </c>
      <c r="AA62" s="50">
        <f t="shared" si="52"/>
        <v>1</v>
      </c>
      <c r="AB62" s="50">
        <f t="shared" si="53"/>
        <v>1</v>
      </c>
      <c r="AC62" s="50">
        <f t="shared" si="54"/>
        <v>1</v>
      </c>
      <c r="AD62" s="50">
        <f t="shared" si="55"/>
        <v>0</v>
      </c>
      <c r="AE62" s="49">
        <f t="shared" si="56"/>
        <v>0</v>
      </c>
      <c r="AF62" s="49">
        <f t="shared" si="57"/>
        <v>0</v>
      </c>
      <c r="AG62" s="49">
        <f t="shared" si="58"/>
        <v>1</v>
      </c>
      <c r="AH62" s="2">
        <f t="shared" si="59"/>
        <v>0</v>
      </c>
      <c r="AI62" s="2">
        <f t="shared" si="60"/>
        <v>0</v>
      </c>
      <c r="AJ62" s="120">
        <f t="shared" si="61"/>
        <v>0.73809523809523814</v>
      </c>
      <c r="AK62" s="120">
        <f t="shared" si="62"/>
        <v>0.59523809523809523</v>
      </c>
      <c r="AL62" s="111">
        <f t="shared" si="63"/>
        <v>0.42857142857142855</v>
      </c>
      <c r="AM62" s="111">
        <f t="shared" si="64"/>
        <v>0.5714285714285714</v>
      </c>
      <c r="AN62" s="47">
        <f t="shared" si="65"/>
        <v>0.30952380952380953</v>
      </c>
      <c r="AO62" s="47">
        <f t="shared" si="66"/>
        <v>0.45238095238095238</v>
      </c>
      <c r="AP62" s="47">
        <f t="shared" si="67"/>
        <v>0.54761904761904767</v>
      </c>
      <c r="AQ62" s="122">
        <f t="shared" si="68"/>
        <v>0.73809523809523814</v>
      </c>
      <c r="AR62" s="122" t="s">
        <v>722</v>
      </c>
      <c r="AS62" s="140" t="s">
        <v>694</v>
      </c>
      <c r="AT62" s="47">
        <f t="shared" si="69"/>
        <v>0.73809523809523814</v>
      </c>
      <c r="AU62" s="47" t="str">
        <f t="shared" si="70"/>
        <v>NA</v>
      </c>
      <c r="AV62" s="47" t="str">
        <f t="shared" si="71"/>
        <v>NA</v>
      </c>
      <c r="AW62" s="47" t="str">
        <f t="shared" si="72"/>
        <v>NA</v>
      </c>
      <c r="AX62" s="47" t="str">
        <f t="shared" si="73"/>
        <v>NA</v>
      </c>
      <c r="AY62" s="47" t="str">
        <f t="shared" si="74"/>
        <v>NA</v>
      </c>
      <c r="AZ62" s="47" t="str">
        <f t="shared" si="75"/>
        <v>NA</v>
      </c>
      <c r="BA62" s="88">
        <f t="shared" si="76"/>
        <v>0.30158730158730163</v>
      </c>
      <c r="BB62" s="94">
        <f t="shared" si="77"/>
        <v>0.30158730158730163</v>
      </c>
      <c r="BC62" s="94" t="str">
        <f t="shared" si="78"/>
        <v>NA</v>
      </c>
      <c r="BD62" s="94" t="str">
        <f t="shared" si="79"/>
        <v>NA</v>
      </c>
      <c r="BE62" s="94" t="str">
        <f t="shared" si="80"/>
        <v>NA</v>
      </c>
      <c r="BF62" s="94" t="str">
        <f t="shared" si="81"/>
        <v>NA</v>
      </c>
      <c r="BG62" s="94" t="str">
        <f t="shared" si="82"/>
        <v>NA</v>
      </c>
      <c r="BH62" s="94" t="str">
        <f t="shared" si="83"/>
        <v>NA</v>
      </c>
      <c r="BI62" s="130">
        <f t="shared" si="84"/>
        <v>0.19047619047619047</v>
      </c>
      <c r="BJ62" s="131">
        <f t="shared" si="85"/>
        <v>0.19047619047619047</v>
      </c>
      <c r="BK62" s="131" t="str">
        <f t="shared" si="86"/>
        <v>NA</v>
      </c>
      <c r="BL62" s="131" t="str">
        <f t="shared" si="87"/>
        <v>NA</v>
      </c>
      <c r="BM62" s="131" t="str">
        <f t="shared" si="88"/>
        <v>NA</v>
      </c>
      <c r="BN62" s="131" t="str">
        <f t="shared" si="89"/>
        <v>NA</v>
      </c>
      <c r="BO62" s="131" t="str">
        <f t="shared" si="90"/>
        <v>NA</v>
      </c>
      <c r="BP62" s="131" t="str">
        <f t="shared" si="91"/>
        <v>NA</v>
      </c>
      <c r="BQ62" s="47"/>
      <c r="BR62" s="47"/>
      <c r="BS62" s="47"/>
    </row>
    <row r="63" spans="2:71" s="5" customFormat="1" x14ac:dyDescent="0.3">
      <c r="B63" s="51">
        <v>107</v>
      </c>
      <c r="C63" s="48">
        <v>2</v>
      </c>
      <c r="D63" s="1">
        <v>2</v>
      </c>
      <c r="E63" s="1">
        <v>3</v>
      </c>
      <c r="F63" s="1">
        <v>2</v>
      </c>
      <c r="G63" s="39">
        <v>0</v>
      </c>
      <c r="H63" s="52">
        <v>0</v>
      </c>
      <c r="I63" s="52">
        <v>0</v>
      </c>
      <c r="J63" s="52">
        <v>1</v>
      </c>
      <c r="K63" s="52">
        <v>2</v>
      </c>
      <c r="L63" s="3">
        <v>1</v>
      </c>
      <c r="M63" s="52">
        <v>0</v>
      </c>
      <c r="N63" s="49">
        <v>2</v>
      </c>
      <c r="O63" s="49">
        <v>1</v>
      </c>
      <c r="P63" s="49">
        <v>0</v>
      </c>
      <c r="Q63" s="2">
        <v>1</v>
      </c>
      <c r="R63" s="2">
        <v>2</v>
      </c>
      <c r="S63" s="53" t="s">
        <v>37</v>
      </c>
      <c r="U63" s="1">
        <f t="shared" si="46"/>
        <v>1</v>
      </c>
      <c r="V63" s="1">
        <f t="shared" si="47"/>
        <v>1</v>
      </c>
      <c r="W63" s="1">
        <f t="shared" si="48"/>
        <v>1</v>
      </c>
      <c r="X63" s="1">
        <f t="shared" si="49"/>
        <v>0</v>
      </c>
      <c r="Y63" s="50">
        <f t="shared" si="50"/>
        <v>0</v>
      </c>
      <c r="Z63" s="50">
        <f t="shared" si="51"/>
        <v>0</v>
      </c>
      <c r="AA63" s="50">
        <f t="shared" si="52"/>
        <v>0</v>
      </c>
      <c r="AB63" s="50">
        <f t="shared" si="53"/>
        <v>1</v>
      </c>
      <c r="AC63" s="50">
        <f t="shared" si="54"/>
        <v>0</v>
      </c>
      <c r="AD63" s="50">
        <f t="shared" si="55"/>
        <v>0</v>
      </c>
      <c r="AE63" s="49">
        <f t="shared" si="56"/>
        <v>1</v>
      </c>
      <c r="AF63" s="49">
        <f t="shared" si="57"/>
        <v>0</v>
      </c>
      <c r="AG63" s="49">
        <f t="shared" si="58"/>
        <v>0</v>
      </c>
      <c r="AH63" s="2">
        <f t="shared" si="59"/>
        <v>0</v>
      </c>
      <c r="AI63" s="2">
        <f t="shared" si="60"/>
        <v>1</v>
      </c>
      <c r="AJ63" s="120">
        <f t="shared" si="61"/>
        <v>0.59523809523809523</v>
      </c>
      <c r="AK63" s="120">
        <f t="shared" si="62"/>
        <v>0.59523809523809523</v>
      </c>
      <c r="AL63" s="111">
        <f t="shared" si="63"/>
        <v>0.7142857142857143</v>
      </c>
      <c r="AM63" s="111">
        <f t="shared" si="64"/>
        <v>0.7142857142857143</v>
      </c>
      <c r="AN63" s="47">
        <f t="shared" si="65"/>
        <v>0.59523809523809523</v>
      </c>
      <c r="AO63" s="47">
        <f t="shared" si="66"/>
        <v>0.59523809523809523</v>
      </c>
      <c r="AP63" s="47">
        <f t="shared" si="67"/>
        <v>0.40476190476190477</v>
      </c>
      <c r="AQ63" s="122">
        <f t="shared" si="68"/>
        <v>0.7142857142857143</v>
      </c>
      <c r="AR63" s="122" t="s">
        <v>718</v>
      </c>
      <c r="AS63" s="140" t="s">
        <v>694</v>
      </c>
      <c r="AT63" s="47">
        <f t="shared" si="69"/>
        <v>0.7142857142857143</v>
      </c>
      <c r="AU63" s="47" t="str">
        <f t="shared" si="70"/>
        <v>NA</v>
      </c>
      <c r="AV63" s="47" t="str">
        <f t="shared" si="71"/>
        <v>NA</v>
      </c>
      <c r="AW63" s="47" t="str">
        <f t="shared" si="72"/>
        <v>NA</v>
      </c>
      <c r="AX63" s="47" t="str">
        <f t="shared" si="73"/>
        <v>NA</v>
      </c>
      <c r="AY63" s="47" t="str">
        <f t="shared" si="74"/>
        <v>NA</v>
      </c>
      <c r="AZ63" s="47" t="str">
        <f t="shared" si="75"/>
        <v>NA</v>
      </c>
      <c r="BA63" s="88">
        <f t="shared" si="76"/>
        <v>0.18253968253968256</v>
      </c>
      <c r="BB63" s="94">
        <f t="shared" si="77"/>
        <v>0.18253968253968256</v>
      </c>
      <c r="BC63" s="94" t="str">
        <f t="shared" si="78"/>
        <v>NA</v>
      </c>
      <c r="BD63" s="94" t="str">
        <f t="shared" si="79"/>
        <v>NA</v>
      </c>
      <c r="BE63" s="94" t="str">
        <f t="shared" si="80"/>
        <v>NA</v>
      </c>
      <c r="BF63" s="94" t="str">
        <f t="shared" si="81"/>
        <v>NA</v>
      </c>
      <c r="BG63" s="94" t="str">
        <f t="shared" si="82"/>
        <v>NA</v>
      </c>
      <c r="BH63" s="94" t="str">
        <f t="shared" si="83"/>
        <v>NA</v>
      </c>
      <c r="BI63" s="130">
        <f t="shared" si="84"/>
        <v>0.11904761904761907</v>
      </c>
      <c r="BJ63" s="131">
        <f t="shared" si="85"/>
        <v>0.11904761904761907</v>
      </c>
      <c r="BK63" s="131" t="str">
        <f t="shared" si="86"/>
        <v>NA</v>
      </c>
      <c r="BL63" s="131" t="str">
        <f t="shared" si="87"/>
        <v>NA</v>
      </c>
      <c r="BM63" s="131" t="str">
        <f t="shared" si="88"/>
        <v>NA</v>
      </c>
      <c r="BN63" s="131" t="str">
        <f t="shared" si="89"/>
        <v>NA</v>
      </c>
      <c r="BO63" s="131" t="str">
        <f t="shared" si="90"/>
        <v>NA</v>
      </c>
      <c r="BP63" s="131" t="str">
        <f t="shared" si="91"/>
        <v>NA</v>
      </c>
      <c r="BQ63" s="47"/>
      <c r="BR63" s="47"/>
      <c r="BS63" s="47"/>
    </row>
    <row r="64" spans="2:71" s="5" customFormat="1" x14ac:dyDescent="0.3">
      <c r="B64" s="51">
        <v>109</v>
      </c>
      <c r="C64" s="48">
        <v>3</v>
      </c>
      <c r="D64" s="1">
        <v>3</v>
      </c>
      <c r="E64" s="1">
        <v>3</v>
      </c>
      <c r="F64" s="1">
        <v>2</v>
      </c>
      <c r="G64" s="39">
        <v>0</v>
      </c>
      <c r="H64" s="52">
        <v>1</v>
      </c>
      <c r="I64" s="52">
        <v>0</v>
      </c>
      <c r="J64" s="52">
        <v>0</v>
      </c>
      <c r="K64" s="3">
        <v>0</v>
      </c>
      <c r="L64" s="3">
        <v>1</v>
      </c>
      <c r="M64" s="3">
        <v>0</v>
      </c>
      <c r="N64" s="49">
        <v>0</v>
      </c>
      <c r="O64" s="49">
        <v>0</v>
      </c>
      <c r="P64" s="49">
        <v>0</v>
      </c>
      <c r="Q64" s="2">
        <v>0</v>
      </c>
      <c r="R64" s="2">
        <v>0</v>
      </c>
      <c r="S64" s="53" t="s">
        <v>37</v>
      </c>
      <c r="U64" s="1">
        <f t="shared" si="46"/>
        <v>1</v>
      </c>
      <c r="V64" s="1">
        <f t="shared" si="47"/>
        <v>1</v>
      </c>
      <c r="W64" s="1">
        <f t="shared" si="48"/>
        <v>1</v>
      </c>
      <c r="X64" s="1">
        <f t="shared" si="49"/>
        <v>0</v>
      </c>
      <c r="Y64" s="50">
        <f t="shared" si="50"/>
        <v>0</v>
      </c>
      <c r="Z64" s="50">
        <f t="shared" si="51"/>
        <v>0</v>
      </c>
      <c r="AA64" s="50">
        <f t="shared" si="52"/>
        <v>0</v>
      </c>
      <c r="AB64" s="50">
        <f t="shared" si="53"/>
        <v>0</v>
      </c>
      <c r="AC64" s="50">
        <f t="shared" si="54"/>
        <v>0</v>
      </c>
      <c r="AD64" s="50">
        <f t="shared" si="55"/>
        <v>0</v>
      </c>
      <c r="AE64" s="49">
        <f t="shared" si="56"/>
        <v>0</v>
      </c>
      <c r="AF64" s="49">
        <f t="shared" si="57"/>
        <v>0</v>
      </c>
      <c r="AG64" s="49">
        <f t="shared" si="58"/>
        <v>0</v>
      </c>
      <c r="AH64" s="2">
        <f t="shared" si="59"/>
        <v>0</v>
      </c>
      <c r="AI64" s="2">
        <f t="shared" si="60"/>
        <v>0</v>
      </c>
      <c r="AJ64" s="120">
        <f t="shared" si="61"/>
        <v>0.80952380952380953</v>
      </c>
      <c r="AK64" s="120">
        <f t="shared" si="62"/>
        <v>0.66666666666666663</v>
      </c>
      <c r="AL64" s="111">
        <f t="shared" si="63"/>
        <v>0.7857142857142857</v>
      </c>
      <c r="AM64" s="111">
        <f t="shared" si="64"/>
        <v>0.9285714285714286</v>
      </c>
      <c r="AN64" s="47">
        <f t="shared" si="65"/>
        <v>0.61904761904761907</v>
      </c>
      <c r="AO64" s="47">
        <f t="shared" si="66"/>
        <v>0.76190476190476186</v>
      </c>
      <c r="AP64" s="47">
        <f t="shared" si="67"/>
        <v>0.23809523809523808</v>
      </c>
      <c r="AQ64" s="122">
        <f t="shared" si="68"/>
        <v>0.9285714285714286</v>
      </c>
      <c r="AR64" s="122" t="s">
        <v>718</v>
      </c>
      <c r="AS64" s="140" t="s">
        <v>694</v>
      </c>
      <c r="AT64" s="47">
        <f t="shared" si="69"/>
        <v>0.9285714285714286</v>
      </c>
      <c r="AU64" s="47" t="str">
        <f t="shared" si="70"/>
        <v>NA</v>
      </c>
      <c r="AV64" s="47" t="str">
        <f t="shared" si="71"/>
        <v>NA</v>
      </c>
      <c r="AW64" s="47" t="str">
        <f t="shared" si="72"/>
        <v>NA</v>
      </c>
      <c r="AX64" s="47" t="str">
        <f t="shared" si="73"/>
        <v>NA</v>
      </c>
      <c r="AY64" s="47" t="str">
        <f t="shared" si="74"/>
        <v>NA</v>
      </c>
      <c r="AZ64" s="47" t="str">
        <f t="shared" si="75"/>
        <v>NA</v>
      </c>
      <c r="BA64" s="88">
        <f t="shared" si="76"/>
        <v>0.38888888888888895</v>
      </c>
      <c r="BB64" s="94">
        <f t="shared" si="77"/>
        <v>0.38888888888888895</v>
      </c>
      <c r="BC64" s="94" t="str">
        <f t="shared" si="78"/>
        <v>NA</v>
      </c>
      <c r="BD64" s="94" t="str">
        <f t="shared" si="79"/>
        <v>NA</v>
      </c>
      <c r="BE64" s="94" t="str">
        <f t="shared" si="80"/>
        <v>NA</v>
      </c>
      <c r="BF64" s="94" t="str">
        <f t="shared" si="81"/>
        <v>NA</v>
      </c>
      <c r="BG64" s="94" t="str">
        <f t="shared" si="82"/>
        <v>NA</v>
      </c>
      <c r="BH64" s="94" t="str">
        <f t="shared" si="83"/>
        <v>NA</v>
      </c>
      <c r="BI64" s="130">
        <f t="shared" si="84"/>
        <v>0.16666666666666674</v>
      </c>
      <c r="BJ64" s="131">
        <f t="shared" si="85"/>
        <v>0.16666666666666674</v>
      </c>
      <c r="BK64" s="131" t="str">
        <f t="shared" si="86"/>
        <v>NA</v>
      </c>
      <c r="BL64" s="131" t="str">
        <f t="shared" si="87"/>
        <v>NA</v>
      </c>
      <c r="BM64" s="131" t="str">
        <f t="shared" si="88"/>
        <v>NA</v>
      </c>
      <c r="BN64" s="131" t="str">
        <f t="shared" si="89"/>
        <v>NA</v>
      </c>
      <c r="BO64" s="131" t="str">
        <f t="shared" si="90"/>
        <v>NA</v>
      </c>
      <c r="BP64" s="131" t="str">
        <f t="shared" si="91"/>
        <v>NA</v>
      </c>
      <c r="BQ64" s="47"/>
      <c r="BR64" s="47"/>
      <c r="BS64" s="47"/>
    </row>
    <row r="65" spans="2:71" s="5" customFormat="1" x14ac:dyDescent="0.3">
      <c r="B65" s="51">
        <v>111</v>
      </c>
      <c r="C65" s="48">
        <v>3</v>
      </c>
      <c r="D65" s="1">
        <v>1</v>
      </c>
      <c r="E65" s="1">
        <v>0</v>
      </c>
      <c r="F65" s="1">
        <v>1</v>
      </c>
      <c r="G65" s="39">
        <v>0</v>
      </c>
      <c r="H65" s="3">
        <v>0</v>
      </c>
      <c r="I65" s="3">
        <v>0</v>
      </c>
      <c r="J65" s="3">
        <v>0</v>
      </c>
      <c r="K65" s="3">
        <v>0</v>
      </c>
      <c r="L65" s="3">
        <v>0</v>
      </c>
      <c r="M65" s="3">
        <v>0</v>
      </c>
      <c r="N65" s="49">
        <v>0</v>
      </c>
      <c r="O65" s="49">
        <v>0</v>
      </c>
      <c r="P65" s="49">
        <v>0</v>
      </c>
      <c r="Q65" s="2">
        <v>0</v>
      </c>
      <c r="R65" s="2">
        <v>0</v>
      </c>
      <c r="S65" s="7"/>
      <c r="U65" s="1">
        <f t="shared" si="46"/>
        <v>0</v>
      </c>
      <c r="V65" s="1">
        <f t="shared" si="47"/>
        <v>0</v>
      </c>
      <c r="W65" s="1">
        <f t="shared" si="48"/>
        <v>0</v>
      </c>
      <c r="X65" s="1">
        <f t="shared" si="49"/>
        <v>0</v>
      </c>
      <c r="Y65" s="50">
        <f t="shared" si="50"/>
        <v>0</v>
      </c>
      <c r="Z65" s="50">
        <f t="shared" si="51"/>
        <v>0</v>
      </c>
      <c r="AA65" s="50">
        <f t="shared" si="52"/>
        <v>0</v>
      </c>
      <c r="AB65" s="50">
        <f t="shared" si="53"/>
        <v>0</v>
      </c>
      <c r="AC65" s="50">
        <f t="shared" si="54"/>
        <v>0</v>
      </c>
      <c r="AD65" s="50">
        <f t="shared" si="55"/>
        <v>0</v>
      </c>
      <c r="AE65" s="49">
        <f t="shared" si="56"/>
        <v>0</v>
      </c>
      <c r="AF65" s="49">
        <f t="shared" si="57"/>
        <v>0</v>
      </c>
      <c r="AG65" s="49">
        <f t="shared" si="58"/>
        <v>0</v>
      </c>
      <c r="AH65" s="2">
        <f t="shared" si="59"/>
        <v>0</v>
      </c>
      <c r="AI65" s="2">
        <f t="shared" si="60"/>
        <v>0</v>
      </c>
      <c r="AJ65" s="120">
        <f t="shared" si="61"/>
        <v>0.61904761904761907</v>
      </c>
      <c r="AK65" s="120">
        <f t="shared" si="62"/>
        <v>0.47619047619047616</v>
      </c>
      <c r="AL65" s="111">
        <f t="shared" si="63"/>
        <v>0.69047619047619047</v>
      </c>
      <c r="AM65" s="111">
        <f t="shared" si="64"/>
        <v>0.83333333333333337</v>
      </c>
      <c r="AN65" s="47">
        <f t="shared" si="65"/>
        <v>0.80952380952380953</v>
      </c>
      <c r="AO65" s="47">
        <f t="shared" si="66"/>
        <v>0.95238095238095233</v>
      </c>
      <c r="AP65" s="47">
        <f t="shared" si="67"/>
        <v>4.7619047619047616E-2</v>
      </c>
      <c r="AQ65" s="122">
        <f t="shared" si="68"/>
        <v>0.83333333333333337</v>
      </c>
      <c r="AR65" s="122" t="s">
        <v>718</v>
      </c>
      <c r="AS65" s="140" t="s">
        <v>677</v>
      </c>
      <c r="AT65" s="47" t="str">
        <f t="shared" si="69"/>
        <v>NA</v>
      </c>
      <c r="AU65" s="47" t="str">
        <f t="shared" si="70"/>
        <v>NA</v>
      </c>
      <c r="AV65" s="47" t="str">
        <f t="shared" si="71"/>
        <v>NA</v>
      </c>
      <c r="AW65" s="47" t="str">
        <f t="shared" si="72"/>
        <v>NA</v>
      </c>
      <c r="AX65" s="47">
        <f t="shared" si="73"/>
        <v>0.95238095238095233</v>
      </c>
      <c r="AY65" s="47" t="str">
        <f t="shared" si="74"/>
        <v>NA</v>
      </c>
      <c r="AZ65" s="47" t="str">
        <f t="shared" si="75"/>
        <v>NA</v>
      </c>
      <c r="BA65" s="88">
        <f t="shared" si="76"/>
        <v>0.38888888888888884</v>
      </c>
      <c r="BB65" s="94" t="str">
        <f t="shared" si="77"/>
        <v>NA</v>
      </c>
      <c r="BC65" s="94" t="str">
        <f t="shared" si="78"/>
        <v>NA</v>
      </c>
      <c r="BD65" s="94" t="str">
        <f t="shared" si="79"/>
        <v>NA</v>
      </c>
      <c r="BE65" s="94" t="str">
        <f t="shared" si="80"/>
        <v>NA</v>
      </c>
      <c r="BF65" s="94">
        <f t="shared" si="81"/>
        <v>0.38888888888888884</v>
      </c>
      <c r="BG65" s="94" t="str">
        <f t="shared" si="82"/>
        <v>NA</v>
      </c>
      <c r="BH65" s="94" t="str">
        <f t="shared" si="83"/>
        <v>NA</v>
      </c>
      <c r="BI65" s="130">
        <f t="shared" si="84"/>
        <v>0.11904761904761896</v>
      </c>
      <c r="BJ65" s="131" t="str">
        <f t="shared" si="85"/>
        <v>NA</v>
      </c>
      <c r="BK65" s="131" t="str">
        <f t="shared" si="86"/>
        <v>NA</v>
      </c>
      <c r="BL65" s="131" t="str">
        <f t="shared" si="87"/>
        <v>NA</v>
      </c>
      <c r="BM65" s="131" t="str">
        <f t="shared" si="88"/>
        <v>NA</v>
      </c>
      <c r="BN65" s="131">
        <f t="shared" si="89"/>
        <v>0.11904761904761896</v>
      </c>
      <c r="BO65" s="131" t="str">
        <f t="shared" si="90"/>
        <v>NA</v>
      </c>
      <c r="BP65" s="131" t="str">
        <f t="shared" si="91"/>
        <v>NA</v>
      </c>
      <c r="BQ65" s="47"/>
      <c r="BR65" s="47"/>
      <c r="BS65" s="47"/>
    </row>
    <row r="66" spans="2:71" s="5" customFormat="1" x14ac:dyDescent="0.3">
      <c r="B66" s="51">
        <v>112</v>
      </c>
      <c r="C66" s="48">
        <v>3</v>
      </c>
      <c r="D66" s="1">
        <v>3</v>
      </c>
      <c r="E66" s="1">
        <v>2</v>
      </c>
      <c r="F66" s="1">
        <v>0</v>
      </c>
      <c r="G66" s="39">
        <v>1</v>
      </c>
      <c r="H66" s="3">
        <v>2</v>
      </c>
      <c r="I66" s="3">
        <v>0</v>
      </c>
      <c r="J66" s="3">
        <v>1</v>
      </c>
      <c r="K66" s="3">
        <v>0</v>
      </c>
      <c r="L66" s="3">
        <v>0</v>
      </c>
      <c r="M66" s="3">
        <v>0</v>
      </c>
      <c r="N66" s="49">
        <v>0</v>
      </c>
      <c r="O66" s="49">
        <v>0</v>
      </c>
      <c r="P66" s="49">
        <v>0</v>
      </c>
      <c r="Q66" s="2">
        <v>0</v>
      </c>
      <c r="R66" s="2">
        <v>2</v>
      </c>
      <c r="S66" s="7"/>
      <c r="U66" s="1">
        <f t="shared" si="46"/>
        <v>1</v>
      </c>
      <c r="V66" s="1">
        <f t="shared" si="47"/>
        <v>1</v>
      </c>
      <c r="W66" s="1">
        <f t="shared" si="48"/>
        <v>0</v>
      </c>
      <c r="X66" s="1">
        <f t="shared" si="49"/>
        <v>0</v>
      </c>
      <c r="Y66" s="50">
        <f t="shared" si="50"/>
        <v>1</v>
      </c>
      <c r="Z66" s="50">
        <f t="shared" si="51"/>
        <v>0</v>
      </c>
      <c r="AA66" s="50">
        <f t="shared" si="52"/>
        <v>0</v>
      </c>
      <c r="AB66" s="50">
        <f t="shared" si="53"/>
        <v>0</v>
      </c>
      <c r="AC66" s="50">
        <f t="shared" si="54"/>
        <v>0</v>
      </c>
      <c r="AD66" s="50">
        <f t="shared" si="55"/>
        <v>0</v>
      </c>
      <c r="AE66" s="49">
        <f t="shared" si="56"/>
        <v>0</v>
      </c>
      <c r="AF66" s="49">
        <f t="shared" si="57"/>
        <v>0</v>
      </c>
      <c r="AG66" s="49">
        <f t="shared" si="58"/>
        <v>0</v>
      </c>
      <c r="AH66" s="2">
        <f t="shared" si="59"/>
        <v>0</v>
      </c>
      <c r="AI66" s="2">
        <f t="shared" si="60"/>
        <v>1</v>
      </c>
      <c r="AJ66" s="120">
        <f t="shared" si="61"/>
        <v>0.7142857142857143</v>
      </c>
      <c r="AK66" s="120">
        <f t="shared" si="62"/>
        <v>0.66666666666666663</v>
      </c>
      <c r="AL66" s="111">
        <f t="shared" si="63"/>
        <v>0.73809523809523814</v>
      </c>
      <c r="AM66" s="111">
        <f t="shared" si="64"/>
        <v>0.7857142857142857</v>
      </c>
      <c r="AN66" s="47">
        <f t="shared" si="65"/>
        <v>0.7142857142857143</v>
      </c>
      <c r="AO66" s="47">
        <f t="shared" si="66"/>
        <v>0.76190476190476186</v>
      </c>
      <c r="AP66" s="47">
        <f t="shared" si="67"/>
        <v>0.23809523809523808</v>
      </c>
      <c r="AQ66" s="122">
        <f t="shared" si="68"/>
        <v>0.7857142857142857</v>
      </c>
      <c r="AR66" s="122" t="s">
        <v>718</v>
      </c>
      <c r="AS66" s="140" t="s">
        <v>694</v>
      </c>
      <c r="AT66" s="47">
        <f t="shared" si="69"/>
        <v>0.7857142857142857</v>
      </c>
      <c r="AU66" s="47" t="str">
        <f t="shared" si="70"/>
        <v>NA</v>
      </c>
      <c r="AV66" s="47" t="str">
        <f t="shared" si="71"/>
        <v>NA</v>
      </c>
      <c r="AW66" s="47" t="str">
        <f t="shared" si="72"/>
        <v>NA</v>
      </c>
      <c r="AX66" s="47" t="str">
        <f t="shared" si="73"/>
        <v>NA</v>
      </c>
      <c r="AY66" s="47" t="str">
        <f t="shared" si="74"/>
        <v>NA</v>
      </c>
      <c r="AZ66" s="47" t="str">
        <f t="shared" si="75"/>
        <v>NA</v>
      </c>
      <c r="BA66" s="88">
        <f t="shared" si="76"/>
        <v>0.21428571428571419</v>
      </c>
      <c r="BB66" s="94">
        <f t="shared" si="77"/>
        <v>0.21428571428571419</v>
      </c>
      <c r="BC66" s="94" t="str">
        <f t="shared" si="78"/>
        <v>NA</v>
      </c>
      <c r="BD66" s="94" t="str">
        <f t="shared" si="79"/>
        <v>NA</v>
      </c>
      <c r="BE66" s="94" t="str">
        <f t="shared" si="80"/>
        <v>NA</v>
      </c>
      <c r="BF66" s="94" t="str">
        <f t="shared" si="81"/>
        <v>NA</v>
      </c>
      <c r="BG66" s="94" t="str">
        <f t="shared" si="82"/>
        <v>NA</v>
      </c>
      <c r="BH66" s="94" t="str">
        <f t="shared" si="83"/>
        <v>NA</v>
      </c>
      <c r="BI66" s="130">
        <f t="shared" si="84"/>
        <v>2.3809523809523836E-2</v>
      </c>
      <c r="BJ66" s="131">
        <f t="shared" si="85"/>
        <v>2.3809523809523836E-2</v>
      </c>
      <c r="BK66" s="131" t="str">
        <f t="shared" si="86"/>
        <v>NA</v>
      </c>
      <c r="BL66" s="131" t="str">
        <f t="shared" si="87"/>
        <v>NA</v>
      </c>
      <c r="BM66" s="131" t="str">
        <f t="shared" si="88"/>
        <v>NA</v>
      </c>
      <c r="BN66" s="131" t="str">
        <f t="shared" si="89"/>
        <v>NA</v>
      </c>
      <c r="BO66" s="131" t="str">
        <f t="shared" si="90"/>
        <v>NA</v>
      </c>
      <c r="BP66" s="131" t="str">
        <f t="shared" si="91"/>
        <v>NA</v>
      </c>
      <c r="BQ66" s="47"/>
      <c r="BR66" s="47"/>
      <c r="BS66" s="47"/>
    </row>
    <row r="67" spans="2:71" s="5" customFormat="1" x14ac:dyDescent="0.3">
      <c r="B67" s="51">
        <v>113</v>
      </c>
      <c r="C67" s="48">
        <v>3</v>
      </c>
      <c r="D67" s="1">
        <v>3</v>
      </c>
      <c r="E67" s="1">
        <v>3</v>
      </c>
      <c r="F67" s="1">
        <v>3</v>
      </c>
      <c r="G67" s="39">
        <v>3</v>
      </c>
      <c r="H67" s="3">
        <v>3</v>
      </c>
      <c r="I67" s="3">
        <v>2</v>
      </c>
      <c r="J67" s="3">
        <v>3</v>
      </c>
      <c r="K67" s="3">
        <v>2</v>
      </c>
      <c r="L67" s="3">
        <v>3</v>
      </c>
      <c r="M67" s="3">
        <v>2</v>
      </c>
      <c r="N67" s="49">
        <v>1</v>
      </c>
      <c r="O67" s="49">
        <v>1</v>
      </c>
      <c r="P67" s="49">
        <v>1</v>
      </c>
      <c r="Q67" s="2">
        <v>0</v>
      </c>
      <c r="R67" s="2">
        <v>0</v>
      </c>
      <c r="S67" s="7"/>
      <c r="U67" s="1">
        <f t="shared" ref="U67:U81" si="92">IF(D67&gt;1,1,0)</f>
        <v>1</v>
      </c>
      <c r="V67" s="1">
        <f t="shared" ref="V67:V81" si="93">IF(E67&gt;1,1,0)</f>
        <v>1</v>
      </c>
      <c r="W67" s="1">
        <f t="shared" ref="W67:W81" si="94">IF(F67&gt;1,1,0)</f>
        <v>1</v>
      </c>
      <c r="X67" s="1">
        <f t="shared" ref="X67:X81" si="95">IF(G67&gt;1,1,0)</f>
        <v>1</v>
      </c>
      <c r="Y67" s="50">
        <f t="shared" ref="Y67:Y81" si="96">IF(H67&gt;1,1,0)</f>
        <v>1</v>
      </c>
      <c r="Z67" s="50">
        <f t="shared" ref="Z67:Z81" si="97">IF(I67&gt;1,1,0)</f>
        <v>1</v>
      </c>
      <c r="AA67" s="50">
        <f t="shared" ref="AA67:AA81" si="98">IF(J67&gt;1,1,0)</f>
        <v>1</v>
      </c>
      <c r="AB67" s="50">
        <f t="shared" ref="AB67:AB81" si="99">IF(K67&gt;1,1,0)</f>
        <v>1</v>
      </c>
      <c r="AC67" s="50">
        <f t="shared" ref="AC67:AC81" si="100">IF(L67&gt;1,1,0)</f>
        <v>1</v>
      </c>
      <c r="AD67" s="50">
        <f t="shared" ref="AD67:AD81" si="101">IF(M67&gt;1,1,0)</f>
        <v>1</v>
      </c>
      <c r="AE67" s="49">
        <f t="shared" ref="AE67:AE81" si="102">IF(N67&gt;1,1,0)</f>
        <v>0</v>
      </c>
      <c r="AF67" s="49">
        <f t="shared" ref="AF67:AF81" si="103">IF(O67&gt;1,1,0)</f>
        <v>0</v>
      </c>
      <c r="AG67" s="49">
        <f t="shared" ref="AG67:AG81" si="104">IF(P67&gt;1,1,0)</f>
        <v>0</v>
      </c>
      <c r="AH67" s="2">
        <f t="shared" ref="AH67:AH81" si="105">IF(Q67&gt;1,1,0)</f>
        <v>0</v>
      </c>
      <c r="AI67" s="2">
        <f t="shared" ref="AI67:AI81" si="106">IF(R67&gt;1,1,0)</f>
        <v>0</v>
      </c>
      <c r="AJ67" s="120">
        <f t="shared" ref="AJ67:AJ81" si="107">(42-9+SUM(D67:F67) -3+H67 -I67-3+J67-K67-3+L67  - SUM(M67:R67))/42</f>
        <v>0.7857142857142857</v>
      </c>
      <c r="AK67" s="120">
        <f t="shared" ref="AK67:AK81" si="108">(42-9+SUM(D67:F67) -3+H67 -I67-3+J67-K67-3+L67- SUM(M67:P67)-6+SUM(Q67:R67))/42</f>
        <v>0.6428571428571429</v>
      </c>
      <c r="AL67" s="111">
        <f t="shared" ref="AL67:AL81" si="109">(42-9+SUM(D67:F67) - SUM(H67:P67) -6+SUM(Q67:R67))/42</f>
        <v>0.42857142857142855</v>
      </c>
      <c r="AM67" s="111">
        <f t="shared" ref="AM67:AM81" si="110">(42-9+SUM(D67:F67) - SUM(H67:R67))/42</f>
        <v>0.5714285714285714</v>
      </c>
      <c r="AN67" s="47">
        <f t="shared" ref="AN67:AN81" si="111">(42-SUM(D67:F67) -SUM(H67:P67)-6+SUM(Q67:R67))/42</f>
        <v>0.21428571428571427</v>
      </c>
      <c r="AO67" s="47">
        <f t="shared" ref="AO67:AO81" si="112">(42-SUM(D67:F67)-SUM(H67:R67))/42</f>
        <v>0.35714285714285715</v>
      </c>
      <c r="AP67" s="47">
        <f t="shared" ref="AP67:AP81" si="113">(SUM(D67:F67)+SUM(H67:R67))/42</f>
        <v>0.6428571428571429</v>
      </c>
      <c r="AQ67" s="122">
        <f t="shared" ref="AQ67:AQ81" si="114">LARGE(AJ67:AM67, 1)</f>
        <v>0.7857142857142857</v>
      </c>
      <c r="AR67" s="122" t="s">
        <v>722</v>
      </c>
      <c r="AS67" s="140" t="s">
        <v>694</v>
      </c>
      <c r="AT67" s="47">
        <f t="shared" ref="AT67:AT81" si="115">IF(AS67="SIM (+worst)", LARGE(AJ67:AM67, 1), "NA")</f>
        <v>0.7857142857142857</v>
      </c>
      <c r="AU67" s="47" t="str">
        <f t="shared" ref="AU67:AU81" si="116">IF(AS67="SIM (+worst/util tied)", AM67, "NA")</f>
        <v>NA</v>
      </c>
      <c r="AV67" s="47" t="str">
        <f t="shared" ref="AV67:AV81" si="117">IF(AS67="SIM (+util)", AM67, "NA")</f>
        <v>NA</v>
      </c>
      <c r="AW67" s="47" t="str">
        <f t="shared" ref="AW67:AW81" si="118">IF(AS67="UTIL", AN67, "NA")</f>
        <v>NA</v>
      </c>
      <c r="AX67" s="47" t="str">
        <f t="shared" ref="AX67:AX81" si="119">IF(AS67="WORST", AO67, "NA")</f>
        <v>NA</v>
      </c>
      <c r="AY67" s="47" t="str">
        <f t="shared" ref="AY67:AY81" si="120">IF(AS67="UTIL&amp;WORST", AO67, "NA")</f>
        <v>NA</v>
      </c>
      <c r="AZ67" s="47" t="str">
        <f t="shared" ref="AZ67:AZ81" si="121">IF(AS67="GREATER", AP67, "NA")</f>
        <v>NA</v>
      </c>
      <c r="BA67" s="88">
        <f t="shared" ref="BA67:BA81" si="122">LARGE(AN67:AQ67, 1)-(LARGE(AN67:AQ67,2) +LARGE(AN67:AQ67,3)+LARGE(AN67:AQ67,4))/3</f>
        <v>0.38095238095238099</v>
      </c>
      <c r="BB67" s="94">
        <f t="shared" ref="BB67:BB81" si="123">IF(AT67="NA", "NA", BA67)</f>
        <v>0.38095238095238099</v>
      </c>
      <c r="BC67" s="94" t="str">
        <f t="shared" ref="BC67:BC81" si="124">IF(AU67="NA", "NA", BA67)</f>
        <v>NA</v>
      </c>
      <c r="BD67" s="94" t="str">
        <f t="shared" ref="BD67:BD81" si="125">IF(AV67="NA", "NA", BA67)</f>
        <v>NA</v>
      </c>
      <c r="BE67" s="94" t="str">
        <f t="shared" ref="BE67:BE81" si="126">IF(AW67="NA", "NA", BA67)</f>
        <v>NA</v>
      </c>
      <c r="BF67" s="94" t="str">
        <f t="shared" ref="BF67:BF81" si="127">IF(AX67="NA", "NA", BA67)</f>
        <v>NA</v>
      </c>
      <c r="BG67" s="94" t="str">
        <f t="shared" ref="BG67:BG81" si="128">IF(AY67="NA", "NA", BA67)</f>
        <v>NA</v>
      </c>
      <c r="BH67" s="94" t="str">
        <f t="shared" ref="BH67:BH81" si="129">IF(AZ67="NA", "NA", BA67)</f>
        <v>NA</v>
      </c>
      <c r="BI67" s="130">
        <f t="shared" ref="BI67:BI81" si="130">LARGE(AN67:AQ67, 1)-LARGE(AN67:AQ67,2)</f>
        <v>0.14285714285714279</v>
      </c>
      <c r="BJ67" s="131">
        <f t="shared" ref="BJ67:BJ81" si="131">IF(BB67="NA", "NA", BI67)</f>
        <v>0.14285714285714279</v>
      </c>
      <c r="BK67" s="131" t="str">
        <f t="shared" ref="BK67:BK81" si="132">IF(BC67="NA", "NA", BI67)</f>
        <v>NA</v>
      </c>
      <c r="BL67" s="131" t="str">
        <f t="shared" ref="BL67:BL81" si="133">IF(BD67="NA", "NA", BI67)</f>
        <v>NA</v>
      </c>
      <c r="BM67" s="131" t="str">
        <f t="shared" ref="BM67:BM81" si="134">IF(BE67="NA", "NA", BI67)</f>
        <v>NA</v>
      </c>
      <c r="BN67" s="131" t="str">
        <f t="shared" ref="BN67:BN81" si="135">IF(BF67="NA", "NA", BI67)</f>
        <v>NA</v>
      </c>
      <c r="BO67" s="131" t="str">
        <f t="shared" ref="BO67:BO81" si="136">IF(BG67="NA", "NA", BI67)</f>
        <v>NA</v>
      </c>
      <c r="BP67" s="131" t="str">
        <f t="shared" ref="BP67:BP81" si="137">IF(BH67="NA", "NA", BI67)</f>
        <v>NA</v>
      </c>
      <c r="BQ67" s="47"/>
      <c r="BR67" s="47"/>
      <c r="BS67" s="47"/>
    </row>
    <row r="68" spans="2:71" s="5" customFormat="1" x14ac:dyDescent="0.3">
      <c r="B68" s="51">
        <v>114</v>
      </c>
      <c r="C68" s="48">
        <v>3</v>
      </c>
      <c r="D68" s="1">
        <v>3</v>
      </c>
      <c r="E68" s="1">
        <v>1</v>
      </c>
      <c r="F68" s="1">
        <v>2</v>
      </c>
      <c r="G68" s="39">
        <v>0</v>
      </c>
      <c r="H68" s="3">
        <v>1</v>
      </c>
      <c r="I68" s="3">
        <v>0</v>
      </c>
      <c r="J68" s="3">
        <v>1</v>
      </c>
      <c r="K68" s="3">
        <v>0</v>
      </c>
      <c r="L68" s="3">
        <v>1</v>
      </c>
      <c r="M68" s="3">
        <v>1</v>
      </c>
      <c r="N68" s="49">
        <v>0</v>
      </c>
      <c r="O68" s="49">
        <v>0</v>
      </c>
      <c r="P68" s="49">
        <v>0</v>
      </c>
      <c r="Q68" s="2">
        <v>0</v>
      </c>
      <c r="R68" s="2">
        <v>1</v>
      </c>
      <c r="S68" s="7"/>
      <c r="U68" s="1">
        <f t="shared" si="92"/>
        <v>1</v>
      </c>
      <c r="V68" s="1">
        <f t="shared" si="93"/>
        <v>0</v>
      </c>
      <c r="W68" s="1">
        <f t="shared" si="94"/>
        <v>1</v>
      </c>
      <c r="X68" s="1">
        <f t="shared" si="95"/>
        <v>0</v>
      </c>
      <c r="Y68" s="50">
        <f t="shared" si="96"/>
        <v>0</v>
      </c>
      <c r="Z68" s="50">
        <f t="shared" si="97"/>
        <v>0</v>
      </c>
      <c r="AA68" s="50">
        <f t="shared" si="98"/>
        <v>0</v>
      </c>
      <c r="AB68" s="50">
        <f t="shared" si="99"/>
        <v>0</v>
      </c>
      <c r="AC68" s="50">
        <f t="shared" si="100"/>
        <v>0</v>
      </c>
      <c r="AD68" s="50">
        <f t="shared" si="101"/>
        <v>0</v>
      </c>
      <c r="AE68" s="49">
        <f t="shared" si="102"/>
        <v>0</v>
      </c>
      <c r="AF68" s="49">
        <f t="shared" si="103"/>
        <v>0</v>
      </c>
      <c r="AG68" s="49">
        <f t="shared" si="104"/>
        <v>0</v>
      </c>
      <c r="AH68" s="2">
        <f t="shared" si="105"/>
        <v>0</v>
      </c>
      <c r="AI68" s="2">
        <f t="shared" si="106"/>
        <v>0</v>
      </c>
      <c r="AJ68" s="120">
        <f t="shared" si="107"/>
        <v>0.73809523809523814</v>
      </c>
      <c r="AK68" s="120">
        <f t="shared" si="108"/>
        <v>0.6428571428571429</v>
      </c>
      <c r="AL68" s="111">
        <f t="shared" si="109"/>
        <v>0.7142857142857143</v>
      </c>
      <c r="AM68" s="111">
        <f t="shared" si="110"/>
        <v>0.80952380952380953</v>
      </c>
      <c r="AN68" s="47">
        <f t="shared" si="111"/>
        <v>0.6428571428571429</v>
      </c>
      <c r="AO68" s="47">
        <f t="shared" si="112"/>
        <v>0.73809523809523814</v>
      </c>
      <c r="AP68" s="47">
        <f t="shared" si="113"/>
        <v>0.26190476190476192</v>
      </c>
      <c r="AQ68" s="122">
        <f t="shared" si="114"/>
        <v>0.80952380952380953</v>
      </c>
      <c r="AR68" s="122" t="s">
        <v>718</v>
      </c>
      <c r="AS68" s="140" t="s">
        <v>694</v>
      </c>
      <c r="AT68" s="47">
        <f t="shared" si="115"/>
        <v>0.80952380952380953</v>
      </c>
      <c r="AU68" s="47" t="str">
        <f t="shared" si="116"/>
        <v>NA</v>
      </c>
      <c r="AV68" s="47" t="str">
        <f t="shared" si="117"/>
        <v>NA</v>
      </c>
      <c r="AW68" s="47" t="str">
        <f t="shared" si="118"/>
        <v>NA</v>
      </c>
      <c r="AX68" s="47" t="str">
        <f t="shared" si="119"/>
        <v>NA</v>
      </c>
      <c r="AY68" s="47" t="str">
        <f t="shared" si="120"/>
        <v>NA</v>
      </c>
      <c r="AZ68" s="47" t="str">
        <f t="shared" si="121"/>
        <v>NA</v>
      </c>
      <c r="BA68" s="88">
        <f t="shared" si="122"/>
        <v>0.26190476190476197</v>
      </c>
      <c r="BB68" s="94">
        <f t="shared" si="123"/>
        <v>0.26190476190476197</v>
      </c>
      <c r="BC68" s="94" t="str">
        <f t="shared" si="124"/>
        <v>NA</v>
      </c>
      <c r="BD68" s="94" t="str">
        <f t="shared" si="125"/>
        <v>NA</v>
      </c>
      <c r="BE68" s="94" t="str">
        <f t="shared" si="126"/>
        <v>NA</v>
      </c>
      <c r="BF68" s="94" t="str">
        <f t="shared" si="127"/>
        <v>NA</v>
      </c>
      <c r="BG68" s="94" t="str">
        <f t="shared" si="128"/>
        <v>NA</v>
      </c>
      <c r="BH68" s="94" t="str">
        <f t="shared" si="129"/>
        <v>NA</v>
      </c>
      <c r="BI68" s="130">
        <f t="shared" si="130"/>
        <v>7.1428571428571397E-2</v>
      </c>
      <c r="BJ68" s="131">
        <f t="shared" si="131"/>
        <v>7.1428571428571397E-2</v>
      </c>
      <c r="BK68" s="131" t="str">
        <f t="shared" si="132"/>
        <v>NA</v>
      </c>
      <c r="BL68" s="131" t="str">
        <f t="shared" si="133"/>
        <v>NA</v>
      </c>
      <c r="BM68" s="131" t="str">
        <f t="shared" si="134"/>
        <v>NA</v>
      </c>
      <c r="BN68" s="131" t="str">
        <f t="shared" si="135"/>
        <v>NA</v>
      </c>
      <c r="BO68" s="131" t="str">
        <f t="shared" si="136"/>
        <v>NA</v>
      </c>
      <c r="BP68" s="131" t="str">
        <f t="shared" si="137"/>
        <v>NA</v>
      </c>
      <c r="BQ68" s="47"/>
      <c r="BR68" s="47"/>
      <c r="BS68" s="47"/>
    </row>
    <row r="69" spans="2:71" s="5" customFormat="1" x14ac:dyDescent="0.3">
      <c r="B69" s="51">
        <v>115</v>
      </c>
      <c r="C69" s="48">
        <v>3</v>
      </c>
      <c r="D69" s="1">
        <v>3</v>
      </c>
      <c r="E69" s="1">
        <v>3</v>
      </c>
      <c r="F69" s="1">
        <v>3</v>
      </c>
      <c r="G69" s="39">
        <v>3</v>
      </c>
      <c r="H69" s="3">
        <v>2</v>
      </c>
      <c r="I69" s="3">
        <v>2</v>
      </c>
      <c r="J69" s="3">
        <v>3</v>
      </c>
      <c r="K69" s="52">
        <v>1</v>
      </c>
      <c r="L69" s="52">
        <v>1</v>
      </c>
      <c r="M69" s="52">
        <v>0</v>
      </c>
      <c r="N69" s="49">
        <v>0</v>
      </c>
      <c r="O69" s="49">
        <v>1</v>
      </c>
      <c r="P69" s="49">
        <v>0</v>
      </c>
      <c r="Q69" s="2">
        <v>2</v>
      </c>
      <c r="R69" s="2">
        <v>0</v>
      </c>
      <c r="S69" s="53" t="s">
        <v>38</v>
      </c>
      <c r="U69" s="1">
        <f t="shared" si="92"/>
        <v>1</v>
      </c>
      <c r="V69" s="1">
        <f t="shared" si="93"/>
        <v>1</v>
      </c>
      <c r="W69" s="1">
        <f t="shared" si="94"/>
        <v>1</v>
      </c>
      <c r="X69" s="1">
        <f t="shared" si="95"/>
        <v>1</v>
      </c>
      <c r="Y69" s="50">
        <f t="shared" si="96"/>
        <v>1</v>
      </c>
      <c r="Z69" s="50">
        <f t="shared" si="97"/>
        <v>1</v>
      </c>
      <c r="AA69" s="50">
        <f t="shared" si="98"/>
        <v>1</v>
      </c>
      <c r="AB69" s="50">
        <f t="shared" si="99"/>
        <v>0</v>
      </c>
      <c r="AC69" s="50">
        <f t="shared" si="100"/>
        <v>0</v>
      </c>
      <c r="AD69" s="50">
        <f t="shared" si="101"/>
        <v>0</v>
      </c>
      <c r="AE69" s="49">
        <f t="shared" si="102"/>
        <v>0</v>
      </c>
      <c r="AF69" s="49">
        <f t="shared" si="103"/>
        <v>0</v>
      </c>
      <c r="AG69" s="49">
        <f t="shared" si="104"/>
        <v>0</v>
      </c>
      <c r="AH69" s="2">
        <f t="shared" si="105"/>
        <v>1</v>
      </c>
      <c r="AI69" s="2">
        <f t="shared" si="106"/>
        <v>0</v>
      </c>
      <c r="AJ69" s="120">
        <f t="shared" si="107"/>
        <v>0.7857142857142857</v>
      </c>
      <c r="AK69" s="120">
        <f t="shared" si="108"/>
        <v>0.73809523809523814</v>
      </c>
      <c r="AL69" s="111">
        <f t="shared" si="109"/>
        <v>0.66666666666666663</v>
      </c>
      <c r="AM69" s="111">
        <f t="shared" si="110"/>
        <v>0.7142857142857143</v>
      </c>
      <c r="AN69" s="47">
        <f t="shared" si="111"/>
        <v>0.45238095238095238</v>
      </c>
      <c r="AO69" s="47">
        <f t="shared" si="112"/>
        <v>0.5</v>
      </c>
      <c r="AP69" s="47">
        <f t="shared" si="113"/>
        <v>0.5</v>
      </c>
      <c r="AQ69" s="122">
        <f t="shared" si="114"/>
        <v>0.7857142857142857</v>
      </c>
      <c r="AR69" s="122" t="s">
        <v>722</v>
      </c>
      <c r="AS69" s="140" t="s">
        <v>694</v>
      </c>
      <c r="AT69" s="47">
        <f t="shared" si="115"/>
        <v>0.7857142857142857</v>
      </c>
      <c r="AU69" s="47" t="str">
        <f t="shared" si="116"/>
        <v>NA</v>
      </c>
      <c r="AV69" s="47" t="str">
        <f t="shared" si="117"/>
        <v>NA</v>
      </c>
      <c r="AW69" s="47" t="str">
        <f t="shared" si="118"/>
        <v>NA</v>
      </c>
      <c r="AX69" s="47" t="str">
        <f t="shared" si="119"/>
        <v>NA</v>
      </c>
      <c r="AY69" s="47" t="str">
        <f t="shared" si="120"/>
        <v>NA</v>
      </c>
      <c r="AZ69" s="47" t="str">
        <f t="shared" si="121"/>
        <v>NA</v>
      </c>
      <c r="BA69" s="88">
        <f t="shared" si="122"/>
        <v>0.30158730158730157</v>
      </c>
      <c r="BB69" s="94">
        <f t="shared" si="123"/>
        <v>0.30158730158730157</v>
      </c>
      <c r="BC69" s="94" t="str">
        <f t="shared" si="124"/>
        <v>NA</v>
      </c>
      <c r="BD69" s="94" t="str">
        <f t="shared" si="125"/>
        <v>NA</v>
      </c>
      <c r="BE69" s="94" t="str">
        <f t="shared" si="126"/>
        <v>NA</v>
      </c>
      <c r="BF69" s="94" t="str">
        <f t="shared" si="127"/>
        <v>NA</v>
      </c>
      <c r="BG69" s="94" t="str">
        <f t="shared" si="128"/>
        <v>NA</v>
      </c>
      <c r="BH69" s="94" t="str">
        <f t="shared" si="129"/>
        <v>NA</v>
      </c>
      <c r="BI69" s="130">
        <f t="shared" si="130"/>
        <v>0.2857142857142857</v>
      </c>
      <c r="BJ69" s="131">
        <f t="shared" si="131"/>
        <v>0.2857142857142857</v>
      </c>
      <c r="BK69" s="131" t="str">
        <f t="shared" si="132"/>
        <v>NA</v>
      </c>
      <c r="BL69" s="131" t="str">
        <f t="shared" si="133"/>
        <v>NA</v>
      </c>
      <c r="BM69" s="131" t="str">
        <f t="shared" si="134"/>
        <v>NA</v>
      </c>
      <c r="BN69" s="131" t="str">
        <f t="shared" si="135"/>
        <v>NA</v>
      </c>
      <c r="BO69" s="131" t="str">
        <f t="shared" si="136"/>
        <v>NA</v>
      </c>
      <c r="BP69" s="131" t="str">
        <f t="shared" si="137"/>
        <v>NA</v>
      </c>
      <c r="BQ69" s="47"/>
      <c r="BR69" s="47"/>
      <c r="BS69" s="47"/>
    </row>
    <row r="70" spans="2:71" s="5" customFormat="1" ht="13.5" customHeight="1" x14ac:dyDescent="0.3">
      <c r="B70" s="51">
        <v>116</v>
      </c>
      <c r="C70" s="48">
        <v>3</v>
      </c>
      <c r="D70" s="1">
        <v>3</v>
      </c>
      <c r="E70" s="1">
        <v>2</v>
      </c>
      <c r="F70" s="1">
        <v>3</v>
      </c>
      <c r="G70" s="39">
        <v>2</v>
      </c>
      <c r="H70" s="52">
        <v>1</v>
      </c>
      <c r="I70" s="52">
        <v>0</v>
      </c>
      <c r="J70" s="52">
        <v>1</v>
      </c>
      <c r="K70" s="52">
        <v>1</v>
      </c>
      <c r="L70" s="52">
        <v>0</v>
      </c>
      <c r="M70" s="3">
        <v>2</v>
      </c>
      <c r="N70" s="49">
        <v>0</v>
      </c>
      <c r="O70" s="49">
        <v>0</v>
      </c>
      <c r="P70" s="49">
        <v>0</v>
      </c>
      <c r="Q70" s="2">
        <v>0</v>
      </c>
      <c r="R70" s="2">
        <v>1</v>
      </c>
      <c r="S70" s="53" t="s">
        <v>39</v>
      </c>
      <c r="U70" s="1">
        <f t="shared" si="92"/>
        <v>1</v>
      </c>
      <c r="V70" s="1">
        <f t="shared" si="93"/>
        <v>1</v>
      </c>
      <c r="W70" s="1">
        <f t="shared" si="94"/>
        <v>1</v>
      </c>
      <c r="X70" s="1">
        <f t="shared" si="95"/>
        <v>1</v>
      </c>
      <c r="Y70" s="50">
        <f t="shared" si="96"/>
        <v>0</v>
      </c>
      <c r="Z70" s="50">
        <f t="shared" si="97"/>
        <v>0</v>
      </c>
      <c r="AA70" s="50">
        <f t="shared" si="98"/>
        <v>0</v>
      </c>
      <c r="AB70" s="50">
        <f t="shared" si="99"/>
        <v>0</v>
      </c>
      <c r="AC70" s="50">
        <f t="shared" si="100"/>
        <v>0</v>
      </c>
      <c r="AD70" s="50">
        <f t="shared" si="101"/>
        <v>1</v>
      </c>
      <c r="AE70" s="49">
        <f t="shared" si="102"/>
        <v>0</v>
      </c>
      <c r="AF70" s="49">
        <f t="shared" si="103"/>
        <v>0</v>
      </c>
      <c r="AG70" s="49">
        <f t="shared" si="104"/>
        <v>0</v>
      </c>
      <c r="AH70" s="2">
        <f t="shared" si="105"/>
        <v>0</v>
      </c>
      <c r="AI70" s="2">
        <f t="shared" si="106"/>
        <v>0</v>
      </c>
      <c r="AJ70" s="120">
        <f t="shared" si="107"/>
        <v>0.7142857142857143</v>
      </c>
      <c r="AK70" s="120">
        <f t="shared" si="108"/>
        <v>0.61904761904761907</v>
      </c>
      <c r="AL70" s="111">
        <f t="shared" si="109"/>
        <v>0.73809523809523814</v>
      </c>
      <c r="AM70" s="111">
        <f t="shared" si="110"/>
        <v>0.83333333333333337</v>
      </c>
      <c r="AN70" s="47">
        <f t="shared" si="111"/>
        <v>0.5714285714285714</v>
      </c>
      <c r="AO70" s="47">
        <f t="shared" si="112"/>
        <v>0.66666666666666663</v>
      </c>
      <c r="AP70" s="47">
        <f t="shared" si="113"/>
        <v>0.33333333333333331</v>
      </c>
      <c r="AQ70" s="122">
        <f t="shared" si="114"/>
        <v>0.83333333333333337</v>
      </c>
      <c r="AR70" s="122" t="s">
        <v>718</v>
      </c>
      <c r="AS70" s="140" t="s">
        <v>694</v>
      </c>
      <c r="AT70" s="47">
        <f t="shared" si="115"/>
        <v>0.83333333333333337</v>
      </c>
      <c r="AU70" s="47" t="str">
        <f t="shared" si="116"/>
        <v>NA</v>
      </c>
      <c r="AV70" s="47" t="str">
        <f t="shared" si="117"/>
        <v>NA</v>
      </c>
      <c r="AW70" s="47" t="str">
        <f t="shared" si="118"/>
        <v>NA</v>
      </c>
      <c r="AX70" s="47" t="str">
        <f t="shared" si="119"/>
        <v>NA</v>
      </c>
      <c r="AY70" s="47" t="str">
        <f t="shared" si="120"/>
        <v>NA</v>
      </c>
      <c r="AZ70" s="47" t="str">
        <f t="shared" si="121"/>
        <v>NA</v>
      </c>
      <c r="BA70" s="88">
        <f t="shared" si="122"/>
        <v>0.30952380952380953</v>
      </c>
      <c r="BB70" s="94">
        <f t="shared" si="123"/>
        <v>0.30952380952380953</v>
      </c>
      <c r="BC70" s="94" t="str">
        <f t="shared" si="124"/>
        <v>NA</v>
      </c>
      <c r="BD70" s="94" t="str">
        <f t="shared" si="125"/>
        <v>NA</v>
      </c>
      <c r="BE70" s="94" t="str">
        <f t="shared" si="126"/>
        <v>NA</v>
      </c>
      <c r="BF70" s="94" t="str">
        <f t="shared" si="127"/>
        <v>NA</v>
      </c>
      <c r="BG70" s="94" t="str">
        <f t="shared" si="128"/>
        <v>NA</v>
      </c>
      <c r="BH70" s="94" t="str">
        <f t="shared" si="129"/>
        <v>NA</v>
      </c>
      <c r="BI70" s="130">
        <f t="shared" si="130"/>
        <v>0.16666666666666674</v>
      </c>
      <c r="BJ70" s="131">
        <f t="shared" si="131"/>
        <v>0.16666666666666674</v>
      </c>
      <c r="BK70" s="131" t="str">
        <f t="shared" si="132"/>
        <v>NA</v>
      </c>
      <c r="BL70" s="131" t="str">
        <f t="shared" si="133"/>
        <v>NA</v>
      </c>
      <c r="BM70" s="131" t="str">
        <f t="shared" si="134"/>
        <v>NA</v>
      </c>
      <c r="BN70" s="131" t="str">
        <f t="shared" si="135"/>
        <v>NA</v>
      </c>
      <c r="BO70" s="131" t="str">
        <f t="shared" si="136"/>
        <v>NA</v>
      </c>
      <c r="BP70" s="131" t="str">
        <f t="shared" si="137"/>
        <v>NA</v>
      </c>
      <c r="BQ70" s="47"/>
      <c r="BR70" s="47"/>
      <c r="BS70" s="47"/>
    </row>
    <row r="71" spans="2:71" s="5" customFormat="1" ht="13.5" customHeight="1" x14ac:dyDescent="0.3">
      <c r="B71" s="51">
        <v>117</v>
      </c>
      <c r="C71" s="48">
        <v>3</v>
      </c>
      <c r="D71" s="1">
        <v>3</v>
      </c>
      <c r="E71" s="1">
        <v>0</v>
      </c>
      <c r="F71" s="1">
        <v>0</v>
      </c>
      <c r="G71" s="39">
        <v>0</v>
      </c>
      <c r="H71" s="3">
        <v>0</v>
      </c>
      <c r="I71" s="3">
        <v>0</v>
      </c>
      <c r="J71" s="3">
        <v>0</v>
      </c>
      <c r="K71" s="3">
        <v>0</v>
      </c>
      <c r="L71" s="3">
        <v>0</v>
      </c>
      <c r="M71" s="3">
        <v>0</v>
      </c>
      <c r="N71" s="49">
        <v>0</v>
      </c>
      <c r="O71" s="49">
        <v>0</v>
      </c>
      <c r="P71" s="49">
        <v>0</v>
      </c>
      <c r="Q71" s="2">
        <v>0</v>
      </c>
      <c r="R71" s="2">
        <v>0</v>
      </c>
      <c r="S71" s="7"/>
      <c r="U71" s="1">
        <f t="shared" si="92"/>
        <v>1</v>
      </c>
      <c r="V71" s="1">
        <f t="shared" si="93"/>
        <v>0</v>
      </c>
      <c r="W71" s="1">
        <f t="shared" si="94"/>
        <v>0</v>
      </c>
      <c r="X71" s="1">
        <f t="shared" si="95"/>
        <v>0</v>
      </c>
      <c r="Y71" s="50">
        <f t="shared" si="96"/>
        <v>0</v>
      </c>
      <c r="Z71" s="50">
        <f t="shared" si="97"/>
        <v>0</v>
      </c>
      <c r="AA71" s="50">
        <f t="shared" si="98"/>
        <v>0</v>
      </c>
      <c r="AB71" s="50">
        <f t="shared" si="99"/>
        <v>0</v>
      </c>
      <c r="AC71" s="50">
        <f t="shared" si="100"/>
        <v>0</v>
      </c>
      <c r="AD71" s="50">
        <f t="shared" si="101"/>
        <v>0</v>
      </c>
      <c r="AE71" s="49">
        <f t="shared" si="102"/>
        <v>0</v>
      </c>
      <c r="AF71" s="49">
        <f t="shared" si="103"/>
        <v>0</v>
      </c>
      <c r="AG71" s="49">
        <f t="shared" si="104"/>
        <v>0</v>
      </c>
      <c r="AH71" s="2">
        <f t="shared" si="105"/>
        <v>0</v>
      </c>
      <c r="AI71" s="2">
        <f t="shared" si="106"/>
        <v>0</v>
      </c>
      <c r="AJ71" s="120">
        <f t="shared" si="107"/>
        <v>0.6428571428571429</v>
      </c>
      <c r="AK71" s="120">
        <f t="shared" si="108"/>
        <v>0.5</v>
      </c>
      <c r="AL71" s="111">
        <f t="shared" si="109"/>
        <v>0.7142857142857143</v>
      </c>
      <c r="AM71" s="111">
        <f t="shared" si="110"/>
        <v>0.8571428571428571</v>
      </c>
      <c r="AN71" s="47">
        <f t="shared" si="111"/>
        <v>0.7857142857142857</v>
      </c>
      <c r="AO71" s="47">
        <f t="shared" si="112"/>
        <v>0.9285714285714286</v>
      </c>
      <c r="AP71" s="47">
        <f t="shared" si="113"/>
        <v>7.1428571428571425E-2</v>
      </c>
      <c r="AQ71" s="122">
        <f t="shared" si="114"/>
        <v>0.8571428571428571</v>
      </c>
      <c r="AR71" s="122" t="s">
        <v>718</v>
      </c>
      <c r="AS71" s="140" t="s">
        <v>677</v>
      </c>
      <c r="AT71" s="47" t="str">
        <f t="shared" si="115"/>
        <v>NA</v>
      </c>
      <c r="AU71" s="47" t="str">
        <f t="shared" si="116"/>
        <v>NA</v>
      </c>
      <c r="AV71" s="47" t="str">
        <f t="shared" si="117"/>
        <v>NA</v>
      </c>
      <c r="AW71" s="47" t="str">
        <f t="shared" si="118"/>
        <v>NA</v>
      </c>
      <c r="AX71" s="47">
        <f t="shared" si="119"/>
        <v>0.9285714285714286</v>
      </c>
      <c r="AY71" s="47" t="str">
        <f t="shared" si="120"/>
        <v>NA</v>
      </c>
      <c r="AZ71" s="47" t="str">
        <f t="shared" si="121"/>
        <v>NA</v>
      </c>
      <c r="BA71" s="88">
        <f t="shared" si="122"/>
        <v>0.35714285714285721</v>
      </c>
      <c r="BB71" s="94" t="str">
        <f t="shared" si="123"/>
        <v>NA</v>
      </c>
      <c r="BC71" s="94" t="str">
        <f t="shared" si="124"/>
        <v>NA</v>
      </c>
      <c r="BD71" s="94" t="str">
        <f t="shared" si="125"/>
        <v>NA</v>
      </c>
      <c r="BE71" s="94" t="str">
        <f t="shared" si="126"/>
        <v>NA</v>
      </c>
      <c r="BF71" s="94">
        <f t="shared" si="127"/>
        <v>0.35714285714285721</v>
      </c>
      <c r="BG71" s="94" t="str">
        <f t="shared" si="128"/>
        <v>NA</v>
      </c>
      <c r="BH71" s="94" t="str">
        <f t="shared" si="129"/>
        <v>NA</v>
      </c>
      <c r="BI71" s="130">
        <f t="shared" si="130"/>
        <v>7.1428571428571508E-2</v>
      </c>
      <c r="BJ71" s="131" t="str">
        <f t="shared" si="131"/>
        <v>NA</v>
      </c>
      <c r="BK71" s="131" t="str">
        <f t="shared" si="132"/>
        <v>NA</v>
      </c>
      <c r="BL71" s="131" t="str">
        <f t="shared" si="133"/>
        <v>NA</v>
      </c>
      <c r="BM71" s="131" t="str">
        <f t="shared" si="134"/>
        <v>NA</v>
      </c>
      <c r="BN71" s="131">
        <f t="shared" si="135"/>
        <v>7.1428571428571508E-2</v>
      </c>
      <c r="BO71" s="131" t="str">
        <f t="shared" si="136"/>
        <v>NA</v>
      </c>
      <c r="BP71" s="131" t="str">
        <f t="shared" si="137"/>
        <v>NA</v>
      </c>
      <c r="BQ71" s="47"/>
      <c r="BR71" s="47"/>
      <c r="BS71" s="47"/>
    </row>
    <row r="72" spans="2:71" s="5" customFormat="1" x14ac:dyDescent="0.3">
      <c r="B72" s="51">
        <v>119</v>
      </c>
      <c r="C72" s="48">
        <v>3</v>
      </c>
      <c r="D72" s="1">
        <v>3</v>
      </c>
      <c r="E72" s="1">
        <v>2</v>
      </c>
      <c r="F72" s="1">
        <v>2</v>
      </c>
      <c r="G72" s="39">
        <v>1</v>
      </c>
      <c r="H72" s="52">
        <v>1</v>
      </c>
      <c r="I72" s="52">
        <v>1</v>
      </c>
      <c r="J72" s="52">
        <v>0</v>
      </c>
      <c r="K72" s="52">
        <v>1</v>
      </c>
      <c r="L72" s="52">
        <v>0</v>
      </c>
      <c r="M72" s="52">
        <v>0</v>
      </c>
      <c r="N72" s="49">
        <v>0</v>
      </c>
      <c r="O72" s="49">
        <v>0</v>
      </c>
      <c r="P72" s="49">
        <v>0</v>
      </c>
      <c r="Q72" s="2">
        <v>0</v>
      </c>
      <c r="R72" s="2">
        <v>1</v>
      </c>
      <c r="S72" s="53" t="s">
        <v>40</v>
      </c>
      <c r="U72" s="1">
        <f t="shared" si="92"/>
        <v>1</v>
      </c>
      <c r="V72" s="1">
        <f t="shared" si="93"/>
        <v>1</v>
      </c>
      <c r="W72" s="1">
        <f t="shared" si="94"/>
        <v>1</v>
      </c>
      <c r="X72" s="1">
        <f t="shared" si="95"/>
        <v>0</v>
      </c>
      <c r="Y72" s="50">
        <f t="shared" si="96"/>
        <v>0</v>
      </c>
      <c r="Z72" s="50">
        <f t="shared" si="97"/>
        <v>0</v>
      </c>
      <c r="AA72" s="50">
        <f t="shared" si="98"/>
        <v>0</v>
      </c>
      <c r="AB72" s="50">
        <f t="shared" si="99"/>
        <v>0</v>
      </c>
      <c r="AC72" s="50">
        <f t="shared" si="100"/>
        <v>0</v>
      </c>
      <c r="AD72" s="50">
        <f t="shared" si="101"/>
        <v>0</v>
      </c>
      <c r="AE72" s="49">
        <f t="shared" si="102"/>
        <v>0</v>
      </c>
      <c r="AF72" s="49">
        <f t="shared" si="103"/>
        <v>0</v>
      </c>
      <c r="AG72" s="49">
        <f t="shared" si="104"/>
        <v>0</v>
      </c>
      <c r="AH72" s="2">
        <f t="shared" si="105"/>
        <v>0</v>
      </c>
      <c r="AI72" s="2">
        <f t="shared" si="106"/>
        <v>0</v>
      </c>
      <c r="AJ72" s="120">
        <f t="shared" si="107"/>
        <v>0.69047619047619047</v>
      </c>
      <c r="AK72" s="120">
        <f t="shared" si="108"/>
        <v>0.59523809523809523</v>
      </c>
      <c r="AL72" s="111">
        <f t="shared" si="109"/>
        <v>0.76190476190476186</v>
      </c>
      <c r="AM72" s="111">
        <f t="shared" si="110"/>
        <v>0.8571428571428571</v>
      </c>
      <c r="AN72" s="47">
        <f t="shared" si="111"/>
        <v>0.6428571428571429</v>
      </c>
      <c r="AO72" s="47">
        <f t="shared" si="112"/>
        <v>0.73809523809523814</v>
      </c>
      <c r="AP72" s="47">
        <f t="shared" si="113"/>
        <v>0.26190476190476192</v>
      </c>
      <c r="AQ72" s="122">
        <f t="shared" si="114"/>
        <v>0.8571428571428571</v>
      </c>
      <c r="AR72" s="122" t="s">
        <v>718</v>
      </c>
      <c r="AS72" s="140" t="s">
        <v>694</v>
      </c>
      <c r="AT72" s="47">
        <f t="shared" si="115"/>
        <v>0.8571428571428571</v>
      </c>
      <c r="AU72" s="47" t="str">
        <f t="shared" si="116"/>
        <v>NA</v>
      </c>
      <c r="AV72" s="47" t="str">
        <f t="shared" si="117"/>
        <v>NA</v>
      </c>
      <c r="AW72" s="47" t="str">
        <f t="shared" si="118"/>
        <v>NA</v>
      </c>
      <c r="AX72" s="47" t="str">
        <f t="shared" si="119"/>
        <v>NA</v>
      </c>
      <c r="AY72" s="47" t="str">
        <f t="shared" si="120"/>
        <v>NA</v>
      </c>
      <c r="AZ72" s="47" t="str">
        <f t="shared" si="121"/>
        <v>NA</v>
      </c>
      <c r="BA72" s="88">
        <f t="shared" si="122"/>
        <v>0.30952380952380953</v>
      </c>
      <c r="BB72" s="94">
        <f t="shared" si="123"/>
        <v>0.30952380952380953</v>
      </c>
      <c r="BC72" s="94" t="str">
        <f t="shared" si="124"/>
        <v>NA</v>
      </c>
      <c r="BD72" s="94" t="str">
        <f t="shared" si="125"/>
        <v>NA</v>
      </c>
      <c r="BE72" s="94" t="str">
        <f t="shared" si="126"/>
        <v>NA</v>
      </c>
      <c r="BF72" s="94" t="str">
        <f t="shared" si="127"/>
        <v>NA</v>
      </c>
      <c r="BG72" s="94" t="str">
        <f t="shared" si="128"/>
        <v>NA</v>
      </c>
      <c r="BH72" s="94" t="str">
        <f t="shared" si="129"/>
        <v>NA</v>
      </c>
      <c r="BI72" s="130">
        <f t="shared" si="130"/>
        <v>0.11904761904761896</v>
      </c>
      <c r="BJ72" s="131">
        <f t="shared" si="131"/>
        <v>0.11904761904761896</v>
      </c>
      <c r="BK72" s="131" t="str">
        <f t="shared" si="132"/>
        <v>NA</v>
      </c>
      <c r="BL72" s="131" t="str">
        <f t="shared" si="133"/>
        <v>NA</v>
      </c>
      <c r="BM72" s="131" t="str">
        <f t="shared" si="134"/>
        <v>NA</v>
      </c>
      <c r="BN72" s="131" t="str">
        <f t="shared" si="135"/>
        <v>NA</v>
      </c>
      <c r="BO72" s="131" t="str">
        <f t="shared" si="136"/>
        <v>NA</v>
      </c>
      <c r="BP72" s="131" t="str">
        <f t="shared" si="137"/>
        <v>NA</v>
      </c>
      <c r="BQ72" s="47"/>
      <c r="BR72" s="47"/>
      <c r="BS72" s="47"/>
    </row>
    <row r="73" spans="2:71" s="5" customFormat="1" x14ac:dyDescent="0.3">
      <c r="B73" s="51">
        <v>120</v>
      </c>
      <c r="C73" s="48">
        <v>3</v>
      </c>
      <c r="D73" s="1">
        <v>2</v>
      </c>
      <c r="E73" s="1">
        <v>1</v>
      </c>
      <c r="F73" s="1">
        <v>3</v>
      </c>
      <c r="G73" s="39">
        <v>2</v>
      </c>
      <c r="H73" s="3">
        <v>1</v>
      </c>
      <c r="I73" s="3">
        <v>0</v>
      </c>
      <c r="J73" s="3">
        <v>0</v>
      </c>
      <c r="K73" s="50">
        <v>0</v>
      </c>
      <c r="L73" s="52">
        <v>0</v>
      </c>
      <c r="M73" s="50">
        <v>0</v>
      </c>
      <c r="N73" s="49">
        <v>0</v>
      </c>
      <c r="O73" s="49">
        <v>0</v>
      </c>
      <c r="P73" s="49">
        <v>0</v>
      </c>
      <c r="Q73" s="2">
        <v>0</v>
      </c>
      <c r="R73" s="2">
        <v>0</v>
      </c>
      <c r="S73" s="53" t="s">
        <v>41</v>
      </c>
      <c r="U73" s="1">
        <f t="shared" si="92"/>
        <v>1</v>
      </c>
      <c r="V73" s="1">
        <f t="shared" si="93"/>
        <v>0</v>
      </c>
      <c r="W73" s="1">
        <f t="shared" si="94"/>
        <v>1</v>
      </c>
      <c r="X73" s="1">
        <f t="shared" si="95"/>
        <v>1</v>
      </c>
      <c r="Y73" s="50">
        <f t="shared" si="96"/>
        <v>0</v>
      </c>
      <c r="Z73" s="50">
        <f t="shared" si="97"/>
        <v>0</v>
      </c>
      <c r="AA73" s="50">
        <f t="shared" si="98"/>
        <v>0</v>
      </c>
      <c r="AB73" s="50">
        <f t="shared" si="99"/>
        <v>0</v>
      </c>
      <c r="AC73" s="50">
        <f t="shared" si="100"/>
        <v>0</v>
      </c>
      <c r="AD73" s="50">
        <f t="shared" si="101"/>
        <v>0</v>
      </c>
      <c r="AE73" s="49">
        <f t="shared" si="102"/>
        <v>0</v>
      </c>
      <c r="AF73" s="49">
        <f t="shared" si="103"/>
        <v>0</v>
      </c>
      <c r="AG73" s="49">
        <f t="shared" si="104"/>
        <v>0</v>
      </c>
      <c r="AH73" s="2">
        <f t="shared" si="105"/>
        <v>0</v>
      </c>
      <c r="AI73" s="2">
        <f t="shared" si="106"/>
        <v>0</v>
      </c>
      <c r="AJ73" s="120">
        <f t="shared" si="107"/>
        <v>0.73809523809523814</v>
      </c>
      <c r="AK73" s="120">
        <f t="shared" si="108"/>
        <v>0.59523809523809523</v>
      </c>
      <c r="AL73" s="111">
        <f t="shared" si="109"/>
        <v>0.76190476190476186</v>
      </c>
      <c r="AM73" s="111">
        <f t="shared" si="110"/>
        <v>0.90476190476190477</v>
      </c>
      <c r="AN73" s="47">
        <f t="shared" si="111"/>
        <v>0.69047619047619047</v>
      </c>
      <c r="AO73" s="47">
        <f t="shared" si="112"/>
        <v>0.83333333333333337</v>
      </c>
      <c r="AP73" s="47">
        <f t="shared" si="113"/>
        <v>0.16666666666666666</v>
      </c>
      <c r="AQ73" s="122">
        <f t="shared" si="114"/>
        <v>0.90476190476190477</v>
      </c>
      <c r="AR73" s="122" t="s">
        <v>718</v>
      </c>
      <c r="AS73" s="140" t="s">
        <v>694</v>
      </c>
      <c r="AT73" s="47">
        <f t="shared" si="115"/>
        <v>0.90476190476190477</v>
      </c>
      <c r="AU73" s="47" t="str">
        <f t="shared" si="116"/>
        <v>NA</v>
      </c>
      <c r="AV73" s="47" t="str">
        <f t="shared" si="117"/>
        <v>NA</v>
      </c>
      <c r="AW73" s="47" t="str">
        <f t="shared" si="118"/>
        <v>NA</v>
      </c>
      <c r="AX73" s="47" t="str">
        <f t="shared" si="119"/>
        <v>NA</v>
      </c>
      <c r="AY73" s="47" t="str">
        <f t="shared" si="120"/>
        <v>NA</v>
      </c>
      <c r="AZ73" s="47" t="str">
        <f t="shared" si="121"/>
        <v>NA</v>
      </c>
      <c r="BA73" s="88">
        <f t="shared" si="122"/>
        <v>0.34126984126984128</v>
      </c>
      <c r="BB73" s="94">
        <f t="shared" si="123"/>
        <v>0.34126984126984128</v>
      </c>
      <c r="BC73" s="94" t="str">
        <f t="shared" si="124"/>
        <v>NA</v>
      </c>
      <c r="BD73" s="94" t="str">
        <f t="shared" si="125"/>
        <v>NA</v>
      </c>
      <c r="BE73" s="94" t="str">
        <f t="shared" si="126"/>
        <v>NA</v>
      </c>
      <c r="BF73" s="94" t="str">
        <f t="shared" si="127"/>
        <v>NA</v>
      </c>
      <c r="BG73" s="94" t="str">
        <f t="shared" si="128"/>
        <v>NA</v>
      </c>
      <c r="BH73" s="94" t="str">
        <f t="shared" si="129"/>
        <v>NA</v>
      </c>
      <c r="BI73" s="130">
        <f t="shared" si="130"/>
        <v>7.1428571428571397E-2</v>
      </c>
      <c r="BJ73" s="131">
        <f t="shared" si="131"/>
        <v>7.1428571428571397E-2</v>
      </c>
      <c r="BK73" s="131" t="str">
        <f t="shared" si="132"/>
        <v>NA</v>
      </c>
      <c r="BL73" s="131" t="str">
        <f t="shared" si="133"/>
        <v>NA</v>
      </c>
      <c r="BM73" s="131" t="str">
        <f t="shared" si="134"/>
        <v>NA</v>
      </c>
      <c r="BN73" s="131" t="str">
        <f t="shared" si="135"/>
        <v>NA</v>
      </c>
      <c r="BO73" s="131" t="str">
        <f t="shared" si="136"/>
        <v>NA</v>
      </c>
      <c r="BP73" s="131" t="str">
        <f t="shared" si="137"/>
        <v>NA</v>
      </c>
      <c r="BQ73" s="47"/>
      <c r="BR73" s="47"/>
      <c r="BS73" s="47"/>
    </row>
    <row r="74" spans="2:71" s="5" customFormat="1" x14ac:dyDescent="0.3">
      <c r="B74" s="51">
        <v>121</v>
      </c>
      <c r="C74" s="48">
        <v>3</v>
      </c>
      <c r="D74" s="1">
        <v>1</v>
      </c>
      <c r="E74" s="1">
        <v>1</v>
      </c>
      <c r="F74" s="1">
        <v>1</v>
      </c>
      <c r="G74" s="39">
        <v>0</v>
      </c>
      <c r="H74" s="3">
        <v>0</v>
      </c>
      <c r="I74" s="3">
        <v>0</v>
      </c>
      <c r="J74" s="3">
        <v>0</v>
      </c>
      <c r="K74" s="3">
        <v>0</v>
      </c>
      <c r="L74" s="3">
        <v>0</v>
      </c>
      <c r="M74" s="3">
        <v>0</v>
      </c>
      <c r="N74" s="49">
        <v>0</v>
      </c>
      <c r="O74" s="49">
        <v>0</v>
      </c>
      <c r="P74" s="49">
        <v>0</v>
      </c>
      <c r="Q74" s="2">
        <v>0</v>
      </c>
      <c r="R74" s="2">
        <v>0</v>
      </c>
      <c r="S74" s="7"/>
      <c r="U74" s="1">
        <f t="shared" si="92"/>
        <v>0</v>
      </c>
      <c r="V74" s="1">
        <f t="shared" si="93"/>
        <v>0</v>
      </c>
      <c r="W74" s="1">
        <f t="shared" si="94"/>
        <v>0</v>
      </c>
      <c r="X74" s="1">
        <f t="shared" si="95"/>
        <v>0</v>
      </c>
      <c r="Y74" s="50">
        <f t="shared" si="96"/>
        <v>0</v>
      </c>
      <c r="Z74" s="50">
        <f t="shared" si="97"/>
        <v>0</v>
      </c>
      <c r="AA74" s="50">
        <f t="shared" si="98"/>
        <v>0</v>
      </c>
      <c r="AB74" s="50">
        <f t="shared" si="99"/>
        <v>0</v>
      </c>
      <c r="AC74" s="50">
        <f t="shared" si="100"/>
        <v>0</v>
      </c>
      <c r="AD74" s="50">
        <f t="shared" si="101"/>
        <v>0</v>
      </c>
      <c r="AE74" s="49">
        <f t="shared" si="102"/>
        <v>0</v>
      </c>
      <c r="AF74" s="49">
        <f t="shared" si="103"/>
        <v>0</v>
      </c>
      <c r="AG74" s="49">
        <f t="shared" si="104"/>
        <v>0</v>
      </c>
      <c r="AH74" s="2">
        <f t="shared" si="105"/>
        <v>0</v>
      </c>
      <c r="AI74" s="2">
        <f t="shared" si="106"/>
        <v>0</v>
      </c>
      <c r="AJ74" s="120">
        <f t="shared" si="107"/>
        <v>0.6428571428571429</v>
      </c>
      <c r="AK74" s="120">
        <f t="shared" si="108"/>
        <v>0.5</v>
      </c>
      <c r="AL74" s="111">
        <f t="shared" si="109"/>
        <v>0.7142857142857143</v>
      </c>
      <c r="AM74" s="111">
        <f t="shared" si="110"/>
        <v>0.8571428571428571</v>
      </c>
      <c r="AN74" s="47">
        <f t="shared" si="111"/>
        <v>0.7857142857142857</v>
      </c>
      <c r="AO74" s="47">
        <f t="shared" si="112"/>
        <v>0.9285714285714286</v>
      </c>
      <c r="AP74" s="47">
        <f t="shared" si="113"/>
        <v>7.1428571428571425E-2</v>
      </c>
      <c r="AQ74" s="122">
        <f t="shared" si="114"/>
        <v>0.8571428571428571</v>
      </c>
      <c r="AR74" s="122" t="s">
        <v>718</v>
      </c>
      <c r="AS74" s="140" t="s">
        <v>677</v>
      </c>
      <c r="AT74" s="47" t="str">
        <f t="shared" si="115"/>
        <v>NA</v>
      </c>
      <c r="AU74" s="47" t="str">
        <f t="shared" si="116"/>
        <v>NA</v>
      </c>
      <c r="AV74" s="47" t="str">
        <f t="shared" si="117"/>
        <v>NA</v>
      </c>
      <c r="AW74" s="47" t="str">
        <f t="shared" si="118"/>
        <v>NA</v>
      </c>
      <c r="AX74" s="47">
        <f t="shared" si="119"/>
        <v>0.9285714285714286</v>
      </c>
      <c r="AY74" s="47" t="str">
        <f t="shared" si="120"/>
        <v>NA</v>
      </c>
      <c r="AZ74" s="47" t="str">
        <f t="shared" si="121"/>
        <v>NA</v>
      </c>
      <c r="BA74" s="88">
        <f t="shared" si="122"/>
        <v>0.35714285714285721</v>
      </c>
      <c r="BB74" s="94" t="str">
        <f t="shared" si="123"/>
        <v>NA</v>
      </c>
      <c r="BC74" s="94" t="str">
        <f t="shared" si="124"/>
        <v>NA</v>
      </c>
      <c r="BD74" s="94" t="str">
        <f t="shared" si="125"/>
        <v>NA</v>
      </c>
      <c r="BE74" s="94" t="str">
        <f t="shared" si="126"/>
        <v>NA</v>
      </c>
      <c r="BF74" s="94">
        <f t="shared" si="127"/>
        <v>0.35714285714285721</v>
      </c>
      <c r="BG74" s="94" t="str">
        <f t="shared" si="128"/>
        <v>NA</v>
      </c>
      <c r="BH74" s="94" t="str">
        <f t="shared" si="129"/>
        <v>NA</v>
      </c>
      <c r="BI74" s="130">
        <f t="shared" si="130"/>
        <v>7.1428571428571508E-2</v>
      </c>
      <c r="BJ74" s="131" t="str">
        <f t="shared" si="131"/>
        <v>NA</v>
      </c>
      <c r="BK74" s="131" t="str">
        <f t="shared" si="132"/>
        <v>NA</v>
      </c>
      <c r="BL74" s="131" t="str">
        <f t="shared" si="133"/>
        <v>NA</v>
      </c>
      <c r="BM74" s="131" t="str">
        <f t="shared" si="134"/>
        <v>NA</v>
      </c>
      <c r="BN74" s="131">
        <f t="shared" si="135"/>
        <v>7.1428571428571508E-2</v>
      </c>
      <c r="BO74" s="131" t="str">
        <f t="shared" si="136"/>
        <v>NA</v>
      </c>
      <c r="BP74" s="131" t="str">
        <f t="shared" si="137"/>
        <v>NA</v>
      </c>
      <c r="BQ74" s="47"/>
      <c r="BR74" s="47"/>
      <c r="BS74" s="47"/>
    </row>
    <row r="75" spans="2:71" s="5" customFormat="1" x14ac:dyDescent="0.3">
      <c r="B75" s="51">
        <v>122</v>
      </c>
      <c r="C75" s="48">
        <v>3</v>
      </c>
      <c r="D75" s="1">
        <v>3</v>
      </c>
      <c r="E75" s="1">
        <v>3</v>
      </c>
      <c r="F75" s="1">
        <v>3</v>
      </c>
      <c r="G75" s="39">
        <v>1</v>
      </c>
      <c r="H75" s="3">
        <v>3</v>
      </c>
      <c r="I75" s="3">
        <v>3</v>
      </c>
      <c r="J75" s="3">
        <v>3</v>
      </c>
      <c r="K75" s="3">
        <v>3</v>
      </c>
      <c r="L75" s="3">
        <v>2</v>
      </c>
      <c r="M75" s="3">
        <v>3</v>
      </c>
      <c r="N75" s="49">
        <v>1</v>
      </c>
      <c r="O75" s="49">
        <v>3</v>
      </c>
      <c r="P75" s="49">
        <v>3</v>
      </c>
      <c r="Q75" s="2">
        <v>3</v>
      </c>
      <c r="R75" s="2">
        <v>0</v>
      </c>
      <c r="S75" s="7"/>
      <c r="U75" s="1">
        <f t="shared" si="92"/>
        <v>1</v>
      </c>
      <c r="V75" s="1">
        <f t="shared" si="93"/>
        <v>1</v>
      </c>
      <c r="W75" s="1">
        <f t="shared" si="94"/>
        <v>1</v>
      </c>
      <c r="X75" s="1">
        <f t="shared" si="95"/>
        <v>0</v>
      </c>
      <c r="Y75" s="50">
        <f t="shared" si="96"/>
        <v>1</v>
      </c>
      <c r="Z75" s="50">
        <f t="shared" si="97"/>
        <v>1</v>
      </c>
      <c r="AA75" s="50">
        <f t="shared" si="98"/>
        <v>1</v>
      </c>
      <c r="AB75" s="50">
        <f t="shared" si="99"/>
        <v>1</v>
      </c>
      <c r="AC75" s="50">
        <f t="shared" si="100"/>
        <v>1</v>
      </c>
      <c r="AD75" s="50">
        <f t="shared" si="101"/>
        <v>1</v>
      </c>
      <c r="AE75" s="49">
        <f t="shared" si="102"/>
        <v>0</v>
      </c>
      <c r="AF75" s="49">
        <f t="shared" si="103"/>
        <v>1</v>
      </c>
      <c r="AG75" s="49">
        <f t="shared" si="104"/>
        <v>1</v>
      </c>
      <c r="AH75" s="2">
        <f t="shared" si="105"/>
        <v>1</v>
      </c>
      <c r="AI75" s="2">
        <f t="shared" si="106"/>
        <v>0</v>
      </c>
      <c r="AJ75" s="120">
        <f t="shared" si="107"/>
        <v>0.52380952380952384</v>
      </c>
      <c r="AK75" s="120">
        <f t="shared" si="108"/>
        <v>0.52380952380952384</v>
      </c>
      <c r="AL75" s="111">
        <f t="shared" si="109"/>
        <v>0.35714285714285715</v>
      </c>
      <c r="AM75" s="111">
        <f t="shared" si="110"/>
        <v>0.35714285714285715</v>
      </c>
      <c r="AN75" s="47">
        <f t="shared" si="111"/>
        <v>0.14285714285714285</v>
      </c>
      <c r="AO75" s="47">
        <f t="shared" si="112"/>
        <v>0.14285714285714285</v>
      </c>
      <c r="AP75" s="47">
        <f t="shared" si="113"/>
        <v>0.8571428571428571</v>
      </c>
      <c r="AQ75" s="122">
        <f t="shared" si="114"/>
        <v>0.52380952380952384</v>
      </c>
      <c r="AR75" s="122" t="s">
        <v>721</v>
      </c>
      <c r="AS75" s="140" t="s">
        <v>679</v>
      </c>
      <c r="AT75" s="47" t="str">
        <f t="shared" si="115"/>
        <v>NA</v>
      </c>
      <c r="AU75" s="47" t="str">
        <f t="shared" si="116"/>
        <v>NA</v>
      </c>
      <c r="AV75" s="47" t="str">
        <f t="shared" si="117"/>
        <v>NA</v>
      </c>
      <c r="AW75" s="47" t="str">
        <f t="shared" si="118"/>
        <v>NA</v>
      </c>
      <c r="AX75" s="47" t="str">
        <f t="shared" si="119"/>
        <v>NA</v>
      </c>
      <c r="AY75" s="47" t="str">
        <f t="shared" si="120"/>
        <v>NA</v>
      </c>
      <c r="AZ75" s="47">
        <f t="shared" si="121"/>
        <v>0.8571428571428571</v>
      </c>
      <c r="BA75" s="88">
        <f t="shared" si="122"/>
        <v>0.58730158730158721</v>
      </c>
      <c r="BB75" s="94" t="str">
        <f t="shared" si="123"/>
        <v>NA</v>
      </c>
      <c r="BC75" s="94" t="str">
        <f t="shared" si="124"/>
        <v>NA</v>
      </c>
      <c r="BD75" s="94" t="str">
        <f t="shared" si="125"/>
        <v>NA</v>
      </c>
      <c r="BE75" s="94" t="str">
        <f t="shared" si="126"/>
        <v>NA</v>
      </c>
      <c r="BF75" s="94" t="str">
        <f t="shared" si="127"/>
        <v>NA</v>
      </c>
      <c r="BG75" s="94" t="str">
        <f t="shared" si="128"/>
        <v>NA</v>
      </c>
      <c r="BH75" s="94">
        <f t="shared" si="129"/>
        <v>0.58730158730158721</v>
      </c>
      <c r="BI75" s="130">
        <f t="shared" si="130"/>
        <v>0.33333333333333326</v>
      </c>
      <c r="BJ75" s="131" t="str">
        <f t="shared" si="131"/>
        <v>NA</v>
      </c>
      <c r="BK75" s="131" t="str">
        <f t="shared" si="132"/>
        <v>NA</v>
      </c>
      <c r="BL75" s="131" t="str">
        <f t="shared" si="133"/>
        <v>NA</v>
      </c>
      <c r="BM75" s="131" t="str">
        <f t="shared" si="134"/>
        <v>NA</v>
      </c>
      <c r="BN75" s="131" t="str">
        <f t="shared" si="135"/>
        <v>NA</v>
      </c>
      <c r="BO75" s="131" t="str">
        <f t="shared" si="136"/>
        <v>NA</v>
      </c>
      <c r="BP75" s="131">
        <f t="shared" si="137"/>
        <v>0.33333333333333326</v>
      </c>
      <c r="BQ75" s="47"/>
      <c r="BR75" s="47"/>
      <c r="BS75" s="47"/>
    </row>
    <row r="76" spans="2:71" s="5" customFormat="1" x14ac:dyDescent="0.3">
      <c r="B76" s="51">
        <v>123</v>
      </c>
      <c r="C76" s="48">
        <v>3</v>
      </c>
      <c r="D76" s="1">
        <v>0</v>
      </c>
      <c r="E76" s="1">
        <v>2</v>
      </c>
      <c r="F76" s="1">
        <v>2</v>
      </c>
      <c r="G76" s="39">
        <v>0</v>
      </c>
      <c r="H76" s="3">
        <v>0</v>
      </c>
      <c r="I76" s="3">
        <v>0</v>
      </c>
      <c r="J76" s="52">
        <v>0</v>
      </c>
      <c r="K76" s="3">
        <v>0</v>
      </c>
      <c r="L76" s="3">
        <v>0</v>
      </c>
      <c r="M76" s="3">
        <v>0</v>
      </c>
      <c r="N76" s="49">
        <v>2</v>
      </c>
      <c r="O76" s="49">
        <v>1</v>
      </c>
      <c r="P76" s="49">
        <v>1</v>
      </c>
      <c r="Q76" s="2">
        <v>1</v>
      </c>
      <c r="R76" s="2">
        <v>3</v>
      </c>
      <c r="S76" s="53" t="s">
        <v>46</v>
      </c>
      <c r="U76" s="1">
        <f t="shared" si="92"/>
        <v>0</v>
      </c>
      <c r="V76" s="1">
        <f t="shared" si="93"/>
        <v>1</v>
      </c>
      <c r="W76" s="1">
        <f t="shared" si="94"/>
        <v>1</v>
      </c>
      <c r="X76" s="1">
        <f t="shared" si="95"/>
        <v>0</v>
      </c>
      <c r="Y76" s="50">
        <f t="shared" si="96"/>
        <v>0</v>
      </c>
      <c r="Z76" s="50">
        <f t="shared" si="97"/>
        <v>0</v>
      </c>
      <c r="AA76" s="50">
        <f t="shared" si="98"/>
        <v>0</v>
      </c>
      <c r="AB76" s="50">
        <f t="shared" si="99"/>
        <v>0</v>
      </c>
      <c r="AC76" s="50">
        <f t="shared" si="100"/>
        <v>0</v>
      </c>
      <c r="AD76" s="50">
        <f t="shared" si="101"/>
        <v>0</v>
      </c>
      <c r="AE76" s="49">
        <f t="shared" si="102"/>
        <v>1</v>
      </c>
      <c r="AF76" s="49">
        <f t="shared" si="103"/>
        <v>0</v>
      </c>
      <c r="AG76" s="49">
        <f t="shared" si="104"/>
        <v>0</v>
      </c>
      <c r="AH76" s="2">
        <f t="shared" si="105"/>
        <v>0</v>
      </c>
      <c r="AI76" s="2">
        <f t="shared" si="106"/>
        <v>1</v>
      </c>
      <c r="AJ76" s="120">
        <f t="shared" si="107"/>
        <v>0.47619047619047616</v>
      </c>
      <c r="AK76" s="120">
        <f t="shared" si="108"/>
        <v>0.52380952380952384</v>
      </c>
      <c r="AL76" s="111">
        <f t="shared" si="109"/>
        <v>0.73809523809523814</v>
      </c>
      <c r="AM76" s="111">
        <f t="shared" si="110"/>
        <v>0.69047619047619047</v>
      </c>
      <c r="AN76" s="47">
        <f t="shared" si="111"/>
        <v>0.76190476190476186</v>
      </c>
      <c r="AO76" s="47">
        <f t="shared" si="112"/>
        <v>0.7142857142857143</v>
      </c>
      <c r="AP76" s="47">
        <f t="shared" si="113"/>
        <v>0.2857142857142857</v>
      </c>
      <c r="AQ76" s="122">
        <f t="shared" si="114"/>
        <v>0.73809523809523814</v>
      </c>
      <c r="AR76" s="122" t="s">
        <v>717</v>
      </c>
      <c r="AS76" s="140" t="s">
        <v>676</v>
      </c>
      <c r="AT76" s="47" t="str">
        <f t="shared" si="115"/>
        <v>NA</v>
      </c>
      <c r="AU76" s="47" t="str">
        <f t="shared" si="116"/>
        <v>NA</v>
      </c>
      <c r="AV76" s="47" t="str">
        <f t="shared" si="117"/>
        <v>NA</v>
      </c>
      <c r="AW76" s="47">
        <f t="shared" si="118"/>
        <v>0.76190476190476186</v>
      </c>
      <c r="AX76" s="47" t="str">
        <f t="shared" si="119"/>
        <v>NA</v>
      </c>
      <c r="AY76" s="47" t="str">
        <f t="shared" si="120"/>
        <v>NA</v>
      </c>
      <c r="AZ76" s="47" t="str">
        <f t="shared" si="121"/>
        <v>NA</v>
      </c>
      <c r="BA76" s="88">
        <f t="shared" si="122"/>
        <v>0.18253968253968245</v>
      </c>
      <c r="BB76" s="94" t="str">
        <f t="shared" si="123"/>
        <v>NA</v>
      </c>
      <c r="BC76" s="94" t="str">
        <f t="shared" si="124"/>
        <v>NA</v>
      </c>
      <c r="BD76" s="94" t="str">
        <f t="shared" si="125"/>
        <v>NA</v>
      </c>
      <c r="BE76" s="94">
        <f t="shared" si="126"/>
        <v>0.18253968253968245</v>
      </c>
      <c r="BF76" s="94" t="str">
        <f t="shared" si="127"/>
        <v>NA</v>
      </c>
      <c r="BG76" s="94" t="str">
        <f t="shared" si="128"/>
        <v>NA</v>
      </c>
      <c r="BH76" s="94" t="str">
        <f t="shared" si="129"/>
        <v>NA</v>
      </c>
      <c r="BI76" s="130">
        <f t="shared" si="130"/>
        <v>2.3809523809523725E-2</v>
      </c>
      <c r="BJ76" s="131" t="str">
        <f t="shared" si="131"/>
        <v>NA</v>
      </c>
      <c r="BK76" s="131" t="str">
        <f t="shared" si="132"/>
        <v>NA</v>
      </c>
      <c r="BL76" s="131" t="str">
        <f t="shared" si="133"/>
        <v>NA</v>
      </c>
      <c r="BM76" s="131">
        <f t="shared" si="134"/>
        <v>2.3809523809523725E-2</v>
      </c>
      <c r="BN76" s="131" t="str">
        <f t="shared" si="135"/>
        <v>NA</v>
      </c>
      <c r="BO76" s="131" t="str">
        <f t="shared" si="136"/>
        <v>NA</v>
      </c>
      <c r="BP76" s="131" t="str">
        <f t="shared" si="137"/>
        <v>NA</v>
      </c>
      <c r="BQ76" s="47"/>
      <c r="BR76" s="47"/>
      <c r="BS76" s="47"/>
    </row>
    <row r="77" spans="2:71" s="5" customFormat="1" x14ac:dyDescent="0.3">
      <c r="B77" s="51">
        <v>124</v>
      </c>
      <c r="C77" s="48">
        <v>3</v>
      </c>
      <c r="D77" s="1">
        <v>3</v>
      </c>
      <c r="E77" s="1">
        <v>3</v>
      </c>
      <c r="F77" s="1">
        <v>3</v>
      </c>
      <c r="G77" s="39">
        <v>3</v>
      </c>
      <c r="H77" s="3">
        <v>3</v>
      </c>
      <c r="I77" s="3">
        <v>3</v>
      </c>
      <c r="J77" s="3">
        <v>3</v>
      </c>
      <c r="K77" s="3">
        <v>3</v>
      </c>
      <c r="L77" s="3">
        <v>3</v>
      </c>
      <c r="M77" s="3">
        <v>3</v>
      </c>
      <c r="N77" s="49">
        <v>0</v>
      </c>
      <c r="O77" s="49">
        <v>0</v>
      </c>
      <c r="P77" s="49">
        <v>0</v>
      </c>
      <c r="Q77" s="2">
        <v>0</v>
      </c>
      <c r="R77" s="2">
        <v>0</v>
      </c>
      <c r="S77" s="7"/>
      <c r="U77" s="1">
        <f t="shared" si="92"/>
        <v>1</v>
      </c>
      <c r="V77" s="1">
        <f t="shared" si="93"/>
        <v>1</v>
      </c>
      <c r="W77" s="1">
        <f t="shared" si="94"/>
        <v>1</v>
      </c>
      <c r="X77" s="1">
        <f t="shared" si="95"/>
        <v>1</v>
      </c>
      <c r="Y77" s="50">
        <f t="shared" si="96"/>
        <v>1</v>
      </c>
      <c r="Z77" s="50">
        <f t="shared" si="97"/>
        <v>1</v>
      </c>
      <c r="AA77" s="50">
        <f t="shared" si="98"/>
        <v>1</v>
      </c>
      <c r="AB77" s="50">
        <f t="shared" si="99"/>
        <v>1</v>
      </c>
      <c r="AC77" s="50">
        <f t="shared" si="100"/>
        <v>1</v>
      </c>
      <c r="AD77" s="50">
        <f t="shared" si="101"/>
        <v>1</v>
      </c>
      <c r="AE77" s="49">
        <f t="shared" si="102"/>
        <v>0</v>
      </c>
      <c r="AF77" s="49">
        <f t="shared" si="103"/>
        <v>0</v>
      </c>
      <c r="AG77" s="49">
        <f t="shared" si="104"/>
        <v>0</v>
      </c>
      <c r="AH77" s="2">
        <f t="shared" si="105"/>
        <v>0</v>
      </c>
      <c r="AI77" s="2">
        <f t="shared" si="106"/>
        <v>0</v>
      </c>
      <c r="AJ77" s="120">
        <f t="shared" si="107"/>
        <v>0.7857142857142857</v>
      </c>
      <c r="AK77" s="120">
        <f t="shared" si="108"/>
        <v>0.6428571428571429</v>
      </c>
      <c r="AL77" s="111">
        <f t="shared" si="109"/>
        <v>0.42857142857142855</v>
      </c>
      <c r="AM77" s="111">
        <f t="shared" si="110"/>
        <v>0.5714285714285714</v>
      </c>
      <c r="AN77" s="47">
        <f t="shared" si="111"/>
        <v>0.21428571428571427</v>
      </c>
      <c r="AO77" s="47">
        <f t="shared" si="112"/>
        <v>0.35714285714285715</v>
      </c>
      <c r="AP77" s="47">
        <f t="shared" si="113"/>
        <v>0.6428571428571429</v>
      </c>
      <c r="AQ77" s="122">
        <f t="shared" si="114"/>
        <v>0.7857142857142857</v>
      </c>
      <c r="AR77" s="122" t="s">
        <v>722</v>
      </c>
      <c r="AS77" s="140" t="s">
        <v>694</v>
      </c>
      <c r="AT77" s="47">
        <f t="shared" si="115"/>
        <v>0.7857142857142857</v>
      </c>
      <c r="AU77" s="47" t="str">
        <f t="shared" si="116"/>
        <v>NA</v>
      </c>
      <c r="AV77" s="47" t="str">
        <f t="shared" si="117"/>
        <v>NA</v>
      </c>
      <c r="AW77" s="47" t="str">
        <f t="shared" si="118"/>
        <v>NA</v>
      </c>
      <c r="AX77" s="47" t="str">
        <f t="shared" si="119"/>
        <v>NA</v>
      </c>
      <c r="AY77" s="47" t="str">
        <f t="shared" si="120"/>
        <v>NA</v>
      </c>
      <c r="AZ77" s="47" t="str">
        <f t="shared" si="121"/>
        <v>NA</v>
      </c>
      <c r="BA77" s="88">
        <f t="shared" si="122"/>
        <v>0.38095238095238099</v>
      </c>
      <c r="BB77" s="94">
        <f t="shared" si="123"/>
        <v>0.38095238095238099</v>
      </c>
      <c r="BC77" s="94" t="str">
        <f t="shared" si="124"/>
        <v>NA</v>
      </c>
      <c r="BD77" s="94" t="str">
        <f t="shared" si="125"/>
        <v>NA</v>
      </c>
      <c r="BE77" s="94" t="str">
        <f t="shared" si="126"/>
        <v>NA</v>
      </c>
      <c r="BF77" s="94" t="str">
        <f t="shared" si="127"/>
        <v>NA</v>
      </c>
      <c r="BG77" s="94" t="str">
        <f t="shared" si="128"/>
        <v>NA</v>
      </c>
      <c r="BH77" s="94" t="str">
        <f t="shared" si="129"/>
        <v>NA</v>
      </c>
      <c r="BI77" s="130">
        <f t="shared" si="130"/>
        <v>0.14285714285714279</v>
      </c>
      <c r="BJ77" s="131">
        <f t="shared" si="131"/>
        <v>0.14285714285714279</v>
      </c>
      <c r="BK77" s="131" t="str">
        <f t="shared" si="132"/>
        <v>NA</v>
      </c>
      <c r="BL77" s="131" t="str">
        <f t="shared" si="133"/>
        <v>NA</v>
      </c>
      <c r="BM77" s="131" t="str">
        <f t="shared" si="134"/>
        <v>NA</v>
      </c>
      <c r="BN77" s="131" t="str">
        <f t="shared" si="135"/>
        <v>NA</v>
      </c>
      <c r="BO77" s="131" t="str">
        <f t="shared" si="136"/>
        <v>NA</v>
      </c>
      <c r="BP77" s="131" t="str">
        <f t="shared" si="137"/>
        <v>NA</v>
      </c>
      <c r="BQ77" s="47"/>
      <c r="BR77" s="47"/>
      <c r="BS77" s="47"/>
    </row>
    <row r="78" spans="2:71" s="5" customFormat="1" x14ac:dyDescent="0.3">
      <c r="B78" s="51">
        <v>125</v>
      </c>
      <c r="C78" s="48">
        <v>3</v>
      </c>
      <c r="D78" s="1">
        <v>1</v>
      </c>
      <c r="E78" s="1">
        <v>2</v>
      </c>
      <c r="F78" s="1">
        <v>1</v>
      </c>
      <c r="G78" s="39">
        <v>0</v>
      </c>
      <c r="H78" s="3">
        <v>1</v>
      </c>
      <c r="I78" s="55">
        <v>3</v>
      </c>
      <c r="J78" s="3">
        <v>0</v>
      </c>
      <c r="K78" s="3">
        <v>1</v>
      </c>
      <c r="L78" s="3">
        <v>0</v>
      </c>
      <c r="M78" s="3">
        <v>1</v>
      </c>
      <c r="N78" s="49">
        <v>0</v>
      </c>
      <c r="O78" s="49">
        <v>0</v>
      </c>
      <c r="P78" s="49">
        <v>0</v>
      </c>
      <c r="Q78" s="2">
        <v>0</v>
      </c>
      <c r="R78" s="2">
        <v>0</v>
      </c>
      <c r="S78" s="54" t="s">
        <v>45</v>
      </c>
      <c r="U78" s="1">
        <f t="shared" si="92"/>
        <v>0</v>
      </c>
      <c r="V78" s="1">
        <f t="shared" si="93"/>
        <v>1</v>
      </c>
      <c r="W78" s="1">
        <f t="shared" si="94"/>
        <v>0</v>
      </c>
      <c r="X78" s="1">
        <f t="shared" si="95"/>
        <v>0</v>
      </c>
      <c r="Y78" s="50">
        <f t="shared" si="96"/>
        <v>0</v>
      </c>
      <c r="Z78" s="50">
        <f t="shared" si="97"/>
        <v>1</v>
      </c>
      <c r="AA78" s="50">
        <f t="shared" si="98"/>
        <v>0</v>
      </c>
      <c r="AB78" s="50">
        <f t="shared" si="99"/>
        <v>0</v>
      </c>
      <c r="AC78" s="50">
        <f t="shared" si="100"/>
        <v>0</v>
      </c>
      <c r="AD78" s="50">
        <f t="shared" si="101"/>
        <v>0</v>
      </c>
      <c r="AE78" s="49">
        <f t="shared" si="102"/>
        <v>0</v>
      </c>
      <c r="AF78" s="49">
        <f t="shared" si="103"/>
        <v>0</v>
      </c>
      <c r="AG78" s="49">
        <f t="shared" si="104"/>
        <v>0</v>
      </c>
      <c r="AH78" s="2">
        <f t="shared" si="105"/>
        <v>0</v>
      </c>
      <c r="AI78" s="2">
        <f t="shared" si="106"/>
        <v>0</v>
      </c>
      <c r="AJ78" s="120">
        <f t="shared" si="107"/>
        <v>0.5714285714285714</v>
      </c>
      <c r="AK78" s="120">
        <f t="shared" si="108"/>
        <v>0.42857142857142855</v>
      </c>
      <c r="AL78" s="111">
        <f t="shared" si="109"/>
        <v>0.59523809523809523</v>
      </c>
      <c r="AM78" s="111">
        <f t="shared" si="110"/>
        <v>0.73809523809523814</v>
      </c>
      <c r="AN78" s="47">
        <f t="shared" si="111"/>
        <v>0.61904761904761907</v>
      </c>
      <c r="AO78" s="47">
        <f t="shared" si="112"/>
        <v>0.76190476190476186</v>
      </c>
      <c r="AP78" s="47">
        <f t="shared" si="113"/>
        <v>0.23809523809523808</v>
      </c>
      <c r="AQ78" s="122">
        <f t="shared" si="114"/>
        <v>0.73809523809523814</v>
      </c>
      <c r="AR78" s="122" t="s">
        <v>718</v>
      </c>
      <c r="AS78" s="140" t="s">
        <v>677</v>
      </c>
      <c r="AT78" s="47" t="str">
        <f t="shared" si="115"/>
        <v>NA</v>
      </c>
      <c r="AU78" s="47" t="str">
        <f t="shared" si="116"/>
        <v>NA</v>
      </c>
      <c r="AV78" s="47" t="str">
        <f t="shared" si="117"/>
        <v>NA</v>
      </c>
      <c r="AW78" s="47" t="str">
        <f t="shared" si="118"/>
        <v>NA</v>
      </c>
      <c r="AX78" s="47">
        <f t="shared" si="119"/>
        <v>0.76190476190476186</v>
      </c>
      <c r="AY78" s="47" t="str">
        <f t="shared" si="120"/>
        <v>NA</v>
      </c>
      <c r="AZ78" s="47" t="str">
        <f t="shared" si="121"/>
        <v>NA</v>
      </c>
      <c r="BA78" s="88">
        <f t="shared" si="122"/>
        <v>0.23015873015873012</v>
      </c>
      <c r="BB78" s="94" t="str">
        <f t="shared" si="123"/>
        <v>NA</v>
      </c>
      <c r="BC78" s="94" t="str">
        <f t="shared" si="124"/>
        <v>NA</v>
      </c>
      <c r="BD78" s="94" t="str">
        <f t="shared" si="125"/>
        <v>NA</v>
      </c>
      <c r="BE78" s="94" t="str">
        <f t="shared" si="126"/>
        <v>NA</v>
      </c>
      <c r="BF78" s="94">
        <f t="shared" si="127"/>
        <v>0.23015873015873012</v>
      </c>
      <c r="BG78" s="94" t="str">
        <f t="shared" si="128"/>
        <v>NA</v>
      </c>
      <c r="BH78" s="94" t="str">
        <f t="shared" si="129"/>
        <v>NA</v>
      </c>
      <c r="BI78" s="130">
        <f t="shared" si="130"/>
        <v>2.3809523809523725E-2</v>
      </c>
      <c r="BJ78" s="131" t="str">
        <f t="shared" si="131"/>
        <v>NA</v>
      </c>
      <c r="BK78" s="131" t="str">
        <f t="shared" si="132"/>
        <v>NA</v>
      </c>
      <c r="BL78" s="131" t="str">
        <f t="shared" si="133"/>
        <v>NA</v>
      </c>
      <c r="BM78" s="131" t="str">
        <f t="shared" si="134"/>
        <v>NA</v>
      </c>
      <c r="BN78" s="131">
        <f t="shared" si="135"/>
        <v>2.3809523809523725E-2</v>
      </c>
      <c r="BO78" s="131" t="str">
        <f t="shared" si="136"/>
        <v>NA</v>
      </c>
      <c r="BP78" s="131" t="str">
        <f t="shared" si="137"/>
        <v>NA</v>
      </c>
      <c r="BQ78" s="47"/>
      <c r="BR78" s="47"/>
      <c r="BS78" s="47"/>
    </row>
    <row r="79" spans="2:71" s="5" customFormat="1" x14ac:dyDescent="0.3">
      <c r="B79" s="51">
        <v>126</v>
      </c>
      <c r="C79" s="48">
        <v>3</v>
      </c>
      <c r="D79" s="1">
        <v>1</v>
      </c>
      <c r="E79" s="1">
        <v>0</v>
      </c>
      <c r="F79" s="1">
        <v>0</v>
      </c>
      <c r="G79" s="39">
        <v>0</v>
      </c>
      <c r="H79" s="3">
        <v>0</v>
      </c>
      <c r="I79" s="3">
        <v>1</v>
      </c>
      <c r="J79" s="3">
        <v>0</v>
      </c>
      <c r="K79" s="3">
        <v>0</v>
      </c>
      <c r="L79" s="3">
        <v>0</v>
      </c>
      <c r="M79" s="3">
        <v>0</v>
      </c>
      <c r="N79" s="49">
        <v>0</v>
      </c>
      <c r="O79" s="49">
        <v>1</v>
      </c>
      <c r="P79" s="49">
        <v>0</v>
      </c>
      <c r="Q79" s="2">
        <v>2</v>
      </c>
      <c r="R79" s="2">
        <v>3</v>
      </c>
      <c r="S79" s="7"/>
      <c r="U79" s="1">
        <f t="shared" si="92"/>
        <v>0</v>
      </c>
      <c r="V79" s="1">
        <f t="shared" si="93"/>
        <v>0</v>
      </c>
      <c r="W79" s="1">
        <f t="shared" si="94"/>
        <v>0</v>
      </c>
      <c r="X79" s="1">
        <f t="shared" si="95"/>
        <v>0</v>
      </c>
      <c r="Y79" s="50">
        <f t="shared" si="96"/>
        <v>0</v>
      </c>
      <c r="Z79" s="50">
        <f t="shared" si="97"/>
        <v>0</v>
      </c>
      <c r="AA79" s="50">
        <f t="shared" si="98"/>
        <v>0</v>
      </c>
      <c r="AB79" s="50">
        <f t="shared" si="99"/>
        <v>0</v>
      </c>
      <c r="AC79" s="50">
        <f t="shared" si="100"/>
        <v>0</v>
      </c>
      <c r="AD79" s="50">
        <f t="shared" si="101"/>
        <v>0</v>
      </c>
      <c r="AE79" s="49">
        <f t="shared" si="102"/>
        <v>0</v>
      </c>
      <c r="AF79" s="49">
        <f t="shared" si="103"/>
        <v>0</v>
      </c>
      <c r="AG79" s="49">
        <f t="shared" si="104"/>
        <v>0</v>
      </c>
      <c r="AH79" s="2">
        <f t="shared" si="105"/>
        <v>1</v>
      </c>
      <c r="AI79" s="2">
        <f t="shared" si="106"/>
        <v>1</v>
      </c>
      <c r="AJ79" s="120">
        <f t="shared" si="107"/>
        <v>0.42857142857142855</v>
      </c>
      <c r="AK79" s="120">
        <f t="shared" si="108"/>
        <v>0.52380952380952384</v>
      </c>
      <c r="AL79" s="111">
        <f t="shared" si="109"/>
        <v>0.73809523809523814</v>
      </c>
      <c r="AM79" s="111">
        <f t="shared" si="110"/>
        <v>0.6428571428571429</v>
      </c>
      <c r="AN79" s="47">
        <f t="shared" si="111"/>
        <v>0.90476190476190477</v>
      </c>
      <c r="AO79" s="47">
        <f t="shared" si="112"/>
        <v>0.80952380952380953</v>
      </c>
      <c r="AP79" s="47">
        <f t="shared" si="113"/>
        <v>0.19047619047619047</v>
      </c>
      <c r="AQ79" s="122">
        <f t="shared" si="114"/>
        <v>0.73809523809523814</v>
      </c>
      <c r="AR79" s="122" t="s">
        <v>717</v>
      </c>
      <c r="AS79" s="140" t="s">
        <v>676</v>
      </c>
      <c r="AT79" s="47" t="str">
        <f t="shared" si="115"/>
        <v>NA</v>
      </c>
      <c r="AU79" s="47" t="str">
        <f t="shared" si="116"/>
        <v>NA</v>
      </c>
      <c r="AV79" s="47" t="str">
        <f t="shared" si="117"/>
        <v>NA</v>
      </c>
      <c r="AW79" s="47">
        <f t="shared" si="118"/>
        <v>0.90476190476190477</v>
      </c>
      <c r="AX79" s="47" t="str">
        <f t="shared" si="119"/>
        <v>NA</v>
      </c>
      <c r="AY79" s="47" t="str">
        <f t="shared" si="120"/>
        <v>NA</v>
      </c>
      <c r="AZ79" s="47" t="str">
        <f t="shared" si="121"/>
        <v>NA</v>
      </c>
      <c r="BA79" s="88">
        <f t="shared" si="122"/>
        <v>0.32539682539682535</v>
      </c>
      <c r="BB79" s="94" t="str">
        <f t="shared" si="123"/>
        <v>NA</v>
      </c>
      <c r="BC79" s="94" t="str">
        <f t="shared" si="124"/>
        <v>NA</v>
      </c>
      <c r="BD79" s="94" t="str">
        <f t="shared" si="125"/>
        <v>NA</v>
      </c>
      <c r="BE79" s="94">
        <f t="shared" si="126"/>
        <v>0.32539682539682535</v>
      </c>
      <c r="BF79" s="94" t="str">
        <f t="shared" si="127"/>
        <v>NA</v>
      </c>
      <c r="BG79" s="94" t="str">
        <f t="shared" si="128"/>
        <v>NA</v>
      </c>
      <c r="BH79" s="94" t="str">
        <f t="shared" si="129"/>
        <v>NA</v>
      </c>
      <c r="BI79" s="130">
        <f t="shared" si="130"/>
        <v>9.5238095238095233E-2</v>
      </c>
      <c r="BJ79" s="131" t="str">
        <f t="shared" si="131"/>
        <v>NA</v>
      </c>
      <c r="BK79" s="131" t="str">
        <f t="shared" si="132"/>
        <v>NA</v>
      </c>
      <c r="BL79" s="131" t="str">
        <f t="shared" si="133"/>
        <v>NA</v>
      </c>
      <c r="BM79" s="131">
        <f t="shared" si="134"/>
        <v>9.5238095238095233E-2</v>
      </c>
      <c r="BN79" s="131" t="str">
        <f t="shared" si="135"/>
        <v>NA</v>
      </c>
      <c r="BO79" s="131" t="str">
        <f t="shared" si="136"/>
        <v>NA</v>
      </c>
      <c r="BP79" s="131" t="str">
        <f t="shared" si="137"/>
        <v>NA</v>
      </c>
      <c r="BQ79" s="47"/>
      <c r="BR79" s="47"/>
      <c r="BS79" s="47"/>
    </row>
    <row r="80" spans="2:71" s="5" customFormat="1" x14ac:dyDescent="0.3">
      <c r="B80" s="51">
        <v>127</v>
      </c>
      <c r="C80" s="48">
        <v>3</v>
      </c>
      <c r="D80" s="1">
        <v>2</v>
      </c>
      <c r="E80" s="1">
        <v>1</v>
      </c>
      <c r="F80" s="1">
        <v>3</v>
      </c>
      <c r="G80" s="39">
        <v>0</v>
      </c>
      <c r="H80" s="3">
        <v>1</v>
      </c>
      <c r="I80" s="3">
        <v>1</v>
      </c>
      <c r="J80" s="3">
        <v>1</v>
      </c>
      <c r="K80" s="3">
        <v>0</v>
      </c>
      <c r="L80" s="3">
        <v>1</v>
      </c>
      <c r="M80" s="3">
        <v>0</v>
      </c>
      <c r="N80" s="49">
        <v>1</v>
      </c>
      <c r="O80" s="49">
        <v>0</v>
      </c>
      <c r="P80" s="49">
        <v>0</v>
      </c>
      <c r="Q80" s="2">
        <v>1</v>
      </c>
      <c r="R80" s="2">
        <v>0</v>
      </c>
      <c r="S80" s="7"/>
      <c r="U80" s="1">
        <f t="shared" si="92"/>
        <v>1</v>
      </c>
      <c r="V80" s="1">
        <f t="shared" si="93"/>
        <v>0</v>
      </c>
      <c r="W80" s="1">
        <f t="shared" si="94"/>
        <v>1</v>
      </c>
      <c r="X80" s="1">
        <f t="shared" si="95"/>
        <v>0</v>
      </c>
      <c r="Y80" s="50">
        <f t="shared" si="96"/>
        <v>0</v>
      </c>
      <c r="Z80" s="50">
        <f t="shared" si="97"/>
        <v>0</v>
      </c>
      <c r="AA80" s="50">
        <f t="shared" si="98"/>
        <v>0</v>
      </c>
      <c r="AB80" s="50">
        <f t="shared" si="99"/>
        <v>0</v>
      </c>
      <c r="AC80" s="50">
        <f t="shared" si="100"/>
        <v>0</v>
      </c>
      <c r="AD80" s="50">
        <f t="shared" si="101"/>
        <v>0</v>
      </c>
      <c r="AE80" s="49">
        <f t="shared" si="102"/>
        <v>0</v>
      </c>
      <c r="AF80" s="49">
        <f t="shared" si="103"/>
        <v>0</v>
      </c>
      <c r="AG80" s="49">
        <f t="shared" si="104"/>
        <v>0</v>
      </c>
      <c r="AH80" s="2">
        <f t="shared" si="105"/>
        <v>0</v>
      </c>
      <c r="AI80" s="2">
        <f t="shared" si="106"/>
        <v>0</v>
      </c>
      <c r="AJ80" s="120">
        <f t="shared" si="107"/>
        <v>0.7142857142857143</v>
      </c>
      <c r="AK80" s="120">
        <f t="shared" si="108"/>
        <v>0.61904761904761907</v>
      </c>
      <c r="AL80" s="111">
        <f t="shared" si="109"/>
        <v>0.69047619047619047</v>
      </c>
      <c r="AM80" s="111">
        <f t="shared" si="110"/>
        <v>0.7857142857142857</v>
      </c>
      <c r="AN80" s="47">
        <f t="shared" si="111"/>
        <v>0.61904761904761907</v>
      </c>
      <c r="AO80" s="47">
        <f t="shared" si="112"/>
        <v>0.7142857142857143</v>
      </c>
      <c r="AP80" s="47">
        <f t="shared" si="113"/>
        <v>0.2857142857142857</v>
      </c>
      <c r="AQ80" s="122">
        <f t="shared" si="114"/>
        <v>0.7857142857142857</v>
      </c>
      <c r="AR80" s="122" t="s">
        <v>718</v>
      </c>
      <c r="AS80" s="140" t="s">
        <v>694</v>
      </c>
      <c r="AT80" s="47">
        <f t="shared" si="115"/>
        <v>0.7857142857142857</v>
      </c>
      <c r="AU80" s="47" t="str">
        <f t="shared" si="116"/>
        <v>NA</v>
      </c>
      <c r="AV80" s="47" t="str">
        <f t="shared" si="117"/>
        <v>NA</v>
      </c>
      <c r="AW80" s="47" t="str">
        <f t="shared" si="118"/>
        <v>NA</v>
      </c>
      <c r="AX80" s="47" t="str">
        <f t="shared" si="119"/>
        <v>NA</v>
      </c>
      <c r="AY80" s="47" t="str">
        <f t="shared" si="120"/>
        <v>NA</v>
      </c>
      <c r="AZ80" s="47" t="str">
        <f t="shared" si="121"/>
        <v>NA</v>
      </c>
      <c r="BA80" s="88">
        <f t="shared" si="122"/>
        <v>0.24603174603174605</v>
      </c>
      <c r="BB80" s="94">
        <f t="shared" si="123"/>
        <v>0.24603174603174605</v>
      </c>
      <c r="BC80" s="94" t="str">
        <f t="shared" si="124"/>
        <v>NA</v>
      </c>
      <c r="BD80" s="94" t="str">
        <f t="shared" si="125"/>
        <v>NA</v>
      </c>
      <c r="BE80" s="94" t="str">
        <f t="shared" si="126"/>
        <v>NA</v>
      </c>
      <c r="BF80" s="94" t="str">
        <f t="shared" si="127"/>
        <v>NA</v>
      </c>
      <c r="BG80" s="94" t="str">
        <f t="shared" si="128"/>
        <v>NA</v>
      </c>
      <c r="BH80" s="94" t="str">
        <f t="shared" si="129"/>
        <v>NA</v>
      </c>
      <c r="BI80" s="130">
        <f t="shared" si="130"/>
        <v>7.1428571428571397E-2</v>
      </c>
      <c r="BJ80" s="131">
        <f t="shared" si="131"/>
        <v>7.1428571428571397E-2</v>
      </c>
      <c r="BK80" s="131" t="str">
        <f t="shared" si="132"/>
        <v>NA</v>
      </c>
      <c r="BL80" s="131" t="str">
        <f t="shared" si="133"/>
        <v>NA</v>
      </c>
      <c r="BM80" s="131" t="str">
        <f t="shared" si="134"/>
        <v>NA</v>
      </c>
      <c r="BN80" s="131" t="str">
        <f t="shared" si="135"/>
        <v>NA</v>
      </c>
      <c r="BO80" s="131" t="str">
        <f t="shared" si="136"/>
        <v>NA</v>
      </c>
      <c r="BP80" s="131" t="str">
        <f t="shared" si="137"/>
        <v>NA</v>
      </c>
      <c r="BQ80" s="47"/>
      <c r="BR80" s="47"/>
      <c r="BS80" s="47"/>
    </row>
    <row r="81" spans="1:126" x14ac:dyDescent="0.3">
      <c r="B81" s="51">
        <v>129</v>
      </c>
      <c r="C81" s="48">
        <v>3</v>
      </c>
      <c r="D81" s="1">
        <v>3</v>
      </c>
      <c r="E81" s="1">
        <v>1</v>
      </c>
      <c r="F81" s="1">
        <v>1</v>
      </c>
      <c r="G81" s="39">
        <v>0</v>
      </c>
      <c r="H81" s="3">
        <v>1</v>
      </c>
      <c r="I81" s="3">
        <v>2</v>
      </c>
      <c r="J81" s="3">
        <v>0</v>
      </c>
      <c r="K81" s="3">
        <v>0</v>
      </c>
      <c r="L81" s="3">
        <v>0</v>
      </c>
      <c r="M81" s="55">
        <v>2</v>
      </c>
      <c r="N81" s="49">
        <v>0</v>
      </c>
      <c r="O81" s="49">
        <v>0</v>
      </c>
      <c r="P81" s="49">
        <v>0</v>
      </c>
      <c r="Q81" s="2">
        <v>0</v>
      </c>
      <c r="R81" s="2">
        <v>0</v>
      </c>
      <c r="S81" s="54" t="s">
        <v>48</v>
      </c>
      <c r="U81" s="1">
        <f t="shared" si="92"/>
        <v>1</v>
      </c>
      <c r="V81" s="1">
        <f t="shared" si="93"/>
        <v>0</v>
      </c>
      <c r="W81" s="1">
        <f t="shared" si="94"/>
        <v>0</v>
      </c>
      <c r="X81" s="1">
        <f t="shared" si="95"/>
        <v>0</v>
      </c>
      <c r="Y81" s="50">
        <f t="shared" si="96"/>
        <v>0</v>
      </c>
      <c r="Z81" s="50">
        <f t="shared" si="97"/>
        <v>1</v>
      </c>
      <c r="AA81" s="50">
        <f t="shared" si="98"/>
        <v>0</v>
      </c>
      <c r="AB81" s="50">
        <f t="shared" si="99"/>
        <v>0</v>
      </c>
      <c r="AC81" s="50">
        <f t="shared" si="100"/>
        <v>0</v>
      </c>
      <c r="AD81" s="50">
        <f t="shared" si="101"/>
        <v>1</v>
      </c>
      <c r="AE81" s="49">
        <f t="shared" si="102"/>
        <v>0</v>
      </c>
      <c r="AF81" s="49">
        <f t="shared" si="103"/>
        <v>0</v>
      </c>
      <c r="AG81" s="49">
        <f t="shared" si="104"/>
        <v>0</v>
      </c>
      <c r="AH81" s="2">
        <f t="shared" si="105"/>
        <v>0</v>
      </c>
      <c r="AI81" s="2">
        <f t="shared" si="106"/>
        <v>0</v>
      </c>
      <c r="AJ81" s="120">
        <f t="shared" si="107"/>
        <v>0.61904761904761907</v>
      </c>
      <c r="AK81" s="120">
        <f t="shared" si="108"/>
        <v>0.47619047619047616</v>
      </c>
      <c r="AL81" s="111">
        <f t="shared" si="109"/>
        <v>0.6428571428571429</v>
      </c>
      <c r="AM81" s="111">
        <f t="shared" si="110"/>
        <v>0.7857142857142857</v>
      </c>
      <c r="AN81" s="47">
        <f t="shared" si="111"/>
        <v>0.61904761904761907</v>
      </c>
      <c r="AO81" s="47">
        <f t="shared" si="112"/>
        <v>0.76190476190476186</v>
      </c>
      <c r="AP81" s="47">
        <f t="shared" si="113"/>
        <v>0.23809523809523808</v>
      </c>
      <c r="AQ81" s="122">
        <f t="shared" si="114"/>
        <v>0.7857142857142857</v>
      </c>
      <c r="AR81" s="122" t="s">
        <v>718</v>
      </c>
      <c r="AS81" s="140" t="s">
        <v>694</v>
      </c>
      <c r="AT81" s="47">
        <f t="shared" si="115"/>
        <v>0.7857142857142857</v>
      </c>
      <c r="AU81" s="47" t="str">
        <f t="shared" si="116"/>
        <v>NA</v>
      </c>
      <c r="AV81" s="47" t="str">
        <f t="shared" si="117"/>
        <v>NA</v>
      </c>
      <c r="AW81" s="47" t="str">
        <f t="shared" si="118"/>
        <v>NA</v>
      </c>
      <c r="AX81" s="47" t="str">
        <f t="shared" si="119"/>
        <v>NA</v>
      </c>
      <c r="AY81" s="47" t="str">
        <f t="shared" si="120"/>
        <v>NA</v>
      </c>
      <c r="AZ81" s="47" t="str">
        <f t="shared" si="121"/>
        <v>NA</v>
      </c>
      <c r="BA81" s="88">
        <f t="shared" si="122"/>
        <v>0.24603174603174605</v>
      </c>
      <c r="BB81" s="94">
        <f t="shared" si="123"/>
        <v>0.24603174603174605</v>
      </c>
      <c r="BC81" s="94" t="str">
        <f t="shared" si="124"/>
        <v>NA</v>
      </c>
      <c r="BD81" s="94" t="str">
        <f t="shared" si="125"/>
        <v>NA</v>
      </c>
      <c r="BE81" s="94" t="str">
        <f t="shared" si="126"/>
        <v>NA</v>
      </c>
      <c r="BF81" s="94" t="str">
        <f t="shared" si="127"/>
        <v>NA</v>
      </c>
      <c r="BG81" s="94" t="str">
        <f t="shared" si="128"/>
        <v>NA</v>
      </c>
      <c r="BH81" s="94" t="str">
        <f t="shared" si="129"/>
        <v>NA</v>
      </c>
      <c r="BI81" s="130">
        <f t="shared" si="130"/>
        <v>2.3809523809523836E-2</v>
      </c>
      <c r="BJ81" s="131">
        <f t="shared" si="131"/>
        <v>2.3809523809523836E-2</v>
      </c>
      <c r="BK81" s="131" t="str">
        <f t="shared" si="132"/>
        <v>NA</v>
      </c>
      <c r="BL81" s="131" t="str">
        <f t="shared" si="133"/>
        <v>NA</v>
      </c>
      <c r="BM81" s="131" t="str">
        <f t="shared" si="134"/>
        <v>NA</v>
      </c>
      <c r="BN81" s="131" t="str">
        <f t="shared" si="135"/>
        <v>NA</v>
      </c>
      <c r="BO81" s="131" t="str">
        <f t="shared" si="136"/>
        <v>NA</v>
      </c>
      <c r="BP81" s="131" t="str">
        <f t="shared" si="137"/>
        <v>NA</v>
      </c>
      <c r="BQ81" s="47"/>
      <c r="BR81" s="47"/>
      <c r="BS81" s="47"/>
    </row>
    <row r="82" spans="1:126" s="59" customFormat="1" x14ac:dyDescent="0.3">
      <c r="A82" s="56"/>
      <c r="B82" s="57"/>
      <c r="C82" s="58"/>
      <c r="D82" s="58"/>
      <c r="E82" s="58"/>
      <c r="F82" s="58"/>
      <c r="G82" s="39"/>
      <c r="H82" s="58"/>
      <c r="I82" s="58"/>
      <c r="J82" s="58"/>
      <c r="K82" s="58"/>
      <c r="L82" s="58"/>
      <c r="M82" s="58"/>
      <c r="N82" s="58"/>
      <c r="O82" s="58"/>
      <c r="P82" s="58"/>
      <c r="Q82" s="58"/>
      <c r="R82" s="58"/>
      <c r="S82" s="56"/>
      <c r="U82" s="58"/>
      <c r="V82" s="56"/>
      <c r="W82" s="56"/>
      <c r="X82" s="56"/>
      <c r="Y82" s="56"/>
      <c r="AD82" s="56"/>
      <c r="AJ82" s="117"/>
      <c r="AK82" s="117"/>
      <c r="AL82" s="112"/>
      <c r="AM82" s="112"/>
      <c r="AN82" s="47"/>
      <c r="AO82" s="47"/>
      <c r="AP82" s="47"/>
      <c r="AQ82" s="122"/>
      <c r="AR82" s="122"/>
      <c r="AS82" s="140"/>
      <c r="AT82" s="47"/>
      <c r="AU82" s="47"/>
      <c r="AV82" s="47"/>
      <c r="AW82" s="6"/>
      <c r="AX82" s="6"/>
      <c r="AY82" s="47"/>
      <c r="AZ82" s="6"/>
      <c r="BA82" s="89"/>
      <c r="BB82" s="93"/>
      <c r="BC82" s="93"/>
      <c r="BD82" s="93"/>
      <c r="BE82" s="93"/>
      <c r="BF82" s="93"/>
      <c r="BG82" s="93"/>
      <c r="BH82" s="6"/>
      <c r="BI82" s="128"/>
      <c r="BJ82" s="128"/>
      <c r="BK82" s="128"/>
      <c r="BL82" s="128"/>
      <c r="BM82" s="128"/>
      <c r="BN82" s="128"/>
      <c r="BO82" s="128"/>
      <c r="BP82" s="128"/>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row>
    <row r="83" spans="1:126" s="6" customFormat="1" x14ac:dyDescent="0.3">
      <c r="A83" s="8" t="s">
        <v>54</v>
      </c>
      <c r="B83" s="60"/>
      <c r="C83" s="61">
        <f t="shared" ref="C83:R83" si="138">SUM(C3:C81)/237</f>
        <v>0.98734177215189878</v>
      </c>
      <c r="D83" s="62">
        <f t="shared" si="138"/>
        <v>0.57383966244725737</v>
      </c>
      <c r="E83" s="62">
        <f t="shared" si="138"/>
        <v>0.53586497890295359</v>
      </c>
      <c r="F83" s="62">
        <f t="shared" si="138"/>
        <v>0.51898734177215189</v>
      </c>
      <c r="G83" s="63">
        <f t="shared" si="138"/>
        <v>0.39662447257383965</v>
      </c>
      <c r="H83" s="64">
        <f t="shared" si="138"/>
        <v>0.41350210970464135</v>
      </c>
      <c r="I83" s="64">
        <f t="shared" si="138"/>
        <v>0.33755274261603374</v>
      </c>
      <c r="J83" s="64">
        <f t="shared" si="138"/>
        <v>0.29957805907172996</v>
      </c>
      <c r="K83" s="64">
        <f t="shared" si="138"/>
        <v>0.30379746835443039</v>
      </c>
      <c r="L83" s="64">
        <f t="shared" si="138"/>
        <v>0.28691983122362869</v>
      </c>
      <c r="M83" s="64">
        <f t="shared" si="138"/>
        <v>0.25316455696202533</v>
      </c>
      <c r="N83" s="65">
        <f t="shared" si="138"/>
        <v>0.16033755274261605</v>
      </c>
      <c r="O83" s="65">
        <f t="shared" si="138"/>
        <v>0.1940928270042194</v>
      </c>
      <c r="P83" s="65">
        <f t="shared" si="138"/>
        <v>0.16455696202531644</v>
      </c>
      <c r="Q83" s="66">
        <f t="shared" si="138"/>
        <v>0.1729957805907173</v>
      </c>
      <c r="R83" s="66">
        <f t="shared" si="138"/>
        <v>0.23628691983122363</v>
      </c>
      <c r="S83" s="67"/>
      <c r="U83" s="1">
        <f t="shared" ref="U83:AH83" si="139">SUM(U3:U81)</f>
        <v>46</v>
      </c>
      <c r="V83" s="1">
        <f t="shared" si="139"/>
        <v>43</v>
      </c>
      <c r="W83" s="1">
        <f t="shared" si="139"/>
        <v>41</v>
      </c>
      <c r="X83" s="1">
        <f t="shared" si="139"/>
        <v>30</v>
      </c>
      <c r="Y83" s="50">
        <f t="shared" si="139"/>
        <v>33</v>
      </c>
      <c r="Z83" s="50">
        <f t="shared" si="139"/>
        <v>25</v>
      </c>
      <c r="AA83" s="50">
        <f t="shared" si="139"/>
        <v>19</v>
      </c>
      <c r="AB83" s="50">
        <f t="shared" si="139"/>
        <v>24</v>
      </c>
      <c r="AC83" s="50">
        <f t="shared" si="139"/>
        <v>19</v>
      </c>
      <c r="AD83" s="50">
        <f>SUM(AD3:AD81)</f>
        <v>18</v>
      </c>
      <c r="AE83" s="49">
        <f t="shared" si="139"/>
        <v>10</v>
      </c>
      <c r="AF83" s="49">
        <f t="shared" si="139"/>
        <v>11</v>
      </c>
      <c r="AG83" s="49">
        <f t="shared" si="139"/>
        <v>11</v>
      </c>
      <c r="AH83" s="2">
        <f t="shared" si="139"/>
        <v>11</v>
      </c>
      <c r="AI83" s="2">
        <f>SUM(AI3:AI81)</f>
        <v>19</v>
      </c>
      <c r="AJ83" s="113">
        <f t="shared" ref="AJ83:AP83" si="140">AVERAGE(AJ3:AJ81)</f>
        <v>0.62899336949969886</v>
      </c>
      <c r="AK83" s="113">
        <f t="shared" si="140"/>
        <v>0.54460518384569034</v>
      </c>
      <c r="AL83" s="113">
        <f t="shared" si="140"/>
        <v>0.61603375527426185</v>
      </c>
      <c r="AM83" s="113">
        <f t="shared" si="140"/>
        <v>0.70042194092826981</v>
      </c>
      <c r="AN83" s="47">
        <f t="shared" si="140"/>
        <v>0.59764918625678132</v>
      </c>
      <c r="AO83" s="47">
        <f t="shared" si="140"/>
        <v>0.68203737191078939</v>
      </c>
      <c r="AP83" s="47">
        <f t="shared" si="140"/>
        <v>0.31796262808921033</v>
      </c>
      <c r="AQ83" s="122">
        <f>LARGE(AJ83:AM83, 1)</f>
        <v>0.70042194092826981</v>
      </c>
      <c r="AR83" s="122"/>
      <c r="AS83" s="140"/>
      <c r="AT83" s="47"/>
      <c r="AU83" s="47"/>
      <c r="AV83" s="47"/>
      <c r="AY83" s="47"/>
      <c r="BA83" s="89"/>
      <c r="BB83" s="93"/>
      <c r="BC83" s="93"/>
      <c r="BD83" s="93"/>
      <c r="BE83" s="93"/>
      <c r="BF83" s="93"/>
      <c r="BG83" s="93"/>
      <c r="BI83" s="128"/>
      <c r="BJ83" s="128"/>
      <c r="BK83" s="128"/>
      <c r="BL83" s="128"/>
      <c r="BM83" s="128"/>
      <c r="BN83" s="128"/>
      <c r="BO83" s="128"/>
      <c r="BP83" s="128"/>
    </row>
    <row r="84" spans="1:126" x14ac:dyDescent="0.3">
      <c r="A84" s="7" t="s">
        <v>51</v>
      </c>
      <c r="B84" s="51"/>
      <c r="C84" s="68">
        <f xml:space="preserve"> 79/79</f>
        <v>1</v>
      </c>
      <c r="D84" s="69">
        <f t="shared" ref="D84:R84" si="141">U83/79</f>
        <v>0.58227848101265822</v>
      </c>
      <c r="E84" s="69">
        <f t="shared" si="141"/>
        <v>0.54430379746835444</v>
      </c>
      <c r="F84" s="69">
        <f t="shared" si="141"/>
        <v>0.51898734177215189</v>
      </c>
      <c r="G84" s="70">
        <f t="shared" si="141"/>
        <v>0.379746835443038</v>
      </c>
      <c r="H84" s="71">
        <f t="shared" si="141"/>
        <v>0.41772151898734178</v>
      </c>
      <c r="I84" s="71">
        <f t="shared" si="141"/>
        <v>0.31645569620253167</v>
      </c>
      <c r="J84" s="71">
        <f t="shared" si="141"/>
        <v>0.24050632911392406</v>
      </c>
      <c r="K84" s="71">
        <f t="shared" si="141"/>
        <v>0.30379746835443039</v>
      </c>
      <c r="L84" s="71">
        <f t="shared" si="141"/>
        <v>0.24050632911392406</v>
      </c>
      <c r="M84" s="71">
        <f t="shared" si="141"/>
        <v>0.22784810126582278</v>
      </c>
      <c r="N84" s="72">
        <f t="shared" si="141"/>
        <v>0.12658227848101267</v>
      </c>
      <c r="O84" s="72">
        <f t="shared" si="141"/>
        <v>0.13924050632911392</v>
      </c>
      <c r="P84" s="72">
        <f t="shared" si="141"/>
        <v>0.13924050632911392</v>
      </c>
      <c r="Q84" s="73">
        <f t="shared" si="141"/>
        <v>0.13924050632911392</v>
      </c>
      <c r="R84" s="73">
        <f t="shared" si="141"/>
        <v>0.24050632911392406</v>
      </c>
      <c r="S84" s="67"/>
      <c r="U84" s="74"/>
      <c r="V84" s="8"/>
      <c r="W84" s="7"/>
      <c r="X84" s="7"/>
      <c r="Y84" s="7"/>
      <c r="Z84" s="7"/>
      <c r="AA84" s="7"/>
      <c r="AC84" s="7"/>
      <c r="AD84" s="8"/>
      <c r="AE84" s="8"/>
      <c r="AF84" s="6"/>
      <c r="AG84" s="6"/>
      <c r="AH84" s="8"/>
      <c r="AI84" s="8"/>
      <c r="AJ84" s="118"/>
      <c r="AK84" s="118"/>
      <c r="AO84" s="38"/>
      <c r="AP84" s="38"/>
      <c r="AQ84" s="123"/>
      <c r="AR84" s="123"/>
      <c r="AS84" s="156"/>
    </row>
    <row r="85" spans="1:126" x14ac:dyDescent="0.3">
      <c r="B85" s="51"/>
      <c r="C85" s="48"/>
      <c r="D85" s="1"/>
      <c r="E85" s="1"/>
      <c r="F85" s="1"/>
      <c r="G85" s="39"/>
      <c r="H85" s="3"/>
      <c r="I85" s="3"/>
      <c r="J85" s="3"/>
      <c r="K85" s="3"/>
      <c r="L85" s="3"/>
      <c r="M85" s="3"/>
      <c r="N85" s="49"/>
      <c r="O85" s="49"/>
      <c r="P85" s="49"/>
      <c r="Q85" s="2"/>
      <c r="R85" s="2"/>
      <c r="U85" s="50"/>
      <c r="V85" s="50"/>
      <c r="W85" s="7"/>
      <c r="X85" s="7"/>
      <c r="AD85" s="5"/>
      <c r="AE85" s="6"/>
      <c r="AF85" s="6"/>
      <c r="AG85" s="6"/>
      <c r="AH85" s="6"/>
      <c r="AI85" s="6"/>
    </row>
    <row r="86" spans="1:126" x14ac:dyDescent="0.3">
      <c r="B86" s="51"/>
      <c r="C86" s="48"/>
      <c r="D86" s="1"/>
      <c r="E86" s="1"/>
      <c r="F86" s="1"/>
      <c r="G86" s="39"/>
      <c r="H86" s="3"/>
      <c r="I86" s="3"/>
      <c r="J86" s="3"/>
      <c r="K86" s="3"/>
      <c r="L86" s="3"/>
      <c r="M86" s="3"/>
      <c r="N86" s="49"/>
      <c r="O86" s="49"/>
      <c r="P86" s="49"/>
      <c r="Q86" s="2"/>
      <c r="R86" s="2"/>
      <c r="U86" s="50"/>
      <c r="V86" s="8"/>
      <c r="W86" s="7"/>
      <c r="X86" s="7"/>
      <c r="AD86" s="5"/>
      <c r="AE86" s="6"/>
      <c r="AF86" s="6"/>
      <c r="AG86" s="6"/>
      <c r="AH86" s="6"/>
      <c r="AI86" s="6"/>
      <c r="AT86" s="84"/>
      <c r="AU86" s="83" t="s">
        <v>689</v>
      </c>
      <c r="AV86" s="84" t="s">
        <v>685</v>
      </c>
      <c r="AW86" s="84" t="s">
        <v>709</v>
      </c>
      <c r="AX86" s="84" t="s">
        <v>724</v>
      </c>
      <c r="AY86" s="84" t="s">
        <v>725</v>
      </c>
      <c r="AZ86" s="83" t="s">
        <v>726</v>
      </c>
    </row>
    <row r="87" spans="1:126" x14ac:dyDescent="0.3">
      <c r="A87" s="7" t="s">
        <v>19</v>
      </c>
      <c r="B87" s="51">
        <v>71</v>
      </c>
      <c r="C87" s="75">
        <v>0</v>
      </c>
      <c r="D87" s="1">
        <v>3</v>
      </c>
      <c r="E87" s="1">
        <v>3</v>
      </c>
      <c r="F87" s="1">
        <v>3</v>
      </c>
      <c r="G87" s="39">
        <v>3</v>
      </c>
      <c r="H87" s="3">
        <v>3</v>
      </c>
      <c r="I87" s="3">
        <v>3</v>
      </c>
      <c r="J87" s="3">
        <v>3</v>
      </c>
      <c r="K87" s="3">
        <v>3</v>
      </c>
      <c r="L87" s="3">
        <v>3</v>
      </c>
      <c r="M87" s="3">
        <v>3</v>
      </c>
      <c r="N87" s="49">
        <v>3</v>
      </c>
      <c r="O87" s="49">
        <v>3</v>
      </c>
      <c r="P87" s="49">
        <v>3</v>
      </c>
      <c r="Q87" s="2">
        <v>3</v>
      </c>
      <c r="R87" s="2">
        <v>3</v>
      </c>
      <c r="U87" s="50"/>
      <c r="V87" s="8"/>
      <c r="W87" s="7"/>
      <c r="X87" s="7"/>
      <c r="AE87" s="6"/>
      <c r="AF87" s="6"/>
      <c r="AG87" s="6"/>
      <c r="AH87" s="6"/>
      <c r="AI87" s="6"/>
      <c r="AT87" s="84" t="s">
        <v>680</v>
      </c>
      <c r="AU87" s="85">
        <f>(COUNTIF(AS3:AS81, "SIM (+util)")+COUNTIF(AS3:AS81, "SIM (+worst)")+COUNTIF(AS3:AS81, "SIM (+worst/util tied)"))/79</f>
        <v>0.41772151898734178</v>
      </c>
      <c r="AV87" s="85">
        <f>AVERAGE(AT3:AV81)</f>
        <v>0.7849927849927848</v>
      </c>
      <c r="AW87" s="85"/>
      <c r="AX87" s="84"/>
      <c r="AY87" s="85">
        <f>AVERAGE(BB3:BD81)</f>
        <v>0.28018278018278031</v>
      </c>
      <c r="AZ87" s="134">
        <f>AVERAGE(BJ3:BL81)</f>
        <v>0.11616161616161615</v>
      </c>
      <c r="BA87" s="90"/>
      <c r="BI87" s="132"/>
    </row>
    <row r="88" spans="1:126" x14ac:dyDescent="0.3">
      <c r="B88" s="51"/>
      <c r="C88" s="75"/>
      <c r="D88" s="1"/>
      <c r="E88" s="1"/>
      <c r="F88" s="1"/>
      <c r="G88" s="39"/>
      <c r="H88" s="3"/>
      <c r="I88" s="3"/>
      <c r="J88" s="3"/>
      <c r="K88" s="3"/>
      <c r="L88" s="3"/>
      <c r="M88" s="3"/>
      <c r="N88" s="49"/>
      <c r="O88" s="49"/>
      <c r="P88" s="49"/>
      <c r="Q88" s="2"/>
      <c r="R88" s="2"/>
      <c r="U88" s="50"/>
      <c r="V88" s="8"/>
      <c r="W88" s="7"/>
      <c r="X88" s="7"/>
      <c r="AE88" s="6"/>
      <c r="AF88" s="6"/>
      <c r="AG88" s="6"/>
      <c r="AH88" s="6"/>
      <c r="AI88" s="6"/>
      <c r="AT88" s="87" t="s">
        <v>696</v>
      </c>
      <c r="AU88" s="83"/>
      <c r="AV88" s="85"/>
      <c r="AW88" s="85">
        <f>(COUNTIF(AS3:AS81, "SIM (+worst)"))/79</f>
        <v>0.4050632911392405</v>
      </c>
      <c r="AX88" s="85">
        <f>AVERAGE(AT3:AT81)</f>
        <v>0.78869047619047605</v>
      </c>
      <c r="AY88" s="85">
        <f>AVERAGE(BB3:BB81)</f>
        <v>0.28174603174603186</v>
      </c>
      <c r="AZ88" s="134">
        <f>AVERAGE(BJ3:BJ81)</f>
        <v>0.11755952380952381</v>
      </c>
    </row>
    <row r="89" spans="1:126" x14ac:dyDescent="0.3">
      <c r="B89" s="51"/>
      <c r="C89" s="75"/>
      <c r="D89" s="1"/>
      <c r="E89" s="1"/>
      <c r="F89" s="1"/>
      <c r="G89" s="39"/>
      <c r="H89" s="3"/>
      <c r="I89" s="3"/>
      <c r="J89" s="3"/>
      <c r="K89" s="3"/>
      <c r="L89" s="3"/>
      <c r="M89" s="3"/>
      <c r="N89" s="49"/>
      <c r="O89" s="49"/>
      <c r="P89" s="49"/>
      <c r="Q89" s="2"/>
      <c r="R89" s="2"/>
      <c r="U89" s="50"/>
      <c r="V89" s="8"/>
      <c r="W89" s="7"/>
      <c r="X89" s="7"/>
      <c r="AE89" s="6"/>
      <c r="AF89" s="6"/>
      <c r="AG89" s="6"/>
      <c r="AH89" s="6"/>
      <c r="AI89" s="6"/>
      <c r="AT89" s="87" t="s">
        <v>698</v>
      </c>
      <c r="AU89" s="83"/>
      <c r="AV89" s="85"/>
      <c r="AW89" s="85">
        <f>(COUNTIF(AS3:AS81, "SIM (+worst/util tied)"))/79</f>
        <v>0</v>
      </c>
      <c r="AX89" s="85"/>
      <c r="AY89" s="85"/>
      <c r="AZ89" s="134"/>
    </row>
    <row r="90" spans="1:126" x14ac:dyDescent="0.3">
      <c r="B90" s="51"/>
      <c r="C90" s="75"/>
      <c r="D90" s="1"/>
      <c r="E90" s="1"/>
      <c r="F90" s="1"/>
      <c r="G90" s="39"/>
      <c r="H90" s="3"/>
      <c r="I90" s="3"/>
      <c r="J90" s="3"/>
      <c r="K90" s="3"/>
      <c r="L90" s="3"/>
      <c r="M90" s="3"/>
      <c r="N90" s="49"/>
      <c r="O90" s="49"/>
      <c r="P90" s="49"/>
      <c r="Q90" s="2"/>
      <c r="R90" s="2"/>
      <c r="U90" s="50"/>
      <c r="V90" s="8"/>
      <c r="W90" s="7"/>
      <c r="X90" s="7"/>
      <c r="AE90" s="6"/>
      <c r="AF90" s="6"/>
      <c r="AG90" s="6"/>
      <c r="AH90" s="6"/>
      <c r="AI90" s="6"/>
      <c r="AT90" s="87" t="s">
        <v>697</v>
      </c>
      <c r="AU90" s="83"/>
      <c r="AV90" s="85"/>
      <c r="AW90" s="85">
        <f>(COUNTIF(AS3:AS81, "SIM (+util)"))/79</f>
        <v>1.2658227848101266E-2</v>
      </c>
      <c r="AX90" s="85">
        <f>AVERAGE(AV3:AV81)</f>
        <v>0.66666666666666663</v>
      </c>
      <c r="AY90" s="85">
        <f>AVERAGE(BD3:BD81)</f>
        <v>0.23015873015873012</v>
      </c>
      <c r="AZ90" s="134">
        <f>AVERAGE(BL3:BL81)</f>
        <v>7.1428571428571397E-2</v>
      </c>
    </row>
    <row r="91" spans="1:126" x14ac:dyDescent="0.3">
      <c r="A91" s="7" t="s">
        <v>19</v>
      </c>
      <c r="B91" s="51">
        <v>110</v>
      </c>
      <c r="C91" s="75">
        <v>1</v>
      </c>
      <c r="D91" s="1">
        <v>0</v>
      </c>
      <c r="E91" s="1">
        <v>0</v>
      </c>
      <c r="F91" s="1">
        <v>0</v>
      </c>
      <c r="G91" s="39">
        <v>0</v>
      </c>
      <c r="H91" s="3">
        <v>0</v>
      </c>
      <c r="I91" s="3">
        <v>0</v>
      </c>
      <c r="J91" s="3">
        <v>0</v>
      </c>
      <c r="K91" s="3">
        <v>0</v>
      </c>
      <c r="L91" s="3">
        <v>0</v>
      </c>
      <c r="M91" s="3">
        <v>0</v>
      </c>
      <c r="N91" s="49">
        <v>1</v>
      </c>
      <c r="O91" s="49">
        <v>2</v>
      </c>
      <c r="P91" s="49">
        <v>0</v>
      </c>
      <c r="Q91" s="2">
        <v>2</v>
      </c>
      <c r="R91" s="2">
        <v>2</v>
      </c>
      <c r="U91" s="50"/>
      <c r="V91" s="50"/>
      <c r="W91" s="7"/>
      <c r="X91" s="7"/>
      <c r="AD91" s="5"/>
      <c r="AE91" s="6"/>
      <c r="AF91" s="6"/>
      <c r="AG91" s="6"/>
      <c r="AH91" s="6"/>
      <c r="AI91" s="6"/>
      <c r="AT91" s="84" t="s">
        <v>681</v>
      </c>
      <c r="AU91" s="85">
        <f>(COUNTIF(AS3:AS81, "UTIL")+COUNTIF(AS3:AS81, "UTIL&amp;WORST"))/79</f>
        <v>0.10126582278481013</v>
      </c>
      <c r="AV91" s="85"/>
      <c r="AW91" s="85">
        <f>(COUNTIF(AS3:AS81, "UTIL"))/79</f>
        <v>5.0632911392405063E-2</v>
      </c>
      <c r="AX91" s="85">
        <f>AVERAGE(AW3:AW81)</f>
        <v>0.79166666666666663</v>
      </c>
      <c r="AY91" s="85">
        <f>AVERAGE(BE3:BE81)</f>
        <v>0.22619047619047614</v>
      </c>
      <c r="AZ91" s="134">
        <f>AVERAGE(BM3:BM81)</f>
        <v>4.7619047619047589E-2</v>
      </c>
      <c r="BA91" s="90"/>
      <c r="BI91" s="132"/>
    </row>
    <row r="92" spans="1:126" x14ac:dyDescent="0.3">
      <c r="A92" s="7" t="s">
        <v>19</v>
      </c>
      <c r="B92" s="51">
        <v>74</v>
      </c>
      <c r="C92" s="75">
        <v>0</v>
      </c>
      <c r="D92" s="1">
        <v>1</v>
      </c>
      <c r="E92" s="1">
        <v>0</v>
      </c>
      <c r="F92" s="1">
        <v>2</v>
      </c>
      <c r="G92" s="39">
        <v>0</v>
      </c>
      <c r="H92" s="3">
        <v>0</v>
      </c>
      <c r="I92" s="3">
        <v>0</v>
      </c>
      <c r="J92" s="3">
        <v>1</v>
      </c>
      <c r="K92" s="3">
        <v>0</v>
      </c>
      <c r="L92" s="3">
        <v>0</v>
      </c>
      <c r="M92" s="3">
        <v>0</v>
      </c>
      <c r="N92" s="49">
        <v>3</v>
      </c>
      <c r="O92" s="49">
        <v>3</v>
      </c>
      <c r="P92" s="49">
        <v>2</v>
      </c>
      <c r="Q92" s="2">
        <v>3</v>
      </c>
      <c r="R92" s="2">
        <v>3</v>
      </c>
      <c r="U92" s="50"/>
      <c r="V92" s="50"/>
      <c r="W92" s="7"/>
      <c r="X92" s="7"/>
      <c r="AD92" s="5"/>
      <c r="AE92" s="6"/>
      <c r="AF92" s="6"/>
      <c r="AG92" s="6"/>
      <c r="AH92" s="6"/>
      <c r="AI92" s="6"/>
      <c r="AT92" s="84" t="s">
        <v>682</v>
      </c>
      <c r="AU92" s="85">
        <f>(COUNTIF(AS3:AS83, "WORST")+COUNTIF(AS3:AS83, "UTIL&amp;WORST")+COUNTIF(AS3:AS81, "SIM&amp;WORST"))/79</f>
        <v>0.4050632911392405</v>
      </c>
      <c r="AV92" s="85">
        <f>AVERAGE(AX3:AY81)</f>
        <v>0.87276785714285687</v>
      </c>
      <c r="AW92" s="85">
        <f>(COUNTIF(AS3:AS83, "WORST"))/79</f>
        <v>0.35443037974683544</v>
      </c>
      <c r="AX92" s="85">
        <f>AVERAGE(AX3:AX81)</f>
        <v>0.88775510204081609</v>
      </c>
      <c r="AY92" s="85">
        <f>AVERAGE(BF3:BF81)</f>
        <v>0.33900226757369617</v>
      </c>
      <c r="AZ92" s="134">
        <f>AVERAGE(BN3:BN81)</f>
        <v>8.3333333333333356E-2</v>
      </c>
      <c r="BA92" s="90"/>
      <c r="BI92" s="132"/>
    </row>
    <row r="93" spans="1:126" x14ac:dyDescent="0.3">
      <c r="B93" s="7"/>
      <c r="C93" s="40"/>
      <c r="D93" s="41"/>
      <c r="E93" s="41"/>
      <c r="F93" s="41"/>
      <c r="G93" s="42"/>
      <c r="H93" s="7"/>
      <c r="I93" s="7"/>
      <c r="J93" s="7"/>
      <c r="K93" s="7"/>
      <c r="L93" s="7"/>
      <c r="M93" s="7"/>
      <c r="N93" s="43"/>
      <c r="O93" s="43"/>
      <c r="P93" s="43"/>
      <c r="Q93" s="44"/>
      <c r="R93" s="44"/>
      <c r="U93" s="8"/>
      <c r="V93" s="8"/>
      <c r="W93" s="7"/>
      <c r="X93" s="7"/>
      <c r="AE93" s="6"/>
      <c r="AF93" s="6"/>
      <c r="AG93" s="6"/>
      <c r="AH93" s="6"/>
      <c r="AI93" s="6"/>
      <c r="AT93" s="84" t="s">
        <v>683</v>
      </c>
      <c r="AU93" s="85">
        <f>COUNTIF(AS3:AS81, "GREATER")/79</f>
        <v>0.12658227848101267</v>
      </c>
      <c r="AV93" s="85">
        <f>AVERAGE(AZ3:AZ81)</f>
        <v>0.79999999999999993</v>
      </c>
      <c r="AW93" s="85">
        <f>COUNTIF(AS3:AS81, "GREATER")/79</f>
        <v>0.12658227848101267</v>
      </c>
      <c r="AX93" s="85">
        <f>AVERAGE(AZ3:AZ81)</f>
        <v>0.79999999999999993</v>
      </c>
      <c r="AY93" s="85">
        <f>AVERAGE(BH3:BH81)</f>
        <v>0.45952380952380956</v>
      </c>
      <c r="AZ93" s="134">
        <f>AVERAGE(BP3:BP81)</f>
        <v>0.23095238095238094</v>
      </c>
      <c r="BA93" s="90"/>
      <c r="BI93" s="132"/>
    </row>
    <row r="94" spans="1:126" x14ac:dyDescent="0.3">
      <c r="B94" s="7"/>
      <c r="C94" s="40"/>
      <c r="D94" s="41"/>
      <c r="E94" s="41"/>
      <c r="F94" s="41"/>
      <c r="G94" s="42"/>
      <c r="H94" s="7"/>
      <c r="I94" s="7"/>
      <c r="J94" s="7"/>
      <c r="K94" s="7"/>
      <c r="L94" s="7"/>
      <c r="M94" s="7"/>
      <c r="N94" s="43"/>
      <c r="O94" s="43"/>
      <c r="P94" s="43"/>
      <c r="Q94" s="44"/>
      <c r="R94" s="44"/>
      <c r="U94" s="8"/>
      <c r="V94" s="8"/>
      <c r="W94" s="7"/>
      <c r="X94" s="7"/>
      <c r="AE94" s="6"/>
      <c r="AF94" s="6"/>
      <c r="AG94" s="6"/>
      <c r="AH94" s="6"/>
      <c r="AI94" s="6"/>
      <c r="AT94" s="84" t="s">
        <v>695</v>
      </c>
      <c r="AU94" s="84"/>
      <c r="AV94" s="84"/>
      <c r="AW94" s="85">
        <f>(COUNTIF(AS3:AS81, "UTIL&amp;WORST"))/79</f>
        <v>5.0632911392405063E-2</v>
      </c>
      <c r="AX94" s="85">
        <f>AVERAGE(AY3:AY81)</f>
        <v>0.76785714285714279</v>
      </c>
      <c r="AY94" s="85">
        <f>AVERAGE(BG3:BG81)</f>
        <v>0.22619047619047619</v>
      </c>
      <c r="AZ94" s="134">
        <f>AVERAGE(BO3:BO81)</f>
        <v>0</v>
      </c>
      <c r="BA94" s="88"/>
      <c r="BI94" s="130"/>
    </row>
    <row r="95" spans="1:126" x14ac:dyDescent="0.3">
      <c r="B95" s="7"/>
      <c r="C95" s="40"/>
      <c r="D95" s="41"/>
      <c r="E95" s="41"/>
      <c r="F95" s="41"/>
      <c r="G95" s="42"/>
      <c r="H95" s="7"/>
      <c r="I95" s="7"/>
      <c r="J95" s="7"/>
      <c r="K95" s="7"/>
      <c r="L95" s="7"/>
      <c r="M95" s="7"/>
      <c r="N95" s="43"/>
      <c r="O95" s="43"/>
      <c r="P95" s="43"/>
      <c r="Q95" s="44"/>
      <c r="R95" s="44"/>
      <c r="U95" s="8"/>
      <c r="V95" s="8"/>
      <c r="W95" s="7"/>
      <c r="X95" s="7"/>
      <c r="AD95" s="5"/>
      <c r="AE95" s="6"/>
      <c r="AF95" s="6"/>
      <c r="AG95" s="6"/>
      <c r="AH95" s="6"/>
      <c r="AI95" s="6"/>
      <c r="AT95" s="84" t="s">
        <v>684</v>
      </c>
      <c r="AU95" s="86">
        <f>SUM(AU87:AU93)</f>
        <v>1.0506329113924051</v>
      </c>
      <c r="AV95" s="86"/>
      <c r="AW95" s="86">
        <f>SUM(AW87:AW94)</f>
        <v>1</v>
      </c>
      <c r="AX95" s="86"/>
      <c r="AY95" s="86"/>
      <c r="AZ95" s="83"/>
      <c r="BA95" s="91"/>
      <c r="BI95" s="133"/>
    </row>
    <row r="96" spans="1:126" x14ac:dyDescent="0.3">
      <c r="B96" s="7"/>
      <c r="C96" s="40"/>
      <c r="D96" s="41"/>
      <c r="E96" s="41"/>
      <c r="F96" s="41"/>
      <c r="G96" s="42"/>
      <c r="H96" s="7"/>
      <c r="I96" s="7"/>
      <c r="J96" s="7"/>
      <c r="K96" s="7"/>
      <c r="L96" s="7"/>
      <c r="M96" s="7"/>
      <c r="N96" s="43"/>
      <c r="O96" s="43"/>
      <c r="P96" s="43"/>
      <c r="Q96" s="44"/>
      <c r="R96" s="44"/>
      <c r="U96" s="8"/>
      <c r="V96" s="8"/>
      <c r="W96" s="7"/>
      <c r="X96" s="7"/>
      <c r="AD96" s="5"/>
      <c r="AE96" s="6"/>
      <c r="AF96" s="6"/>
      <c r="AG96" s="6"/>
      <c r="AH96" s="6"/>
      <c r="AI96" s="6"/>
      <c r="AT96" s="84" t="s">
        <v>653</v>
      </c>
      <c r="AU96" s="83"/>
      <c r="AV96" s="84"/>
      <c r="AW96" s="84"/>
      <c r="AX96" s="85">
        <f>AVERAGE(AT3:AZ81)</f>
        <v>0.82278481012658233</v>
      </c>
      <c r="AY96" s="84"/>
      <c r="AZ96" s="83"/>
    </row>
    <row r="97" spans="2:68" s="5" customFormat="1" x14ac:dyDescent="0.3">
      <c r="B97" s="7"/>
      <c r="C97" s="40"/>
      <c r="D97" s="41"/>
      <c r="E97" s="41"/>
      <c r="F97" s="41"/>
      <c r="G97" s="42"/>
      <c r="H97" s="7"/>
      <c r="I97" s="7"/>
      <c r="J97" s="7"/>
      <c r="K97" s="7"/>
      <c r="L97" s="7"/>
      <c r="M97" s="7"/>
      <c r="N97" s="43"/>
      <c r="O97" s="43"/>
      <c r="P97" s="43"/>
      <c r="Q97" s="44"/>
      <c r="R97" s="44"/>
      <c r="S97" s="7"/>
      <c r="U97" s="8"/>
      <c r="V97" s="8"/>
      <c r="W97" s="7"/>
      <c r="X97" s="7"/>
      <c r="AD97" s="6"/>
      <c r="AE97" s="6"/>
      <c r="AF97" s="6"/>
      <c r="AG97" s="6"/>
      <c r="AH97" s="6"/>
      <c r="AI97" s="6"/>
      <c r="AJ97" s="117"/>
      <c r="AK97" s="117"/>
      <c r="AL97" s="112"/>
      <c r="AM97" s="112"/>
      <c r="AN97" s="47"/>
      <c r="AO97" s="47"/>
      <c r="AP97" s="47"/>
      <c r="AQ97" s="122"/>
      <c r="AR97" s="122"/>
      <c r="AS97" s="140"/>
      <c r="AT97" s="47"/>
      <c r="AX97" s="124"/>
      <c r="AY97" s="124"/>
      <c r="BI97" s="128"/>
      <c r="BJ97" s="128"/>
      <c r="BK97" s="128"/>
      <c r="BL97" s="128"/>
      <c r="BM97" s="128"/>
      <c r="BN97" s="128"/>
      <c r="BO97" s="128"/>
      <c r="BP97" s="128"/>
    </row>
    <row r="98" spans="2:68" s="5" customFormat="1" x14ac:dyDescent="0.3">
      <c r="B98" s="7"/>
      <c r="C98" s="40"/>
      <c r="D98" s="41"/>
      <c r="E98" s="41"/>
      <c r="F98" s="41"/>
      <c r="G98" s="42"/>
      <c r="H98" s="7"/>
      <c r="I98" s="7"/>
      <c r="J98" s="7"/>
      <c r="K98" s="7"/>
      <c r="L98" s="7"/>
      <c r="M98" s="7"/>
      <c r="N98" s="43"/>
      <c r="O98" s="43"/>
      <c r="P98" s="43"/>
      <c r="Q98" s="44"/>
      <c r="R98" s="44"/>
      <c r="S98" s="7"/>
      <c r="U98" s="8"/>
      <c r="V98" s="8"/>
      <c r="W98" s="7"/>
      <c r="X98" s="7"/>
      <c r="AE98" s="6"/>
      <c r="AF98" s="6"/>
      <c r="AG98" s="6"/>
      <c r="AH98" s="6"/>
      <c r="AI98" s="6"/>
      <c r="AJ98" s="117"/>
      <c r="AK98" s="117"/>
      <c r="AL98" s="112"/>
      <c r="AM98" s="112"/>
      <c r="AN98" s="47"/>
      <c r="AO98" s="47"/>
      <c r="AP98" s="47"/>
      <c r="AQ98" s="122"/>
      <c r="AR98" s="122"/>
      <c r="AS98" s="140"/>
      <c r="AT98" s="47"/>
      <c r="AX98" s="124"/>
      <c r="AY98" s="124"/>
      <c r="BI98" s="128"/>
      <c r="BJ98" s="128"/>
      <c r="BK98" s="128"/>
      <c r="BL98" s="128"/>
      <c r="BM98" s="128"/>
      <c r="BN98" s="128"/>
      <c r="BO98" s="128"/>
      <c r="BP98" s="128"/>
    </row>
    <row r="99" spans="2:68" s="5" customFormat="1" x14ac:dyDescent="0.3">
      <c r="B99" s="7"/>
      <c r="C99" s="40"/>
      <c r="D99" s="41"/>
      <c r="E99" s="41"/>
      <c r="F99" s="41"/>
      <c r="G99" s="42"/>
      <c r="H99" s="7"/>
      <c r="I99" s="7"/>
      <c r="J99" s="7"/>
      <c r="K99" s="7"/>
      <c r="L99" s="7"/>
      <c r="M99" s="7"/>
      <c r="N99" s="43"/>
      <c r="O99" s="43"/>
      <c r="P99" s="43"/>
      <c r="Q99" s="44"/>
      <c r="R99" s="44"/>
      <c r="S99" s="7"/>
      <c r="U99" s="8"/>
      <c r="V99" s="8"/>
      <c r="W99" s="7"/>
      <c r="X99" s="7"/>
      <c r="AD99" s="6"/>
      <c r="AE99" s="6"/>
      <c r="AF99" s="6"/>
      <c r="AG99" s="6"/>
      <c r="AH99" s="6"/>
      <c r="AI99" s="6"/>
      <c r="AJ99" s="117"/>
      <c r="AK99" s="117"/>
      <c r="AL99" s="112"/>
      <c r="AM99" s="112"/>
      <c r="AN99" s="47"/>
      <c r="AO99" s="47"/>
      <c r="AP99" s="47"/>
      <c r="AQ99" s="122"/>
      <c r="AR99" s="122"/>
      <c r="AS99" s="140"/>
      <c r="AT99" s="47"/>
      <c r="AX99" s="124"/>
      <c r="AY99" s="124"/>
      <c r="BI99" s="128"/>
      <c r="BJ99" s="128"/>
      <c r="BK99" s="128"/>
      <c r="BL99" s="128"/>
      <c r="BM99" s="128"/>
      <c r="BN99" s="128"/>
      <c r="BO99" s="128"/>
      <c r="BP99" s="128"/>
    </row>
    <row r="100" spans="2:68" s="5" customFormat="1" x14ac:dyDescent="0.3">
      <c r="B100" s="7"/>
      <c r="C100" s="40"/>
      <c r="D100" s="41"/>
      <c r="E100" s="41"/>
      <c r="F100" s="41"/>
      <c r="G100" s="42"/>
      <c r="H100" s="7"/>
      <c r="I100" s="7"/>
      <c r="J100" s="7"/>
      <c r="K100" s="7"/>
      <c r="L100" s="7"/>
      <c r="M100" s="7"/>
      <c r="N100" s="43"/>
      <c r="O100" s="43"/>
      <c r="P100" s="43"/>
      <c r="Q100" s="44"/>
      <c r="R100" s="44"/>
      <c r="S100" s="7"/>
      <c r="U100" s="8"/>
      <c r="V100" s="8"/>
      <c r="W100" s="7"/>
      <c r="X100" s="7"/>
      <c r="AD100" s="6"/>
      <c r="AE100" s="6"/>
      <c r="AF100" s="6"/>
      <c r="AG100" s="6"/>
      <c r="AH100" s="6"/>
      <c r="AI100" s="6"/>
      <c r="AJ100" s="117"/>
      <c r="AK100" s="117"/>
      <c r="AL100" s="112"/>
      <c r="AM100" s="112"/>
      <c r="AN100" s="47"/>
      <c r="AO100" s="47"/>
      <c r="AP100" s="47"/>
      <c r="AQ100" s="122"/>
      <c r="AR100" s="122"/>
      <c r="AS100" s="140"/>
      <c r="AT100" s="47"/>
      <c r="AX100" s="124"/>
      <c r="AY100" s="124"/>
      <c r="BI100" s="128"/>
      <c r="BJ100" s="128"/>
      <c r="BK100" s="128"/>
      <c r="BL100" s="128"/>
      <c r="BM100" s="128"/>
      <c r="BN100" s="128"/>
      <c r="BO100" s="128"/>
      <c r="BP100" s="128"/>
    </row>
    <row r="101" spans="2:68" s="5" customFormat="1" x14ac:dyDescent="0.3">
      <c r="C101" s="76"/>
      <c r="D101" s="77"/>
      <c r="E101" s="77"/>
      <c r="F101" s="77"/>
      <c r="G101" s="78"/>
      <c r="N101" s="45"/>
      <c r="O101" s="45"/>
      <c r="P101" s="45"/>
      <c r="Q101" s="46"/>
      <c r="R101" s="46"/>
      <c r="S101" s="7"/>
      <c r="U101" s="6"/>
      <c r="V101" s="6"/>
      <c r="AD101" s="6"/>
      <c r="AE101" s="6"/>
      <c r="AF101" s="6"/>
      <c r="AG101" s="6"/>
      <c r="AH101" s="6"/>
      <c r="AI101" s="6"/>
      <c r="AJ101" s="117"/>
      <c r="AK101" s="117"/>
      <c r="AL101" s="112"/>
      <c r="AM101" s="112"/>
      <c r="AN101" s="47"/>
      <c r="AO101" s="47"/>
      <c r="AP101" s="47"/>
      <c r="AQ101" s="122"/>
      <c r="AR101" s="122"/>
      <c r="AS101" s="140"/>
      <c r="AT101" s="47"/>
      <c r="BI101" s="128"/>
      <c r="BJ101" s="128"/>
      <c r="BK101" s="128"/>
      <c r="BL101" s="128"/>
      <c r="BM101" s="128"/>
      <c r="BN101" s="128"/>
      <c r="BO101" s="128"/>
      <c r="BP101" s="128"/>
    </row>
    <row r="102" spans="2:68" s="5" customFormat="1" x14ac:dyDescent="0.3">
      <c r="C102" s="76"/>
      <c r="D102" s="77"/>
      <c r="E102" s="77"/>
      <c r="F102" s="77"/>
      <c r="G102" s="78"/>
      <c r="N102" s="45"/>
      <c r="O102" s="45"/>
      <c r="P102" s="45"/>
      <c r="Q102" s="46"/>
      <c r="R102" s="46"/>
      <c r="S102" s="7"/>
      <c r="U102" s="6"/>
      <c r="V102" s="6"/>
      <c r="AD102" s="6"/>
      <c r="AE102" s="6"/>
      <c r="AF102" s="6"/>
      <c r="AG102" s="6"/>
      <c r="AH102" s="6"/>
      <c r="AI102" s="6"/>
      <c r="AJ102" s="117"/>
      <c r="AK102" s="117"/>
      <c r="AL102" s="112"/>
      <c r="AM102" s="112"/>
      <c r="AN102" s="47"/>
      <c r="AO102" s="47"/>
      <c r="AP102" s="47"/>
      <c r="AQ102" s="122"/>
      <c r="AR102" s="122"/>
      <c r="AS102" s="140"/>
      <c r="AT102" s="47"/>
      <c r="BI102" s="128"/>
      <c r="BJ102" s="128"/>
      <c r="BK102" s="128"/>
      <c r="BL102" s="128"/>
      <c r="BM102" s="128"/>
      <c r="BN102" s="128"/>
      <c r="BO102" s="128"/>
      <c r="BP102" s="128"/>
    </row>
    <row r="103" spans="2:68" s="5" customFormat="1" x14ac:dyDescent="0.3">
      <c r="C103" s="76"/>
      <c r="D103" s="77"/>
      <c r="E103" s="77"/>
      <c r="F103" s="77"/>
      <c r="G103" s="78"/>
      <c r="N103" s="45"/>
      <c r="O103" s="45"/>
      <c r="P103" s="45"/>
      <c r="Q103" s="46"/>
      <c r="R103" s="46"/>
      <c r="S103" s="7"/>
      <c r="U103" s="6"/>
      <c r="V103" s="6"/>
      <c r="AD103" s="6"/>
      <c r="AE103" s="6"/>
      <c r="AF103" s="6"/>
      <c r="AG103" s="6"/>
      <c r="AH103" s="6"/>
      <c r="AI103" s="6"/>
      <c r="AJ103" s="117"/>
      <c r="AK103" s="117"/>
      <c r="AL103" s="112"/>
      <c r="AM103" s="112"/>
      <c r="AN103" s="47"/>
      <c r="AO103" s="47"/>
      <c r="AP103" s="47"/>
      <c r="AQ103" s="122"/>
      <c r="AR103" s="122"/>
      <c r="AS103" s="140"/>
      <c r="AT103" s="47"/>
      <c r="BI103" s="128"/>
      <c r="BJ103" s="128"/>
      <c r="BK103" s="128"/>
      <c r="BL103" s="128"/>
      <c r="BM103" s="128"/>
      <c r="BN103" s="128"/>
      <c r="BO103" s="128"/>
      <c r="BP103" s="128"/>
    </row>
    <row r="104" spans="2:68" s="5" customFormat="1" x14ac:dyDescent="0.3">
      <c r="C104" s="76"/>
      <c r="D104" s="77"/>
      <c r="E104" s="77"/>
      <c r="F104" s="77"/>
      <c r="G104" s="78"/>
      <c r="N104" s="45"/>
      <c r="O104" s="45"/>
      <c r="P104" s="45"/>
      <c r="Q104" s="46"/>
      <c r="R104" s="46"/>
      <c r="S104" s="7"/>
      <c r="U104" s="6"/>
      <c r="V104" s="6"/>
      <c r="AD104" s="6"/>
      <c r="AE104" s="6"/>
      <c r="AF104" s="6"/>
      <c r="AG104" s="6"/>
      <c r="AH104" s="6"/>
      <c r="AI104" s="6"/>
      <c r="AJ104" s="117"/>
      <c r="AK104" s="117"/>
      <c r="AL104" s="112"/>
      <c r="AM104" s="112"/>
      <c r="AN104" s="47"/>
      <c r="AO104" s="47"/>
      <c r="AP104" s="47"/>
      <c r="AQ104" s="122"/>
      <c r="AR104" s="122"/>
      <c r="AS104" s="140"/>
      <c r="AT104" s="47"/>
      <c r="BI104" s="128"/>
      <c r="BJ104" s="128"/>
      <c r="BK104" s="128"/>
      <c r="BL104" s="128"/>
      <c r="BM104" s="128"/>
      <c r="BN104" s="128"/>
      <c r="BO104" s="128"/>
      <c r="BP104" s="128"/>
    </row>
    <row r="105" spans="2:68" s="5" customFormat="1" x14ac:dyDescent="0.3">
      <c r="C105" s="76"/>
      <c r="D105" s="77"/>
      <c r="E105" s="77"/>
      <c r="F105" s="77"/>
      <c r="G105" s="78"/>
      <c r="N105" s="45"/>
      <c r="O105" s="45"/>
      <c r="P105" s="45"/>
      <c r="Q105" s="46"/>
      <c r="R105" s="46"/>
      <c r="S105" s="7"/>
      <c r="U105" s="6"/>
      <c r="V105" s="6"/>
      <c r="AD105" s="6"/>
      <c r="AE105" s="6"/>
      <c r="AF105" s="6"/>
      <c r="AG105" s="6"/>
      <c r="AH105" s="6"/>
      <c r="AI105" s="6"/>
      <c r="AJ105" s="117"/>
      <c r="AK105" s="117"/>
      <c r="AL105" s="112"/>
      <c r="AM105" s="112"/>
      <c r="AN105" s="47"/>
      <c r="AO105" s="47"/>
      <c r="AP105" s="47"/>
      <c r="AQ105" s="122"/>
      <c r="AR105" s="122"/>
      <c r="AS105" s="140"/>
      <c r="AT105" s="47"/>
      <c r="BI105" s="128"/>
      <c r="BJ105" s="128"/>
      <c r="BK105" s="128"/>
      <c r="BL105" s="128"/>
      <c r="BM105" s="128"/>
      <c r="BN105" s="128"/>
      <c r="BO105" s="128"/>
      <c r="BP105" s="128"/>
    </row>
    <row r="106" spans="2:68" s="5" customFormat="1" x14ac:dyDescent="0.3">
      <c r="C106" s="76"/>
      <c r="D106" s="77"/>
      <c r="E106" s="77"/>
      <c r="F106" s="77"/>
      <c r="G106" s="78"/>
      <c r="N106" s="45"/>
      <c r="O106" s="45"/>
      <c r="P106" s="45"/>
      <c r="Q106" s="46"/>
      <c r="R106" s="46"/>
      <c r="S106" s="7"/>
      <c r="U106" s="6"/>
      <c r="V106" s="6"/>
      <c r="AD106" s="6"/>
      <c r="AE106" s="6"/>
      <c r="AF106" s="6"/>
      <c r="AG106" s="6"/>
      <c r="AH106" s="6"/>
      <c r="AI106" s="6"/>
      <c r="AJ106" s="117"/>
      <c r="AK106" s="117"/>
      <c r="AL106" s="112"/>
      <c r="AM106" s="112"/>
      <c r="AN106" s="47"/>
      <c r="AO106" s="47"/>
      <c r="AP106" s="47"/>
      <c r="AQ106" s="122"/>
      <c r="AR106" s="122"/>
      <c r="AS106" s="140"/>
      <c r="AT106" s="47"/>
      <c r="BI106" s="128"/>
      <c r="BJ106" s="128"/>
      <c r="BK106" s="128"/>
      <c r="BL106" s="128"/>
      <c r="BM106" s="128"/>
      <c r="BN106" s="128"/>
      <c r="BO106" s="128"/>
      <c r="BP106" s="128"/>
    </row>
    <row r="107" spans="2:68" s="5" customFormat="1" x14ac:dyDescent="0.3">
      <c r="C107" s="76"/>
      <c r="D107" s="77"/>
      <c r="E107" s="77"/>
      <c r="F107" s="77"/>
      <c r="G107" s="78"/>
      <c r="N107" s="45"/>
      <c r="O107" s="45"/>
      <c r="P107" s="45"/>
      <c r="Q107" s="46"/>
      <c r="R107" s="46"/>
      <c r="S107" s="7"/>
      <c r="U107" s="6"/>
      <c r="V107" s="6"/>
      <c r="AD107" s="6"/>
      <c r="AE107" s="6"/>
      <c r="AF107" s="6"/>
      <c r="AG107" s="6"/>
      <c r="AH107" s="6"/>
      <c r="AI107" s="6"/>
      <c r="AJ107" s="117"/>
      <c r="AK107" s="117"/>
      <c r="AL107" s="112"/>
      <c r="AM107" s="112"/>
      <c r="AN107" s="47"/>
      <c r="AO107" s="47"/>
      <c r="AP107" s="47"/>
      <c r="AQ107" s="122"/>
      <c r="AR107" s="122"/>
      <c r="AS107" s="140"/>
      <c r="AT107" s="47"/>
      <c r="BI107" s="128"/>
      <c r="BJ107" s="128"/>
      <c r="BK107" s="128"/>
      <c r="BL107" s="128"/>
      <c r="BM107" s="128"/>
      <c r="BN107" s="128"/>
      <c r="BO107" s="128"/>
      <c r="BP107" s="128"/>
    </row>
    <row r="108" spans="2:68" s="5" customFormat="1" x14ac:dyDescent="0.3">
      <c r="C108" s="76"/>
      <c r="D108" s="77"/>
      <c r="E108" s="77"/>
      <c r="F108" s="77"/>
      <c r="G108" s="78"/>
      <c r="N108" s="45"/>
      <c r="O108" s="45"/>
      <c r="P108" s="45"/>
      <c r="Q108" s="46"/>
      <c r="R108" s="46"/>
      <c r="S108" s="7"/>
      <c r="U108" s="6"/>
      <c r="V108" s="6"/>
      <c r="AD108" s="6"/>
      <c r="AE108" s="6"/>
      <c r="AF108" s="6"/>
      <c r="AG108" s="6"/>
      <c r="AH108" s="6"/>
      <c r="AI108" s="6"/>
      <c r="AJ108" s="117"/>
      <c r="AK108" s="117"/>
      <c r="AL108" s="112"/>
      <c r="AM108" s="112"/>
      <c r="AN108" s="47"/>
      <c r="AO108" s="47"/>
      <c r="AP108" s="47"/>
      <c r="AQ108" s="122"/>
      <c r="AR108" s="122"/>
      <c r="AS108" s="140"/>
      <c r="AT108" s="47"/>
      <c r="BI108" s="128"/>
      <c r="BJ108" s="128"/>
      <c r="BK108" s="128"/>
      <c r="BL108" s="128"/>
      <c r="BM108" s="128"/>
      <c r="BN108" s="128"/>
      <c r="BO108" s="128"/>
      <c r="BP108" s="128"/>
    </row>
    <row r="109" spans="2:68" s="5" customFormat="1" x14ac:dyDescent="0.3">
      <c r="C109" s="76"/>
      <c r="D109" s="77"/>
      <c r="E109" s="77"/>
      <c r="F109" s="77"/>
      <c r="G109" s="78"/>
      <c r="N109" s="45"/>
      <c r="O109" s="45"/>
      <c r="P109" s="45"/>
      <c r="Q109" s="46"/>
      <c r="R109" s="46"/>
      <c r="S109" s="7"/>
      <c r="U109" s="6"/>
      <c r="V109" s="6"/>
      <c r="AD109" s="6"/>
      <c r="AE109" s="6"/>
      <c r="AF109" s="6"/>
      <c r="AG109" s="6"/>
      <c r="AH109" s="6"/>
      <c r="AI109" s="6"/>
      <c r="AJ109" s="117"/>
      <c r="AK109" s="117"/>
      <c r="AL109" s="112"/>
      <c r="AM109" s="112"/>
      <c r="AN109" s="47"/>
      <c r="AO109" s="47"/>
      <c r="AP109" s="47"/>
      <c r="AQ109" s="122"/>
      <c r="AR109" s="122"/>
      <c r="AS109" s="140"/>
      <c r="AT109" s="47"/>
      <c r="BI109" s="128"/>
      <c r="BJ109" s="128"/>
      <c r="BK109" s="128"/>
      <c r="BL109" s="128"/>
      <c r="BM109" s="128"/>
      <c r="BN109" s="128"/>
      <c r="BO109" s="128"/>
      <c r="BP109" s="128"/>
    </row>
    <row r="110" spans="2:68" s="5" customFormat="1" x14ac:dyDescent="0.3">
      <c r="C110" s="76"/>
      <c r="D110" s="77"/>
      <c r="E110" s="77"/>
      <c r="F110" s="77"/>
      <c r="G110" s="78"/>
      <c r="N110" s="45"/>
      <c r="O110" s="45"/>
      <c r="P110" s="45"/>
      <c r="Q110" s="46"/>
      <c r="R110" s="46"/>
      <c r="S110" s="7"/>
      <c r="U110" s="6"/>
      <c r="V110" s="6"/>
      <c r="AD110" s="6"/>
      <c r="AE110" s="6"/>
      <c r="AF110" s="6"/>
      <c r="AG110" s="6"/>
      <c r="AH110" s="6"/>
      <c r="AI110" s="6"/>
      <c r="AJ110" s="117"/>
      <c r="AK110" s="117"/>
      <c r="AL110" s="112"/>
      <c r="AM110" s="112"/>
      <c r="AN110" s="47"/>
      <c r="AO110" s="47"/>
      <c r="AP110" s="47"/>
      <c r="AQ110" s="122"/>
      <c r="AR110" s="122"/>
      <c r="AS110" s="140"/>
      <c r="AT110" s="47"/>
      <c r="BI110" s="128"/>
      <c r="BJ110" s="128"/>
      <c r="BK110" s="128"/>
      <c r="BL110" s="128"/>
      <c r="BM110" s="128"/>
      <c r="BN110" s="128"/>
      <c r="BO110" s="128"/>
      <c r="BP110" s="128"/>
    </row>
    <row r="111" spans="2:68" s="5" customFormat="1" x14ac:dyDescent="0.3">
      <c r="C111" s="76"/>
      <c r="D111" s="77"/>
      <c r="E111" s="77"/>
      <c r="F111" s="77"/>
      <c r="G111" s="78"/>
      <c r="N111" s="45"/>
      <c r="O111" s="45"/>
      <c r="P111" s="45"/>
      <c r="Q111" s="46"/>
      <c r="R111" s="46"/>
      <c r="S111" s="7"/>
      <c r="U111" s="6"/>
      <c r="V111" s="6"/>
      <c r="AD111" s="6"/>
      <c r="AE111" s="6"/>
      <c r="AF111" s="6"/>
      <c r="AG111" s="6"/>
      <c r="AH111" s="6"/>
      <c r="AI111" s="6"/>
      <c r="AJ111" s="117"/>
      <c r="AK111" s="117"/>
      <c r="AL111" s="112"/>
      <c r="AM111" s="112"/>
      <c r="AN111" s="47"/>
      <c r="AO111" s="47"/>
      <c r="AP111" s="47"/>
      <c r="AQ111" s="122"/>
      <c r="AR111" s="122"/>
      <c r="AS111" s="140"/>
      <c r="AT111" s="47"/>
      <c r="BI111" s="128"/>
      <c r="BJ111" s="128"/>
      <c r="BK111" s="128"/>
      <c r="BL111" s="128"/>
      <c r="BM111" s="128"/>
      <c r="BN111" s="128"/>
      <c r="BO111" s="128"/>
      <c r="BP111" s="128"/>
    </row>
    <row r="112" spans="2:68" s="5" customFormat="1" x14ac:dyDescent="0.3">
      <c r="C112" s="76"/>
      <c r="D112" s="77"/>
      <c r="E112" s="77"/>
      <c r="F112" s="77"/>
      <c r="G112" s="78"/>
      <c r="N112" s="45"/>
      <c r="O112" s="45"/>
      <c r="P112" s="45"/>
      <c r="Q112" s="46"/>
      <c r="R112" s="46"/>
      <c r="S112" s="7"/>
      <c r="U112" s="6"/>
      <c r="V112" s="6"/>
      <c r="AD112" s="6"/>
      <c r="AE112" s="6"/>
      <c r="AF112" s="6"/>
      <c r="AG112" s="6"/>
      <c r="AH112" s="6"/>
      <c r="AI112" s="6"/>
      <c r="AJ112" s="117"/>
      <c r="AK112" s="117"/>
      <c r="AL112" s="112"/>
      <c r="AM112" s="112"/>
      <c r="AN112" s="47"/>
      <c r="AO112" s="47"/>
      <c r="AP112" s="47"/>
      <c r="AQ112" s="122"/>
      <c r="AR112" s="122"/>
      <c r="AS112" s="140"/>
      <c r="AT112" s="47"/>
      <c r="BI112" s="128"/>
      <c r="BJ112" s="128"/>
      <c r="BK112" s="128"/>
      <c r="BL112" s="128"/>
      <c r="BM112" s="128"/>
      <c r="BN112" s="128"/>
      <c r="BO112" s="128"/>
      <c r="BP112" s="128"/>
    </row>
    <row r="113" spans="21:68" s="5" customFormat="1" x14ac:dyDescent="0.3">
      <c r="U113" s="6"/>
      <c r="V113" s="6"/>
      <c r="AD113" s="6"/>
      <c r="AE113" s="6"/>
      <c r="AF113" s="6"/>
      <c r="AG113" s="6"/>
      <c r="AH113" s="6"/>
      <c r="AI113" s="6"/>
      <c r="AJ113" s="117"/>
      <c r="AK113" s="117"/>
      <c r="AL113" s="112"/>
      <c r="AM113" s="112"/>
      <c r="AN113" s="47"/>
      <c r="AO113" s="47"/>
      <c r="AP113" s="47"/>
      <c r="AQ113" s="122"/>
      <c r="AR113" s="122"/>
      <c r="AS113" s="140"/>
      <c r="AT113" s="47"/>
      <c r="AU113" s="47"/>
      <c r="AV113" s="47"/>
      <c r="AW113" s="6"/>
      <c r="AX113" s="6"/>
      <c r="AY113" s="47"/>
      <c r="AZ113" s="6"/>
      <c r="BA113" s="89"/>
      <c r="BB113" s="92"/>
      <c r="BC113" s="93"/>
      <c r="BD113" s="93"/>
      <c r="BE113" s="93"/>
      <c r="BF113" s="93"/>
      <c r="BG113" s="93"/>
      <c r="BH113" s="6"/>
      <c r="BI113" s="128"/>
      <c r="BJ113" s="129"/>
      <c r="BK113" s="128"/>
      <c r="BL113" s="128"/>
      <c r="BM113" s="128"/>
      <c r="BN113" s="128"/>
      <c r="BO113" s="128"/>
      <c r="BP113" s="128"/>
    </row>
    <row r="114" spans="21:68" s="5" customFormat="1" x14ac:dyDescent="0.3">
      <c r="U114" s="79"/>
      <c r="V114" s="79"/>
      <c r="Y114" s="80"/>
      <c r="Z114" s="80"/>
      <c r="AC114" s="80"/>
      <c r="AD114" s="80"/>
      <c r="AE114" s="6"/>
      <c r="AF114" s="6"/>
      <c r="AG114" s="6"/>
      <c r="AH114" s="79"/>
      <c r="AI114" s="79"/>
      <c r="AJ114" s="119"/>
      <c r="AK114" s="119"/>
      <c r="AL114" s="114"/>
      <c r="AM114" s="114"/>
      <c r="AN114" s="47"/>
      <c r="AO114" s="47"/>
      <c r="AP114" s="47"/>
      <c r="AQ114" s="122"/>
      <c r="AR114" s="122"/>
      <c r="AS114" s="140"/>
      <c r="AT114" s="47"/>
      <c r="AU114" s="47"/>
      <c r="AV114" s="47"/>
      <c r="AW114" s="6"/>
      <c r="AX114" s="6"/>
      <c r="AY114" s="47"/>
      <c r="AZ114" s="6"/>
      <c r="BA114" s="89"/>
      <c r="BB114" s="92"/>
      <c r="BC114" s="93"/>
      <c r="BD114" s="93"/>
      <c r="BE114" s="93"/>
      <c r="BF114" s="93"/>
      <c r="BG114" s="93"/>
      <c r="BH114" s="6"/>
      <c r="BI114" s="128"/>
      <c r="BJ114" s="129"/>
      <c r="BK114" s="128"/>
      <c r="BL114" s="128"/>
      <c r="BM114" s="128"/>
      <c r="BN114" s="128"/>
      <c r="BO114" s="128"/>
      <c r="BP114" s="128"/>
    </row>
    <row r="115" spans="21:68" s="5" customFormat="1" x14ac:dyDescent="0.3">
      <c r="U115" s="79"/>
      <c r="V115" s="79"/>
      <c r="Y115" s="80"/>
      <c r="Z115" s="80"/>
      <c r="AC115" s="80"/>
      <c r="AD115" s="80"/>
      <c r="AE115" s="6"/>
      <c r="AF115" s="6"/>
      <c r="AG115" s="6"/>
      <c r="AH115" s="79"/>
      <c r="AI115" s="79"/>
      <c r="AJ115" s="119"/>
      <c r="AK115" s="119"/>
      <c r="AL115" s="112"/>
      <c r="AM115" s="112"/>
      <c r="AN115" s="47"/>
      <c r="AO115" s="47"/>
      <c r="AP115" s="47"/>
      <c r="AQ115" s="122"/>
      <c r="AR115" s="122"/>
      <c r="AS115" s="140"/>
      <c r="AT115" s="47"/>
      <c r="AU115" s="47"/>
      <c r="AV115" s="47"/>
      <c r="AW115" s="6"/>
      <c r="AX115" s="6"/>
      <c r="AY115" s="47"/>
      <c r="AZ115" s="6"/>
      <c r="BA115" s="89"/>
      <c r="BB115" s="92"/>
      <c r="BC115" s="93"/>
      <c r="BD115" s="93"/>
      <c r="BE115" s="93"/>
      <c r="BF115" s="93"/>
      <c r="BG115" s="93"/>
      <c r="BH115" s="6"/>
      <c r="BI115" s="128"/>
      <c r="BJ115" s="129"/>
      <c r="BK115" s="128"/>
      <c r="BL115" s="128"/>
      <c r="BM115" s="128"/>
      <c r="BN115" s="128"/>
      <c r="BO115" s="128"/>
      <c r="BP115" s="128"/>
    </row>
    <row r="116" spans="21:68" s="5" customFormat="1" x14ac:dyDescent="0.3">
      <c r="U116" s="79"/>
      <c r="V116" s="6"/>
      <c r="Y116" s="80"/>
      <c r="AC116" s="80"/>
      <c r="AD116" s="80"/>
      <c r="AE116" s="6"/>
      <c r="AF116" s="6"/>
      <c r="AG116" s="6"/>
      <c r="AH116" s="79"/>
      <c r="AI116" s="79"/>
      <c r="AJ116" s="119"/>
      <c r="AK116" s="119"/>
      <c r="AL116" s="112"/>
      <c r="AM116" s="112"/>
      <c r="AN116" s="47"/>
      <c r="AO116" s="47"/>
      <c r="AP116" s="47"/>
      <c r="AQ116" s="122"/>
      <c r="AR116" s="122"/>
      <c r="AS116" s="140"/>
      <c r="AT116" s="47"/>
      <c r="AU116" s="47"/>
      <c r="AV116" s="47"/>
      <c r="AW116" s="6"/>
      <c r="AX116" s="6"/>
      <c r="AY116" s="47"/>
      <c r="AZ116" s="6"/>
      <c r="BA116" s="89"/>
      <c r="BB116" s="92"/>
      <c r="BC116" s="93"/>
      <c r="BD116" s="93"/>
      <c r="BE116" s="93"/>
      <c r="BF116" s="93"/>
      <c r="BG116" s="93"/>
      <c r="BH116" s="6"/>
      <c r="BI116" s="128"/>
      <c r="BJ116" s="129"/>
      <c r="BK116" s="128"/>
      <c r="BL116" s="128"/>
      <c r="BM116" s="128"/>
      <c r="BN116" s="128"/>
      <c r="BO116" s="128"/>
      <c r="BP116" s="128"/>
    </row>
    <row r="117" spans="21:68" s="5" customFormat="1" x14ac:dyDescent="0.3">
      <c r="U117" s="79"/>
      <c r="V117" s="79"/>
      <c r="Y117" s="80"/>
      <c r="Z117" s="80"/>
      <c r="AC117" s="80"/>
      <c r="AD117" s="80"/>
      <c r="AE117" s="6"/>
      <c r="AF117" s="6"/>
      <c r="AG117" s="6"/>
      <c r="AH117" s="79"/>
      <c r="AI117" s="79"/>
      <c r="AJ117" s="119"/>
      <c r="AK117" s="119"/>
      <c r="AL117" s="112"/>
      <c r="AM117" s="112"/>
      <c r="AN117" s="47"/>
      <c r="AO117" s="47"/>
      <c r="AP117" s="47"/>
      <c r="AQ117" s="122"/>
      <c r="AR117" s="122"/>
      <c r="AS117" s="140"/>
      <c r="AT117" s="47"/>
      <c r="AU117" s="47"/>
      <c r="AV117" s="47"/>
      <c r="AW117" s="6"/>
      <c r="AX117" s="6"/>
      <c r="AY117" s="47"/>
      <c r="AZ117" s="6"/>
      <c r="BA117" s="89"/>
      <c r="BB117" s="92"/>
      <c r="BC117" s="93"/>
      <c r="BD117" s="93"/>
      <c r="BE117" s="93"/>
      <c r="BF117" s="93"/>
      <c r="BG117" s="93"/>
      <c r="BH117" s="6"/>
      <c r="BI117" s="128"/>
      <c r="BJ117" s="129"/>
      <c r="BK117" s="128"/>
      <c r="BL117" s="128"/>
      <c r="BM117" s="128"/>
      <c r="BN117" s="128"/>
      <c r="BO117" s="128"/>
      <c r="BP117" s="128"/>
    </row>
    <row r="118" spans="21:68" s="5" customFormat="1" x14ac:dyDescent="0.3">
      <c r="U118" s="79"/>
      <c r="V118" s="79"/>
      <c r="Y118" s="80"/>
      <c r="Z118" s="80"/>
      <c r="AC118" s="80"/>
      <c r="AD118" s="80"/>
      <c r="AE118" s="6"/>
      <c r="AF118" s="6"/>
      <c r="AG118" s="6"/>
      <c r="AH118" s="79"/>
      <c r="AI118" s="79"/>
      <c r="AJ118" s="119"/>
      <c r="AK118" s="119"/>
      <c r="AL118" s="112"/>
      <c r="AM118" s="112"/>
      <c r="AN118" s="47"/>
      <c r="AO118" s="47"/>
      <c r="AP118" s="47"/>
      <c r="AQ118" s="122"/>
      <c r="AR118" s="122"/>
      <c r="AS118" s="140"/>
      <c r="AT118" s="47"/>
      <c r="AU118" s="47"/>
      <c r="AV118" s="47"/>
      <c r="AW118" s="6"/>
      <c r="AX118" s="6"/>
      <c r="AY118" s="47"/>
      <c r="AZ118" s="6"/>
      <c r="BA118" s="89"/>
      <c r="BB118" s="92"/>
      <c r="BC118" s="93"/>
      <c r="BD118" s="93"/>
      <c r="BE118" s="93"/>
      <c r="BF118" s="93"/>
      <c r="BG118" s="93"/>
      <c r="BH118" s="6"/>
      <c r="BI118" s="128"/>
      <c r="BJ118" s="129"/>
      <c r="BK118" s="128"/>
      <c r="BL118" s="128"/>
      <c r="BM118" s="128"/>
      <c r="BN118" s="128"/>
      <c r="BO118" s="128"/>
      <c r="BP118" s="128"/>
    </row>
    <row r="119" spans="21:68" s="5" customFormat="1" x14ac:dyDescent="0.3">
      <c r="U119" s="79"/>
      <c r="V119" s="6"/>
      <c r="Y119" s="80"/>
      <c r="AC119" s="80"/>
      <c r="AD119" s="80"/>
      <c r="AE119" s="6"/>
      <c r="AF119" s="6"/>
      <c r="AG119" s="6"/>
      <c r="AH119" s="6"/>
      <c r="AI119" s="6"/>
      <c r="AJ119" s="117"/>
      <c r="AK119" s="117"/>
      <c r="AL119" s="112"/>
      <c r="AM119" s="112"/>
      <c r="AN119" s="47"/>
      <c r="AO119" s="47"/>
      <c r="AP119" s="47"/>
      <c r="AQ119" s="122"/>
      <c r="AR119" s="122"/>
      <c r="AS119" s="140"/>
      <c r="AT119" s="47"/>
      <c r="AU119" s="47"/>
      <c r="AV119" s="47"/>
      <c r="AW119" s="6"/>
      <c r="AX119" s="6"/>
      <c r="AY119" s="47"/>
      <c r="AZ119" s="6"/>
      <c r="BA119" s="89"/>
      <c r="BB119" s="92"/>
      <c r="BC119" s="93"/>
      <c r="BD119" s="93"/>
      <c r="BE119" s="93"/>
      <c r="BF119" s="93"/>
      <c r="BG119" s="93"/>
      <c r="BH119" s="6"/>
      <c r="BI119" s="128"/>
      <c r="BJ119" s="129"/>
      <c r="BK119" s="128"/>
      <c r="BL119" s="128"/>
      <c r="BM119" s="128"/>
      <c r="BN119" s="128"/>
      <c r="BO119" s="128"/>
      <c r="BP119" s="128"/>
    </row>
    <row r="120" spans="21:68" s="5" customFormat="1" x14ac:dyDescent="0.3">
      <c r="U120" s="79"/>
      <c r="V120" s="79"/>
      <c r="Y120" s="80"/>
      <c r="Z120" s="80"/>
      <c r="AC120" s="80"/>
      <c r="AD120" s="80"/>
      <c r="AE120" s="6"/>
      <c r="AF120" s="6"/>
      <c r="AG120" s="6"/>
      <c r="AH120" s="79"/>
      <c r="AI120" s="79"/>
      <c r="AJ120" s="119"/>
      <c r="AK120" s="119"/>
      <c r="AL120" s="112"/>
      <c r="AM120" s="112"/>
      <c r="AN120" s="47"/>
      <c r="AO120" s="47"/>
      <c r="AP120" s="47"/>
      <c r="AQ120" s="122"/>
      <c r="AR120" s="122"/>
      <c r="AS120" s="140"/>
      <c r="AT120" s="47"/>
      <c r="AU120" s="47"/>
      <c r="AV120" s="47"/>
      <c r="AW120" s="6"/>
      <c r="AX120" s="6"/>
      <c r="AY120" s="47"/>
      <c r="AZ120" s="6"/>
      <c r="BA120" s="89"/>
      <c r="BB120" s="92"/>
      <c r="BC120" s="93"/>
      <c r="BD120" s="93"/>
      <c r="BE120" s="93"/>
      <c r="BF120" s="93"/>
      <c r="BG120" s="93"/>
      <c r="BH120" s="6"/>
      <c r="BI120" s="128"/>
      <c r="BJ120" s="129"/>
      <c r="BK120" s="128"/>
      <c r="BL120" s="128"/>
      <c r="BM120" s="128"/>
      <c r="BN120" s="128"/>
      <c r="BO120" s="128"/>
      <c r="BP120" s="128"/>
    </row>
    <row r="121" spans="21:68" s="5" customFormat="1" x14ac:dyDescent="0.3">
      <c r="U121" s="79"/>
      <c r="V121" s="79"/>
      <c r="Y121" s="80"/>
      <c r="Z121" s="80"/>
      <c r="AC121" s="80"/>
      <c r="AD121" s="80"/>
      <c r="AE121" s="6"/>
      <c r="AF121" s="6"/>
      <c r="AG121" s="6"/>
      <c r="AH121" s="79"/>
      <c r="AI121" s="79"/>
      <c r="AJ121" s="119"/>
      <c r="AK121" s="119"/>
      <c r="AL121" s="112"/>
      <c r="AM121" s="112"/>
      <c r="AN121" s="47"/>
      <c r="AO121" s="47"/>
      <c r="AP121" s="47"/>
      <c r="AQ121" s="122"/>
      <c r="AR121" s="122"/>
      <c r="AS121" s="140"/>
      <c r="AT121" s="47"/>
      <c r="AU121" s="47"/>
      <c r="AV121" s="47"/>
      <c r="AW121" s="6"/>
      <c r="AX121" s="6"/>
      <c r="AY121" s="47"/>
      <c r="AZ121" s="6"/>
      <c r="BA121" s="89"/>
      <c r="BB121" s="92"/>
      <c r="BC121" s="93"/>
      <c r="BD121" s="93"/>
      <c r="BE121" s="93"/>
      <c r="BF121" s="93"/>
      <c r="BG121" s="93"/>
      <c r="BH121" s="6"/>
      <c r="BI121" s="128"/>
      <c r="BJ121" s="129"/>
      <c r="BK121" s="128"/>
      <c r="BL121" s="128"/>
      <c r="BM121" s="128"/>
      <c r="BN121" s="128"/>
      <c r="BO121" s="128"/>
      <c r="BP121" s="128"/>
    </row>
    <row r="122" spans="21:68" s="5" customFormat="1" x14ac:dyDescent="0.3">
      <c r="U122" s="79"/>
      <c r="V122" s="79"/>
      <c r="Y122" s="80"/>
      <c r="Z122" s="80"/>
      <c r="AC122" s="80"/>
      <c r="AD122" s="80"/>
      <c r="AE122" s="6"/>
      <c r="AF122" s="6"/>
      <c r="AG122" s="6"/>
      <c r="AH122" s="6"/>
      <c r="AI122" s="6"/>
      <c r="AJ122" s="117"/>
      <c r="AK122" s="117"/>
      <c r="AL122" s="112"/>
      <c r="AM122" s="112"/>
      <c r="AN122" s="47"/>
      <c r="AO122" s="47"/>
      <c r="AP122" s="47"/>
      <c r="AQ122" s="122"/>
      <c r="AR122" s="122"/>
      <c r="AS122" s="140"/>
      <c r="AT122" s="47"/>
      <c r="AU122" s="47"/>
      <c r="AV122" s="47"/>
      <c r="AW122" s="6"/>
      <c r="AX122" s="6"/>
      <c r="AY122" s="47"/>
      <c r="AZ122" s="6"/>
      <c r="BA122" s="89"/>
      <c r="BB122" s="92"/>
      <c r="BC122" s="93"/>
      <c r="BD122" s="93"/>
      <c r="BE122" s="93"/>
      <c r="BF122" s="93"/>
      <c r="BG122" s="93"/>
      <c r="BH122" s="6"/>
      <c r="BI122" s="128"/>
      <c r="BJ122" s="129"/>
      <c r="BK122" s="128"/>
      <c r="BL122" s="128"/>
      <c r="BM122" s="128"/>
      <c r="BN122" s="128"/>
      <c r="BO122" s="128"/>
      <c r="BP122" s="128"/>
    </row>
    <row r="123" spans="21:68" s="5" customFormat="1" x14ac:dyDescent="0.3">
      <c r="U123" s="79"/>
      <c r="V123" s="79"/>
      <c r="Y123" s="80"/>
      <c r="Z123" s="80"/>
      <c r="AC123" s="80"/>
      <c r="AD123" s="80"/>
      <c r="AE123" s="6"/>
      <c r="AF123" s="6"/>
      <c r="AG123" s="6"/>
      <c r="AH123" s="6"/>
      <c r="AI123" s="6"/>
      <c r="AJ123" s="117"/>
      <c r="AK123" s="117"/>
      <c r="AL123" s="112"/>
      <c r="AM123" s="112"/>
      <c r="AN123" s="47"/>
      <c r="AO123" s="47"/>
      <c r="AP123" s="47"/>
      <c r="AQ123" s="122"/>
      <c r="AR123" s="122"/>
      <c r="AS123" s="140"/>
      <c r="AT123" s="47"/>
      <c r="AU123" s="47"/>
      <c r="AV123" s="47"/>
      <c r="AW123" s="6"/>
      <c r="AX123" s="6"/>
      <c r="AY123" s="47"/>
      <c r="AZ123" s="6"/>
      <c r="BA123" s="89"/>
      <c r="BB123" s="92"/>
      <c r="BC123" s="93"/>
      <c r="BD123" s="93"/>
      <c r="BE123" s="93"/>
      <c r="BF123" s="93"/>
      <c r="BG123" s="93"/>
      <c r="BH123" s="6"/>
      <c r="BI123" s="128"/>
      <c r="BJ123" s="129"/>
      <c r="BK123" s="128"/>
      <c r="BL123" s="128"/>
      <c r="BM123" s="128"/>
      <c r="BN123" s="128"/>
      <c r="BO123" s="128"/>
      <c r="BP123" s="128"/>
    </row>
    <row r="124" spans="21:68" s="5" customFormat="1" x14ac:dyDescent="0.3">
      <c r="U124" s="79"/>
      <c r="V124" s="79"/>
      <c r="Y124" s="80"/>
      <c r="Z124" s="80"/>
      <c r="AC124" s="80"/>
      <c r="AD124" s="80"/>
      <c r="AE124" s="6"/>
      <c r="AF124" s="6"/>
      <c r="AG124" s="6"/>
      <c r="AH124" s="6"/>
      <c r="AI124" s="6"/>
      <c r="AJ124" s="117"/>
      <c r="AK124" s="117"/>
      <c r="AL124" s="112"/>
      <c r="AM124" s="112"/>
      <c r="AN124" s="47"/>
      <c r="AO124" s="47"/>
      <c r="AP124" s="47"/>
      <c r="AQ124" s="122"/>
      <c r="AR124" s="122"/>
      <c r="AS124" s="140"/>
      <c r="AT124" s="47"/>
      <c r="AU124" s="47"/>
      <c r="AV124" s="47"/>
      <c r="AW124" s="6"/>
      <c r="AX124" s="6"/>
      <c r="AY124" s="47"/>
      <c r="AZ124" s="6"/>
      <c r="BA124" s="89"/>
      <c r="BB124" s="92"/>
      <c r="BC124" s="93"/>
      <c r="BD124" s="93"/>
      <c r="BE124" s="93"/>
      <c r="BF124" s="93"/>
      <c r="BG124" s="93"/>
      <c r="BH124" s="6"/>
      <c r="BI124" s="128"/>
      <c r="BJ124" s="129"/>
      <c r="BK124" s="128"/>
      <c r="BL124" s="128"/>
      <c r="BM124" s="128"/>
      <c r="BN124" s="128"/>
      <c r="BO124" s="128"/>
      <c r="BP124" s="128"/>
    </row>
    <row r="125" spans="21:68" s="5" customFormat="1" x14ac:dyDescent="0.3">
      <c r="U125" s="6"/>
      <c r="V125" s="6"/>
      <c r="Z125" s="80"/>
      <c r="AD125" s="6"/>
      <c r="AE125" s="6"/>
      <c r="AF125" s="6"/>
      <c r="AG125" s="6"/>
      <c r="AH125" s="6"/>
      <c r="AI125" s="6"/>
      <c r="AJ125" s="117"/>
      <c r="AK125" s="117"/>
      <c r="AL125" s="112"/>
      <c r="AM125" s="112"/>
      <c r="AN125" s="47"/>
      <c r="AO125" s="47"/>
      <c r="AP125" s="47"/>
      <c r="AQ125" s="122"/>
      <c r="AR125" s="122"/>
      <c r="AS125" s="140"/>
      <c r="AT125" s="47"/>
      <c r="AU125" s="47"/>
      <c r="AV125" s="47"/>
      <c r="AW125" s="6"/>
      <c r="AX125" s="6"/>
      <c r="AY125" s="47"/>
      <c r="AZ125" s="6"/>
      <c r="BA125" s="89"/>
      <c r="BB125" s="92"/>
      <c r="BC125" s="93"/>
      <c r="BD125" s="93"/>
      <c r="BE125" s="93"/>
      <c r="BF125" s="93"/>
      <c r="BG125" s="93"/>
      <c r="BH125" s="6"/>
      <c r="BI125" s="128"/>
      <c r="BJ125" s="129"/>
      <c r="BK125" s="128"/>
      <c r="BL125" s="128"/>
      <c r="BM125" s="128"/>
      <c r="BN125" s="128"/>
      <c r="BO125" s="128"/>
      <c r="BP125" s="128"/>
    </row>
    <row r="126" spans="21:68" s="5" customFormat="1" x14ac:dyDescent="0.3">
      <c r="U126" s="6"/>
      <c r="V126" s="6"/>
      <c r="AD126" s="6"/>
      <c r="AE126" s="6"/>
      <c r="AF126" s="6"/>
      <c r="AG126" s="6"/>
      <c r="AH126" s="6"/>
      <c r="AI126" s="6"/>
      <c r="AJ126" s="117"/>
      <c r="AK126" s="117"/>
      <c r="AL126" s="112"/>
      <c r="AM126" s="112"/>
      <c r="AN126" s="47"/>
      <c r="AO126" s="47"/>
      <c r="AP126" s="47"/>
      <c r="AQ126" s="122"/>
      <c r="AR126" s="122"/>
      <c r="AS126" s="140"/>
      <c r="AT126" s="47"/>
      <c r="AU126" s="47"/>
      <c r="AV126" s="47"/>
      <c r="AW126" s="6"/>
      <c r="AX126" s="6"/>
      <c r="AY126" s="47"/>
      <c r="AZ126" s="6"/>
      <c r="BA126" s="89"/>
      <c r="BB126" s="92"/>
      <c r="BC126" s="93"/>
      <c r="BD126" s="93"/>
      <c r="BE126" s="93"/>
      <c r="BF126" s="93"/>
      <c r="BG126" s="93"/>
      <c r="BH126" s="6"/>
      <c r="BI126" s="128"/>
      <c r="BJ126" s="129"/>
      <c r="BK126" s="128"/>
      <c r="BL126" s="128"/>
      <c r="BM126" s="128"/>
      <c r="BN126" s="128"/>
      <c r="BO126" s="128"/>
      <c r="BP126" s="128"/>
    </row>
    <row r="127" spans="21:68" s="5" customFormat="1" x14ac:dyDescent="0.3">
      <c r="U127" s="6"/>
      <c r="V127" s="6"/>
      <c r="AD127" s="6"/>
      <c r="AE127" s="6"/>
      <c r="AF127" s="6"/>
      <c r="AG127" s="6"/>
      <c r="AH127" s="6"/>
      <c r="AI127" s="6"/>
      <c r="AJ127" s="117"/>
      <c r="AK127" s="117"/>
      <c r="AL127" s="112"/>
      <c r="AM127" s="112"/>
      <c r="AN127" s="47"/>
      <c r="AO127" s="47"/>
      <c r="AP127" s="47"/>
      <c r="AQ127" s="122"/>
      <c r="AR127" s="122"/>
      <c r="AS127" s="140"/>
      <c r="AT127" s="47"/>
      <c r="AU127" s="47"/>
      <c r="AV127" s="47"/>
      <c r="AW127" s="6"/>
      <c r="AX127" s="6"/>
      <c r="AY127" s="47"/>
      <c r="AZ127" s="6"/>
      <c r="BA127" s="89"/>
      <c r="BB127" s="92"/>
      <c r="BC127" s="93"/>
      <c r="BD127" s="93"/>
      <c r="BE127" s="93"/>
      <c r="BF127" s="93"/>
      <c r="BG127" s="93"/>
      <c r="BH127" s="6"/>
      <c r="BI127" s="128"/>
      <c r="BJ127" s="129"/>
      <c r="BK127" s="128"/>
      <c r="BL127" s="128"/>
      <c r="BM127" s="128"/>
      <c r="BN127" s="128"/>
      <c r="BO127" s="128"/>
      <c r="BP127" s="128"/>
    </row>
    <row r="128" spans="21:68" s="5" customFormat="1" x14ac:dyDescent="0.3">
      <c r="U128" s="6"/>
      <c r="V128" s="6"/>
      <c r="AD128" s="6"/>
      <c r="AE128" s="6"/>
      <c r="AF128" s="6"/>
      <c r="AG128" s="6"/>
      <c r="AH128" s="6"/>
      <c r="AI128" s="6"/>
      <c r="AJ128" s="117"/>
      <c r="AK128" s="117"/>
      <c r="AL128" s="112"/>
      <c r="AM128" s="112"/>
      <c r="AN128" s="47"/>
      <c r="AO128" s="47"/>
      <c r="AP128" s="47"/>
      <c r="AQ128" s="122"/>
      <c r="AR128" s="122"/>
      <c r="AS128" s="140"/>
      <c r="AT128" s="47"/>
      <c r="AU128" s="47"/>
      <c r="AV128" s="47"/>
      <c r="AW128" s="6"/>
      <c r="AX128" s="6"/>
      <c r="AY128" s="47"/>
      <c r="AZ128" s="6"/>
      <c r="BA128" s="89"/>
      <c r="BB128" s="92"/>
      <c r="BC128" s="93"/>
      <c r="BD128" s="93"/>
      <c r="BE128" s="93"/>
      <c r="BF128" s="93"/>
      <c r="BG128" s="93"/>
      <c r="BH128" s="6"/>
      <c r="BI128" s="128"/>
      <c r="BJ128" s="129"/>
      <c r="BK128" s="128"/>
      <c r="BL128" s="128"/>
      <c r="BM128" s="128"/>
      <c r="BN128" s="128"/>
      <c r="BO128" s="128"/>
      <c r="BP128" s="128"/>
    </row>
    <row r="129" spans="21:68" s="5" customFormat="1" ht="13.2" x14ac:dyDescent="0.25">
      <c r="U129" s="6"/>
      <c r="V129" s="6"/>
      <c r="AD129" s="6"/>
      <c r="AE129" s="6"/>
      <c r="AF129" s="6"/>
      <c r="AG129" s="6"/>
      <c r="AH129" s="6"/>
      <c r="AI129" s="6"/>
      <c r="AS129" s="138"/>
      <c r="BI129" s="128"/>
      <c r="BJ129" s="128"/>
      <c r="BK129" s="128"/>
      <c r="BL129" s="128"/>
      <c r="BM129" s="128"/>
      <c r="BN129" s="128"/>
      <c r="BO129" s="128"/>
      <c r="BP129" s="128"/>
    </row>
    <row r="130" spans="21:68" s="5" customFormat="1" ht="13.2" x14ac:dyDescent="0.25">
      <c r="U130" s="6"/>
      <c r="V130" s="6"/>
      <c r="AD130" s="6"/>
      <c r="AE130" s="6"/>
      <c r="AF130" s="6"/>
      <c r="AG130" s="6"/>
      <c r="AH130" s="6"/>
      <c r="AI130" s="6"/>
      <c r="AS130" s="138"/>
      <c r="BI130" s="128"/>
      <c r="BJ130" s="128"/>
      <c r="BK130" s="128"/>
      <c r="BL130" s="128"/>
      <c r="BM130" s="128"/>
      <c r="BN130" s="128"/>
      <c r="BO130" s="128"/>
      <c r="BP130" s="128"/>
    </row>
    <row r="131" spans="21:68" s="5" customFormat="1" ht="13.2" x14ac:dyDescent="0.25">
      <c r="U131" s="6"/>
      <c r="V131" s="6"/>
      <c r="AD131" s="6"/>
      <c r="AE131" s="6"/>
      <c r="AF131" s="6"/>
      <c r="AG131" s="6"/>
      <c r="AH131" s="6"/>
      <c r="AI131" s="6"/>
      <c r="AS131" s="138"/>
      <c r="BI131" s="128"/>
      <c r="BJ131" s="128"/>
      <c r="BK131" s="128"/>
      <c r="BL131" s="128"/>
      <c r="BM131" s="128"/>
      <c r="BN131" s="128"/>
      <c r="BO131" s="128"/>
      <c r="BP131" s="128"/>
    </row>
    <row r="132" spans="21:68" s="5" customFormat="1" ht="13.2" x14ac:dyDescent="0.25">
      <c r="U132" s="6"/>
      <c r="V132" s="6"/>
      <c r="AD132" s="6"/>
      <c r="AE132" s="6"/>
      <c r="AF132" s="6"/>
      <c r="AG132" s="6"/>
      <c r="AH132" s="6"/>
      <c r="AI132" s="6"/>
      <c r="AS132" s="138"/>
      <c r="BI132" s="128"/>
      <c r="BJ132" s="128"/>
      <c r="BK132" s="128"/>
      <c r="BL132" s="128"/>
      <c r="BM132" s="128"/>
      <c r="BN132" s="128"/>
      <c r="BO132" s="128"/>
      <c r="BP132" s="128"/>
    </row>
    <row r="133" spans="21:68" s="5" customFormat="1" ht="13.2" x14ac:dyDescent="0.25">
      <c r="U133" s="6"/>
      <c r="V133" s="6"/>
      <c r="AD133" s="6"/>
      <c r="AE133" s="6"/>
      <c r="AF133" s="6"/>
      <c r="AG133" s="6"/>
      <c r="AH133" s="6"/>
      <c r="AI133" s="6"/>
      <c r="AS133" s="138"/>
      <c r="BI133" s="128"/>
      <c r="BJ133" s="128"/>
      <c r="BK133" s="128"/>
      <c r="BL133" s="128"/>
      <c r="BM133" s="128"/>
      <c r="BN133" s="128"/>
      <c r="BO133" s="128"/>
      <c r="BP133" s="128"/>
    </row>
    <row r="134" spans="21:68" s="5" customFormat="1" ht="13.2" x14ac:dyDescent="0.25">
      <c r="U134" s="77"/>
      <c r="V134" s="77"/>
      <c r="AD134" s="6"/>
      <c r="AE134" s="6"/>
      <c r="AF134" s="6"/>
      <c r="AG134" s="6"/>
      <c r="AH134" s="6"/>
      <c r="AI134" s="6"/>
      <c r="AS134" s="138"/>
      <c r="BI134" s="128"/>
      <c r="BJ134" s="128"/>
      <c r="BK134" s="128"/>
      <c r="BL134" s="128"/>
      <c r="BM134" s="128"/>
      <c r="BN134" s="128"/>
      <c r="BO134" s="128"/>
      <c r="BP134" s="128"/>
    </row>
    <row r="135" spans="21:68" s="5" customFormat="1" ht="13.2" x14ac:dyDescent="0.25">
      <c r="U135" s="77"/>
      <c r="V135" s="77"/>
      <c r="AD135" s="6"/>
      <c r="AE135" s="6"/>
      <c r="AF135" s="6"/>
      <c r="AG135" s="6"/>
      <c r="AH135" s="6"/>
      <c r="AI135" s="6"/>
      <c r="AS135" s="138"/>
      <c r="BI135" s="128"/>
      <c r="BJ135" s="128"/>
      <c r="BK135" s="128"/>
      <c r="BL135" s="128"/>
      <c r="BM135" s="128"/>
      <c r="BN135" s="128"/>
      <c r="BO135" s="128"/>
      <c r="BP135" s="128"/>
    </row>
    <row r="136" spans="21:68" s="5" customFormat="1" ht="13.2" x14ac:dyDescent="0.25">
      <c r="U136" s="77"/>
      <c r="V136" s="77"/>
      <c r="AD136" s="6"/>
      <c r="AE136" s="6"/>
      <c r="AF136" s="6"/>
      <c r="AG136" s="6"/>
      <c r="AH136" s="6"/>
      <c r="AI136" s="6"/>
      <c r="AS136" s="138"/>
      <c r="BI136" s="128"/>
      <c r="BJ136" s="128"/>
      <c r="BK136" s="128"/>
      <c r="BL136" s="128"/>
      <c r="BM136" s="128"/>
      <c r="BN136" s="128"/>
      <c r="BO136" s="128"/>
      <c r="BP136" s="128"/>
    </row>
    <row r="137" spans="21:68" s="5" customFormat="1" ht="13.2" x14ac:dyDescent="0.25">
      <c r="U137" s="77"/>
      <c r="V137" s="77"/>
      <c r="AD137" s="6"/>
      <c r="AE137" s="6"/>
      <c r="AF137" s="6"/>
      <c r="AG137" s="6"/>
      <c r="AH137" s="6"/>
      <c r="AI137" s="6"/>
      <c r="AS137" s="138"/>
      <c r="BI137" s="128"/>
      <c r="BJ137" s="128"/>
      <c r="BK137" s="128"/>
      <c r="BL137" s="128"/>
      <c r="BM137" s="128"/>
      <c r="BN137" s="128"/>
      <c r="BO137" s="128"/>
      <c r="BP137" s="128"/>
    </row>
    <row r="138" spans="21:68" s="5" customFormat="1" ht="13.2" x14ac:dyDescent="0.25">
      <c r="U138" s="77"/>
      <c r="V138" s="77"/>
      <c r="AD138" s="6"/>
      <c r="AE138" s="6"/>
      <c r="AF138" s="6"/>
      <c r="AG138" s="6"/>
      <c r="AH138" s="6"/>
      <c r="AI138" s="6"/>
      <c r="AS138" s="138"/>
      <c r="BI138" s="128"/>
      <c r="BJ138" s="128"/>
      <c r="BK138" s="128"/>
      <c r="BL138" s="128"/>
      <c r="BM138" s="128"/>
      <c r="BN138" s="128"/>
      <c r="BO138" s="128"/>
      <c r="BP138" s="128"/>
    </row>
    <row r="139" spans="21:68" s="5" customFormat="1" ht="13.2" x14ac:dyDescent="0.25">
      <c r="U139" s="77"/>
      <c r="V139" s="77"/>
      <c r="AD139" s="6"/>
      <c r="AE139" s="6"/>
      <c r="AF139" s="6"/>
      <c r="AG139" s="6"/>
      <c r="AH139" s="6"/>
      <c r="AI139" s="6"/>
      <c r="AS139" s="138"/>
      <c r="BI139" s="128"/>
      <c r="BJ139" s="128"/>
      <c r="BK139" s="128"/>
      <c r="BL139" s="128"/>
      <c r="BM139" s="128"/>
      <c r="BN139" s="128"/>
      <c r="BO139" s="128"/>
      <c r="BP139" s="128"/>
    </row>
    <row r="140" spans="21:68" s="5" customFormat="1" ht="13.2" x14ac:dyDescent="0.25">
      <c r="U140" s="77"/>
      <c r="V140" s="77"/>
      <c r="AD140" s="6"/>
      <c r="AE140" s="6"/>
      <c r="AF140" s="6"/>
      <c r="AG140" s="6"/>
      <c r="AH140" s="6"/>
      <c r="AI140" s="6"/>
      <c r="AS140" s="138"/>
      <c r="BI140" s="128"/>
      <c r="BJ140" s="128"/>
      <c r="BK140" s="128"/>
      <c r="BL140" s="128"/>
      <c r="BM140" s="128"/>
      <c r="BN140" s="128"/>
      <c r="BO140" s="128"/>
      <c r="BP140" s="128"/>
    </row>
    <row r="141" spans="21:68" s="5" customFormat="1" ht="13.2" x14ac:dyDescent="0.25">
      <c r="U141" s="77"/>
      <c r="V141" s="77"/>
      <c r="AD141" s="6"/>
      <c r="AE141" s="6"/>
      <c r="AF141" s="6"/>
      <c r="AG141" s="6"/>
      <c r="AH141" s="6"/>
      <c r="AI141" s="6"/>
      <c r="AS141" s="138"/>
      <c r="BI141" s="128"/>
      <c r="BJ141" s="128"/>
      <c r="BK141" s="128"/>
      <c r="BL141" s="128"/>
      <c r="BM141" s="128"/>
      <c r="BN141" s="128"/>
      <c r="BO141" s="128"/>
      <c r="BP141" s="128"/>
    </row>
    <row r="142" spans="21:68" s="5" customFormat="1" ht="13.2" x14ac:dyDescent="0.25">
      <c r="U142" s="77"/>
      <c r="V142" s="77"/>
      <c r="AD142" s="6"/>
      <c r="AE142" s="6"/>
      <c r="AF142" s="6"/>
      <c r="AG142" s="6"/>
      <c r="AH142" s="6"/>
      <c r="AI142" s="6"/>
      <c r="AS142" s="138"/>
      <c r="BI142" s="128"/>
      <c r="BJ142" s="128"/>
      <c r="BK142" s="128"/>
      <c r="BL142" s="128"/>
      <c r="BM142" s="128"/>
      <c r="BN142" s="128"/>
      <c r="BO142" s="128"/>
      <c r="BP142" s="128"/>
    </row>
    <row r="143" spans="21:68" s="5" customFormat="1" ht="13.2" x14ac:dyDescent="0.25">
      <c r="U143" s="77"/>
      <c r="V143" s="77"/>
      <c r="AD143" s="6"/>
      <c r="AE143" s="6"/>
      <c r="AF143" s="6"/>
      <c r="AG143" s="6"/>
      <c r="AH143" s="6"/>
      <c r="AI143" s="6"/>
      <c r="AS143" s="138"/>
      <c r="BI143" s="128"/>
      <c r="BJ143" s="128"/>
      <c r="BK143" s="128"/>
      <c r="BL143" s="128"/>
      <c r="BM143" s="128"/>
      <c r="BN143" s="128"/>
      <c r="BO143" s="128"/>
      <c r="BP143" s="128"/>
    </row>
    <row r="144" spans="21:68" s="5" customFormat="1" ht="13.2" x14ac:dyDescent="0.25">
      <c r="U144" s="77"/>
      <c r="V144" s="77"/>
      <c r="AD144" s="6"/>
      <c r="AE144" s="6"/>
      <c r="AF144" s="6"/>
      <c r="AG144" s="6"/>
      <c r="AH144" s="6"/>
      <c r="AI144" s="6"/>
      <c r="AS144" s="138"/>
      <c r="BI144" s="128"/>
      <c r="BJ144" s="128"/>
      <c r="BK144" s="128"/>
      <c r="BL144" s="128"/>
      <c r="BM144" s="128"/>
      <c r="BN144" s="128"/>
      <c r="BO144" s="128"/>
      <c r="BP144" s="128"/>
    </row>
    <row r="145" spans="31:68" s="5" customFormat="1" ht="13.2" x14ac:dyDescent="0.25">
      <c r="AE145" s="6"/>
      <c r="AF145" s="6"/>
      <c r="AG145" s="6"/>
      <c r="AH145" s="6"/>
      <c r="AI145" s="6"/>
      <c r="AS145" s="138"/>
      <c r="BI145" s="128"/>
      <c r="BJ145" s="128"/>
      <c r="BK145" s="128"/>
      <c r="BL145" s="128"/>
      <c r="BM145" s="128"/>
      <c r="BN145" s="128"/>
      <c r="BO145" s="128"/>
      <c r="BP145" s="128"/>
    </row>
    <row r="146" spans="31:68" s="5" customFormat="1" ht="13.2" x14ac:dyDescent="0.25">
      <c r="AE146" s="6"/>
      <c r="AF146" s="6"/>
      <c r="AG146" s="6"/>
      <c r="AH146" s="6"/>
      <c r="AI146" s="6"/>
      <c r="AS146" s="138"/>
      <c r="BI146" s="128"/>
      <c r="BJ146" s="128"/>
      <c r="BK146" s="128"/>
      <c r="BL146" s="128"/>
      <c r="BM146" s="128"/>
      <c r="BN146" s="128"/>
      <c r="BO146" s="128"/>
      <c r="BP146" s="128"/>
    </row>
    <row r="147" spans="31:68" s="5" customFormat="1" ht="13.2" x14ac:dyDescent="0.25">
      <c r="AE147" s="6"/>
      <c r="AF147" s="6"/>
      <c r="AG147" s="6"/>
      <c r="AH147" s="6"/>
      <c r="AI147" s="6"/>
      <c r="AS147" s="138"/>
      <c r="BI147" s="128"/>
      <c r="BJ147" s="128"/>
      <c r="BK147" s="128"/>
      <c r="BL147" s="128"/>
      <c r="BM147" s="128"/>
      <c r="BN147" s="128"/>
      <c r="BO147" s="128"/>
      <c r="BP147" s="128"/>
    </row>
    <row r="148" spans="31:68" s="5" customFormat="1" ht="13.2" x14ac:dyDescent="0.25">
      <c r="AE148" s="6"/>
      <c r="AF148" s="6"/>
      <c r="AG148" s="6"/>
      <c r="AH148" s="6"/>
      <c r="AI148" s="6"/>
      <c r="AS148" s="138"/>
      <c r="BI148" s="128"/>
      <c r="BJ148" s="128"/>
      <c r="BK148" s="128"/>
      <c r="BL148" s="128"/>
      <c r="BM148" s="128"/>
      <c r="BN148" s="128"/>
      <c r="BO148" s="128"/>
      <c r="BP148" s="128"/>
    </row>
    <row r="149" spans="31:68" s="5" customFormat="1" ht="13.2" x14ac:dyDescent="0.25">
      <c r="AE149" s="6"/>
      <c r="AF149" s="6"/>
      <c r="AG149" s="6"/>
      <c r="AH149" s="6"/>
      <c r="AI149" s="6"/>
      <c r="AS149" s="138"/>
      <c r="BI149" s="128"/>
      <c r="BJ149" s="128"/>
      <c r="BK149" s="128"/>
      <c r="BL149" s="128"/>
      <c r="BM149" s="128"/>
      <c r="BN149" s="128"/>
      <c r="BO149" s="128"/>
      <c r="BP149" s="128"/>
    </row>
    <row r="150" spans="31:68" s="5" customFormat="1" ht="13.2" x14ac:dyDescent="0.25">
      <c r="AE150" s="6"/>
      <c r="AF150" s="6"/>
      <c r="AG150" s="6"/>
      <c r="AH150" s="6"/>
      <c r="AI150" s="6"/>
      <c r="AS150" s="138"/>
      <c r="BI150" s="128"/>
      <c r="BJ150" s="128"/>
      <c r="BK150" s="128"/>
      <c r="BL150" s="128"/>
      <c r="BM150" s="128"/>
      <c r="BN150" s="128"/>
      <c r="BO150" s="128"/>
      <c r="BP150" s="128"/>
    </row>
    <row r="151" spans="31:68" s="5" customFormat="1" ht="13.2" x14ac:dyDescent="0.25">
      <c r="AE151" s="6"/>
      <c r="AF151" s="6"/>
      <c r="AG151" s="6"/>
      <c r="AH151" s="6"/>
      <c r="AI151" s="6"/>
      <c r="AS151" s="138"/>
      <c r="BI151" s="128"/>
      <c r="BJ151" s="128"/>
      <c r="BK151" s="128"/>
      <c r="BL151" s="128"/>
      <c r="BM151" s="128"/>
      <c r="BN151" s="128"/>
      <c r="BO151" s="128"/>
      <c r="BP151" s="128"/>
    </row>
    <row r="152" spans="31:68" s="5" customFormat="1" ht="13.2" x14ac:dyDescent="0.25">
      <c r="AE152" s="6"/>
      <c r="AF152" s="6"/>
      <c r="AG152" s="6"/>
      <c r="AH152" s="6"/>
      <c r="AI152" s="6"/>
      <c r="AS152" s="138"/>
      <c r="BI152" s="128"/>
      <c r="BJ152" s="128"/>
      <c r="BK152" s="128"/>
      <c r="BL152" s="128"/>
      <c r="BM152" s="128"/>
      <c r="BN152" s="128"/>
      <c r="BO152" s="128"/>
      <c r="BP152" s="128"/>
    </row>
    <row r="153" spans="31:68" s="5" customFormat="1" ht="13.2" x14ac:dyDescent="0.25">
      <c r="AE153" s="6"/>
      <c r="AF153" s="6"/>
      <c r="AG153" s="6"/>
      <c r="AH153" s="6"/>
      <c r="AI153" s="6"/>
      <c r="AS153" s="138"/>
      <c r="BI153" s="128"/>
      <c r="BJ153" s="128"/>
      <c r="BK153" s="128"/>
      <c r="BL153" s="128"/>
      <c r="BM153" s="128"/>
      <c r="BN153" s="128"/>
      <c r="BO153" s="128"/>
      <c r="BP153" s="128"/>
    </row>
    <row r="154" spans="31:68" s="5" customFormat="1" ht="13.2" x14ac:dyDescent="0.25">
      <c r="AE154" s="6"/>
      <c r="AF154" s="6"/>
      <c r="AG154" s="6"/>
      <c r="AH154" s="6"/>
      <c r="AI154" s="6"/>
      <c r="AS154" s="138"/>
      <c r="BI154" s="128"/>
      <c r="BJ154" s="128"/>
      <c r="BK154" s="128"/>
      <c r="BL154" s="128"/>
      <c r="BM154" s="128"/>
      <c r="BN154" s="128"/>
      <c r="BO154" s="128"/>
      <c r="BP154" s="128"/>
    </row>
    <row r="155" spans="31:68" s="5" customFormat="1" ht="13.2" x14ac:dyDescent="0.25">
      <c r="AE155" s="6"/>
      <c r="AF155" s="6"/>
      <c r="AG155" s="6"/>
      <c r="AH155" s="6"/>
      <c r="AI155" s="6"/>
      <c r="AS155" s="138"/>
      <c r="BI155" s="128"/>
      <c r="BJ155" s="128"/>
      <c r="BK155" s="128"/>
      <c r="BL155" s="128"/>
      <c r="BM155" s="128"/>
      <c r="BN155" s="128"/>
      <c r="BO155" s="128"/>
      <c r="BP155" s="128"/>
    </row>
    <row r="156" spans="31:68" s="5" customFormat="1" ht="13.2" x14ac:dyDescent="0.25">
      <c r="AE156" s="6"/>
      <c r="AF156" s="6"/>
      <c r="AG156" s="6"/>
      <c r="AH156" s="6"/>
      <c r="AI156" s="6"/>
      <c r="AS156" s="138"/>
      <c r="BI156" s="128"/>
      <c r="BJ156" s="128"/>
      <c r="BK156" s="128"/>
      <c r="BL156" s="128"/>
      <c r="BM156" s="128"/>
      <c r="BN156" s="128"/>
      <c r="BO156" s="128"/>
      <c r="BP156" s="128"/>
    </row>
    <row r="157" spans="31:68" s="5" customFormat="1" ht="13.2" x14ac:dyDescent="0.25">
      <c r="AE157" s="6"/>
      <c r="AF157" s="6"/>
      <c r="AG157" s="6"/>
      <c r="AH157" s="6"/>
      <c r="AI157" s="6"/>
      <c r="AS157" s="138"/>
      <c r="BI157" s="128"/>
      <c r="BJ157" s="128"/>
      <c r="BK157" s="128"/>
      <c r="BL157" s="128"/>
      <c r="BM157" s="128"/>
      <c r="BN157" s="128"/>
      <c r="BO157" s="128"/>
      <c r="BP157" s="128"/>
    </row>
    <row r="158" spans="31:68" s="5" customFormat="1" ht="13.2" x14ac:dyDescent="0.25">
      <c r="AE158" s="6"/>
      <c r="AF158" s="6"/>
      <c r="AG158" s="6"/>
      <c r="AH158" s="6"/>
      <c r="AI158" s="6"/>
      <c r="AS158" s="138"/>
      <c r="BI158" s="128"/>
      <c r="BJ158" s="128"/>
      <c r="BK158" s="128"/>
      <c r="BL158" s="128"/>
      <c r="BM158" s="128"/>
      <c r="BN158" s="128"/>
      <c r="BO158" s="128"/>
      <c r="BP158" s="128"/>
    </row>
    <row r="159" spans="31:68" s="5" customFormat="1" ht="13.2" x14ac:dyDescent="0.25">
      <c r="AE159" s="6"/>
      <c r="AF159" s="6"/>
      <c r="AG159" s="6"/>
      <c r="AH159" s="6"/>
      <c r="AI159" s="6"/>
      <c r="AS159" s="138"/>
      <c r="BI159" s="128"/>
      <c r="BJ159" s="128"/>
      <c r="BK159" s="128"/>
      <c r="BL159" s="128"/>
      <c r="BM159" s="128"/>
      <c r="BN159" s="128"/>
      <c r="BO159" s="128"/>
      <c r="BP159" s="128"/>
    </row>
    <row r="160" spans="31:68" s="5" customFormat="1" ht="13.2" x14ac:dyDescent="0.25">
      <c r="AE160" s="6"/>
      <c r="AF160" s="6"/>
      <c r="AG160" s="6"/>
      <c r="AH160" s="6"/>
      <c r="AI160" s="6"/>
      <c r="AS160" s="138"/>
      <c r="BI160" s="128"/>
      <c r="BJ160" s="128"/>
      <c r="BK160" s="128"/>
      <c r="BL160" s="128"/>
      <c r="BM160" s="128"/>
      <c r="BN160" s="128"/>
      <c r="BO160" s="128"/>
      <c r="BP160" s="128"/>
    </row>
    <row r="161" spans="31:68" s="5" customFormat="1" ht="13.2" x14ac:dyDescent="0.25">
      <c r="AE161" s="6"/>
      <c r="AF161" s="6"/>
      <c r="AG161" s="6"/>
      <c r="AH161" s="6"/>
      <c r="AI161" s="6"/>
      <c r="AS161" s="138"/>
      <c r="BI161" s="128"/>
      <c r="BJ161" s="128"/>
      <c r="BK161" s="128"/>
      <c r="BL161" s="128"/>
      <c r="BM161" s="128"/>
      <c r="BN161" s="128"/>
      <c r="BO161" s="128"/>
      <c r="BP161" s="128"/>
    </row>
    <row r="162" spans="31:68" s="5" customFormat="1" ht="13.2" x14ac:dyDescent="0.25">
      <c r="AE162" s="6"/>
      <c r="AF162" s="6"/>
      <c r="AG162" s="6"/>
      <c r="AH162" s="6"/>
      <c r="AI162" s="6"/>
      <c r="AS162" s="138"/>
      <c r="BI162" s="128"/>
      <c r="BJ162" s="128"/>
      <c r="BK162" s="128"/>
      <c r="BL162" s="128"/>
      <c r="BM162" s="128"/>
      <c r="BN162" s="128"/>
      <c r="BO162" s="128"/>
      <c r="BP162" s="128"/>
    </row>
    <row r="163" spans="31:68" s="5" customFormat="1" ht="13.2" x14ac:dyDescent="0.25">
      <c r="AE163" s="6"/>
      <c r="AF163" s="6"/>
      <c r="AG163" s="6"/>
      <c r="AH163" s="6"/>
      <c r="AI163" s="6"/>
      <c r="AS163" s="138"/>
      <c r="BI163" s="128"/>
      <c r="BJ163" s="128"/>
      <c r="BK163" s="128"/>
      <c r="BL163" s="128"/>
      <c r="BM163" s="128"/>
      <c r="BN163" s="128"/>
      <c r="BO163" s="128"/>
      <c r="BP163" s="128"/>
    </row>
    <row r="164" spans="31:68" s="5" customFormat="1" ht="13.2" x14ac:dyDescent="0.25">
      <c r="AE164" s="6"/>
      <c r="AF164" s="6"/>
      <c r="AG164" s="6"/>
      <c r="AH164" s="6"/>
      <c r="AI164" s="6"/>
      <c r="AS164" s="138"/>
      <c r="BI164" s="128"/>
      <c r="BJ164" s="128"/>
      <c r="BK164" s="128"/>
      <c r="BL164" s="128"/>
      <c r="BM164" s="128"/>
      <c r="BN164" s="128"/>
      <c r="BO164" s="128"/>
      <c r="BP164" s="128"/>
    </row>
    <row r="165" spans="31:68" s="5" customFormat="1" ht="13.2" x14ac:dyDescent="0.25">
      <c r="AE165" s="6"/>
      <c r="AF165" s="6"/>
      <c r="AG165" s="6"/>
      <c r="AH165" s="6"/>
      <c r="AI165" s="6"/>
      <c r="AS165" s="138"/>
      <c r="BI165" s="128"/>
      <c r="BJ165" s="128"/>
      <c r="BK165" s="128"/>
      <c r="BL165" s="128"/>
      <c r="BM165" s="128"/>
      <c r="BN165" s="128"/>
      <c r="BO165" s="128"/>
      <c r="BP165" s="128"/>
    </row>
    <row r="166" spans="31:68" s="5" customFormat="1" ht="13.2" x14ac:dyDescent="0.25">
      <c r="AE166" s="6"/>
      <c r="AF166" s="6"/>
      <c r="AG166" s="6"/>
      <c r="AH166" s="6"/>
      <c r="AI166" s="6"/>
      <c r="AS166" s="138"/>
      <c r="BI166" s="128"/>
      <c r="BJ166" s="128"/>
      <c r="BK166" s="128"/>
      <c r="BL166" s="128"/>
      <c r="BM166" s="128"/>
      <c r="BN166" s="128"/>
      <c r="BO166" s="128"/>
      <c r="BP166" s="128"/>
    </row>
    <row r="167" spans="31:68" s="5" customFormat="1" ht="13.2" x14ac:dyDescent="0.25">
      <c r="AE167" s="6"/>
      <c r="AF167" s="6"/>
      <c r="AG167" s="6"/>
      <c r="AH167" s="6"/>
      <c r="AI167" s="6"/>
      <c r="AS167" s="138"/>
      <c r="BI167" s="128"/>
      <c r="BJ167" s="128"/>
      <c r="BK167" s="128"/>
      <c r="BL167" s="128"/>
      <c r="BM167" s="128"/>
      <c r="BN167" s="128"/>
      <c r="BO167" s="128"/>
      <c r="BP167" s="128"/>
    </row>
    <row r="168" spans="31:68" s="5" customFormat="1" ht="13.2" x14ac:dyDescent="0.25">
      <c r="AE168" s="6"/>
      <c r="AF168" s="6"/>
      <c r="AG168" s="6"/>
      <c r="AH168" s="6"/>
      <c r="AI168" s="6"/>
      <c r="AS168" s="138"/>
      <c r="BI168" s="128"/>
      <c r="BJ168" s="128"/>
      <c r="BK168" s="128"/>
      <c r="BL168" s="128"/>
      <c r="BM168" s="128"/>
      <c r="BN168" s="128"/>
      <c r="BO168" s="128"/>
      <c r="BP168" s="128"/>
    </row>
    <row r="169" spans="31:68" s="5" customFormat="1" ht="13.2" x14ac:dyDescent="0.25">
      <c r="AE169" s="6"/>
      <c r="AF169" s="6"/>
      <c r="AG169" s="6"/>
      <c r="AH169" s="6"/>
      <c r="AI169" s="6"/>
      <c r="AS169" s="138"/>
      <c r="BI169" s="128"/>
      <c r="BJ169" s="128"/>
      <c r="BK169" s="128"/>
      <c r="BL169" s="128"/>
      <c r="BM169" s="128"/>
      <c r="BN169" s="128"/>
      <c r="BO169" s="128"/>
      <c r="BP169" s="128"/>
    </row>
    <row r="170" spans="31:68" s="5" customFormat="1" ht="13.2" x14ac:dyDescent="0.25">
      <c r="AE170" s="6"/>
      <c r="AF170" s="6"/>
      <c r="AG170" s="6"/>
      <c r="AH170" s="6"/>
      <c r="AI170" s="6"/>
      <c r="AS170" s="138"/>
      <c r="BI170" s="128"/>
      <c r="BJ170" s="128"/>
      <c r="BK170" s="128"/>
      <c r="BL170" s="128"/>
      <c r="BM170" s="128"/>
      <c r="BN170" s="128"/>
      <c r="BO170" s="128"/>
      <c r="BP170" s="128"/>
    </row>
    <row r="171" spans="31:68" s="5" customFormat="1" ht="13.2" x14ac:dyDescent="0.25">
      <c r="AE171" s="6"/>
      <c r="AF171" s="6"/>
      <c r="AG171" s="6"/>
      <c r="AH171" s="6"/>
      <c r="AI171" s="6"/>
      <c r="AS171" s="138"/>
      <c r="BI171" s="128"/>
      <c r="BJ171" s="128"/>
      <c r="BK171" s="128"/>
      <c r="BL171" s="128"/>
      <c r="BM171" s="128"/>
      <c r="BN171" s="128"/>
      <c r="BO171" s="128"/>
      <c r="BP171" s="128"/>
    </row>
    <row r="172" spans="31:68" s="5" customFormat="1" ht="13.2" x14ac:dyDescent="0.25">
      <c r="AE172" s="6"/>
      <c r="AF172" s="6"/>
      <c r="AG172" s="6"/>
      <c r="AH172" s="6"/>
      <c r="AI172" s="6"/>
      <c r="AS172" s="138"/>
      <c r="BI172" s="128"/>
      <c r="BJ172" s="128"/>
      <c r="BK172" s="128"/>
      <c r="BL172" s="128"/>
      <c r="BM172" s="128"/>
      <c r="BN172" s="128"/>
      <c r="BO172" s="128"/>
      <c r="BP172" s="128"/>
    </row>
    <row r="173" spans="31:68" s="5" customFormat="1" ht="13.2" x14ac:dyDescent="0.25">
      <c r="AE173" s="6"/>
      <c r="AF173" s="6"/>
      <c r="AG173" s="6"/>
      <c r="AH173" s="6"/>
      <c r="AI173" s="6"/>
      <c r="AS173" s="138"/>
      <c r="BI173" s="128"/>
      <c r="BJ173" s="128"/>
      <c r="BK173" s="128"/>
      <c r="BL173" s="128"/>
      <c r="BM173" s="128"/>
      <c r="BN173" s="128"/>
      <c r="BO173" s="128"/>
      <c r="BP173" s="128"/>
    </row>
    <row r="174" spans="31:68" s="5" customFormat="1" ht="13.2" x14ac:dyDescent="0.25">
      <c r="AE174" s="6"/>
      <c r="AF174" s="6"/>
      <c r="AG174" s="6"/>
      <c r="AH174" s="6"/>
      <c r="AI174" s="6"/>
      <c r="AS174" s="138"/>
      <c r="BI174" s="128"/>
      <c r="BJ174" s="128"/>
      <c r="BK174" s="128"/>
      <c r="BL174" s="128"/>
      <c r="BM174" s="128"/>
      <c r="BN174" s="128"/>
      <c r="BO174" s="128"/>
      <c r="BP174" s="128"/>
    </row>
    <row r="175" spans="31:68" s="5" customFormat="1" ht="13.2" x14ac:dyDescent="0.25">
      <c r="AE175" s="6"/>
      <c r="AF175" s="6"/>
      <c r="AG175" s="6"/>
      <c r="AH175" s="6"/>
      <c r="AI175" s="6"/>
      <c r="AS175" s="138"/>
      <c r="BI175" s="128"/>
      <c r="BJ175" s="128"/>
      <c r="BK175" s="128"/>
      <c r="BL175" s="128"/>
      <c r="BM175" s="128"/>
      <c r="BN175" s="128"/>
      <c r="BO175" s="128"/>
      <c r="BP175" s="128"/>
    </row>
    <row r="176" spans="31:68" s="5" customFormat="1" ht="13.2" x14ac:dyDescent="0.25">
      <c r="AE176" s="6"/>
      <c r="AF176" s="6"/>
      <c r="AG176" s="6"/>
      <c r="AH176" s="6"/>
      <c r="AI176" s="6"/>
      <c r="AS176" s="138"/>
      <c r="BI176" s="128"/>
      <c r="BJ176" s="128"/>
      <c r="BK176" s="128"/>
      <c r="BL176" s="128"/>
      <c r="BM176" s="128"/>
      <c r="BN176" s="128"/>
      <c r="BO176" s="128"/>
      <c r="BP176" s="128"/>
    </row>
    <row r="177" spans="31:68" s="5" customFormat="1" ht="13.2" x14ac:dyDescent="0.25">
      <c r="AE177" s="6"/>
      <c r="AF177" s="6"/>
      <c r="AG177" s="6"/>
      <c r="AH177" s="6"/>
      <c r="AI177" s="6"/>
      <c r="AS177" s="138"/>
      <c r="BI177" s="128"/>
      <c r="BJ177" s="128"/>
      <c r="BK177" s="128"/>
      <c r="BL177" s="128"/>
      <c r="BM177" s="128"/>
      <c r="BN177" s="128"/>
      <c r="BO177" s="128"/>
      <c r="BP177" s="128"/>
    </row>
    <row r="178" spans="31:68" s="5" customFormat="1" ht="13.2" x14ac:dyDescent="0.25">
      <c r="AE178" s="6"/>
      <c r="AF178" s="6"/>
      <c r="AG178" s="6"/>
      <c r="AH178" s="6"/>
      <c r="AI178" s="6"/>
      <c r="AS178" s="138"/>
      <c r="BI178" s="128"/>
      <c r="BJ178" s="128"/>
      <c r="BK178" s="128"/>
      <c r="BL178" s="128"/>
      <c r="BM178" s="128"/>
      <c r="BN178" s="128"/>
      <c r="BO178" s="128"/>
      <c r="BP178" s="128"/>
    </row>
  </sheetData>
  <sortState ref="B3:AQ81">
    <sortCondition ref="B3"/>
  </sortState>
  <phoneticPr fontId="2" type="noConversion"/>
  <pageMargins left="0.75" right="0.75" top="1" bottom="1" header="0.5" footer="0.5"/>
  <pageSetup paperSize="9" orientation="portrait"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7"/>
  <sheetViews>
    <sheetView topLeftCell="A68" workbookViewId="0">
      <selection activeCell="A68" sqref="A68"/>
    </sheetView>
  </sheetViews>
  <sheetFormatPr defaultColWidth="9.109375" defaultRowHeight="13.2" x14ac:dyDescent="0.25"/>
  <cols>
    <col min="1" max="9" width="9.109375" style="9"/>
    <col min="10" max="10" width="15" style="9" customWidth="1"/>
    <col min="11" max="11" width="28.44140625" style="11" customWidth="1"/>
    <col min="12" max="13" width="9.109375" style="9"/>
    <col min="14" max="14" width="9.109375" style="12"/>
    <col min="15" max="16" width="9.109375" style="9"/>
    <col min="17" max="17" width="23.44140625" style="13" customWidth="1"/>
    <col min="18" max="19" width="9.109375" style="9"/>
    <col min="20" max="20" width="9.109375" style="18"/>
    <col min="21" max="21" width="12" style="9" customWidth="1"/>
    <col min="22" max="22" width="21.6640625" style="9" bestFit="1" customWidth="1"/>
    <col min="23" max="23" width="21.6640625" style="19" bestFit="1" customWidth="1"/>
    <col min="24" max="24" width="22.6640625" style="9" bestFit="1" customWidth="1"/>
    <col min="25" max="25" width="9.109375" style="9"/>
    <col min="26" max="26" width="15.5546875" style="9" customWidth="1"/>
    <col min="27" max="27" width="20.6640625" style="9" customWidth="1"/>
    <col min="28" max="28" width="19" style="9" customWidth="1"/>
    <col min="29" max="16384" width="9.109375" style="9"/>
  </cols>
  <sheetData>
    <row r="1" spans="1:45" x14ac:dyDescent="0.25">
      <c r="A1" s="9" t="s">
        <v>79</v>
      </c>
      <c r="B1" s="9" t="s">
        <v>80</v>
      </c>
      <c r="C1" s="9" t="s">
        <v>81</v>
      </c>
      <c r="D1" s="9" t="s">
        <v>82</v>
      </c>
      <c r="E1" s="9" t="s">
        <v>83</v>
      </c>
      <c r="F1" s="9" t="s">
        <v>84</v>
      </c>
      <c r="G1" s="9" t="s">
        <v>85</v>
      </c>
      <c r="H1" s="9" t="s">
        <v>86</v>
      </c>
      <c r="I1" s="10" t="s">
        <v>87</v>
      </c>
      <c r="J1" s="9" t="s">
        <v>88</v>
      </c>
      <c r="K1" s="11" t="s">
        <v>89</v>
      </c>
      <c r="L1" s="9" t="s">
        <v>90</v>
      </c>
      <c r="M1" s="9" t="s">
        <v>88</v>
      </c>
      <c r="N1" s="12" t="s">
        <v>91</v>
      </c>
      <c r="O1" s="9" t="s">
        <v>92</v>
      </c>
      <c r="P1" s="9" t="s">
        <v>88</v>
      </c>
      <c r="Q1" s="13" t="s">
        <v>91</v>
      </c>
      <c r="R1" s="10" t="s">
        <v>93</v>
      </c>
      <c r="S1" s="9" t="s">
        <v>88</v>
      </c>
      <c r="T1" s="14" t="s">
        <v>94</v>
      </c>
      <c r="U1" s="10" t="s">
        <v>95</v>
      </c>
      <c r="V1" s="9" t="s">
        <v>88</v>
      </c>
      <c r="W1" s="15" t="s">
        <v>91</v>
      </c>
      <c r="X1" s="9" t="s">
        <v>96</v>
      </c>
      <c r="Z1" s="9" t="s">
        <v>97</v>
      </c>
      <c r="AA1" s="9" t="s">
        <v>98</v>
      </c>
      <c r="AB1" s="9" t="s">
        <v>99</v>
      </c>
      <c r="AC1" s="9" t="s">
        <v>100</v>
      </c>
      <c r="AD1" s="9" t="s">
        <v>101</v>
      </c>
      <c r="AE1" s="9" t="s">
        <v>102</v>
      </c>
      <c r="AF1" s="9" t="s">
        <v>103</v>
      </c>
      <c r="AG1" s="9" t="s">
        <v>104</v>
      </c>
      <c r="AH1" s="9" t="s">
        <v>105</v>
      </c>
      <c r="AI1" s="9" t="s">
        <v>106</v>
      </c>
      <c r="AJ1" s="9" t="s">
        <v>107</v>
      </c>
      <c r="AK1" s="9" t="s">
        <v>108</v>
      </c>
      <c r="AL1" s="9" t="s">
        <v>109</v>
      </c>
      <c r="AM1" s="9" t="s">
        <v>110</v>
      </c>
      <c r="AN1" s="9" t="s">
        <v>111</v>
      </c>
      <c r="AO1" s="9" t="s">
        <v>112</v>
      </c>
      <c r="AP1" s="9" t="s">
        <v>113</v>
      </c>
      <c r="AQ1" s="9" t="s">
        <v>114</v>
      </c>
      <c r="AR1" s="149" t="s">
        <v>741</v>
      </c>
      <c r="AS1" s="149" t="s">
        <v>742</v>
      </c>
    </row>
    <row r="2" spans="1:45" x14ac:dyDescent="0.25">
      <c r="A2" s="9">
        <v>26</v>
      </c>
      <c r="B2" s="9" t="s">
        <v>115</v>
      </c>
      <c r="C2" s="9" t="s">
        <v>116</v>
      </c>
      <c r="D2" s="9" t="s">
        <v>117</v>
      </c>
      <c r="E2" s="9" t="s">
        <v>118</v>
      </c>
      <c r="F2" s="9">
        <v>3</v>
      </c>
      <c r="G2" s="9" t="s">
        <v>119</v>
      </c>
      <c r="H2" s="9" t="s">
        <v>120</v>
      </c>
      <c r="I2" s="9" t="s">
        <v>121</v>
      </c>
      <c r="J2" s="9" t="s">
        <v>122</v>
      </c>
      <c r="K2" s="11" t="s">
        <v>123</v>
      </c>
      <c r="L2" s="9" t="s">
        <v>124</v>
      </c>
      <c r="M2" s="9" t="s">
        <v>125</v>
      </c>
      <c r="N2" s="145" t="s">
        <v>126</v>
      </c>
      <c r="O2" s="9" t="s">
        <v>121</v>
      </c>
      <c r="P2" s="9" t="s">
        <v>127</v>
      </c>
      <c r="Q2" s="147" t="s">
        <v>123</v>
      </c>
      <c r="R2" s="9" t="s">
        <v>128</v>
      </c>
      <c r="S2" s="9" t="s">
        <v>129</v>
      </c>
      <c r="T2" s="151" t="s">
        <v>130</v>
      </c>
      <c r="U2" s="9" t="s">
        <v>124</v>
      </c>
      <c r="V2" s="9" t="s">
        <v>131</v>
      </c>
      <c r="W2" s="153" t="s">
        <v>130</v>
      </c>
      <c r="X2" s="9">
        <v>7.6</v>
      </c>
      <c r="Z2" s="9" t="b">
        <f>AND(K2="similarity", T2="priority for worse off")</f>
        <v>1</v>
      </c>
      <c r="AA2" s="9" t="b">
        <f>AND(K2="similarity", N2="priority for worse off")</f>
        <v>1</v>
      </c>
      <c r="AB2" s="9" t="b">
        <f>AND(K2="similarity", W2="priority for worse off")</f>
        <v>1</v>
      </c>
      <c r="AC2" s="9" t="b">
        <f>AND(Q2="similarity", T2="priority for worse off")</f>
        <v>1</v>
      </c>
      <c r="AD2" s="9" t="b">
        <f>AND(Q2="similarity",N2="priority for worse off")</f>
        <v>1</v>
      </c>
      <c r="AE2" s="9" t="b">
        <f>AND(Q2="similarity", W2="priority for worse off")</f>
        <v>1</v>
      </c>
      <c r="AF2" s="9" t="b">
        <f>AND(K2="similarity", T2="utilitarian")</f>
        <v>0</v>
      </c>
      <c r="AG2" s="9" t="b">
        <f>AND(Q2="similarity", T2="utilitarian")</f>
        <v>0</v>
      </c>
      <c r="AH2" s="9" t="b">
        <f>AND(K2="similarity", N2="utilitarian")</f>
        <v>0</v>
      </c>
      <c r="AI2" s="9" t="b">
        <f>AND(Q2="similarity", N2="utilitarian")</f>
        <v>0</v>
      </c>
      <c r="AJ2" s="9" t="b">
        <f>AND(K2="similarity", W2="utilitarian")</f>
        <v>0</v>
      </c>
      <c r="AK2" s="9" t="b">
        <f>AND(Q2="similarity", W2="utilitarian")</f>
        <v>0</v>
      </c>
      <c r="AL2" s="9" t="b">
        <f>AND(K2="similarity", T2="greater number")</f>
        <v>0</v>
      </c>
      <c r="AM2" s="9" t="b">
        <f>AND(K2="similarity", N2="greater number")</f>
        <v>0</v>
      </c>
      <c r="AN2" s="9" t="b">
        <f>AND(K2="similarity", W2="greater number")</f>
        <v>0</v>
      </c>
      <c r="AO2" s="9" t="b">
        <f>AND(Q2="similarity",T2="greater number")</f>
        <v>0</v>
      </c>
      <c r="AP2" s="9" t="b">
        <f>AND(Q2="similarity", N2="greater number")</f>
        <v>0</v>
      </c>
      <c r="AQ2" s="9" t="b">
        <f>AND(Q2="similarity",W2="greater number")</f>
        <v>0</v>
      </c>
      <c r="AR2" s="9" t="b">
        <f>AND(K2="similarity", W2="similarity in number of people")</f>
        <v>0</v>
      </c>
      <c r="AS2" s="9" t="b">
        <f>AND(Q2="similarity", W2="similarity in number of people")</f>
        <v>0</v>
      </c>
    </row>
    <row r="3" spans="1:45" x14ac:dyDescent="0.25">
      <c r="A3" s="9">
        <v>28</v>
      </c>
      <c r="B3" s="9" t="s">
        <v>132</v>
      </c>
      <c r="C3" s="9" t="s">
        <v>119</v>
      </c>
      <c r="D3" s="9" t="s">
        <v>133</v>
      </c>
      <c r="E3" s="9" t="s">
        <v>134</v>
      </c>
      <c r="F3" s="9">
        <v>4</v>
      </c>
      <c r="G3" s="9" t="s">
        <v>119</v>
      </c>
      <c r="H3" s="9" t="s">
        <v>135</v>
      </c>
      <c r="I3" s="9" t="s">
        <v>136</v>
      </c>
      <c r="J3" s="9" t="s">
        <v>137</v>
      </c>
      <c r="K3" s="11" t="s">
        <v>123</v>
      </c>
      <c r="L3" s="9" t="s">
        <v>124</v>
      </c>
      <c r="M3" s="9" t="s">
        <v>138</v>
      </c>
      <c r="N3" s="145" t="s">
        <v>126</v>
      </c>
      <c r="O3" s="9" t="s">
        <v>139</v>
      </c>
      <c r="P3" s="9" t="s">
        <v>140</v>
      </c>
      <c r="Q3" s="147" t="s">
        <v>141</v>
      </c>
      <c r="R3" s="9" t="s">
        <v>142</v>
      </c>
      <c r="S3" s="9" t="s">
        <v>143</v>
      </c>
      <c r="T3" s="151" t="s">
        <v>130</v>
      </c>
      <c r="U3" s="9" t="s">
        <v>124</v>
      </c>
      <c r="V3" s="9" t="s">
        <v>144</v>
      </c>
      <c r="W3" s="153" t="s">
        <v>130</v>
      </c>
      <c r="X3" s="9">
        <v>7.7</v>
      </c>
      <c r="Z3" s="9" t="b">
        <f t="shared" ref="Z3:Z66" si="0">AND(K3="similarity", T3="priority for worse off")</f>
        <v>1</v>
      </c>
      <c r="AA3" s="9" t="b">
        <f t="shared" ref="AA3:AA66" si="1">AND(K3="similarity", N3="priority for worse off")</f>
        <v>1</v>
      </c>
      <c r="AB3" s="9" t="b">
        <f t="shared" ref="AB3:AB66" si="2">AND(K3="similarity", W3="priority for worse off")</f>
        <v>1</v>
      </c>
      <c r="AC3" s="9" t="b">
        <f t="shared" ref="AC3:AC66" si="3">AND(Q3="similarity", T3="priority for worse off")</f>
        <v>0</v>
      </c>
      <c r="AD3" s="9" t="b">
        <f t="shared" ref="AD3:AD66" si="4">AND(Q3="similarity",N3="priority for worse off")</f>
        <v>0</v>
      </c>
      <c r="AE3" s="9" t="b">
        <f t="shared" ref="AE3:AE66" si="5">AND(Q3="similarity", W3="priority for worse off")</f>
        <v>0</v>
      </c>
      <c r="AF3" s="9" t="b">
        <f t="shared" ref="AF3:AF66" si="6">AND(K3="similarity", T3="utilitarian")</f>
        <v>0</v>
      </c>
      <c r="AG3" s="9" t="b">
        <f t="shared" ref="AG3:AG66" si="7">AND(Q3="similarity", T3="utilitarian")</f>
        <v>0</v>
      </c>
      <c r="AH3" s="9" t="b">
        <f t="shared" ref="AH3:AH66" si="8">AND(K3="similarity", N3="utilitarian")</f>
        <v>0</v>
      </c>
      <c r="AI3" s="9" t="b">
        <f t="shared" ref="AI3:AI66" si="9">AND(Q3="similarity", N3="utilitarian")</f>
        <v>0</v>
      </c>
      <c r="AJ3" s="9" t="b">
        <f t="shared" ref="AJ3:AJ66" si="10">AND(K3="similarity", W3="utilitarian")</f>
        <v>0</v>
      </c>
      <c r="AK3" s="9" t="b">
        <f t="shared" ref="AK3:AK66" si="11">AND(Q3="similarity", W3="utilitarian")</f>
        <v>0</v>
      </c>
      <c r="AL3" s="9" t="b">
        <f t="shared" ref="AL3:AL66" si="12">AND(K3="similarity", T3="greater number")</f>
        <v>0</v>
      </c>
      <c r="AM3" s="9" t="b">
        <f t="shared" ref="AM3:AM66" si="13">AND(K3="similarity", N3="greater number")</f>
        <v>0</v>
      </c>
      <c r="AN3" s="9" t="b">
        <f t="shared" ref="AN3:AN66" si="14">AND(K3="similarity", W3="greater number")</f>
        <v>0</v>
      </c>
      <c r="AO3" s="9" t="b">
        <f t="shared" ref="AO3:AO66" si="15">AND(Q3="similarity",T3="greater number")</f>
        <v>0</v>
      </c>
      <c r="AP3" s="9" t="b">
        <f t="shared" ref="AP3:AP66" si="16">AND(Q3="similarity", N3="greater number")</f>
        <v>0</v>
      </c>
      <c r="AQ3" s="9" t="b">
        <f t="shared" ref="AQ3:AQ66" si="17">AND(Q3="similarity",W3="greater number")</f>
        <v>0</v>
      </c>
      <c r="AR3" s="9" t="b">
        <f t="shared" ref="AR3:AR66" si="18">AND(K3="similarity", W3="similarity in number of people")</f>
        <v>0</v>
      </c>
      <c r="AS3" s="9" t="b">
        <f t="shared" ref="AS3:AS66" si="19">AND(Q3="similarity", W3="similarity in number of people")</f>
        <v>0</v>
      </c>
    </row>
    <row r="4" spans="1:45" x14ac:dyDescent="0.25">
      <c r="A4" s="9">
        <v>32</v>
      </c>
      <c r="B4" s="9" t="s">
        <v>119</v>
      </c>
      <c r="C4" s="9" t="s">
        <v>119</v>
      </c>
      <c r="D4" s="9" t="s">
        <v>133</v>
      </c>
      <c r="E4" s="9" t="s">
        <v>145</v>
      </c>
      <c r="F4" s="9">
        <v>4</v>
      </c>
      <c r="G4" s="9" t="s">
        <v>119</v>
      </c>
      <c r="H4" s="9" t="s">
        <v>135</v>
      </c>
      <c r="I4" s="9" t="s">
        <v>128</v>
      </c>
      <c r="J4" s="9" t="s">
        <v>146</v>
      </c>
      <c r="K4" s="11" t="s">
        <v>126</v>
      </c>
      <c r="L4" s="9" t="s">
        <v>124</v>
      </c>
      <c r="M4" s="9" t="s">
        <v>147</v>
      </c>
      <c r="N4" s="145" t="s">
        <v>126</v>
      </c>
      <c r="O4" s="9" t="s">
        <v>148</v>
      </c>
      <c r="P4" s="9" t="s">
        <v>149</v>
      </c>
      <c r="Q4" s="147" t="s">
        <v>123</v>
      </c>
      <c r="R4" s="9" t="s">
        <v>124</v>
      </c>
      <c r="S4" s="9" t="s">
        <v>150</v>
      </c>
      <c r="T4" s="151" t="s">
        <v>130</v>
      </c>
      <c r="U4" s="9" t="s">
        <v>124</v>
      </c>
      <c r="V4" s="9" t="s">
        <v>151</v>
      </c>
      <c r="W4" s="153" t="s">
        <v>130</v>
      </c>
      <c r="X4" s="9">
        <v>5.2</v>
      </c>
      <c r="Z4" s="9" t="b">
        <f t="shared" si="0"/>
        <v>0</v>
      </c>
      <c r="AA4" s="9" t="b">
        <f t="shared" si="1"/>
        <v>0</v>
      </c>
      <c r="AB4" s="9" t="b">
        <f t="shared" si="2"/>
        <v>0</v>
      </c>
      <c r="AC4" s="9" t="b">
        <f t="shared" si="3"/>
        <v>1</v>
      </c>
      <c r="AD4" s="9" t="b">
        <f t="shared" si="4"/>
        <v>1</v>
      </c>
      <c r="AE4" s="9" t="b">
        <f t="shared" si="5"/>
        <v>1</v>
      </c>
      <c r="AF4" s="9" t="b">
        <f t="shared" si="6"/>
        <v>0</v>
      </c>
      <c r="AG4" s="9" t="b">
        <f t="shared" si="7"/>
        <v>0</v>
      </c>
      <c r="AH4" s="9" t="b">
        <f t="shared" si="8"/>
        <v>0</v>
      </c>
      <c r="AI4" s="9" t="b">
        <f t="shared" si="9"/>
        <v>0</v>
      </c>
      <c r="AJ4" s="9" t="b">
        <f t="shared" si="10"/>
        <v>0</v>
      </c>
      <c r="AK4" s="9" t="b">
        <f t="shared" si="11"/>
        <v>0</v>
      </c>
      <c r="AL4" s="9" t="b">
        <f t="shared" si="12"/>
        <v>0</v>
      </c>
      <c r="AM4" s="9" t="b">
        <f t="shared" si="13"/>
        <v>0</v>
      </c>
      <c r="AN4" s="9" t="b">
        <f t="shared" si="14"/>
        <v>0</v>
      </c>
      <c r="AO4" s="9" t="b">
        <f t="shared" si="15"/>
        <v>0</v>
      </c>
      <c r="AP4" s="9" t="b">
        <f t="shared" si="16"/>
        <v>0</v>
      </c>
      <c r="AQ4" s="9" t="b">
        <f t="shared" si="17"/>
        <v>0</v>
      </c>
      <c r="AR4" s="9" t="b">
        <f t="shared" si="18"/>
        <v>0</v>
      </c>
      <c r="AS4" s="9" t="b">
        <f t="shared" si="19"/>
        <v>0</v>
      </c>
    </row>
    <row r="5" spans="1:45" x14ac:dyDescent="0.25">
      <c r="A5" s="9">
        <v>34</v>
      </c>
      <c r="B5" s="9" t="s">
        <v>152</v>
      </c>
      <c r="C5" s="9" t="s">
        <v>153</v>
      </c>
      <c r="D5" s="9" t="s">
        <v>133</v>
      </c>
      <c r="E5" s="9" t="s">
        <v>118</v>
      </c>
      <c r="F5" s="9">
        <v>4</v>
      </c>
      <c r="G5" s="9" t="s">
        <v>119</v>
      </c>
      <c r="H5" s="9" t="s">
        <v>135</v>
      </c>
      <c r="I5" s="9" t="s">
        <v>154</v>
      </c>
      <c r="J5" s="9" t="s">
        <v>155</v>
      </c>
      <c r="K5" s="11" t="s">
        <v>141</v>
      </c>
      <c r="L5" s="9" t="s">
        <v>121</v>
      </c>
      <c r="M5" s="9" t="s">
        <v>155</v>
      </c>
      <c r="N5" s="145" t="s">
        <v>156</v>
      </c>
      <c r="O5" s="9" t="s">
        <v>157</v>
      </c>
      <c r="P5" s="9" t="s">
        <v>155</v>
      </c>
      <c r="Q5" s="147" t="s">
        <v>156</v>
      </c>
      <c r="R5" s="9" t="s">
        <v>142</v>
      </c>
      <c r="S5" s="9" t="s">
        <v>158</v>
      </c>
      <c r="T5" s="151" t="s">
        <v>130</v>
      </c>
      <c r="U5" s="9" t="s">
        <v>142</v>
      </c>
      <c r="V5" s="9" t="s">
        <v>159</v>
      </c>
      <c r="W5" s="153" t="s">
        <v>130</v>
      </c>
      <c r="X5" s="9">
        <v>9.1</v>
      </c>
      <c r="Z5" s="9" t="b">
        <f t="shared" si="0"/>
        <v>0</v>
      </c>
      <c r="AA5" s="9" t="b">
        <f t="shared" si="1"/>
        <v>0</v>
      </c>
      <c r="AB5" s="9" t="b">
        <f t="shared" si="2"/>
        <v>0</v>
      </c>
      <c r="AC5" s="9" t="b">
        <f t="shared" si="3"/>
        <v>0</v>
      </c>
      <c r="AD5" s="9" t="b">
        <f t="shared" si="4"/>
        <v>0</v>
      </c>
      <c r="AE5" s="9" t="b">
        <f t="shared" si="5"/>
        <v>0</v>
      </c>
      <c r="AF5" s="9" t="b">
        <f t="shared" si="6"/>
        <v>0</v>
      </c>
      <c r="AG5" s="9" t="b">
        <f t="shared" si="7"/>
        <v>0</v>
      </c>
      <c r="AH5" s="9" t="b">
        <f t="shared" si="8"/>
        <v>0</v>
      </c>
      <c r="AI5" s="9" t="b">
        <f t="shared" si="9"/>
        <v>0</v>
      </c>
      <c r="AJ5" s="9" t="b">
        <f t="shared" si="10"/>
        <v>0</v>
      </c>
      <c r="AK5" s="9" t="b">
        <f t="shared" si="11"/>
        <v>0</v>
      </c>
      <c r="AL5" s="9" t="b">
        <f t="shared" si="12"/>
        <v>0</v>
      </c>
      <c r="AM5" s="9" t="b">
        <f t="shared" si="13"/>
        <v>0</v>
      </c>
      <c r="AN5" s="9" t="b">
        <f t="shared" si="14"/>
        <v>0</v>
      </c>
      <c r="AO5" s="9" t="b">
        <f t="shared" si="15"/>
        <v>0</v>
      </c>
      <c r="AP5" s="9" t="b">
        <f t="shared" si="16"/>
        <v>0</v>
      </c>
      <c r="AQ5" s="9" t="b">
        <f t="shared" si="17"/>
        <v>0</v>
      </c>
      <c r="AR5" s="9" t="b">
        <f t="shared" si="18"/>
        <v>0</v>
      </c>
      <c r="AS5" s="9" t="b">
        <f t="shared" si="19"/>
        <v>0</v>
      </c>
    </row>
    <row r="6" spans="1:45" x14ac:dyDescent="0.25">
      <c r="A6" s="9">
        <v>35</v>
      </c>
      <c r="B6" s="9" t="s">
        <v>152</v>
      </c>
      <c r="C6" s="9" t="s">
        <v>160</v>
      </c>
      <c r="D6" s="9" t="s">
        <v>117</v>
      </c>
      <c r="E6" s="9" t="s">
        <v>161</v>
      </c>
      <c r="F6" s="9">
        <v>4</v>
      </c>
      <c r="G6" s="9" t="s">
        <v>119</v>
      </c>
      <c r="H6" s="9" t="s">
        <v>135</v>
      </c>
      <c r="I6" s="9" t="s">
        <v>157</v>
      </c>
      <c r="J6" s="9" t="s">
        <v>162</v>
      </c>
      <c r="K6" s="11" t="s">
        <v>123</v>
      </c>
      <c r="L6" s="9" t="s">
        <v>128</v>
      </c>
      <c r="M6" s="9" t="s">
        <v>163</v>
      </c>
      <c r="N6" s="145" t="s">
        <v>126</v>
      </c>
      <c r="O6" s="9" t="s">
        <v>157</v>
      </c>
      <c r="P6" s="9" t="s">
        <v>162</v>
      </c>
      <c r="Q6" s="147" t="s">
        <v>123</v>
      </c>
      <c r="R6" s="9" t="s">
        <v>128</v>
      </c>
      <c r="S6" s="9" t="s">
        <v>164</v>
      </c>
      <c r="T6" s="151" t="s">
        <v>130</v>
      </c>
      <c r="U6" s="9" t="s">
        <v>128</v>
      </c>
      <c r="V6" s="16" t="s">
        <v>165</v>
      </c>
      <c r="W6" s="154" t="s">
        <v>130</v>
      </c>
      <c r="X6" s="9">
        <v>9.6999999999999993</v>
      </c>
      <c r="Z6" s="9" t="b">
        <f t="shared" si="0"/>
        <v>1</v>
      </c>
      <c r="AA6" s="9" t="b">
        <f t="shared" si="1"/>
        <v>1</v>
      </c>
      <c r="AB6" s="9" t="b">
        <f t="shared" si="2"/>
        <v>1</v>
      </c>
      <c r="AC6" s="9" t="b">
        <f t="shared" si="3"/>
        <v>1</v>
      </c>
      <c r="AD6" s="9" t="b">
        <f t="shared" si="4"/>
        <v>1</v>
      </c>
      <c r="AE6" s="9" t="b">
        <f t="shared" si="5"/>
        <v>1</v>
      </c>
      <c r="AF6" s="9" t="b">
        <f t="shared" si="6"/>
        <v>0</v>
      </c>
      <c r="AG6" s="9" t="b">
        <f t="shared" si="7"/>
        <v>0</v>
      </c>
      <c r="AH6" s="9" t="b">
        <f t="shared" si="8"/>
        <v>0</v>
      </c>
      <c r="AI6" s="9" t="b">
        <f t="shared" si="9"/>
        <v>0</v>
      </c>
      <c r="AJ6" s="9" t="b">
        <f t="shared" si="10"/>
        <v>0</v>
      </c>
      <c r="AK6" s="9" t="b">
        <f t="shared" si="11"/>
        <v>0</v>
      </c>
      <c r="AL6" s="9" t="b">
        <f t="shared" si="12"/>
        <v>0</v>
      </c>
      <c r="AM6" s="9" t="b">
        <f t="shared" si="13"/>
        <v>0</v>
      </c>
      <c r="AN6" s="9" t="b">
        <f t="shared" si="14"/>
        <v>0</v>
      </c>
      <c r="AO6" s="9" t="b">
        <f t="shared" si="15"/>
        <v>0</v>
      </c>
      <c r="AP6" s="9" t="b">
        <f t="shared" si="16"/>
        <v>0</v>
      </c>
      <c r="AQ6" s="9" t="b">
        <f t="shared" si="17"/>
        <v>0</v>
      </c>
      <c r="AR6" s="9" t="b">
        <f t="shared" si="18"/>
        <v>0</v>
      </c>
      <c r="AS6" s="9" t="b">
        <f t="shared" si="19"/>
        <v>0</v>
      </c>
    </row>
    <row r="7" spans="1:45" x14ac:dyDescent="0.25">
      <c r="A7" s="9">
        <v>36</v>
      </c>
      <c r="B7" s="9" t="s">
        <v>115</v>
      </c>
      <c r="C7" s="9" t="s">
        <v>115</v>
      </c>
      <c r="D7" s="9" t="s">
        <v>117</v>
      </c>
      <c r="E7" s="9" t="s">
        <v>118</v>
      </c>
      <c r="F7" s="9">
        <v>4</v>
      </c>
      <c r="G7" s="9" t="s">
        <v>119</v>
      </c>
      <c r="H7" s="9" t="s">
        <v>166</v>
      </c>
      <c r="I7" s="9" t="s">
        <v>128</v>
      </c>
      <c r="J7" s="9" t="s">
        <v>167</v>
      </c>
      <c r="K7" s="11" t="s">
        <v>126</v>
      </c>
      <c r="L7" s="9" t="s">
        <v>128</v>
      </c>
      <c r="M7" s="9" t="s">
        <v>168</v>
      </c>
      <c r="N7" s="145" t="s">
        <v>126</v>
      </c>
      <c r="O7" s="9" t="s">
        <v>139</v>
      </c>
      <c r="P7" s="9" t="s">
        <v>169</v>
      </c>
      <c r="Q7" s="147" t="s">
        <v>126</v>
      </c>
      <c r="R7" s="9" t="s">
        <v>128</v>
      </c>
      <c r="S7" s="9" t="s">
        <v>170</v>
      </c>
      <c r="T7" s="151" t="s">
        <v>130</v>
      </c>
      <c r="U7" s="9" t="s">
        <v>124</v>
      </c>
      <c r="V7" s="9" t="s">
        <v>171</v>
      </c>
      <c r="W7" s="153" t="s">
        <v>130</v>
      </c>
      <c r="X7" s="9">
        <v>7.7</v>
      </c>
      <c r="Z7" s="9" t="b">
        <f t="shared" si="0"/>
        <v>0</v>
      </c>
      <c r="AA7" s="9" t="b">
        <f t="shared" si="1"/>
        <v>0</v>
      </c>
      <c r="AB7" s="9" t="b">
        <f t="shared" si="2"/>
        <v>0</v>
      </c>
      <c r="AC7" s="9" t="b">
        <f t="shared" si="3"/>
        <v>0</v>
      </c>
      <c r="AD7" s="9" t="b">
        <f t="shared" si="4"/>
        <v>0</v>
      </c>
      <c r="AE7" s="9" t="b">
        <f t="shared" si="5"/>
        <v>0</v>
      </c>
      <c r="AF7" s="9" t="b">
        <f t="shared" si="6"/>
        <v>0</v>
      </c>
      <c r="AG7" s="9" t="b">
        <f t="shared" si="7"/>
        <v>0</v>
      </c>
      <c r="AH7" s="9" t="b">
        <f t="shared" si="8"/>
        <v>0</v>
      </c>
      <c r="AI7" s="9" t="b">
        <f t="shared" si="9"/>
        <v>0</v>
      </c>
      <c r="AJ7" s="9" t="b">
        <f t="shared" si="10"/>
        <v>0</v>
      </c>
      <c r="AK7" s="9" t="b">
        <f t="shared" si="11"/>
        <v>0</v>
      </c>
      <c r="AL7" s="9" t="b">
        <f t="shared" si="12"/>
        <v>0</v>
      </c>
      <c r="AM7" s="9" t="b">
        <f t="shared" si="13"/>
        <v>0</v>
      </c>
      <c r="AN7" s="9" t="b">
        <f t="shared" si="14"/>
        <v>0</v>
      </c>
      <c r="AO7" s="9" t="b">
        <f t="shared" si="15"/>
        <v>0</v>
      </c>
      <c r="AP7" s="9" t="b">
        <f t="shared" si="16"/>
        <v>0</v>
      </c>
      <c r="AQ7" s="9" t="b">
        <f t="shared" si="17"/>
        <v>0</v>
      </c>
      <c r="AR7" s="9" t="b">
        <f t="shared" si="18"/>
        <v>0</v>
      </c>
      <c r="AS7" s="9" t="b">
        <f t="shared" si="19"/>
        <v>0</v>
      </c>
    </row>
    <row r="8" spans="1:45" x14ac:dyDescent="0.25">
      <c r="A8" s="9">
        <v>37</v>
      </c>
      <c r="B8" s="9" t="s">
        <v>172</v>
      </c>
      <c r="D8" s="9" t="s">
        <v>133</v>
      </c>
      <c r="E8" s="9" t="s">
        <v>118</v>
      </c>
      <c r="F8" s="9">
        <v>3</v>
      </c>
      <c r="G8" s="9" t="s">
        <v>173</v>
      </c>
      <c r="H8" s="9" t="s">
        <v>120</v>
      </c>
      <c r="I8" s="9" t="s">
        <v>124</v>
      </c>
      <c r="J8" s="9" t="s">
        <v>174</v>
      </c>
      <c r="K8" s="11" t="s">
        <v>141</v>
      </c>
      <c r="L8" s="9" t="s">
        <v>124</v>
      </c>
      <c r="M8" s="9" t="s">
        <v>175</v>
      </c>
      <c r="N8" s="145" t="s">
        <v>126</v>
      </c>
      <c r="O8" s="9" t="s">
        <v>157</v>
      </c>
      <c r="P8" s="9" t="s">
        <v>176</v>
      </c>
      <c r="Q8" s="147" t="s">
        <v>141</v>
      </c>
      <c r="R8" s="9" t="s">
        <v>142</v>
      </c>
      <c r="S8" s="9" t="s">
        <v>177</v>
      </c>
      <c r="T8" s="151" t="s">
        <v>141</v>
      </c>
      <c r="U8" s="9" t="s">
        <v>124</v>
      </c>
      <c r="V8" s="9" t="s">
        <v>178</v>
      </c>
      <c r="W8" s="153" t="s">
        <v>141</v>
      </c>
      <c r="X8" s="9">
        <v>8.8000000000000007</v>
      </c>
      <c r="Z8" s="9" t="b">
        <f t="shared" si="0"/>
        <v>0</v>
      </c>
      <c r="AA8" s="9" t="b">
        <f t="shared" si="1"/>
        <v>0</v>
      </c>
      <c r="AB8" s="9" t="b">
        <f t="shared" si="2"/>
        <v>0</v>
      </c>
      <c r="AC8" s="9" t="b">
        <f t="shared" si="3"/>
        <v>0</v>
      </c>
      <c r="AD8" s="9" t="b">
        <f t="shared" si="4"/>
        <v>0</v>
      </c>
      <c r="AE8" s="9" t="b">
        <f t="shared" si="5"/>
        <v>0</v>
      </c>
      <c r="AF8" s="9" t="b">
        <f t="shared" si="6"/>
        <v>0</v>
      </c>
      <c r="AG8" s="9" t="b">
        <f t="shared" si="7"/>
        <v>0</v>
      </c>
      <c r="AH8" s="9" t="b">
        <f t="shared" si="8"/>
        <v>0</v>
      </c>
      <c r="AI8" s="9" t="b">
        <f t="shared" si="9"/>
        <v>0</v>
      </c>
      <c r="AJ8" s="9" t="b">
        <f t="shared" si="10"/>
        <v>0</v>
      </c>
      <c r="AK8" s="9" t="b">
        <f t="shared" si="11"/>
        <v>0</v>
      </c>
      <c r="AL8" s="9" t="b">
        <f t="shared" si="12"/>
        <v>0</v>
      </c>
      <c r="AM8" s="9" t="b">
        <f t="shared" si="13"/>
        <v>0</v>
      </c>
      <c r="AN8" s="9" t="b">
        <f t="shared" si="14"/>
        <v>0</v>
      </c>
      <c r="AO8" s="9" t="b">
        <f t="shared" si="15"/>
        <v>0</v>
      </c>
      <c r="AP8" s="9" t="b">
        <f t="shared" si="16"/>
        <v>0</v>
      </c>
      <c r="AQ8" s="9" t="b">
        <f t="shared" si="17"/>
        <v>0</v>
      </c>
      <c r="AR8" s="9" t="b">
        <f t="shared" si="18"/>
        <v>0</v>
      </c>
      <c r="AS8" s="9" t="b">
        <f t="shared" si="19"/>
        <v>0</v>
      </c>
    </row>
    <row r="9" spans="1:45" x14ac:dyDescent="0.25">
      <c r="A9" s="9">
        <v>38</v>
      </c>
      <c r="B9" s="9" t="s">
        <v>179</v>
      </c>
      <c r="C9" s="9" t="s">
        <v>180</v>
      </c>
      <c r="D9" s="9" t="s">
        <v>117</v>
      </c>
      <c r="E9" s="9" t="s">
        <v>181</v>
      </c>
      <c r="F9" s="9">
        <v>4</v>
      </c>
      <c r="G9" s="9" t="s">
        <v>119</v>
      </c>
      <c r="H9" s="9" t="s">
        <v>135</v>
      </c>
      <c r="I9" s="9" t="s">
        <v>136</v>
      </c>
      <c r="J9" s="9" t="s">
        <v>182</v>
      </c>
      <c r="K9" s="11" t="s">
        <v>123</v>
      </c>
      <c r="L9" s="9" t="s">
        <v>128</v>
      </c>
      <c r="M9" s="9" t="s">
        <v>183</v>
      </c>
      <c r="N9" s="145" t="s">
        <v>126</v>
      </c>
      <c r="O9" s="9" t="s">
        <v>136</v>
      </c>
      <c r="P9" s="9" t="s">
        <v>184</v>
      </c>
      <c r="Q9" s="147" t="s">
        <v>123</v>
      </c>
      <c r="R9" s="9" t="s">
        <v>139</v>
      </c>
      <c r="S9" s="9" t="s">
        <v>185</v>
      </c>
      <c r="T9" s="151" t="s">
        <v>130</v>
      </c>
      <c r="U9" s="9" t="s">
        <v>128</v>
      </c>
      <c r="V9" s="9" t="s">
        <v>186</v>
      </c>
      <c r="W9" s="153" t="s">
        <v>130</v>
      </c>
      <c r="X9" s="9">
        <v>5.8</v>
      </c>
      <c r="Z9" s="9" t="b">
        <f t="shared" si="0"/>
        <v>1</v>
      </c>
      <c r="AA9" s="9" t="b">
        <f t="shared" si="1"/>
        <v>1</v>
      </c>
      <c r="AB9" s="9" t="b">
        <f t="shared" si="2"/>
        <v>1</v>
      </c>
      <c r="AC9" s="9" t="b">
        <f t="shared" si="3"/>
        <v>1</v>
      </c>
      <c r="AD9" s="9" t="b">
        <f t="shared" si="4"/>
        <v>1</v>
      </c>
      <c r="AE9" s="9" t="b">
        <f t="shared" si="5"/>
        <v>1</v>
      </c>
      <c r="AF9" s="9" t="b">
        <f t="shared" si="6"/>
        <v>0</v>
      </c>
      <c r="AG9" s="9" t="b">
        <f t="shared" si="7"/>
        <v>0</v>
      </c>
      <c r="AH9" s="9" t="b">
        <f t="shared" si="8"/>
        <v>0</v>
      </c>
      <c r="AI9" s="9" t="b">
        <f t="shared" si="9"/>
        <v>0</v>
      </c>
      <c r="AJ9" s="9" t="b">
        <f t="shared" si="10"/>
        <v>0</v>
      </c>
      <c r="AK9" s="9" t="b">
        <f t="shared" si="11"/>
        <v>0</v>
      </c>
      <c r="AL9" s="9" t="b">
        <f t="shared" si="12"/>
        <v>0</v>
      </c>
      <c r="AM9" s="9" t="b">
        <f t="shared" si="13"/>
        <v>0</v>
      </c>
      <c r="AN9" s="9" t="b">
        <f t="shared" si="14"/>
        <v>0</v>
      </c>
      <c r="AO9" s="9" t="b">
        <f t="shared" si="15"/>
        <v>0</v>
      </c>
      <c r="AP9" s="9" t="b">
        <f t="shared" si="16"/>
        <v>0</v>
      </c>
      <c r="AQ9" s="9" t="b">
        <f t="shared" si="17"/>
        <v>0</v>
      </c>
      <c r="AR9" s="9" t="b">
        <f t="shared" si="18"/>
        <v>0</v>
      </c>
      <c r="AS9" s="9" t="b">
        <f t="shared" si="19"/>
        <v>0</v>
      </c>
    </row>
    <row r="10" spans="1:45" x14ac:dyDescent="0.25">
      <c r="A10" s="9">
        <v>39</v>
      </c>
      <c r="B10" s="9" t="s">
        <v>152</v>
      </c>
      <c r="C10" s="9" t="s">
        <v>187</v>
      </c>
      <c r="D10" s="9" t="s">
        <v>133</v>
      </c>
      <c r="E10" s="9" t="s">
        <v>188</v>
      </c>
      <c r="F10" s="9">
        <v>3</v>
      </c>
      <c r="G10" s="9" t="s">
        <v>173</v>
      </c>
      <c r="H10" s="9" t="s">
        <v>135</v>
      </c>
      <c r="I10" s="9" t="s">
        <v>154</v>
      </c>
      <c r="J10" s="9" t="s">
        <v>189</v>
      </c>
      <c r="K10" s="11" t="s">
        <v>126</v>
      </c>
      <c r="L10" s="9" t="s">
        <v>124</v>
      </c>
      <c r="M10" s="9" t="s">
        <v>190</v>
      </c>
      <c r="N10" s="145" t="s">
        <v>126</v>
      </c>
      <c r="O10" s="9" t="s">
        <v>124</v>
      </c>
      <c r="P10" s="9" t="s">
        <v>191</v>
      </c>
      <c r="Q10" s="147" t="s">
        <v>126</v>
      </c>
      <c r="R10" s="9" t="s">
        <v>192</v>
      </c>
      <c r="S10" s="9" t="s">
        <v>193</v>
      </c>
      <c r="T10" s="151" t="s">
        <v>130</v>
      </c>
      <c r="U10" s="9" t="s">
        <v>124</v>
      </c>
      <c r="V10" s="9" t="s">
        <v>194</v>
      </c>
      <c r="W10" s="153" t="s">
        <v>130</v>
      </c>
      <c r="X10" s="9">
        <v>5.4</v>
      </c>
      <c r="Z10" s="9" t="b">
        <f t="shared" si="0"/>
        <v>0</v>
      </c>
      <c r="AA10" s="9" t="b">
        <f t="shared" si="1"/>
        <v>0</v>
      </c>
      <c r="AB10" s="9" t="b">
        <f t="shared" si="2"/>
        <v>0</v>
      </c>
      <c r="AC10" s="9" t="b">
        <f t="shared" si="3"/>
        <v>0</v>
      </c>
      <c r="AD10" s="9" t="b">
        <f t="shared" si="4"/>
        <v>0</v>
      </c>
      <c r="AE10" s="9" t="b">
        <f t="shared" si="5"/>
        <v>0</v>
      </c>
      <c r="AF10" s="9" t="b">
        <f t="shared" si="6"/>
        <v>0</v>
      </c>
      <c r="AG10" s="9" t="b">
        <f t="shared" si="7"/>
        <v>0</v>
      </c>
      <c r="AH10" s="9" t="b">
        <f t="shared" si="8"/>
        <v>0</v>
      </c>
      <c r="AI10" s="9" t="b">
        <f t="shared" si="9"/>
        <v>0</v>
      </c>
      <c r="AJ10" s="9" t="b">
        <f t="shared" si="10"/>
        <v>0</v>
      </c>
      <c r="AK10" s="9" t="b">
        <f t="shared" si="11"/>
        <v>0</v>
      </c>
      <c r="AL10" s="9" t="b">
        <f t="shared" si="12"/>
        <v>0</v>
      </c>
      <c r="AM10" s="9" t="b">
        <f t="shared" si="13"/>
        <v>0</v>
      </c>
      <c r="AN10" s="9" t="b">
        <f t="shared" si="14"/>
        <v>0</v>
      </c>
      <c r="AO10" s="9" t="b">
        <f t="shared" si="15"/>
        <v>0</v>
      </c>
      <c r="AP10" s="9" t="b">
        <f t="shared" si="16"/>
        <v>0</v>
      </c>
      <c r="AQ10" s="9" t="b">
        <f t="shared" si="17"/>
        <v>0</v>
      </c>
      <c r="AR10" s="9" t="b">
        <f t="shared" si="18"/>
        <v>0</v>
      </c>
      <c r="AS10" s="9" t="b">
        <f t="shared" si="19"/>
        <v>0</v>
      </c>
    </row>
    <row r="11" spans="1:45" x14ac:dyDescent="0.25">
      <c r="A11" s="9">
        <v>40</v>
      </c>
      <c r="B11" s="9" t="s">
        <v>119</v>
      </c>
      <c r="C11" s="9" t="s">
        <v>195</v>
      </c>
      <c r="D11" s="9" t="s">
        <v>133</v>
      </c>
      <c r="E11" s="9" t="s">
        <v>196</v>
      </c>
      <c r="F11" s="9">
        <v>4</v>
      </c>
      <c r="G11" s="9" t="s">
        <v>119</v>
      </c>
      <c r="H11" s="9" t="s">
        <v>120</v>
      </c>
      <c r="I11" s="9" t="s">
        <v>124</v>
      </c>
      <c r="J11" s="9" t="s">
        <v>197</v>
      </c>
      <c r="K11" s="11" t="s">
        <v>126</v>
      </c>
      <c r="L11" s="9" t="s">
        <v>124</v>
      </c>
      <c r="M11" s="9" t="s">
        <v>198</v>
      </c>
      <c r="N11" s="145" t="s">
        <v>126</v>
      </c>
      <c r="O11" s="9" t="s">
        <v>124</v>
      </c>
      <c r="P11" s="9" t="s">
        <v>199</v>
      </c>
      <c r="Q11" s="147" t="s">
        <v>126</v>
      </c>
      <c r="R11" s="9" t="s">
        <v>124</v>
      </c>
      <c r="S11" s="9" t="s">
        <v>200</v>
      </c>
      <c r="T11" s="151" t="s">
        <v>130</v>
      </c>
      <c r="U11" s="9" t="s">
        <v>124</v>
      </c>
      <c r="V11" s="9" t="s">
        <v>201</v>
      </c>
      <c r="W11" s="153" t="s">
        <v>130</v>
      </c>
      <c r="X11" s="9">
        <v>6.6</v>
      </c>
      <c r="Z11" s="9" t="b">
        <f t="shared" si="0"/>
        <v>0</v>
      </c>
      <c r="AA11" s="9" t="b">
        <f t="shared" si="1"/>
        <v>0</v>
      </c>
      <c r="AB11" s="9" t="b">
        <f t="shared" si="2"/>
        <v>0</v>
      </c>
      <c r="AC11" s="9" t="b">
        <f t="shared" si="3"/>
        <v>0</v>
      </c>
      <c r="AD11" s="9" t="b">
        <f t="shared" si="4"/>
        <v>0</v>
      </c>
      <c r="AE11" s="9" t="b">
        <f t="shared" si="5"/>
        <v>0</v>
      </c>
      <c r="AF11" s="9" t="b">
        <f t="shared" si="6"/>
        <v>0</v>
      </c>
      <c r="AG11" s="9" t="b">
        <f t="shared" si="7"/>
        <v>0</v>
      </c>
      <c r="AH11" s="9" t="b">
        <f t="shared" si="8"/>
        <v>0</v>
      </c>
      <c r="AI11" s="9" t="b">
        <f t="shared" si="9"/>
        <v>0</v>
      </c>
      <c r="AJ11" s="9" t="b">
        <f t="shared" si="10"/>
        <v>0</v>
      </c>
      <c r="AK11" s="9" t="b">
        <f t="shared" si="11"/>
        <v>0</v>
      </c>
      <c r="AL11" s="9" t="b">
        <f t="shared" si="12"/>
        <v>0</v>
      </c>
      <c r="AM11" s="9" t="b">
        <f t="shared" si="13"/>
        <v>0</v>
      </c>
      <c r="AN11" s="9" t="b">
        <f t="shared" si="14"/>
        <v>0</v>
      </c>
      <c r="AO11" s="9" t="b">
        <f t="shared" si="15"/>
        <v>0</v>
      </c>
      <c r="AP11" s="9" t="b">
        <f t="shared" si="16"/>
        <v>0</v>
      </c>
      <c r="AQ11" s="9" t="b">
        <f t="shared" si="17"/>
        <v>0</v>
      </c>
      <c r="AR11" s="9" t="b">
        <f t="shared" si="18"/>
        <v>0</v>
      </c>
      <c r="AS11" s="9" t="b">
        <f t="shared" si="19"/>
        <v>0</v>
      </c>
    </row>
    <row r="12" spans="1:45" x14ac:dyDescent="0.25">
      <c r="A12" s="9">
        <v>41</v>
      </c>
      <c r="B12" s="9" t="s">
        <v>202</v>
      </c>
      <c r="D12" s="9" t="s">
        <v>117</v>
      </c>
      <c r="E12" s="9" t="s">
        <v>203</v>
      </c>
      <c r="F12" s="9">
        <v>3</v>
      </c>
      <c r="G12" s="9" t="s">
        <v>173</v>
      </c>
      <c r="H12" s="9" t="s">
        <v>166</v>
      </c>
      <c r="I12" s="9" t="s">
        <v>124</v>
      </c>
      <c r="J12" s="9" t="s">
        <v>204</v>
      </c>
      <c r="K12" s="11" t="s">
        <v>205</v>
      </c>
      <c r="L12" s="9" t="s">
        <v>157</v>
      </c>
      <c r="M12" s="9" t="s">
        <v>206</v>
      </c>
      <c r="N12" s="145" t="s">
        <v>205</v>
      </c>
      <c r="O12" s="9" t="s">
        <v>157</v>
      </c>
      <c r="P12" s="9" t="s">
        <v>207</v>
      </c>
      <c r="Q12" s="147" t="s">
        <v>141</v>
      </c>
      <c r="R12" s="9" t="s">
        <v>124</v>
      </c>
      <c r="S12" s="9" t="s">
        <v>207</v>
      </c>
      <c r="T12" s="151" t="s">
        <v>205</v>
      </c>
      <c r="U12" s="9" t="s">
        <v>157</v>
      </c>
      <c r="V12" s="9" t="s">
        <v>207</v>
      </c>
      <c r="W12" s="153" t="s">
        <v>205</v>
      </c>
      <c r="X12" s="9">
        <v>9.6999999999999993</v>
      </c>
      <c r="Z12" s="9" t="b">
        <f t="shared" si="0"/>
        <v>0</v>
      </c>
      <c r="AA12" s="9" t="b">
        <f t="shared" si="1"/>
        <v>0</v>
      </c>
      <c r="AB12" s="9" t="b">
        <f t="shared" si="2"/>
        <v>0</v>
      </c>
      <c r="AC12" s="9" t="b">
        <f t="shared" si="3"/>
        <v>0</v>
      </c>
      <c r="AD12" s="9" t="b">
        <f t="shared" si="4"/>
        <v>0</v>
      </c>
      <c r="AE12" s="9" t="b">
        <f t="shared" si="5"/>
        <v>0</v>
      </c>
      <c r="AF12" s="9" t="b">
        <f t="shared" si="6"/>
        <v>0</v>
      </c>
      <c r="AG12" s="9" t="b">
        <f t="shared" si="7"/>
        <v>0</v>
      </c>
      <c r="AH12" s="9" t="b">
        <f t="shared" si="8"/>
        <v>0</v>
      </c>
      <c r="AI12" s="9" t="b">
        <f t="shared" si="9"/>
        <v>0</v>
      </c>
      <c r="AJ12" s="9" t="b">
        <f t="shared" si="10"/>
        <v>0</v>
      </c>
      <c r="AK12" s="9" t="b">
        <f t="shared" si="11"/>
        <v>0</v>
      </c>
      <c r="AL12" s="9" t="b">
        <f t="shared" si="12"/>
        <v>0</v>
      </c>
      <c r="AM12" s="9" t="b">
        <f t="shared" si="13"/>
        <v>0</v>
      </c>
      <c r="AN12" s="9" t="b">
        <f t="shared" si="14"/>
        <v>0</v>
      </c>
      <c r="AO12" s="9" t="b">
        <f t="shared" si="15"/>
        <v>0</v>
      </c>
      <c r="AP12" s="9" t="b">
        <f t="shared" si="16"/>
        <v>0</v>
      </c>
      <c r="AQ12" s="9" t="b">
        <f t="shared" si="17"/>
        <v>0</v>
      </c>
      <c r="AR12" s="9" t="b">
        <f t="shared" si="18"/>
        <v>0</v>
      </c>
      <c r="AS12" s="9" t="b">
        <f t="shared" si="19"/>
        <v>0</v>
      </c>
    </row>
    <row r="13" spans="1:45" x14ac:dyDescent="0.25">
      <c r="A13" s="9">
        <v>43</v>
      </c>
      <c r="B13" s="9" t="s">
        <v>208</v>
      </c>
      <c r="C13" s="9" t="s">
        <v>209</v>
      </c>
      <c r="D13" s="9" t="s">
        <v>117</v>
      </c>
      <c r="E13" s="9" t="s">
        <v>210</v>
      </c>
      <c r="F13" s="9">
        <v>4</v>
      </c>
      <c r="G13" s="9" t="s">
        <v>173</v>
      </c>
      <c r="H13" s="9" t="s">
        <v>120</v>
      </c>
      <c r="I13" s="9" t="s">
        <v>124</v>
      </c>
      <c r="J13" s="9" t="s">
        <v>211</v>
      </c>
      <c r="K13" s="11" t="s">
        <v>126</v>
      </c>
      <c r="L13" s="9" t="s">
        <v>154</v>
      </c>
      <c r="M13" s="9" t="s">
        <v>212</v>
      </c>
      <c r="N13" s="145" t="s">
        <v>126</v>
      </c>
      <c r="O13" s="9" t="s">
        <v>192</v>
      </c>
      <c r="P13" s="9" t="s">
        <v>213</v>
      </c>
      <c r="Q13" s="147" t="s">
        <v>126</v>
      </c>
      <c r="R13" s="9" t="s">
        <v>124</v>
      </c>
      <c r="S13" s="9" t="s">
        <v>214</v>
      </c>
      <c r="T13" s="151" t="s">
        <v>130</v>
      </c>
      <c r="U13" s="9" t="s">
        <v>157</v>
      </c>
      <c r="V13" s="9" t="s">
        <v>215</v>
      </c>
      <c r="W13" s="153" t="s">
        <v>156</v>
      </c>
      <c r="X13" s="9">
        <v>12.4</v>
      </c>
      <c r="Z13" s="9" t="b">
        <f t="shared" si="0"/>
        <v>0</v>
      </c>
      <c r="AA13" s="9" t="b">
        <f t="shared" si="1"/>
        <v>0</v>
      </c>
      <c r="AB13" s="9" t="b">
        <f t="shared" si="2"/>
        <v>0</v>
      </c>
      <c r="AC13" s="9" t="b">
        <f t="shared" si="3"/>
        <v>0</v>
      </c>
      <c r="AD13" s="9" t="b">
        <f t="shared" si="4"/>
        <v>0</v>
      </c>
      <c r="AE13" s="9" t="b">
        <f t="shared" si="5"/>
        <v>0</v>
      </c>
      <c r="AF13" s="9" t="b">
        <f t="shared" si="6"/>
        <v>0</v>
      </c>
      <c r="AG13" s="9" t="b">
        <f t="shared" si="7"/>
        <v>0</v>
      </c>
      <c r="AH13" s="9" t="b">
        <f t="shared" si="8"/>
        <v>0</v>
      </c>
      <c r="AI13" s="9" t="b">
        <f t="shared" si="9"/>
        <v>0</v>
      </c>
      <c r="AJ13" s="9" t="b">
        <f t="shared" si="10"/>
        <v>0</v>
      </c>
      <c r="AK13" s="9" t="b">
        <f t="shared" si="11"/>
        <v>0</v>
      </c>
      <c r="AL13" s="9" t="b">
        <f t="shared" si="12"/>
        <v>0</v>
      </c>
      <c r="AM13" s="9" t="b">
        <f t="shared" si="13"/>
        <v>0</v>
      </c>
      <c r="AN13" s="9" t="b">
        <f t="shared" si="14"/>
        <v>0</v>
      </c>
      <c r="AO13" s="9" t="b">
        <f t="shared" si="15"/>
        <v>0</v>
      </c>
      <c r="AP13" s="9" t="b">
        <f t="shared" si="16"/>
        <v>0</v>
      </c>
      <c r="AQ13" s="9" t="b">
        <f t="shared" si="17"/>
        <v>0</v>
      </c>
      <c r="AR13" s="9" t="b">
        <f t="shared" si="18"/>
        <v>0</v>
      </c>
      <c r="AS13" s="9" t="b">
        <f t="shared" si="19"/>
        <v>0</v>
      </c>
    </row>
    <row r="14" spans="1:45" x14ac:dyDescent="0.25">
      <c r="A14" s="9">
        <v>44</v>
      </c>
      <c r="B14" s="9" t="s">
        <v>119</v>
      </c>
      <c r="C14" s="9" t="s">
        <v>216</v>
      </c>
      <c r="D14" s="9" t="s">
        <v>117</v>
      </c>
      <c r="E14" s="9" t="s">
        <v>118</v>
      </c>
      <c r="F14" s="9">
        <v>4</v>
      </c>
      <c r="G14" s="9" t="s">
        <v>119</v>
      </c>
      <c r="H14" s="9" t="s">
        <v>135</v>
      </c>
      <c r="I14" s="9" t="s">
        <v>157</v>
      </c>
      <c r="J14" s="9" t="s">
        <v>217</v>
      </c>
      <c r="K14" s="11" t="s">
        <v>123</v>
      </c>
      <c r="L14" s="9" t="s">
        <v>157</v>
      </c>
      <c r="M14" s="9" t="s">
        <v>218</v>
      </c>
      <c r="N14" s="145" t="s">
        <v>156</v>
      </c>
      <c r="O14" s="9" t="s">
        <v>157</v>
      </c>
      <c r="P14" s="9" t="s">
        <v>219</v>
      </c>
      <c r="Q14" s="147" t="s">
        <v>123</v>
      </c>
      <c r="R14" s="9" t="s">
        <v>157</v>
      </c>
      <c r="S14" s="9" t="s">
        <v>220</v>
      </c>
      <c r="T14" s="151" t="s">
        <v>156</v>
      </c>
      <c r="U14" s="9" t="s">
        <v>121</v>
      </c>
      <c r="V14" s="9" t="s">
        <v>221</v>
      </c>
      <c r="W14" s="153" t="s">
        <v>156</v>
      </c>
      <c r="X14" s="9">
        <v>10.9</v>
      </c>
      <c r="Z14" s="9" t="b">
        <f t="shared" si="0"/>
        <v>0</v>
      </c>
      <c r="AA14" s="9" t="b">
        <f t="shared" si="1"/>
        <v>0</v>
      </c>
      <c r="AB14" s="9" t="b">
        <f t="shared" si="2"/>
        <v>0</v>
      </c>
      <c r="AC14" s="9" t="b">
        <f t="shared" si="3"/>
        <v>0</v>
      </c>
      <c r="AD14" s="9" t="b">
        <f t="shared" si="4"/>
        <v>0</v>
      </c>
      <c r="AE14" s="9" t="b">
        <f t="shared" si="5"/>
        <v>0</v>
      </c>
      <c r="AF14" s="9" t="b">
        <f t="shared" si="6"/>
        <v>0</v>
      </c>
      <c r="AG14" s="9" t="b">
        <f t="shared" si="7"/>
        <v>0</v>
      </c>
      <c r="AH14" s="9" t="b">
        <f t="shared" si="8"/>
        <v>0</v>
      </c>
      <c r="AI14" s="9" t="b">
        <f t="shared" si="9"/>
        <v>0</v>
      </c>
      <c r="AJ14" s="9" t="b">
        <f t="shared" si="10"/>
        <v>0</v>
      </c>
      <c r="AK14" s="9" t="b">
        <f t="shared" si="11"/>
        <v>0</v>
      </c>
      <c r="AL14" s="9" t="b">
        <f t="shared" si="12"/>
        <v>1</v>
      </c>
      <c r="AM14" s="9" t="b">
        <f t="shared" si="13"/>
        <v>1</v>
      </c>
      <c r="AN14" s="9" t="b">
        <f t="shared" si="14"/>
        <v>1</v>
      </c>
      <c r="AO14" s="9" t="b">
        <f t="shared" si="15"/>
        <v>1</v>
      </c>
      <c r="AP14" s="9" t="b">
        <f t="shared" si="16"/>
        <v>1</v>
      </c>
      <c r="AQ14" s="9" t="b">
        <f t="shared" si="17"/>
        <v>1</v>
      </c>
      <c r="AR14" s="9" t="b">
        <f t="shared" si="18"/>
        <v>0</v>
      </c>
      <c r="AS14" s="9" t="b">
        <f t="shared" si="19"/>
        <v>0</v>
      </c>
    </row>
    <row r="15" spans="1:45" x14ac:dyDescent="0.25">
      <c r="A15" s="9">
        <v>45</v>
      </c>
      <c r="B15" s="9" t="s">
        <v>119</v>
      </c>
      <c r="C15" s="9" t="s">
        <v>119</v>
      </c>
      <c r="D15" s="9" t="s">
        <v>117</v>
      </c>
      <c r="E15" s="9" t="s">
        <v>222</v>
      </c>
      <c r="F15" s="9">
        <v>4</v>
      </c>
      <c r="G15" s="9" t="s">
        <v>119</v>
      </c>
      <c r="H15" s="9" t="s">
        <v>166</v>
      </c>
      <c r="I15" s="9" t="s">
        <v>124</v>
      </c>
      <c r="J15" s="9" t="s">
        <v>223</v>
      </c>
      <c r="K15" s="11" t="s">
        <v>126</v>
      </c>
      <c r="L15" s="9" t="s">
        <v>192</v>
      </c>
      <c r="M15" s="16" t="s">
        <v>224</v>
      </c>
      <c r="N15" s="146" t="s">
        <v>126</v>
      </c>
      <c r="O15" s="9" t="s">
        <v>124</v>
      </c>
      <c r="P15" s="9" t="s">
        <v>225</v>
      </c>
      <c r="Q15" s="147" t="s">
        <v>736</v>
      </c>
      <c r="R15" s="9" t="s">
        <v>124</v>
      </c>
      <c r="S15" s="9" t="s">
        <v>226</v>
      </c>
      <c r="T15" s="151" t="s">
        <v>130</v>
      </c>
      <c r="U15" s="9" t="s">
        <v>227</v>
      </c>
      <c r="V15" s="9" t="s">
        <v>228</v>
      </c>
      <c r="W15" s="153" t="s">
        <v>156</v>
      </c>
      <c r="X15" s="9">
        <v>6.7</v>
      </c>
      <c r="Z15" s="9" t="b">
        <f t="shared" si="0"/>
        <v>0</v>
      </c>
      <c r="AA15" s="9" t="b">
        <f t="shared" si="1"/>
        <v>0</v>
      </c>
      <c r="AB15" s="9" t="b">
        <f t="shared" si="2"/>
        <v>0</v>
      </c>
      <c r="AC15" s="9" t="b">
        <f t="shared" si="3"/>
        <v>0</v>
      </c>
      <c r="AD15" s="9" t="b">
        <f t="shared" si="4"/>
        <v>0</v>
      </c>
      <c r="AE15" s="9" t="b">
        <f t="shared" si="5"/>
        <v>0</v>
      </c>
      <c r="AF15" s="9" t="b">
        <f t="shared" si="6"/>
        <v>0</v>
      </c>
      <c r="AG15" s="9" t="b">
        <f t="shared" si="7"/>
        <v>0</v>
      </c>
      <c r="AH15" s="9" t="b">
        <f t="shared" si="8"/>
        <v>0</v>
      </c>
      <c r="AI15" s="9" t="b">
        <f t="shared" si="9"/>
        <v>0</v>
      </c>
      <c r="AJ15" s="9" t="b">
        <f t="shared" si="10"/>
        <v>0</v>
      </c>
      <c r="AK15" s="9" t="b">
        <f t="shared" si="11"/>
        <v>0</v>
      </c>
      <c r="AL15" s="9" t="b">
        <f t="shared" si="12"/>
        <v>0</v>
      </c>
      <c r="AM15" s="9" t="b">
        <f t="shared" si="13"/>
        <v>0</v>
      </c>
      <c r="AN15" s="9" t="b">
        <f t="shared" si="14"/>
        <v>0</v>
      </c>
      <c r="AO15" s="9" t="b">
        <f t="shared" si="15"/>
        <v>0</v>
      </c>
      <c r="AP15" s="9" t="b">
        <f t="shared" si="16"/>
        <v>0</v>
      </c>
      <c r="AQ15" s="9" t="b">
        <f t="shared" si="17"/>
        <v>0</v>
      </c>
      <c r="AR15" s="9" t="b">
        <f t="shared" si="18"/>
        <v>0</v>
      </c>
      <c r="AS15" s="9" t="b">
        <f t="shared" si="19"/>
        <v>0</v>
      </c>
    </row>
    <row r="16" spans="1:45" x14ac:dyDescent="0.25">
      <c r="A16" s="9">
        <v>46</v>
      </c>
      <c r="B16" s="9" t="s">
        <v>152</v>
      </c>
      <c r="C16" s="16" t="s">
        <v>229</v>
      </c>
      <c r="D16" s="9" t="s">
        <v>117</v>
      </c>
      <c r="E16" s="9" t="s">
        <v>118</v>
      </c>
      <c r="F16" s="9">
        <v>4</v>
      </c>
      <c r="G16" s="9" t="s">
        <v>119</v>
      </c>
      <c r="H16" s="9" t="s">
        <v>166</v>
      </c>
      <c r="I16" s="9" t="s">
        <v>230</v>
      </c>
      <c r="J16" s="9" t="s">
        <v>231</v>
      </c>
      <c r="K16" s="11" t="s">
        <v>123</v>
      </c>
      <c r="L16" s="9" t="s">
        <v>142</v>
      </c>
      <c r="M16" s="9" t="s">
        <v>232</v>
      </c>
      <c r="N16" s="145" t="s">
        <v>126</v>
      </c>
      <c r="O16" s="9" t="s">
        <v>128</v>
      </c>
      <c r="P16" s="9" t="s">
        <v>233</v>
      </c>
      <c r="Q16" s="147" t="s">
        <v>736</v>
      </c>
      <c r="R16" s="9" t="s">
        <v>128</v>
      </c>
      <c r="T16" s="151" t="s">
        <v>141</v>
      </c>
      <c r="U16" s="9" t="s">
        <v>227</v>
      </c>
      <c r="V16" s="9" t="s">
        <v>234</v>
      </c>
      <c r="W16" s="153" t="s">
        <v>156</v>
      </c>
      <c r="X16" s="9">
        <v>15.8</v>
      </c>
      <c r="Z16" s="9" t="b">
        <f t="shared" si="0"/>
        <v>0</v>
      </c>
      <c r="AA16" s="9" t="b">
        <f t="shared" si="1"/>
        <v>1</v>
      </c>
      <c r="AB16" s="9" t="b">
        <f t="shared" si="2"/>
        <v>0</v>
      </c>
      <c r="AC16" s="9" t="b">
        <f t="shared" si="3"/>
        <v>0</v>
      </c>
      <c r="AD16" s="9" t="b">
        <f t="shared" si="4"/>
        <v>0</v>
      </c>
      <c r="AE16" s="9" t="b">
        <f t="shared" si="5"/>
        <v>0</v>
      </c>
      <c r="AF16" s="9" t="b">
        <f t="shared" si="6"/>
        <v>0</v>
      </c>
      <c r="AG16" s="9" t="b">
        <f t="shared" si="7"/>
        <v>0</v>
      </c>
      <c r="AH16" s="9" t="b">
        <f t="shared" si="8"/>
        <v>0</v>
      </c>
      <c r="AI16" s="9" t="b">
        <f t="shared" si="9"/>
        <v>0</v>
      </c>
      <c r="AJ16" s="9" t="b">
        <f t="shared" si="10"/>
        <v>0</v>
      </c>
      <c r="AK16" s="9" t="b">
        <f t="shared" si="11"/>
        <v>0</v>
      </c>
      <c r="AL16" s="9" t="b">
        <f t="shared" si="12"/>
        <v>0</v>
      </c>
      <c r="AM16" s="9" t="b">
        <f t="shared" si="13"/>
        <v>0</v>
      </c>
      <c r="AN16" s="9" t="b">
        <f t="shared" si="14"/>
        <v>1</v>
      </c>
      <c r="AO16" s="9" t="b">
        <f t="shared" si="15"/>
        <v>0</v>
      </c>
      <c r="AP16" s="9" t="b">
        <f t="shared" si="16"/>
        <v>0</v>
      </c>
      <c r="AQ16" s="9" t="b">
        <f t="shared" si="17"/>
        <v>0</v>
      </c>
      <c r="AR16" s="9" t="b">
        <f t="shared" si="18"/>
        <v>0</v>
      </c>
      <c r="AS16" s="9" t="b">
        <f t="shared" si="19"/>
        <v>0</v>
      </c>
    </row>
    <row r="17" spans="1:45" x14ac:dyDescent="0.25">
      <c r="A17" s="9">
        <v>47</v>
      </c>
      <c r="B17" s="16" t="s">
        <v>235</v>
      </c>
      <c r="C17" s="9" t="s">
        <v>236</v>
      </c>
      <c r="D17" s="9" t="s">
        <v>117</v>
      </c>
      <c r="E17" s="9" t="s">
        <v>237</v>
      </c>
      <c r="F17" s="9">
        <v>3</v>
      </c>
      <c r="G17" s="9" t="s">
        <v>173</v>
      </c>
      <c r="H17" s="9" t="s">
        <v>120</v>
      </c>
      <c r="I17" s="9" t="s">
        <v>154</v>
      </c>
      <c r="J17" s="9" t="s">
        <v>238</v>
      </c>
      <c r="K17" s="11" t="s">
        <v>126</v>
      </c>
      <c r="L17" s="9" t="s">
        <v>128</v>
      </c>
      <c r="M17" s="9" t="s">
        <v>239</v>
      </c>
      <c r="N17" s="145" t="s">
        <v>126</v>
      </c>
      <c r="O17" s="9" t="s">
        <v>142</v>
      </c>
      <c r="P17" s="9" t="s">
        <v>240</v>
      </c>
      <c r="Q17" s="147" t="s">
        <v>126</v>
      </c>
      <c r="R17" s="9" t="s">
        <v>128</v>
      </c>
      <c r="S17" s="9" t="s">
        <v>241</v>
      </c>
      <c r="T17" s="151" t="s">
        <v>130</v>
      </c>
      <c r="U17" s="9" t="s">
        <v>192</v>
      </c>
      <c r="V17" s="9" t="s">
        <v>242</v>
      </c>
      <c r="W17" s="153" t="s">
        <v>130</v>
      </c>
      <c r="X17" s="9">
        <v>7.8</v>
      </c>
      <c r="Z17" s="9" t="b">
        <f t="shared" si="0"/>
        <v>0</v>
      </c>
      <c r="AA17" s="9" t="b">
        <f t="shared" si="1"/>
        <v>0</v>
      </c>
      <c r="AB17" s="9" t="b">
        <f t="shared" si="2"/>
        <v>0</v>
      </c>
      <c r="AC17" s="9" t="b">
        <f t="shared" si="3"/>
        <v>0</v>
      </c>
      <c r="AD17" s="9" t="b">
        <f t="shared" si="4"/>
        <v>0</v>
      </c>
      <c r="AE17" s="9" t="b">
        <f t="shared" si="5"/>
        <v>0</v>
      </c>
      <c r="AF17" s="9" t="b">
        <f t="shared" si="6"/>
        <v>0</v>
      </c>
      <c r="AG17" s="9" t="b">
        <f t="shared" si="7"/>
        <v>0</v>
      </c>
      <c r="AH17" s="9" t="b">
        <f t="shared" si="8"/>
        <v>0</v>
      </c>
      <c r="AI17" s="9" t="b">
        <f t="shared" si="9"/>
        <v>0</v>
      </c>
      <c r="AJ17" s="9" t="b">
        <f t="shared" si="10"/>
        <v>0</v>
      </c>
      <c r="AK17" s="9" t="b">
        <f t="shared" si="11"/>
        <v>0</v>
      </c>
      <c r="AL17" s="9" t="b">
        <f t="shared" si="12"/>
        <v>0</v>
      </c>
      <c r="AM17" s="9" t="b">
        <f t="shared" si="13"/>
        <v>0</v>
      </c>
      <c r="AN17" s="9" t="b">
        <f t="shared" si="14"/>
        <v>0</v>
      </c>
      <c r="AO17" s="9" t="b">
        <f t="shared" si="15"/>
        <v>0</v>
      </c>
      <c r="AP17" s="9" t="b">
        <f t="shared" si="16"/>
        <v>0</v>
      </c>
      <c r="AQ17" s="9" t="b">
        <f t="shared" si="17"/>
        <v>0</v>
      </c>
      <c r="AR17" s="9" t="b">
        <f t="shared" si="18"/>
        <v>0</v>
      </c>
      <c r="AS17" s="9" t="b">
        <f t="shared" si="19"/>
        <v>0</v>
      </c>
    </row>
    <row r="18" spans="1:45" x14ac:dyDescent="0.25">
      <c r="A18" s="9">
        <v>48</v>
      </c>
      <c r="B18" s="9" t="s">
        <v>119</v>
      </c>
      <c r="C18" s="16" t="s">
        <v>243</v>
      </c>
      <c r="D18" s="9" t="s">
        <v>133</v>
      </c>
      <c r="E18" s="9" t="s">
        <v>145</v>
      </c>
      <c r="F18" s="9">
        <v>4</v>
      </c>
      <c r="G18" s="9" t="s">
        <v>119</v>
      </c>
      <c r="H18" s="9" t="s">
        <v>135</v>
      </c>
      <c r="I18" s="9" t="s">
        <v>227</v>
      </c>
      <c r="J18" s="9" t="s">
        <v>244</v>
      </c>
      <c r="K18" s="11" t="s">
        <v>123</v>
      </c>
      <c r="L18" s="9" t="s">
        <v>128</v>
      </c>
      <c r="M18" s="9" t="s">
        <v>245</v>
      </c>
      <c r="N18" s="145" t="s">
        <v>126</v>
      </c>
      <c r="O18" s="9" t="s">
        <v>148</v>
      </c>
      <c r="P18" s="16" t="s">
        <v>246</v>
      </c>
      <c r="Q18" s="148" t="s">
        <v>123</v>
      </c>
      <c r="R18" s="9" t="s">
        <v>227</v>
      </c>
      <c r="S18" s="9" t="s">
        <v>247</v>
      </c>
      <c r="T18" s="151" t="s">
        <v>156</v>
      </c>
      <c r="U18" s="9" t="s">
        <v>128</v>
      </c>
      <c r="V18" s="9" t="s">
        <v>248</v>
      </c>
      <c r="W18" s="153" t="s">
        <v>130</v>
      </c>
      <c r="X18" s="9">
        <v>19.3</v>
      </c>
      <c r="Z18" s="9" t="b">
        <f t="shared" si="0"/>
        <v>0</v>
      </c>
      <c r="AA18" s="9" t="b">
        <f t="shared" si="1"/>
        <v>1</v>
      </c>
      <c r="AB18" s="9" t="b">
        <f t="shared" si="2"/>
        <v>1</v>
      </c>
      <c r="AC18" s="9" t="b">
        <f t="shared" si="3"/>
        <v>0</v>
      </c>
      <c r="AD18" s="9" t="b">
        <f t="shared" si="4"/>
        <v>1</v>
      </c>
      <c r="AE18" s="9" t="b">
        <f t="shared" si="5"/>
        <v>1</v>
      </c>
      <c r="AF18" s="9" t="b">
        <f t="shared" si="6"/>
        <v>0</v>
      </c>
      <c r="AG18" s="9" t="b">
        <f t="shared" si="7"/>
        <v>0</v>
      </c>
      <c r="AH18" s="9" t="b">
        <f t="shared" si="8"/>
        <v>0</v>
      </c>
      <c r="AI18" s="9" t="b">
        <f t="shared" si="9"/>
        <v>0</v>
      </c>
      <c r="AJ18" s="9" t="b">
        <f t="shared" si="10"/>
        <v>0</v>
      </c>
      <c r="AK18" s="9" t="b">
        <f t="shared" si="11"/>
        <v>0</v>
      </c>
      <c r="AL18" s="9" t="b">
        <f t="shared" si="12"/>
        <v>1</v>
      </c>
      <c r="AM18" s="9" t="b">
        <f t="shared" si="13"/>
        <v>0</v>
      </c>
      <c r="AN18" s="9" t="b">
        <f t="shared" si="14"/>
        <v>0</v>
      </c>
      <c r="AO18" s="9" t="b">
        <f t="shared" si="15"/>
        <v>1</v>
      </c>
      <c r="AP18" s="9" t="b">
        <f t="shared" si="16"/>
        <v>0</v>
      </c>
      <c r="AQ18" s="9" t="b">
        <f t="shared" si="17"/>
        <v>0</v>
      </c>
      <c r="AR18" s="9" t="b">
        <f t="shared" si="18"/>
        <v>0</v>
      </c>
      <c r="AS18" s="9" t="b">
        <f t="shared" si="19"/>
        <v>0</v>
      </c>
    </row>
    <row r="19" spans="1:45" x14ac:dyDescent="0.25">
      <c r="A19" s="9">
        <v>49</v>
      </c>
      <c r="B19" s="9" t="s">
        <v>152</v>
      </c>
      <c r="C19" s="9" t="s">
        <v>249</v>
      </c>
      <c r="D19" s="9" t="s">
        <v>133</v>
      </c>
      <c r="E19" s="9" t="s">
        <v>118</v>
      </c>
      <c r="F19" s="9">
        <v>4</v>
      </c>
      <c r="G19" s="9" t="s">
        <v>119</v>
      </c>
      <c r="H19" s="9" t="s">
        <v>135</v>
      </c>
      <c r="I19" s="9" t="s">
        <v>136</v>
      </c>
      <c r="J19" s="9" t="s">
        <v>250</v>
      </c>
      <c r="K19" s="144" t="s">
        <v>156</v>
      </c>
      <c r="L19" s="9" t="s">
        <v>124</v>
      </c>
      <c r="M19" s="9" t="s">
        <v>251</v>
      </c>
      <c r="N19" s="145" t="s">
        <v>126</v>
      </c>
      <c r="O19" s="9" t="s">
        <v>154</v>
      </c>
      <c r="Q19" s="147" t="s">
        <v>141</v>
      </c>
      <c r="R19" s="9" t="s">
        <v>128</v>
      </c>
      <c r="T19" s="151" t="s">
        <v>141</v>
      </c>
      <c r="U19" s="9" t="s">
        <v>124</v>
      </c>
      <c r="V19" s="9" t="s">
        <v>252</v>
      </c>
      <c r="W19" s="153" t="s">
        <v>130</v>
      </c>
      <c r="X19" s="9">
        <v>7.7</v>
      </c>
      <c r="Z19" s="9" t="b">
        <f t="shared" si="0"/>
        <v>0</v>
      </c>
      <c r="AA19" s="9" t="b">
        <f t="shared" si="1"/>
        <v>0</v>
      </c>
      <c r="AB19" s="9" t="b">
        <f t="shared" si="2"/>
        <v>0</v>
      </c>
      <c r="AC19" s="9" t="b">
        <f t="shared" si="3"/>
        <v>0</v>
      </c>
      <c r="AD19" s="9" t="b">
        <f t="shared" si="4"/>
        <v>0</v>
      </c>
      <c r="AE19" s="9" t="b">
        <f t="shared" si="5"/>
        <v>0</v>
      </c>
      <c r="AF19" s="9" t="b">
        <f t="shared" si="6"/>
        <v>0</v>
      </c>
      <c r="AG19" s="9" t="b">
        <f t="shared" si="7"/>
        <v>0</v>
      </c>
      <c r="AH19" s="9" t="b">
        <f t="shared" si="8"/>
        <v>0</v>
      </c>
      <c r="AI19" s="9" t="b">
        <f t="shared" si="9"/>
        <v>0</v>
      </c>
      <c r="AJ19" s="9" t="b">
        <f t="shared" si="10"/>
        <v>0</v>
      </c>
      <c r="AK19" s="9" t="b">
        <f t="shared" si="11"/>
        <v>0</v>
      </c>
      <c r="AL19" s="9" t="b">
        <f t="shared" si="12"/>
        <v>0</v>
      </c>
      <c r="AM19" s="9" t="b">
        <f t="shared" si="13"/>
        <v>0</v>
      </c>
      <c r="AN19" s="9" t="b">
        <f t="shared" si="14"/>
        <v>0</v>
      </c>
      <c r="AO19" s="9" t="b">
        <f t="shared" si="15"/>
        <v>0</v>
      </c>
      <c r="AP19" s="9" t="b">
        <f t="shared" si="16"/>
        <v>0</v>
      </c>
      <c r="AQ19" s="9" t="b">
        <f t="shared" si="17"/>
        <v>0</v>
      </c>
      <c r="AR19" s="9" t="b">
        <f t="shared" si="18"/>
        <v>0</v>
      </c>
      <c r="AS19" s="9" t="b">
        <f t="shared" si="19"/>
        <v>0</v>
      </c>
    </row>
    <row r="20" spans="1:45" x14ac:dyDescent="0.25">
      <c r="A20" s="9">
        <v>51</v>
      </c>
      <c r="B20" s="9" t="s">
        <v>152</v>
      </c>
      <c r="C20" s="9" t="s">
        <v>253</v>
      </c>
      <c r="D20" s="9" t="s">
        <v>117</v>
      </c>
      <c r="E20" s="9" t="s">
        <v>254</v>
      </c>
      <c r="F20" s="9">
        <v>4</v>
      </c>
      <c r="G20" s="9" t="s">
        <v>119</v>
      </c>
      <c r="H20" s="9" t="s">
        <v>166</v>
      </c>
      <c r="I20" s="9" t="s">
        <v>157</v>
      </c>
      <c r="J20" s="9" t="s">
        <v>255</v>
      </c>
      <c r="K20" s="11" t="s">
        <v>123</v>
      </c>
      <c r="L20" s="9" t="s">
        <v>124</v>
      </c>
      <c r="M20" s="9" t="s">
        <v>256</v>
      </c>
      <c r="N20" s="145" t="s">
        <v>126</v>
      </c>
      <c r="O20" s="9" t="s">
        <v>227</v>
      </c>
      <c r="P20" s="9" t="s">
        <v>257</v>
      </c>
      <c r="Q20" s="147" t="s">
        <v>141</v>
      </c>
      <c r="R20" s="9" t="s">
        <v>128</v>
      </c>
      <c r="S20" s="9" t="s">
        <v>258</v>
      </c>
      <c r="T20" s="151" t="s">
        <v>130</v>
      </c>
      <c r="U20" s="9" t="s">
        <v>124</v>
      </c>
      <c r="V20" s="9" t="s">
        <v>259</v>
      </c>
      <c r="W20" s="153" t="s">
        <v>130</v>
      </c>
      <c r="X20" s="9">
        <v>9.6</v>
      </c>
      <c r="Z20" s="9" t="b">
        <f t="shared" si="0"/>
        <v>1</v>
      </c>
      <c r="AA20" s="9" t="b">
        <f t="shared" si="1"/>
        <v>1</v>
      </c>
      <c r="AB20" s="9" t="b">
        <f t="shared" si="2"/>
        <v>1</v>
      </c>
      <c r="AC20" s="9" t="b">
        <f t="shared" si="3"/>
        <v>0</v>
      </c>
      <c r="AD20" s="9" t="b">
        <f t="shared" si="4"/>
        <v>0</v>
      </c>
      <c r="AE20" s="9" t="b">
        <f t="shared" si="5"/>
        <v>0</v>
      </c>
      <c r="AF20" s="9" t="b">
        <f t="shared" si="6"/>
        <v>0</v>
      </c>
      <c r="AG20" s="9" t="b">
        <f t="shared" si="7"/>
        <v>0</v>
      </c>
      <c r="AH20" s="9" t="b">
        <f t="shared" si="8"/>
        <v>0</v>
      </c>
      <c r="AI20" s="9" t="b">
        <f t="shared" si="9"/>
        <v>0</v>
      </c>
      <c r="AJ20" s="9" t="b">
        <f t="shared" si="10"/>
        <v>0</v>
      </c>
      <c r="AK20" s="9" t="b">
        <f t="shared" si="11"/>
        <v>0</v>
      </c>
      <c r="AL20" s="9" t="b">
        <f t="shared" si="12"/>
        <v>0</v>
      </c>
      <c r="AM20" s="9" t="b">
        <f t="shared" si="13"/>
        <v>0</v>
      </c>
      <c r="AN20" s="9" t="b">
        <f t="shared" si="14"/>
        <v>0</v>
      </c>
      <c r="AO20" s="9" t="b">
        <f t="shared" si="15"/>
        <v>0</v>
      </c>
      <c r="AP20" s="9" t="b">
        <f t="shared" si="16"/>
        <v>0</v>
      </c>
      <c r="AQ20" s="9" t="b">
        <f t="shared" si="17"/>
        <v>0</v>
      </c>
      <c r="AR20" s="9" t="b">
        <f t="shared" si="18"/>
        <v>0</v>
      </c>
      <c r="AS20" s="9" t="b">
        <f t="shared" si="19"/>
        <v>0</v>
      </c>
    </row>
    <row r="21" spans="1:45" x14ac:dyDescent="0.25">
      <c r="A21" s="9">
        <v>52</v>
      </c>
      <c r="B21" s="9" t="s">
        <v>119</v>
      </c>
      <c r="C21" s="9" t="s">
        <v>119</v>
      </c>
      <c r="D21" s="9" t="s">
        <v>133</v>
      </c>
      <c r="E21" s="9" t="s">
        <v>260</v>
      </c>
      <c r="F21" s="9">
        <v>4</v>
      </c>
      <c r="G21" s="9" t="s">
        <v>173</v>
      </c>
      <c r="H21" s="9" t="s">
        <v>166</v>
      </c>
      <c r="I21" s="9" t="s">
        <v>154</v>
      </c>
      <c r="J21" s="9" t="s">
        <v>261</v>
      </c>
      <c r="K21" s="144" t="s">
        <v>126</v>
      </c>
      <c r="L21" s="9" t="s">
        <v>124</v>
      </c>
      <c r="M21" s="9" t="s">
        <v>262</v>
      </c>
      <c r="N21" s="145" t="s">
        <v>126</v>
      </c>
      <c r="O21" s="9" t="s">
        <v>230</v>
      </c>
      <c r="P21" s="9" t="s">
        <v>263</v>
      </c>
      <c r="Q21" s="147" t="s">
        <v>123</v>
      </c>
      <c r="R21" s="9" t="s">
        <v>128</v>
      </c>
      <c r="S21" s="9" t="s">
        <v>264</v>
      </c>
      <c r="T21" s="151" t="s">
        <v>130</v>
      </c>
      <c r="U21" s="9" t="s">
        <v>124</v>
      </c>
      <c r="V21" s="9" t="s">
        <v>265</v>
      </c>
      <c r="W21" s="153" t="s">
        <v>130</v>
      </c>
      <c r="X21" s="9">
        <v>7.8</v>
      </c>
      <c r="Z21" s="9" t="b">
        <f t="shared" si="0"/>
        <v>0</v>
      </c>
      <c r="AA21" s="9" t="b">
        <f t="shared" si="1"/>
        <v>0</v>
      </c>
      <c r="AB21" s="9" t="b">
        <f t="shared" si="2"/>
        <v>0</v>
      </c>
      <c r="AC21" s="9" t="b">
        <f t="shared" si="3"/>
        <v>1</v>
      </c>
      <c r="AD21" s="9" t="b">
        <f t="shared" si="4"/>
        <v>1</v>
      </c>
      <c r="AE21" s="9" t="b">
        <f t="shared" si="5"/>
        <v>1</v>
      </c>
      <c r="AF21" s="9" t="b">
        <f t="shared" si="6"/>
        <v>0</v>
      </c>
      <c r="AG21" s="9" t="b">
        <f t="shared" si="7"/>
        <v>0</v>
      </c>
      <c r="AH21" s="9" t="b">
        <f t="shared" si="8"/>
        <v>0</v>
      </c>
      <c r="AI21" s="9" t="b">
        <f t="shared" si="9"/>
        <v>0</v>
      </c>
      <c r="AJ21" s="9" t="b">
        <f t="shared" si="10"/>
        <v>0</v>
      </c>
      <c r="AK21" s="9" t="b">
        <f t="shared" si="11"/>
        <v>0</v>
      </c>
      <c r="AL21" s="9" t="b">
        <f t="shared" si="12"/>
        <v>0</v>
      </c>
      <c r="AM21" s="9" t="b">
        <f t="shared" si="13"/>
        <v>0</v>
      </c>
      <c r="AN21" s="9" t="b">
        <f t="shared" si="14"/>
        <v>0</v>
      </c>
      <c r="AO21" s="9" t="b">
        <f t="shared" si="15"/>
        <v>0</v>
      </c>
      <c r="AP21" s="9" t="b">
        <f t="shared" si="16"/>
        <v>0</v>
      </c>
      <c r="AQ21" s="9" t="b">
        <f t="shared" si="17"/>
        <v>0</v>
      </c>
      <c r="AR21" s="9" t="b">
        <f t="shared" si="18"/>
        <v>0</v>
      </c>
      <c r="AS21" s="9" t="b">
        <f t="shared" si="19"/>
        <v>0</v>
      </c>
    </row>
    <row r="22" spans="1:45" x14ac:dyDescent="0.25">
      <c r="A22" s="9">
        <v>54</v>
      </c>
      <c r="B22" s="9" t="s">
        <v>208</v>
      </c>
      <c r="C22" s="9" t="s">
        <v>266</v>
      </c>
      <c r="D22" s="9" t="s">
        <v>133</v>
      </c>
      <c r="E22" s="9" t="s">
        <v>118</v>
      </c>
      <c r="F22" s="9">
        <v>4</v>
      </c>
      <c r="G22" s="9" t="s">
        <v>119</v>
      </c>
      <c r="H22" s="9" t="s">
        <v>135</v>
      </c>
      <c r="I22" s="9" t="s">
        <v>124</v>
      </c>
      <c r="J22" s="9" t="s">
        <v>267</v>
      </c>
      <c r="K22" s="11" t="s">
        <v>126</v>
      </c>
      <c r="L22" s="9" t="s">
        <v>124</v>
      </c>
      <c r="M22" s="9" t="s">
        <v>268</v>
      </c>
      <c r="N22" s="145" t="s">
        <v>126</v>
      </c>
      <c r="O22" s="9" t="s">
        <v>142</v>
      </c>
      <c r="P22" s="9" t="s">
        <v>269</v>
      </c>
      <c r="Q22" s="147" t="s">
        <v>126</v>
      </c>
      <c r="R22" s="9" t="s">
        <v>124</v>
      </c>
      <c r="S22" s="9" t="s">
        <v>269</v>
      </c>
      <c r="T22" s="151" t="s">
        <v>130</v>
      </c>
      <c r="U22" s="9" t="s">
        <v>124</v>
      </c>
      <c r="V22" s="9" t="s">
        <v>270</v>
      </c>
      <c r="W22" s="153" t="s">
        <v>130</v>
      </c>
      <c r="X22" s="9">
        <v>5.6</v>
      </c>
      <c r="Z22" s="9" t="b">
        <f t="shared" si="0"/>
        <v>0</v>
      </c>
      <c r="AA22" s="9" t="b">
        <f t="shared" si="1"/>
        <v>0</v>
      </c>
      <c r="AB22" s="9" t="b">
        <f t="shared" si="2"/>
        <v>0</v>
      </c>
      <c r="AC22" s="9" t="b">
        <f t="shared" si="3"/>
        <v>0</v>
      </c>
      <c r="AD22" s="9" t="b">
        <f t="shared" si="4"/>
        <v>0</v>
      </c>
      <c r="AE22" s="9" t="b">
        <f t="shared" si="5"/>
        <v>0</v>
      </c>
      <c r="AF22" s="9" t="b">
        <f t="shared" si="6"/>
        <v>0</v>
      </c>
      <c r="AG22" s="9" t="b">
        <f t="shared" si="7"/>
        <v>0</v>
      </c>
      <c r="AH22" s="9" t="b">
        <f t="shared" si="8"/>
        <v>0</v>
      </c>
      <c r="AI22" s="9" t="b">
        <f t="shared" si="9"/>
        <v>0</v>
      </c>
      <c r="AJ22" s="9" t="b">
        <f t="shared" si="10"/>
        <v>0</v>
      </c>
      <c r="AK22" s="9" t="b">
        <f t="shared" si="11"/>
        <v>0</v>
      </c>
      <c r="AL22" s="9" t="b">
        <f t="shared" si="12"/>
        <v>0</v>
      </c>
      <c r="AM22" s="9" t="b">
        <f t="shared" si="13"/>
        <v>0</v>
      </c>
      <c r="AN22" s="9" t="b">
        <f t="shared" si="14"/>
        <v>0</v>
      </c>
      <c r="AO22" s="9" t="b">
        <f t="shared" si="15"/>
        <v>0</v>
      </c>
      <c r="AP22" s="9" t="b">
        <f t="shared" si="16"/>
        <v>0</v>
      </c>
      <c r="AQ22" s="9" t="b">
        <f t="shared" si="17"/>
        <v>0</v>
      </c>
      <c r="AR22" s="9" t="b">
        <f t="shared" si="18"/>
        <v>0</v>
      </c>
      <c r="AS22" s="9" t="b">
        <f t="shared" si="19"/>
        <v>0</v>
      </c>
    </row>
    <row r="23" spans="1:45" x14ac:dyDescent="0.25">
      <c r="A23" s="9">
        <v>55</v>
      </c>
      <c r="B23" s="9" t="s">
        <v>271</v>
      </c>
      <c r="D23" s="9" t="s">
        <v>117</v>
      </c>
      <c r="E23" s="9" t="s">
        <v>161</v>
      </c>
      <c r="F23" s="9">
        <v>3</v>
      </c>
      <c r="G23" s="9" t="s">
        <v>119</v>
      </c>
      <c r="H23" s="9" t="s">
        <v>166</v>
      </c>
      <c r="I23" s="9" t="s">
        <v>230</v>
      </c>
      <c r="J23" s="9" t="s">
        <v>272</v>
      </c>
      <c r="K23" s="11" t="s">
        <v>156</v>
      </c>
      <c r="L23" s="9" t="s">
        <v>154</v>
      </c>
      <c r="M23" s="9" t="s">
        <v>273</v>
      </c>
      <c r="N23" s="145" t="s">
        <v>126</v>
      </c>
      <c r="O23" s="9" t="s">
        <v>157</v>
      </c>
      <c r="P23" s="9" t="s">
        <v>274</v>
      </c>
      <c r="Q23" s="147" t="s">
        <v>123</v>
      </c>
      <c r="R23" s="9" t="s">
        <v>121</v>
      </c>
      <c r="S23" s="9" t="s">
        <v>275</v>
      </c>
      <c r="T23" s="151" t="s">
        <v>156</v>
      </c>
      <c r="U23" s="9" t="s">
        <v>128</v>
      </c>
      <c r="V23" s="9" t="s">
        <v>276</v>
      </c>
      <c r="W23" s="153" t="s">
        <v>130</v>
      </c>
      <c r="X23" s="9">
        <v>11.1</v>
      </c>
      <c r="Z23" s="9" t="b">
        <f t="shared" si="0"/>
        <v>0</v>
      </c>
      <c r="AA23" s="9" t="b">
        <f t="shared" si="1"/>
        <v>0</v>
      </c>
      <c r="AB23" s="9" t="b">
        <f t="shared" si="2"/>
        <v>0</v>
      </c>
      <c r="AC23" s="9" t="b">
        <f t="shared" si="3"/>
        <v>0</v>
      </c>
      <c r="AD23" s="9" t="b">
        <f t="shared" si="4"/>
        <v>1</v>
      </c>
      <c r="AE23" s="9" t="b">
        <f t="shared" si="5"/>
        <v>1</v>
      </c>
      <c r="AF23" s="9" t="b">
        <f t="shared" si="6"/>
        <v>0</v>
      </c>
      <c r="AG23" s="9" t="b">
        <f t="shared" si="7"/>
        <v>0</v>
      </c>
      <c r="AH23" s="9" t="b">
        <f t="shared" si="8"/>
        <v>0</v>
      </c>
      <c r="AI23" s="9" t="b">
        <f t="shared" si="9"/>
        <v>0</v>
      </c>
      <c r="AJ23" s="9" t="b">
        <f t="shared" si="10"/>
        <v>0</v>
      </c>
      <c r="AK23" s="9" t="b">
        <f t="shared" si="11"/>
        <v>0</v>
      </c>
      <c r="AL23" s="9" t="b">
        <f t="shared" si="12"/>
        <v>0</v>
      </c>
      <c r="AM23" s="9" t="b">
        <f t="shared" si="13"/>
        <v>0</v>
      </c>
      <c r="AN23" s="9" t="b">
        <f t="shared" si="14"/>
        <v>0</v>
      </c>
      <c r="AO23" s="9" t="b">
        <f t="shared" si="15"/>
        <v>1</v>
      </c>
      <c r="AP23" s="9" t="b">
        <f t="shared" si="16"/>
        <v>0</v>
      </c>
      <c r="AQ23" s="9" t="b">
        <f t="shared" si="17"/>
        <v>0</v>
      </c>
      <c r="AR23" s="9" t="b">
        <f t="shared" si="18"/>
        <v>0</v>
      </c>
      <c r="AS23" s="9" t="b">
        <f t="shared" si="19"/>
        <v>0</v>
      </c>
    </row>
    <row r="24" spans="1:45" x14ac:dyDescent="0.25">
      <c r="A24" s="9">
        <v>57</v>
      </c>
      <c r="B24" s="9" t="s">
        <v>119</v>
      </c>
      <c r="C24" s="9" t="s">
        <v>119</v>
      </c>
      <c r="D24" s="9" t="s">
        <v>117</v>
      </c>
      <c r="E24" s="9" t="s">
        <v>277</v>
      </c>
      <c r="F24" s="9">
        <v>4</v>
      </c>
      <c r="G24" s="9" t="s">
        <v>119</v>
      </c>
      <c r="H24" s="9" t="s">
        <v>120</v>
      </c>
      <c r="I24" s="9" t="s">
        <v>154</v>
      </c>
      <c r="J24" s="16" t="s">
        <v>278</v>
      </c>
      <c r="K24" s="17" t="s">
        <v>126</v>
      </c>
      <c r="L24" s="9" t="s">
        <v>124</v>
      </c>
      <c r="N24" s="145" t="s">
        <v>141</v>
      </c>
      <c r="O24" s="9" t="s">
        <v>154</v>
      </c>
      <c r="Q24" s="147" t="s">
        <v>141</v>
      </c>
      <c r="R24" s="9" t="s">
        <v>124</v>
      </c>
      <c r="T24" s="151" t="s">
        <v>141</v>
      </c>
      <c r="U24" s="9" t="s">
        <v>124</v>
      </c>
      <c r="W24" s="153" t="s">
        <v>141</v>
      </c>
      <c r="X24" s="9">
        <v>5.8</v>
      </c>
      <c r="Z24" s="9" t="b">
        <f t="shared" si="0"/>
        <v>0</v>
      </c>
      <c r="AA24" s="9" t="b">
        <f t="shared" si="1"/>
        <v>0</v>
      </c>
      <c r="AB24" s="9" t="b">
        <f t="shared" si="2"/>
        <v>0</v>
      </c>
      <c r="AC24" s="9" t="b">
        <f t="shared" si="3"/>
        <v>0</v>
      </c>
      <c r="AD24" s="9" t="b">
        <f t="shared" si="4"/>
        <v>0</v>
      </c>
      <c r="AE24" s="9" t="b">
        <f t="shared" si="5"/>
        <v>0</v>
      </c>
      <c r="AF24" s="9" t="b">
        <f t="shared" si="6"/>
        <v>0</v>
      </c>
      <c r="AG24" s="9" t="b">
        <f t="shared" si="7"/>
        <v>0</v>
      </c>
      <c r="AH24" s="9" t="b">
        <f t="shared" si="8"/>
        <v>0</v>
      </c>
      <c r="AI24" s="9" t="b">
        <f t="shared" si="9"/>
        <v>0</v>
      </c>
      <c r="AJ24" s="9" t="b">
        <f t="shared" si="10"/>
        <v>0</v>
      </c>
      <c r="AK24" s="9" t="b">
        <f t="shared" si="11"/>
        <v>0</v>
      </c>
      <c r="AL24" s="9" t="b">
        <f t="shared" si="12"/>
        <v>0</v>
      </c>
      <c r="AM24" s="9" t="b">
        <f t="shared" si="13"/>
        <v>0</v>
      </c>
      <c r="AN24" s="9" t="b">
        <f t="shared" si="14"/>
        <v>0</v>
      </c>
      <c r="AO24" s="9" t="b">
        <f t="shared" si="15"/>
        <v>0</v>
      </c>
      <c r="AP24" s="9" t="b">
        <f t="shared" si="16"/>
        <v>0</v>
      </c>
      <c r="AQ24" s="9" t="b">
        <f t="shared" si="17"/>
        <v>0</v>
      </c>
      <c r="AR24" s="9" t="b">
        <f t="shared" si="18"/>
        <v>0</v>
      </c>
      <c r="AS24" s="9" t="b">
        <f t="shared" si="19"/>
        <v>0</v>
      </c>
    </row>
    <row r="25" spans="1:45" x14ac:dyDescent="0.25">
      <c r="A25" s="9">
        <v>58</v>
      </c>
      <c r="B25" s="9" t="s">
        <v>115</v>
      </c>
      <c r="C25" s="9" t="s">
        <v>279</v>
      </c>
      <c r="D25" s="9" t="s">
        <v>133</v>
      </c>
      <c r="E25" s="9" t="s">
        <v>280</v>
      </c>
      <c r="F25" s="9">
        <v>4</v>
      </c>
      <c r="G25" s="9" t="s">
        <v>119</v>
      </c>
      <c r="H25" s="9" t="s">
        <v>120</v>
      </c>
      <c r="I25" s="9" t="s">
        <v>157</v>
      </c>
      <c r="J25" s="9" t="s">
        <v>281</v>
      </c>
      <c r="K25" s="11" t="s">
        <v>123</v>
      </c>
      <c r="L25" s="9" t="s">
        <v>128</v>
      </c>
      <c r="M25" s="9" t="s">
        <v>282</v>
      </c>
      <c r="N25" s="145" t="s">
        <v>126</v>
      </c>
      <c r="O25" s="9" t="s">
        <v>192</v>
      </c>
      <c r="P25" s="9" t="s">
        <v>283</v>
      </c>
      <c r="Q25" s="147" t="s">
        <v>141</v>
      </c>
      <c r="R25" s="9" t="s">
        <v>128</v>
      </c>
      <c r="S25" s="9" t="s">
        <v>284</v>
      </c>
      <c r="T25" s="151" t="s">
        <v>130</v>
      </c>
      <c r="U25" s="9" t="s">
        <v>128</v>
      </c>
      <c r="V25" s="9" t="s">
        <v>285</v>
      </c>
      <c r="W25" s="153" t="s">
        <v>130</v>
      </c>
      <c r="X25" s="9">
        <v>5.8</v>
      </c>
      <c r="Z25" s="9" t="b">
        <f t="shared" si="0"/>
        <v>1</v>
      </c>
      <c r="AA25" s="9" t="b">
        <f t="shared" si="1"/>
        <v>1</v>
      </c>
      <c r="AB25" s="9" t="b">
        <f t="shared" si="2"/>
        <v>1</v>
      </c>
      <c r="AC25" s="9" t="b">
        <f t="shared" si="3"/>
        <v>0</v>
      </c>
      <c r="AD25" s="9" t="b">
        <f t="shared" si="4"/>
        <v>0</v>
      </c>
      <c r="AE25" s="9" t="b">
        <f t="shared" si="5"/>
        <v>0</v>
      </c>
      <c r="AF25" s="9" t="b">
        <f t="shared" si="6"/>
        <v>0</v>
      </c>
      <c r="AG25" s="9" t="b">
        <f t="shared" si="7"/>
        <v>0</v>
      </c>
      <c r="AH25" s="9" t="b">
        <f t="shared" si="8"/>
        <v>0</v>
      </c>
      <c r="AI25" s="9" t="b">
        <f t="shared" si="9"/>
        <v>0</v>
      </c>
      <c r="AJ25" s="9" t="b">
        <f t="shared" si="10"/>
        <v>0</v>
      </c>
      <c r="AK25" s="9" t="b">
        <f t="shared" si="11"/>
        <v>0</v>
      </c>
      <c r="AL25" s="9" t="b">
        <f t="shared" si="12"/>
        <v>0</v>
      </c>
      <c r="AM25" s="9" t="b">
        <f t="shared" si="13"/>
        <v>0</v>
      </c>
      <c r="AN25" s="9" t="b">
        <f t="shared" si="14"/>
        <v>0</v>
      </c>
      <c r="AO25" s="9" t="b">
        <f t="shared" si="15"/>
        <v>0</v>
      </c>
      <c r="AP25" s="9" t="b">
        <f t="shared" si="16"/>
        <v>0</v>
      </c>
      <c r="AQ25" s="9" t="b">
        <f t="shared" si="17"/>
        <v>0</v>
      </c>
      <c r="AR25" s="9" t="b">
        <f t="shared" si="18"/>
        <v>0</v>
      </c>
      <c r="AS25" s="9" t="b">
        <f t="shared" si="19"/>
        <v>0</v>
      </c>
    </row>
    <row r="26" spans="1:45" x14ac:dyDescent="0.25">
      <c r="A26" s="9">
        <v>59</v>
      </c>
      <c r="B26" s="9" t="s">
        <v>115</v>
      </c>
      <c r="C26" s="9" t="s">
        <v>115</v>
      </c>
      <c r="D26" s="9" t="s">
        <v>117</v>
      </c>
      <c r="E26" s="9" t="s">
        <v>286</v>
      </c>
      <c r="F26" s="9">
        <v>4</v>
      </c>
      <c r="G26" s="9" t="s">
        <v>173</v>
      </c>
      <c r="H26" s="9" t="s">
        <v>135</v>
      </c>
      <c r="I26" s="9" t="s">
        <v>154</v>
      </c>
      <c r="J26" s="9" t="s">
        <v>287</v>
      </c>
      <c r="K26" s="11" t="s">
        <v>126</v>
      </c>
      <c r="L26" s="9" t="s">
        <v>124</v>
      </c>
      <c r="M26" s="9" t="s">
        <v>288</v>
      </c>
      <c r="N26" s="145" t="s">
        <v>126</v>
      </c>
      <c r="O26" s="9" t="s">
        <v>128</v>
      </c>
      <c r="P26" s="9" t="s">
        <v>289</v>
      </c>
      <c r="Q26" s="147" t="s">
        <v>736</v>
      </c>
      <c r="R26" s="9" t="s">
        <v>124</v>
      </c>
      <c r="S26" s="9" t="s">
        <v>290</v>
      </c>
      <c r="T26" s="151" t="s">
        <v>130</v>
      </c>
      <c r="U26" s="9" t="s">
        <v>124</v>
      </c>
      <c r="V26" s="9" t="s">
        <v>291</v>
      </c>
      <c r="W26" s="153" t="s">
        <v>130</v>
      </c>
      <c r="X26" s="9">
        <v>4</v>
      </c>
      <c r="Z26" s="9" t="b">
        <f t="shared" si="0"/>
        <v>0</v>
      </c>
      <c r="AA26" s="9" t="b">
        <f t="shared" si="1"/>
        <v>0</v>
      </c>
      <c r="AB26" s="9" t="b">
        <f t="shared" si="2"/>
        <v>0</v>
      </c>
      <c r="AC26" s="9" t="b">
        <f t="shared" si="3"/>
        <v>0</v>
      </c>
      <c r="AD26" s="9" t="b">
        <f t="shared" si="4"/>
        <v>0</v>
      </c>
      <c r="AE26" s="9" t="b">
        <f t="shared" si="5"/>
        <v>0</v>
      </c>
      <c r="AF26" s="9" t="b">
        <f t="shared" si="6"/>
        <v>0</v>
      </c>
      <c r="AG26" s="9" t="b">
        <f t="shared" si="7"/>
        <v>0</v>
      </c>
      <c r="AH26" s="9" t="b">
        <f t="shared" si="8"/>
        <v>0</v>
      </c>
      <c r="AI26" s="9" t="b">
        <f t="shared" si="9"/>
        <v>0</v>
      </c>
      <c r="AJ26" s="9" t="b">
        <f t="shared" si="10"/>
        <v>0</v>
      </c>
      <c r="AK26" s="9" t="b">
        <f t="shared" si="11"/>
        <v>0</v>
      </c>
      <c r="AL26" s="9" t="b">
        <f t="shared" si="12"/>
        <v>0</v>
      </c>
      <c r="AM26" s="9" t="b">
        <f t="shared" si="13"/>
        <v>0</v>
      </c>
      <c r="AN26" s="9" t="b">
        <f t="shared" si="14"/>
        <v>0</v>
      </c>
      <c r="AO26" s="9" t="b">
        <f t="shared" si="15"/>
        <v>0</v>
      </c>
      <c r="AP26" s="9" t="b">
        <f t="shared" si="16"/>
        <v>0</v>
      </c>
      <c r="AQ26" s="9" t="b">
        <f t="shared" si="17"/>
        <v>0</v>
      </c>
      <c r="AR26" s="9" t="b">
        <f t="shared" si="18"/>
        <v>0</v>
      </c>
      <c r="AS26" s="9" t="b">
        <f t="shared" si="19"/>
        <v>0</v>
      </c>
    </row>
    <row r="27" spans="1:45" x14ac:dyDescent="0.25">
      <c r="A27" s="9">
        <v>60</v>
      </c>
      <c r="B27" s="9" t="s">
        <v>119</v>
      </c>
      <c r="C27" s="9" t="s">
        <v>119</v>
      </c>
      <c r="D27" s="9" t="s">
        <v>133</v>
      </c>
      <c r="E27" s="9" t="s">
        <v>292</v>
      </c>
      <c r="F27" s="9">
        <v>4</v>
      </c>
      <c r="G27" s="9" t="s">
        <v>119</v>
      </c>
      <c r="H27" s="9" t="s">
        <v>135</v>
      </c>
      <c r="I27" s="9" t="s">
        <v>136</v>
      </c>
      <c r="J27" s="9" t="s">
        <v>293</v>
      </c>
      <c r="K27" s="11" t="s">
        <v>156</v>
      </c>
      <c r="L27" s="9" t="s">
        <v>124</v>
      </c>
      <c r="M27" s="9" t="s">
        <v>294</v>
      </c>
      <c r="N27" s="145" t="s">
        <v>126</v>
      </c>
      <c r="O27" s="9" t="s">
        <v>154</v>
      </c>
      <c r="P27" s="9" t="s">
        <v>295</v>
      </c>
      <c r="Q27" s="147" t="s">
        <v>126</v>
      </c>
      <c r="R27" s="9" t="s">
        <v>128</v>
      </c>
      <c r="S27" s="9" t="s">
        <v>296</v>
      </c>
      <c r="T27" s="151" t="s">
        <v>130</v>
      </c>
      <c r="U27" s="9" t="s">
        <v>124</v>
      </c>
      <c r="V27" s="9" t="s">
        <v>297</v>
      </c>
      <c r="W27" s="153" t="s">
        <v>141</v>
      </c>
      <c r="X27" s="9">
        <v>9.6</v>
      </c>
      <c r="Z27" s="9" t="b">
        <f t="shared" si="0"/>
        <v>0</v>
      </c>
      <c r="AA27" s="9" t="b">
        <f t="shared" si="1"/>
        <v>0</v>
      </c>
      <c r="AB27" s="9" t="b">
        <f t="shared" si="2"/>
        <v>0</v>
      </c>
      <c r="AC27" s="9" t="b">
        <f t="shared" si="3"/>
        <v>0</v>
      </c>
      <c r="AD27" s="9" t="b">
        <f t="shared" si="4"/>
        <v>0</v>
      </c>
      <c r="AE27" s="9" t="b">
        <f t="shared" si="5"/>
        <v>0</v>
      </c>
      <c r="AF27" s="9" t="b">
        <f t="shared" si="6"/>
        <v>0</v>
      </c>
      <c r="AG27" s="9" t="b">
        <f t="shared" si="7"/>
        <v>0</v>
      </c>
      <c r="AH27" s="9" t="b">
        <f t="shared" si="8"/>
        <v>0</v>
      </c>
      <c r="AI27" s="9" t="b">
        <f t="shared" si="9"/>
        <v>0</v>
      </c>
      <c r="AJ27" s="9" t="b">
        <f t="shared" si="10"/>
        <v>0</v>
      </c>
      <c r="AK27" s="9" t="b">
        <f t="shared" si="11"/>
        <v>0</v>
      </c>
      <c r="AL27" s="9" t="b">
        <f t="shared" si="12"/>
        <v>0</v>
      </c>
      <c r="AM27" s="9" t="b">
        <f t="shared" si="13"/>
        <v>0</v>
      </c>
      <c r="AN27" s="9" t="b">
        <f t="shared" si="14"/>
        <v>0</v>
      </c>
      <c r="AO27" s="9" t="b">
        <f t="shared" si="15"/>
        <v>0</v>
      </c>
      <c r="AP27" s="9" t="b">
        <f t="shared" si="16"/>
        <v>0</v>
      </c>
      <c r="AQ27" s="9" t="b">
        <f t="shared" si="17"/>
        <v>0</v>
      </c>
      <c r="AR27" s="9" t="b">
        <f t="shared" si="18"/>
        <v>0</v>
      </c>
      <c r="AS27" s="9" t="b">
        <f t="shared" si="19"/>
        <v>0</v>
      </c>
    </row>
    <row r="28" spans="1:45" x14ac:dyDescent="0.25">
      <c r="A28" s="9">
        <v>61</v>
      </c>
      <c r="B28" s="9" t="s">
        <v>152</v>
      </c>
      <c r="C28" s="9" t="s">
        <v>298</v>
      </c>
      <c r="D28" s="9" t="s">
        <v>117</v>
      </c>
      <c r="E28" s="9" t="s">
        <v>299</v>
      </c>
      <c r="F28" s="9">
        <v>3</v>
      </c>
      <c r="G28" s="9" t="s">
        <v>173</v>
      </c>
      <c r="H28" s="9" t="s">
        <v>135</v>
      </c>
      <c r="I28" s="9" t="s">
        <v>157</v>
      </c>
      <c r="J28" s="9" t="s">
        <v>300</v>
      </c>
      <c r="K28" s="11" t="s">
        <v>123</v>
      </c>
      <c r="L28" s="9" t="s">
        <v>124</v>
      </c>
      <c r="M28" s="9" t="s">
        <v>301</v>
      </c>
      <c r="N28" s="145" t="s">
        <v>126</v>
      </c>
      <c r="O28" s="9" t="s">
        <v>124</v>
      </c>
      <c r="P28" s="9" t="s">
        <v>302</v>
      </c>
      <c r="Q28" s="147" t="s">
        <v>141</v>
      </c>
      <c r="R28" s="9" t="s">
        <v>124</v>
      </c>
      <c r="S28" s="9" t="s">
        <v>303</v>
      </c>
      <c r="T28" s="151" t="s">
        <v>130</v>
      </c>
      <c r="U28" s="9" t="s">
        <v>124</v>
      </c>
      <c r="V28" s="9" t="s">
        <v>304</v>
      </c>
      <c r="W28" s="153" t="s">
        <v>130</v>
      </c>
      <c r="X28" s="9">
        <v>4.0999999999999996</v>
      </c>
      <c r="Z28" s="9" t="b">
        <f t="shared" si="0"/>
        <v>1</v>
      </c>
      <c r="AA28" s="9" t="b">
        <f t="shared" si="1"/>
        <v>1</v>
      </c>
      <c r="AB28" s="9" t="b">
        <f t="shared" si="2"/>
        <v>1</v>
      </c>
      <c r="AC28" s="9" t="b">
        <f t="shared" si="3"/>
        <v>0</v>
      </c>
      <c r="AD28" s="9" t="b">
        <f t="shared" si="4"/>
        <v>0</v>
      </c>
      <c r="AE28" s="9" t="b">
        <f t="shared" si="5"/>
        <v>0</v>
      </c>
      <c r="AF28" s="9" t="b">
        <f t="shared" si="6"/>
        <v>0</v>
      </c>
      <c r="AG28" s="9" t="b">
        <f t="shared" si="7"/>
        <v>0</v>
      </c>
      <c r="AH28" s="9" t="b">
        <f t="shared" si="8"/>
        <v>0</v>
      </c>
      <c r="AI28" s="9" t="b">
        <f t="shared" si="9"/>
        <v>0</v>
      </c>
      <c r="AJ28" s="9" t="b">
        <f t="shared" si="10"/>
        <v>0</v>
      </c>
      <c r="AK28" s="9" t="b">
        <f t="shared" si="11"/>
        <v>0</v>
      </c>
      <c r="AL28" s="9" t="b">
        <f t="shared" si="12"/>
        <v>0</v>
      </c>
      <c r="AM28" s="9" t="b">
        <f t="shared" si="13"/>
        <v>0</v>
      </c>
      <c r="AN28" s="9" t="b">
        <f t="shared" si="14"/>
        <v>0</v>
      </c>
      <c r="AO28" s="9" t="b">
        <f t="shared" si="15"/>
        <v>0</v>
      </c>
      <c r="AP28" s="9" t="b">
        <f t="shared" si="16"/>
        <v>0</v>
      </c>
      <c r="AQ28" s="9" t="b">
        <f t="shared" si="17"/>
        <v>0</v>
      </c>
      <c r="AR28" s="9" t="b">
        <f t="shared" si="18"/>
        <v>0</v>
      </c>
      <c r="AS28" s="9" t="b">
        <f t="shared" si="19"/>
        <v>0</v>
      </c>
    </row>
    <row r="29" spans="1:45" x14ac:dyDescent="0.25">
      <c r="A29" s="9">
        <v>62</v>
      </c>
      <c r="B29" s="9" t="s">
        <v>152</v>
      </c>
      <c r="C29" s="9" t="s">
        <v>305</v>
      </c>
      <c r="D29" s="9" t="s">
        <v>117</v>
      </c>
      <c r="E29" s="9" t="s">
        <v>306</v>
      </c>
      <c r="F29" s="9">
        <v>4</v>
      </c>
      <c r="G29" s="9" t="s">
        <v>119</v>
      </c>
      <c r="H29" s="9" t="s">
        <v>135</v>
      </c>
      <c r="I29" s="9" t="s">
        <v>154</v>
      </c>
      <c r="J29" s="9" t="s">
        <v>307</v>
      </c>
      <c r="K29" s="11" t="s">
        <v>126</v>
      </c>
      <c r="L29" s="9" t="s">
        <v>124</v>
      </c>
      <c r="M29" s="9" t="s">
        <v>308</v>
      </c>
      <c r="N29" s="145" t="s">
        <v>126</v>
      </c>
      <c r="O29" s="9" t="s">
        <v>230</v>
      </c>
      <c r="P29" s="9" t="s">
        <v>309</v>
      </c>
      <c r="Q29" s="147" t="s">
        <v>123</v>
      </c>
      <c r="R29" s="9" t="s">
        <v>124</v>
      </c>
      <c r="S29" s="9" t="s">
        <v>310</v>
      </c>
      <c r="T29" s="151" t="s">
        <v>130</v>
      </c>
      <c r="U29" s="9" t="s">
        <v>124</v>
      </c>
      <c r="V29" s="9" t="s">
        <v>311</v>
      </c>
      <c r="W29" s="153" t="s">
        <v>130</v>
      </c>
      <c r="X29" s="9">
        <v>16.8</v>
      </c>
      <c r="Z29" s="9" t="b">
        <f t="shared" si="0"/>
        <v>0</v>
      </c>
      <c r="AA29" s="9" t="b">
        <f t="shared" si="1"/>
        <v>0</v>
      </c>
      <c r="AB29" s="9" t="b">
        <f t="shared" si="2"/>
        <v>0</v>
      </c>
      <c r="AC29" s="9" t="b">
        <f t="shared" si="3"/>
        <v>1</v>
      </c>
      <c r="AD29" s="9" t="b">
        <f t="shared" si="4"/>
        <v>1</v>
      </c>
      <c r="AE29" s="9" t="b">
        <f t="shared" si="5"/>
        <v>1</v>
      </c>
      <c r="AF29" s="9" t="b">
        <f t="shared" si="6"/>
        <v>0</v>
      </c>
      <c r="AG29" s="9" t="b">
        <f t="shared" si="7"/>
        <v>0</v>
      </c>
      <c r="AH29" s="9" t="b">
        <f t="shared" si="8"/>
        <v>0</v>
      </c>
      <c r="AI29" s="9" t="b">
        <f t="shared" si="9"/>
        <v>0</v>
      </c>
      <c r="AJ29" s="9" t="b">
        <f t="shared" si="10"/>
        <v>0</v>
      </c>
      <c r="AK29" s="9" t="b">
        <f t="shared" si="11"/>
        <v>0</v>
      </c>
      <c r="AL29" s="9" t="b">
        <f t="shared" si="12"/>
        <v>0</v>
      </c>
      <c r="AM29" s="9" t="b">
        <f t="shared" si="13"/>
        <v>0</v>
      </c>
      <c r="AN29" s="9" t="b">
        <f t="shared" si="14"/>
        <v>0</v>
      </c>
      <c r="AO29" s="9" t="b">
        <f t="shared" si="15"/>
        <v>0</v>
      </c>
      <c r="AP29" s="9" t="b">
        <f t="shared" si="16"/>
        <v>0</v>
      </c>
      <c r="AQ29" s="9" t="b">
        <f t="shared" si="17"/>
        <v>0</v>
      </c>
      <c r="AR29" s="9" t="b">
        <f t="shared" si="18"/>
        <v>0</v>
      </c>
      <c r="AS29" s="9" t="b">
        <f t="shared" si="19"/>
        <v>0</v>
      </c>
    </row>
    <row r="30" spans="1:45" x14ac:dyDescent="0.25">
      <c r="A30" s="9">
        <v>63</v>
      </c>
      <c r="B30" s="9" t="s">
        <v>119</v>
      </c>
      <c r="C30" s="9" t="s">
        <v>119</v>
      </c>
      <c r="D30" s="9" t="s">
        <v>133</v>
      </c>
      <c r="E30" s="9" t="s">
        <v>312</v>
      </c>
      <c r="F30" s="9">
        <v>3</v>
      </c>
      <c r="G30" s="9" t="s">
        <v>173</v>
      </c>
      <c r="H30" s="9" t="s">
        <v>166</v>
      </c>
      <c r="I30" s="9" t="s">
        <v>124</v>
      </c>
      <c r="J30" s="9" t="s">
        <v>313</v>
      </c>
      <c r="K30" s="11" t="s">
        <v>126</v>
      </c>
      <c r="L30" s="9" t="s">
        <v>192</v>
      </c>
      <c r="M30" s="9" t="s">
        <v>314</v>
      </c>
      <c r="N30" s="145" t="s">
        <v>126</v>
      </c>
      <c r="O30" s="9" t="s">
        <v>128</v>
      </c>
      <c r="P30" s="9" t="s">
        <v>315</v>
      </c>
      <c r="Q30" s="147" t="s">
        <v>126</v>
      </c>
      <c r="R30" s="9" t="s">
        <v>128</v>
      </c>
      <c r="S30" s="9" t="s">
        <v>316</v>
      </c>
      <c r="T30" s="151" t="s">
        <v>130</v>
      </c>
      <c r="U30" s="9" t="s">
        <v>227</v>
      </c>
      <c r="V30" s="9" t="s">
        <v>317</v>
      </c>
      <c r="W30" s="153" t="s">
        <v>141</v>
      </c>
      <c r="X30" s="9">
        <v>4.5999999999999996</v>
      </c>
      <c r="Z30" s="9" t="b">
        <f t="shared" si="0"/>
        <v>0</v>
      </c>
      <c r="AA30" s="9" t="b">
        <f t="shared" si="1"/>
        <v>0</v>
      </c>
      <c r="AB30" s="9" t="b">
        <f t="shared" si="2"/>
        <v>0</v>
      </c>
      <c r="AC30" s="9" t="b">
        <f t="shared" si="3"/>
        <v>0</v>
      </c>
      <c r="AD30" s="9" t="b">
        <f t="shared" si="4"/>
        <v>0</v>
      </c>
      <c r="AE30" s="9" t="b">
        <f t="shared" si="5"/>
        <v>0</v>
      </c>
      <c r="AF30" s="9" t="b">
        <f t="shared" si="6"/>
        <v>0</v>
      </c>
      <c r="AG30" s="9" t="b">
        <f t="shared" si="7"/>
        <v>0</v>
      </c>
      <c r="AH30" s="9" t="b">
        <f t="shared" si="8"/>
        <v>0</v>
      </c>
      <c r="AI30" s="9" t="b">
        <f t="shared" si="9"/>
        <v>0</v>
      </c>
      <c r="AJ30" s="9" t="b">
        <f t="shared" si="10"/>
        <v>0</v>
      </c>
      <c r="AK30" s="9" t="b">
        <f t="shared" si="11"/>
        <v>0</v>
      </c>
      <c r="AL30" s="9" t="b">
        <f t="shared" si="12"/>
        <v>0</v>
      </c>
      <c r="AM30" s="9" t="b">
        <f t="shared" si="13"/>
        <v>0</v>
      </c>
      <c r="AN30" s="9" t="b">
        <f t="shared" si="14"/>
        <v>0</v>
      </c>
      <c r="AO30" s="9" t="b">
        <f t="shared" si="15"/>
        <v>0</v>
      </c>
      <c r="AP30" s="9" t="b">
        <f t="shared" si="16"/>
        <v>0</v>
      </c>
      <c r="AQ30" s="9" t="b">
        <f t="shared" si="17"/>
        <v>0</v>
      </c>
      <c r="AR30" s="9" t="b">
        <f t="shared" si="18"/>
        <v>0</v>
      </c>
      <c r="AS30" s="9" t="b">
        <f t="shared" si="19"/>
        <v>0</v>
      </c>
    </row>
    <row r="31" spans="1:45" x14ac:dyDescent="0.25">
      <c r="A31" s="9">
        <v>64</v>
      </c>
      <c r="B31" s="9" t="s">
        <v>318</v>
      </c>
      <c r="D31" s="9" t="s">
        <v>117</v>
      </c>
      <c r="E31" s="9" t="s">
        <v>319</v>
      </c>
      <c r="F31" s="9">
        <v>4</v>
      </c>
      <c r="G31" s="9" t="s">
        <v>119</v>
      </c>
      <c r="H31" s="9" t="s">
        <v>135</v>
      </c>
      <c r="I31" s="9" t="s">
        <v>121</v>
      </c>
      <c r="J31" s="9" t="s">
        <v>320</v>
      </c>
      <c r="K31" s="11" t="s">
        <v>123</v>
      </c>
      <c r="L31" s="9" t="s">
        <v>128</v>
      </c>
      <c r="M31" s="9" t="s">
        <v>321</v>
      </c>
      <c r="N31" s="145" t="s">
        <v>126</v>
      </c>
      <c r="O31" s="9" t="s">
        <v>154</v>
      </c>
      <c r="P31" s="9" t="s">
        <v>322</v>
      </c>
      <c r="Q31" s="147" t="s">
        <v>126</v>
      </c>
      <c r="R31" s="9" t="s">
        <v>128</v>
      </c>
      <c r="S31" s="9" t="s">
        <v>323</v>
      </c>
      <c r="T31" s="151" t="s">
        <v>130</v>
      </c>
      <c r="U31" s="9" t="s">
        <v>227</v>
      </c>
      <c r="V31" s="9" t="s">
        <v>324</v>
      </c>
      <c r="W31" s="153" t="s">
        <v>141</v>
      </c>
      <c r="X31" s="9">
        <v>7.1</v>
      </c>
      <c r="Z31" s="9" t="b">
        <f t="shared" si="0"/>
        <v>1</v>
      </c>
      <c r="AA31" s="9" t="b">
        <f t="shared" si="1"/>
        <v>1</v>
      </c>
      <c r="AB31" s="9" t="b">
        <f t="shared" si="2"/>
        <v>0</v>
      </c>
      <c r="AC31" s="9" t="b">
        <f t="shared" si="3"/>
        <v>0</v>
      </c>
      <c r="AD31" s="9" t="b">
        <f t="shared" si="4"/>
        <v>0</v>
      </c>
      <c r="AE31" s="9" t="b">
        <f t="shared" si="5"/>
        <v>0</v>
      </c>
      <c r="AF31" s="9" t="b">
        <f t="shared" si="6"/>
        <v>0</v>
      </c>
      <c r="AG31" s="9" t="b">
        <f t="shared" si="7"/>
        <v>0</v>
      </c>
      <c r="AH31" s="9" t="b">
        <f t="shared" si="8"/>
        <v>0</v>
      </c>
      <c r="AI31" s="9" t="b">
        <f t="shared" si="9"/>
        <v>0</v>
      </c>
      <c r="AJ31" s="9" t="b">
        <f t="shared" si="10"/>
        <v>0</v>
      </c>
      <c r="AK31" s="9" t="b">
        <f t="shared" si="11"/>
        <v>0</v>
      </c>
      <c r="AL31" s="9" t="b">
        <f t="shared" si="12"/>
        <v>0</v>
      </c>
      <c r="AM31" s="9" t="b">
        <f t="shared" si="13"/>
        <v>0</v>
      </c>
      <c r="AN31" s="9" t="b">
        <f t="shared" si="14"/>
        <v>0</v>
      </c>
      <c r="AO31" s="9" t="b">
        <f t="shared" si="15"/>
        <v>0</v>
      </c>
      <c r="AP31" s="9" t="b">
        <f t="shared" si="16"/>
        <v>0</v>
      </c>
      <c r="AQ31" s="9" t="b">
        <f t="shared" si="17"/>
        <v>0</v>
      </c>
      <c r="AR31" s="9" t="b">
        <f t="shared" si="18"/>
        <v>0</v>
      </c>
      <c r="AS31" s="9" t="b">
        <f t="shared" si="19"/>
        <v>0</v>
      </c>
    </row>
    <row r="32" spans="1:45" x14ac:dyDescent="0.25">
      <c r="A32" s="9">
        <v>65</v>
      </c>
      <c r="B32" s="9" t="s">
        <v>325</v>
      </c>
      <c r="C32" s="16" t="s">
        <v>326</v>
      </c>
      <c r="D32" s="9" t="s">
        <v>117</v>
      </c>
      <c r="E32" s="9" t="s">
        <v>327</v>
      </c>
      <c r="F32" s="9">
        <v>4</v>
      </c>
      <c r="G32" s="9" t="s">
        <v>119</v>
      </c>
      <c r="H32" s="9" t="s">
        <v>166</v>
      </c>
      <c r="I32" s="9" t="s">
        <v>157</v>
      </c>
      <c r="J32" s="16" t="s">
        <v>328</v>
      </c>
      <c r="K32" s="17" t="s">
        <v>123</v>
      </c>
      <c r="L32" s="9" t="s">
        <v>139</v>
      </c>
      <c r="M32" s="16" t="s">
        <v>138</v>
      </c>
      <c r="N32" s="146" t="s">
        <v>126</v>
      </c>
      <c r="O32" s="9" t="s">
        <v>136</v>
      </c>
      <c r="P32" s="9" t="s">
        <v>329</v>
      </c>
      <c r="Q32" s="147" t="s">
        <v>123</v>
      </c>
      <c r="R32" s="9" t="s">
        <v>121</v>
      </c>
      <c r="S32" s="9" t="s">
        <v>330</v>
      </c>
      <c r="T32" s="151" t="s">
        <v>156</v>
      </c>
      <c r="U32" s="9" t="s">
        <v>139</v>
      </c>
      <c r="V32" s="9" t="s">
        <v>331</v>
      </c>
      <c r="W32" s="153" t="s">
        <v>130</v>
      </c>
      <c r="X32" s="9">
        <v>14.8</v>
      </c>
      <c r="Z32" s="9" t="b">
        <f t="shared" si="0"/>
        <v>0</v>
      </c>
      <c r="AA32" s="9" t="b">
        <f t="shared" si="1"/>
        <v>1</v>
      </c>
      <c r="AB32" s="9" t="b">
        <f t="shared" si="2"/>
        <v>1</v>
      </c>
      <c r="AC32" s="9" t="b">
        <f t="shared" si="3"/>
        <v>0</v>
      </c>
      <c r="AD32" s="9" t="b">
        <f t="shared" si="4"/>
        <v>1</v>
      </c>
      <c r="AE32" s="9" t="b">
        <f t="shared" si="5"/>
        <v>1</v>
      </c>
      <c r="AF32" s="9" t="b">
        <f t="shared" si="6"/>
        <v>0</v>
      </c>
      <c r="AG32" s="9" t="b">
        <f t="shared" si="7"/>
        <v>0</v>
      </c>
      <c r="AH32" s="9" t="b">
        <f t="shared" si="8"/>
        <v>0</v>
      </c>
      <c r="AI32" s="9" t="b">
        <f t="shared" si="9"/>
        <v>0</v>
      </c>
      <c r="AJ32" s="9" t="b">
        <f t="shared" si="10"/>
        <v>0</v>
      </c>
      <c r="AK32" s="9" t="b">
        <f t="shared" si="11"/>
        <v>0</v>
      </c>
      <c r="AL32" s="9" t="b">
        <f t="shared" si="12"/>
        <v>1</v>
      </c>
      <c r="AM32" s="9" t="b">
        <f t="shared" si="13"/>
        <v>0</v>
      </c>
      <c r="AN32" s="9" t="b">
        <f t="shared" si="14"/>
        <v>0</v>
      </c>
      <c r="AO32" s="9" t="b">
        <f t="shared" si="15"/>
        <v>1</v>
      </c>
      <c r="AP32" s="9" t="b">
        <f t="shared" si="16"/>
        <v>0</v>
      </c>
      <c r="AQ32" s="9" t="b">
        <f t="shared" si="17"/>
        <v>0</v>
      </c>
      <c r="AR32" s="9" t="b">
        <f t="shared" si="18"/>
        <v>0</v>
      </c>
      <c r="AS32" s="9" t="b">
        <f t="shared" si="19"/>
        <v>0</v>
      </c>
    </row>
    <row r="33" spans="1:45" x14ac:dyDescent="0.25">
      <c r="A33" s="9">
        <v>68</v>
      </c>
      <c r="B33" s="9" t="s">
        <v>115</v>
      </c>
      <c r="C33" s="9" t="s">
        <v>332</v>
      </c>
      <c r="D33" s="9" t="s">
        <v>133</v>
      </c>
      <c r="E33" s="9" t="s">
        <v>145</v>
      </c>
      <c r="F33" s="9">
        <v>4</v>
      </c>
      <c r="G33" s="9" t="s">
        <v>173</v>
      </c>
      <c r="H33" s="9" t="s">
        <v>166</v>
      </c>
      <c r="I33" s="9" t="s">
        <v>124</v>
      </c>
      <c r="J33" s="9" t="s">
        <v>333</v>
      </c>
      <c r="K33" s="11" t="s">
        <v>126</v>
      </c>
      <c r="L33" s="9" t="s">
        <v>124</v>
      </c>
      <c r="M33" s="9" t="s">
        <v>334</v>
      </c>
      <c r="N33" s="145" t="s">
        <v>126</v>
      </c>
      <c r="O33" s="9" t="s">
        <v>124</v>
      </c>
      <c r="P33" s="9" t="s">
        <v>335</v>
      </c>
      <c r="Q33" s="147" t="s">
        <v>205</v>
      </c>
      <c r="R33" s="9" t="s">
        <v>124</v>
      </c>
      <c r="S33" s="9" t="s">
        <v>336</v>
      </c>
      <c r="T33" s="151" t="s">
        <v>205</v>
      </c>
      <c r="U33" s="9" t="s">
        <v>124</v>
      </c>
      <c r="V33" s="9" t="s">
        <v>337</v>
      </c>
      <c r="W33" s="153" t="s">
        <v>130</v>
      </c>
      <c r="X33" s="9">
        <v>2.6</v>
      </c>
      <c r="Z33" s="9" t="b">
        <f t="shared" si="0"/>
        <v>0</v>
      </c>
      <c r="AA33" s="9" t="b">
        <f t="shared" si="1"/>
        <v>0</v>
      </c>
      <c r="AB33" s="9" t="b">
        <f t="shared" si="2"/>
        <v>0</v>
      </c>
      <c r="AC33" s="9" t="b">
        <f t="shared" si="3"/>
        <v>0</v>
      </c>
      <c r="AD33" s="9" t="b">
        <f t="shared" si="4"/>
        <v>0</v>
      </c>
      <c r="AE33" s="9" t="b">
        <f t="shared" si="5"/>
        <v>0</v>
      </c>
      <c r="AF33" s="9" t="b">
        <f t="shared" si="6"/>
        <v>0</v>
      </c>
      <c r="AG33" s="9" t="b">
        <f t="shared" si="7"/>
        <v>0</v>
      </c>
      <c r="AH33" s="9" t="b">
        <f t="shared" si="8"/>
        <v>0</v>
      </c>
      <c r="AI33" s="9" t="b">
        <f t="shared" si="9"/>
        <v>0</v>
      </c>
      <c r="AJ33" s="9" t="b">
        <f t="shared" si="10"/>
        <v>0</v>
      </c>
      <c r="AK33" s="9" t="b">
        <f t="shared" si="11"/>
        <v>0</v>
      </c>
      <c r="AL33" s="9" t="b">
        <f t="shared" si="12"/>
        <v>0</v>
      </c>
      <c r="AM33" s="9" t="b">
        <f t="shared" si="13"/>
        <v>0</v>
      </c>
      <c r="AN33" s="9" t="b">
        <f t="shared" si="14"/>
        <v>0</v>
      </c>
      <c r="AO33" s="9" t="b">
        <f t="shared" si="15"/>
        <v>0</v>
      </c>
      <c r="AP33" s="9" t="b">
        <f t="shared" si="16"/>
        <v>0</v>
      </c>
      <c r="AQ33" s="9" t="b">
        <f t="shared" si="17"/>
        <v>0</v>
      </c>
      <c r="AR33" s="9" t="b">
        <f t="shared" si="18"/>
        <v>0</v>
      </c>
      <c r="AS33" s="9" t="b">
        <f t="shared" si="19"/>
        <v>0</v>
      </c>
    </row>
    <row r="34" spans="1:45" x14ac:dyDescent="0.25">
      <c r="A34" s="9">
        <v>69</v>
      </c>
      <c r="B34" s="9" t="s">
        <v>338</v>
      </c>
      <c r="C34" s="9" t="s">
        <v>339</v>
      </c>
      <c r="D34" s="9" t="s">
        <v>133</v>
      </c>
      <c r="E34" s="9" t="s">
        <v>118</v>
      </c>
      <c r="F34" s="9">
        <v>4</v>
      </c>
      <c r="G34" s="9" t="s">
        <v>173</v>
      </c>
      <c r="H34" s="9" t="s">
        <v>120</v>
      </c>
      <c r="I34" s="9" t="s">
        <v>157</v>
      </c>
      <c r="J34" s="16" t="s">
        <v>340</v>
      </c>
      <c r="K34" s="17" t="s">
        <v>156</v>
      </c>
      <c r="L34" s="9" t="s">
        <v>157</v>
      </c>
      <c r="M34" s="9" t="s">
        <v>341</v>
      </c>
      <c r="N34" s="145" t="s">
        <v>156</v>
      </c>
      <c r="O34" s="9" t="s">
        <v>157</v>
      </c>
      <c r="P34" s="9" t="s">
        <v>341</v>
      </c>
      <c r="Q34" s="147" t="s">
        <v>156</v>
      </c>
      <c r="R34" s="9" t="s">
        <v>157</v>
      </c>
      <c r="S34" s="9" t="s">
        <v>341</v>
      </c>
      <c r="T34" s="151" t="s">
        <v>156</v>
      </c>
      <c r="U34" s="9" t="s">
        <v>157</v>
      </c>
      <c r="V34" s="9" t="s">
        <v>341</v>
      </c>
      <c r="W34" s="153" t="s">
        <v>156</v>
      </c>
      <c r="X34" s="9">
        <v>6.4</v>
      </c>
      <c r="Z34" s="9" t="b">
        <f t="shared" si="0"/>
        <v>0</v>
      </c>
      <c r="AA34" s="9" t="b">
        <f t="shared" si="1"/>
        <v>0</v>
      </c>
      <c r="AB34" s="9" t="b">
        <f t="shared" si="2"/>
        <v>0</v>
      </c>
      <c r="AC34" s="9" t="b">
        <f t="shared" si="3"/>
        <v>0</v>
      </c>
      <c r="AD34" s="9" t="b">
        <f t="shared" si="4"/>
        <v>0</v>
      </c>
      <c r="AE34" s="9" t="b">
        <f t="shared" si="5"/>
        <v>0</v>
      </c>
      <c r="AF34" s="9" t="b">
        <f t="shared" si="6"/>
        <v>0</v>
      </c>
      <c r="AG34" s="9" t="b">
        <f t="shared" si="7"/>
        <v>0</v>
      </c>
      <c r="AH34" s="9" t="b">
        <f t="shared" si="8"/>
        <v>0</v>
      </c>
      <c r="AI34" s="9" t="b">
        <f t="shared" si="9"/>
        <v>0</v>
      </c>
      <c r="AJ34" s="9" t="b">
        <f t="shared" si="10"/>
        <v>0</v>
      </c>
      <c r="AK34" s="9" t="b">
        <f t="shared" si="11"/>
        <v>0</v>
      </c>
      <c r="AL34" s="9" t="b">
        <f t="shared" si="12"/>
        <v>0</v>
      </c>
      <c r="AM34" s="9" t="b">
        <f t="shared" si="13"/>
        <v>0</v>
      </c>
      <c r="AN34" s="9" t="b">
        <f t="shared" si="14"/>
        <v>0</v>
      </c>
      <c r="AO34" s="9" t="b">
        <f t="shared" si="15"/>
        <v>0</v>
      </c>
      <c r="AP34" s="9" t="b">
        <f t="shared" si="16"/>
        <v>0</v>
      </c>
      <c r="AQ34" s="9" t="b">
        <f t="shared" si="17"/>
        <v>0</v>
      </c>
      <c r="AR34" s="9" t="b">
        <f t="shared" si="18"/>
        <v>0</v>
      </c>
      <c r="AS34" s="9" t="b">
        <f t="shared" si="19"/>
        <v>0</v>
      </c>
    </row>
    <row r="35" spans="1:45" x14ac:dyDescent="0.25">
      <c r="A35" s="9">
        <v>70</v>
      </c>
      <c r="B35" s="9" t="s">
        <v>152</v>
      </c>
      <c r="C35" s="9" t="s">
        <v>152</v>
      </c>
      <c r="D35" s="9" t="s">
        <v>133</v>
      </c>
      <c r="E35" s="9" t="s">
        <v>118</v>
      </c>
      <c r="F35" s="9">
        <v>4</v>
      </c>
      <c r="G35" s="9" t="s">
        <v>173</v>
      </c>
      <c r="H35" s="9" t="s">
        <v>135</v>
      </c>
      <c r="I35" s="9" t="s">
        <v>154</v>
      </c>
      <c r="J35" s="9" t="s">
        <v>342</v>
      </c>
      <c r="K35" s="11" t="s">
        <v>141</v>
      </c>
      <c r="L35" s="9" t="s">
        <v>157</v>
      </c>
      <c r="M35" s="9" t="s">
        <v>343</v>
      </c>
      <c r="N35" s="145" t="s">
        <v>156</v>
      </c>
      <c r="O35" s="9" t="s">
        <v>136</v>
      </c>
      <c r="P35" s="9" t="s">
        <v>344</v>
      </c>
      <c r="Q35" s="147" t="s">
        <v>123</v>
      </c>
      <c r="R35" s="9" t="s">
        <v>136</v>
      </c>
      <c r="S35" s="9" t="s">
        <v>345</v>
      </c>
      <c r="T35" s="151" t="s">
        <v>156</v>
      </c>
      <c r="U35" s="9" t="s">
        <v>157</v>
      </c>
      <c r="V35" s="9" t="s">
        <v>346</v>
      </c>
      <c r="W35" s="153" t="s">
        <v>156</v>
      </c>
      <c r="X35" s="9">
        <v>4.5999999999999996</v>
      </c>
      <c r="Z35" s="9" t="b">
        <f t="shared" si="0"/>
        <v>0</v>
      </c>
      <c r="AA35" s="9" t="b">
        <f t="shared" si="1"/>
        <v>0</v>
      </c>
      <c r="AB35" s="9" t="b">
        <f t="shared" si="2"/>
        <v>0</v>
      </c>
      <c r="AC35" s="9" t="b">
        <f t="shared" si="3"/>
        <v>0</v>
      </c>
      <c r="AD35" s="9" t="b">
        <f t="shared" si="4"/>
        <v>0</v>
      </c>
      <c r="AE35" s="9" t="b">
        <f t="shared" si="5"/>
        <v>0</v>
      </c>
      <c r="AF35" s="9" t="b">
        <f t="shared" si="6"/>
        <v>0</v>
      </c>
      <c r="AG35" s="9" t="b">
        <f t="shared" si="7"/>
        <v>0</v>
      </c>
      <c r="AH35" s="9" t="b">
        <f t="shared" si="8"/>
        <v>0</v>
      </c>
      <c r="AI35" s="9" t="b">
        <f t="shared" si="9"/>
        <v>0</v>
      </c>
      <c r="AJ35" s="9" t="b">
        <f t="shared" si="10"/>
        <v>0</v>
      </c>
      <c r="AK35" s="9" t="b">
        <f t="shared" si="11"/>
        <v>0</v>
      </c>
      <c r="AL35" s="9" t="b">
        <f t="shared" si="12"/>
        <v>0</v>
      </c>
      <c r="AM35" s="9" t="b">
        <f t="shared" si="13"/>
        <v>0</v>
      </c>
      <c r="AN35" s="9" t="b">
        <f t="shared" si="14"/>
        <v>0</v>
      </c>
      <c r="AO35" s="9" t="b">
        <f t="shared" si="15"/>
        <v>1</v>
      </c>
      <c r="AP35" s="9" t="b">
        <f t="shared" si="16"/>
        <v>1</v>
      </c>
      <c r="AQ35" s="9" t="b">
        <f t="shared" si="17"/>
        <v>1</v>
      </c>
      <c r="AR35" s="9" t="b">
        <f t="shared" si="18"/>
        <v>0</v>
      </c>
      <c r="AS35" s="9" t="b">
        <f t="shared" si="19"/>
        <v>0</v>
      </c>
    </row>
    <row r="36" spans="1:45" x14ac:dyDescent="0.25">
      <c r="A36" s="9">
        <v>72</v>
      </c>
      <c r="B36" s="9" t="s">
        <v>347</v>
      </c>
      <c r="C36" s="9" t="s">
        <v>348</v>
      </c>
      <c r="D36" s="9" t="s">
        <v>117</v>
      </c>
      <c r="E36" s="9" t="s">
        <v>349</v>
      </c>
      <c r="F36" s="9">
        <v>4</v>
      </c>
      <c r="G36" s="9" t="s">
        <v>173</v>
      </c>
      <c r="H36" s="9" t="s">
        <v>166</v>
      </c>
      <c r="I36" s="9" t="s">
        <v>192</v>
      </c>
      <c r="J36" s="9" t="s">
        <v>350</v>
      </c>
      <c r="K36" s="11" t="s">
        <v>205</v>
      </c>
      <c r="L36" s="9" t="s">
        <v>142</v>
      </c>
      <c r="M36" s="9" t="s">
        <v>351</v>
      </c>
      <c r="N36" s="145" t="s">
        <v>141</v>
      </c>
      <c r="O36" s="9" t="s">
        <v>142</v>
      </c>
      <c r="P36" s="9" t="s">
        <v>352</v>
      </c>
      <c r="Q36" s="147" t="s">
        <v>141</v>
      </c>
      <c r="R36" s="9" t="s">
        <v>142</v>
      </c>
      <c r="S36" s="9" t="s">
        <v>352</v>
      </c>
      <c r="T36" s="151" t="s">
        <v>141</v>
      </c>
      <c r="U36" s="9" t="s">
        <v>230</v>
      </c>
      <c r="V36" s="9" t="s">
        <v>352</v>
      </c>
      <c r="W36" s="153" t="s">
        <v>141</v>
      </c>
      <c r="X36" s="9">
        <v>6.5</v>
      </c>
      <c r="Z36" s="9" t="b">
        <f t="shared" si="0"/>
        <v>0</v>
      </c>
      <c r="AA36" s="9" t="b">
        <f t="shared" si="1"/>
        <v>0</v>
      </c>
      <c r="AB36" s="9" t="b">
        <f t="shared" si="2"/>
        <v>0</v>
      </c>
      <c r="AC36" s="9" t="b">
        <f t="shared" si="3"/>
        <v>0</v>
      </c>
      <c r="AD36" s="9" t="b">
        <f t="shared" si="4"/>
        <v>0</v>
      </c>
      <c r="AE36" s="9" t="b">
        <f t="shared" si="5"/>
        <v>0</v>
      </c>
      <c r="AF36" s="9" t="b">
        <f t="shared" si="6"/>
        <v>0</v>
      </c>
      <c r="AG36" s="9" t="b">
        <f t="shared" si="7"/>
        <v>0</v>
      </c>
      <c r="AH36" s="9" t="b">
        <f t="shared" si="8"/>
        <v>0</v>
      </c>
      <c r="AI36" s="9" t="b">
        <f t="shared" si="9"/>
        <v>0</v>
      </c>
      <c r="AJ36" s="9" t="b">
        <f t="shared" si="10"/>
        <v>0</v>
      </c>
      <c r="AK36" s="9" t="b">
        <f t="shared" si="11"/>
        <v>0</v>
      </c>
      <c r="AL36" s="9" t="b">
        <f t="shared" si="12"/>
        <v>0</v>
      </c>
      <c r="AM36" s="9" t="b">
        <f t="shared" si="13"/>
        <v>0</v>
      </c>
      <c r="AN36" s="9" t="b">
        <f t="shared" si="14"/>
        <v>0</v>
      </c>
      <c r="AO36" s="9" t="b">
        <f t="shared" si="15"/>
        <v>0</v>
      </c>
      <c r="AP36" s="9" t="b">
        <f t="shared" si="16"/>
        <v>0</v>
      </c>
      <c r="AQ36" s="9" t="b">
        <f t="shared" si="17"/>
        <v>0</v>
      </c>
      <c r="AR36" s="9" t="b">
        <f t="shared" si="18"/>
        <v>0</v>
      </c>
      <c r="AS36" s="9" t="b">
        <f t="shared" si="19"/>
        <v>0</v>
      </c>
    </row>
    <row r="37" spans="1:45" x14ac:dyDescent="0.25">
      <c r="A37" s="9">
        <v>73</v>
      </c>
      <c r="B37" s="9" t="s">
        <v>119</v>
      </c>
      <c r="C37" s="9" t="s">
        <v>353</v>
      </c>
      <c r="D37" s="9" t="s">
        <v>117</v>
      </c>
      <c r="E37" s="9" t="s">
        <v>118</v>
      </c>
      <c r="F37" s="9">
        <v>4</v>
      </c>
      <c r="G37" s="9" t="s">
        <v>119</v>
      </c>
      <c r="H37" s="9" t="s">
        <v>135</v>
      </c>
      <c r="I37" s="9" t="s">
        <v>154</v>
      </c>
      <c r="J37" s="9" t="s">
        <v>354</v>
      </c>
      <c r="K37" s="11" t="s">
        <v>126</v>
      </c>
      <c r="L37" s="9" t="s">
        <v>124</v>
      </c>
      <c r="M37" s="16" t="s">
        <v>355</v>
      </c>
      <c r="N37" s="146" t="s">
        <v>126</v>
      </c>
      <c r="O37" s="9" t="s">
        <v>154</v>
      </c>
      <c r="P37" s="9" t="s">
        <v>356</v>
      </c>
      <c r="Q37" s="147" t="s">
        <v>126</v>
      </c>
      <c r="R37" s="9" t="s">
        <v>154</v>
      </c>
      <c r="S37" s="16" t="s">
        <v>357</v>
      </c>
      <c r="T37" s="152" t="s">
        <v>130</v>
      </c>
      <c r="U37" s="9" t="s">
        <v>128</v>
      </c>
      <c r="V37" s="16" t="s">
        <v>358</v>
      </c>
      <c r="W37" s="154" t="s">
        <v>130</v>
      </c>
      <c r="X37" s="9">
        <v>10.6</v>
      </c>
      <c r="Z37" s="9" t="b">
        <f t="shared" si="0"/>
        <v>0</v>
      </c>
      <c r="AA37" s="9" t="b">
        <f t="shared" si="1"/>
        <v>0</v>
      </c>
      <c r="AB37" s="9" t="b">
        <f t="shared" si="2"/>
        <v>0</v>
      </c>
      <c r="AC37" s="9" t="b">
        <f t="shared" si="3"/>
        <v>0</v>
      </c>
      <c r="AD37" s="9" t="b">
        <f t="shared" si="4"/>
        <v>0</v>
      </c>
      <c r="AE37" s="9" t="b">
        <f t="shared" si="5"/>
        <v>0</v>
      </c>
      <c r="AF37" s="9" t="b">
        <f t="shared" si="6"/>
        <v>0</v>
      </c>
      <c r="AG37" s="9" t="b">
        <f t="shared" si="7"/>
        <v>0</v>
      </c>
      <c r="AH37" s="9" t="b">
        <f t="shared" si="8"/>
        <v>0</v>
      </c>
      <c r="AI37" s="9" t="b">
        <f t="shared" si="9"/>
        <v>0</v>
      </c>
      <c r="AJ37" s="9" t="b">
        <f t="shared" si="10"/>
        <v>0</v>
      </c>
      <c r="AK37" s="9" t="b">
        <f t="shared" si="11"/>
        <v>0</v>
      </c>
      <c r="AL37" s="9" t="b">
        <f t="shared" si="12"/>
        <v>0</v>
      </c>
      <c r="AM37" s="9" t="b">
        <f t="shared" si="13"/>
        <v>0</v>
      </c>
      <c r="AN37" s="9" t="b">
        <f t="shared" si="14"/>
        <v>0</v>
      </c>
      <c r="AO37" s="9" t="b">
        <f t="shared" si="15"/>
        <v>0</v>
      </c>
      <c r="AP37" s="9" t="b">
        <f t="shared" si="16"/>
        <v>0</v>
      </c>
      <c r="AQ37" s="9" t="b">
        <f t="shared" si="17"/>
        <v>0</v>
      </c>
      <c r="AR37" s="9" t="b">
        <f t="shared" si="18"/>
        <v>0</v>
      </c>
      <c r="AS37" s="9" t="b">
        <f t="shared" si="19"/>
        <v>0</v>
      </c>
    </row>
    <row r="38" spans="1:45" x14ac:dyDescent="0.25">
      <c r="A38" s="9">
        <v>75</v>
      </c>
      <c r="B38" s="9" t="s">
        <v>359</v>
      </c>
      <c r="C38" s="9" t="s">
        <v>360</v>
      </c>
      <c r="D38" s="9" t="s">
        <v>117</v>
      </c>
      <c r="E38" s="9" t="s">
        <v>361</v>
      </c>
      <c r="F38" s="9">
        <v>4</v>
      </c>
      <c r="G38" s="9" t="s">
        <v>173</v>
      </c>
      <c r="H38" s="9" t="s">
        <v>120</v>
      </c>
      <c r="I38" s="9" t="s">
        <v>121</v>
      </c>
      <c r="J38" s="9" t="s">
        <v>362</v>
      </c>
      <c r="K38" s="11" t="s">
        <v>123</v>
      </c>
      <c r="L38" s="9" t="s">
        <v>192</v>
      </c>
      <c r="M38" s="9" t="s">
        <v>363</v>
      </c>
      <c r="N38" s="145" t="s">
        <v>126</v>
      </c>
      <c r="O38" s="9" t="s">
        <v>154</v>
      </c>
      <c r="P38" s="9" t="s">
        <v>364</v>
      </c>
      <c r="Q38" s="147" t="s">
        <v>130</v>
      </c>
      <c r="R38" s="9" t="s">
        <v>192</v>
      </c>
      <c r="S38" s="10" t="s">
        <v>365</v>
      </c>
      <c r="T38" s="151" t="s">
        <v>130</v>
      </c>
      <c r="U38" s="9" t="s">
        <v>124</v>
      </c>
      <c r="V38" s="9" t="s">
        <v>366</v>
      </c>
      <c r="W38" s="153" t="s">
        <v>130</v>
      </c>
      <c r="X38" s="9">
        <v>12.5</v>
      </c>
      <c r="Z38" s="9" t="b">
        <f t="shared" si="0"/>
        <v>1</v>
      </c>
      <c r="AA38" s="9" t="b">
        <f t="shared" si="1"/>
        <v>1</v>
      </c>
      <c r="AB38" s="9" t="b">
        <f t="shared" si="2"/>
        <v>1</v>
      </c>
      <c r="AC38" s="9" t="b">
        <f t="shared" si="3"/>
        <v>0</v>
      </c>
      <c r="AD38" s="9" t="b">
        <f t="shared" si="4"/>
        <v>0</v>
      </c>
      <c r="AE38" s="9" t="b">
        <f t="shared" si="5"/>
        <v>0</v>
      </c>
      <c r="AF38" s="9" t="b">
        <f t="shared" si="6"/>
        <v>0</v>
      </c>
      <c r="AG38" s="9" t="b">
        <f t="shared" si="7"/>
        <v>0</v>
      </c>
      <c r="AH38" s="9" t="b">
        <f t="shared" si="8"/>
        <v>0</v>
      </c>
      <c r="AI38" s="9" t="b">
        <f t="shared" si="9"/>
        <v>0</v>
      </c>
      <c r="AJ38" s="9" t="b">
        <f t="shared" si="10"/>
        <v>0</v>
      </c>
      <c r="AK38" s="9" t="b">
        <f t="shared" si="11"/>
        <v>0</v>
      </c>
      <c r="AL38" s="9" t="b">
        <f t="shared" si="12"/>
        <v>0</v>
      </c>
      <c r="AM38" s="9" t="b">
        <f t="shared" si="13"/>
        <v>0</v>
      </c>
      <c r="AN38" s="9" t="b">
        <f t="shared" si="14"/>
        <v>0</v>
      </c>
      <c r="AO38" s="9" t="b">
        <f t="shared" si="15"/>
        <v>0</v>
      </c>
      <c r="AP38" s="9" t="b">
        <f t="shared" si="16"/>
        <v>0</v>
      </c>
      <c r="AQ38" s="9" t="b">
        <f t="shared" si="17"/>
        <v>0</v>
      </c>
      <c r="AR38" s="9" t="b">
        <f t="shared" si="18"/>
        <v>0</v>
      </c>
      <c r="AS38" s="9" t="b">
        <f t="shared" si="19"/>
        <v>0</v>
      </c>
    </row>
    <row r="39" spans="1:45" x14ac:dyDescent="0.25">
      <c r="A39" s="9">
        <v>76</v>
      </c>
      <c r="B39" s="9" t="s">
        <v>115</v>
      </c>
      <c r="C39" s="9" t="s">
        <v>367</v>
      </c>
      <c r="D39" s="9" t="s">
        <v>133</v>
      </c>
      <c r="E39" s="9" t="s">
        <v>134</v>
      </c>
      <c r="F39" s="9">
        <v>3</v>
      </c>
      <c r="G39" s="9" t="s">
        <v>119</v>
      </c>
      <c r="H39" s="9" t="s">
        <v>135</v>
      </c>
      <c r="I39" s="9" t="s">
        <v>128</v>
      </c>
      <c r="J39" s="9" t="s">
        <v>368</v>
      </c>
      <c r="K39" s="11" t="s">
        <v>205</v>
      </c>
      <c r="L39" s="9" t="s">
        <v>139</v>
      </c>
      <c r="M39" s="16" t="s">
        <v>369</v>
      </c>
      <c r="N39" s="146" t="s">
        <v>126</v>
      </c>
      <c r="O39" s="9" t="s">
        <v>136</v>
      </c>
      <c r="P39" s="9" t="s">
        <v>370</v>
      </c>
      <c r="Q39" s="147" t="s">
        <v>123</v>
      </c>
      <c r="R39" s="9" t="s">
        <v>154</v>
      </c>
      <c r="S39" s="9" t="s">
        <v>371</v>
      </c>
      <c r="T39" s="151" t="s">
        <v>130</v>
      </c>
      <c r="U39" s="9" t="s">
        <v>192</v>
      </c>
      <c r="V39" s="9" t="s">
        <v>372</v>
      </c>
      <c r="W39" s="153" t="s">
        <v>130</v>
      </c>
      <c r="X39" s="9">
        <v>15.2</v>
      </c>
      <c r="Z39" s="9" t="b">
        <f t="shared" si="0"/>
        <v>0</v>
      </c>
      <c r="AA39" s="9" t="b">
        <f t="shared" si="1"/>
        <v>0</v>
      </c>
      <c r="AB39" s="9" t="b">
        <f t="shared" si="2"/>
        <v>0</v>
      </c>
      <c r="AC39" s="9" t="b">
        <f t="shared" si="3"/>
        <v>1</v>
      </c>
      <c r="AD39" s="9" t="b">
        <f t="shared" si="4"/>
        <v>1</v>
      </c>
      <c r="AE39" s="9" t="b">
        <f t="shared" si="5"/>
        <v>1</v>
      </c>
      <c r="AF39" s="9" t="b">
        <f t="shared" si="6"/>
        <v>0</v>
      </c>
      <c r="AG39" s="9" t="b">
        <f t="shared" si="7"/>
        <v>0</v>
      </c>
      <c r="AH39" s="9" t="b">
        <f t="shared" si="8"/>
        <v>0</v>
      </c>
      <c r="AI39" s="9" t="b">
        <f t="shared" si="9"/>
        <v>0</v>
      </c>
      <c r="AJ39" s="9" t="b">
        <f t="shared" si="10"/>
        <v>0</v>
      </c>
      <c r="AK39" s="9" t="b">
        <f t="shared" si="11"/>
        <v>0</v>
      </c>
      <c r="AL39" s="9" t="b">
        <f t="shared" si="12"/>
        <v>0</v>
      </c>
      <c r="AM39" s="9" t="b">
        <f t="shared" si="13"/>
        <v>0</v>
      </c>
      <c r="AN39" s="9" t="b">
        <f t="shared" si="14"/>
        <v>0</v>
      </c>
      <c r="AO39" s="9" t="b">
        <f t="shared" si="15"/>
        <v>0</v>
      </c>
      <c r="AP39" s="9" t="b">
        <f t="shared" si="16"/>
        <v>0</v>
      </c>
      <c r="AQ39" s="9" t="b">
        <f t="shared" si="17"/>
        <v>0</v>
      </c>
      <c r="AR39" s="9" t="b">
        <f t="shared" si="18"/>
        <v>0</v>
      </c>
      <c r="AS39" s="9" t="b">
        <f t="shared" si="19"/>
        <v>0</v>
      </c>
    </row>
    <row r="40" spans="1:45" x14ac:dyDescent="0.25">
      <c r="A40" s="9">
        <v>77</v>
      </c>
      <c r="B40" s="9" t="s">
        <v>115</v>
      </c>
      <c r="C40" s="9" t="s">
        <v>373</v>
      </c>
      <c r="D40" s="9" t="s">
        <v>117</v>
      </c>
      <c r="E40" s="9" t="s">
        <v>374</v>
      </c>
      <c r="F40" s="9">
        <v>4</v>
      </c>
      <c r="G40" s="9" t="s">
        <v>173</v>
      </c>
      <c r="H40" s="9" t="s">
        <v>120</v>
      </c>
      <c r="I40" s="9" t="s">
        <v>124</v>
      </c>
      <c r="J40" s="9" t="s">
        <v>375</v>
      </c>
      <c r="K40" s="11" t="s">
        <v>126</v>
      </c>
      <c r="L40" s="9" t="s">
        <v>124</v>
      </c>
      <c r="M40" s="9" t="s">
        <v>376</v>
      </c>
      <c r="N40" s="145" t="s">
        <v>126</v>
      </c>
      <c r="O40" s="9" t="s">
        <v>124</v>
      </c>
      <c r="Q40" s="147" t="s">
        <v>141</v>
      </c>
      <c r="R40" s="9" t="s">
        <v>124</v>
      </c>
      <c r="T40" s="151" t="s">
        <v>141</v>
      </c>
      <c r="U40" s="9" t="s">
        <v>142</v>
      </c>
      <c r="W40" s="153" t="s">
        <v>141</v>
      </c>
      <c r="X40" s="9">
        <v>6.1</v>
      </c>
      <c r="Z40" s="9" t="b">
        <f t="shared" si="0"/>
        <v>0</v>
      </c>
      <c r="AA40" s="9" t="b">
        <f t="shared" si="1"/>
        <v>0</v>
      </c>
      <c r="AB40" s="9" t="b">
        <f t="shared" si="2"/>
        <v>0</v>
      </c>
      <c r="AC40" s="9" t="b">
        <f t="shared" si="3"/>
        <v>0</v>
      </c>
      <c r="AD40" s="9" t="b">
        <f t="shared" si="4"/>
        <v>0</v>
      </c>
      <c r="AE40" s="9" t="b">
        <f t="shared" si="5"/>
        <v>0</v>
      </c>
      <c r="AF40" s="9" t="b">
        <f t="shared" si="6"/>
        <v>0</v>
      </c>
      <c r="AG40" s="9" t="b">
        <f t="shared" si="7"/>
        <v>0</v>
      </c>
      <c r="AH40" s="9" t="b">
        <f t="shared" si="8"/>
        <v>0</v>
      </c>
      <c r="AI40" s="9" t="b">
        <f t="shared" si="9"/>
        <v>0</v>
      </c>
      <c r="AJ40" s="9" t="b">
        <f t="shared" si="10"/>
        <v>0</v>
      </c>
      <c r="AK40" s="9" t="b">
        <f t="shared" si="11"/>
        <v>0</v>
      </c>
      <c r="AL40" s="9" t="b">
        <f t="shared" si="12"/>
        <v>0</v>
      </c>
      <c r="AM40" s="9" t="b">
        <f t="shared" si="13"/>
        <v>0</v>
      </c>
      <c r="AN40" s="9" t="b">
        <f t="shared" si="14"/>
        <v>0</v>
      </c>
      <c r="AO40" s="9" t="b">
        <f t="shared" si="15"/>
        <v>0</v>
      </c>
      <c r="AP40" s="9" t="b">
        <f t="shared" si="16"/>
        <v>0</v>
      </c>
      <c r="AQ40" s="9" t="b">
        <f t="shared" si="17"/>
        <v>0</v>
      </c>
      <c r="AR40" s="9" t="b">
        <f t="shared" si="18"/>
        <v>0</v>
      </c>
      <c r="AS40" s="9" t="b">
        <f t="shared" si="19"/>
        <v>0</v>
      </c>
    </row>
    <row r="41" spans="1:45" x14ac:dyDescent="0.25">
      <c r="A41" s="9">
        <v>78</v>
      </c>
      <c r="B41" s="9" t="s">
        <v>119</v>
      </c>
      <c r="C41" s="9" t="s">
        <v>119</v>
      </c>
      <c r="D41" s="9" t="s">
        <v>133</v>
      </c>
      <c r="E41" s="9" t="s">
        <v>377</v>
      </c>
      <c r="F41" s="9">
        <v>3</v>
      </c>
      <c r="G41" s="9" t="s">
        <v>173</v>
      </c>
      <c r="H41" s="9" t="s">
        <v>135</v>
      </c>
      <c r="I41" s="9" t="s">
        <v>157</v>
      </c>
      <c r="J41" s="9" t="s">
        <v>378</v>
      </c>
      <c r="K41" s="11" t="s">
        <v>123</v>
      </c>
      <c r="L41" s="9" t="s">
        <v>124</v>
      </c>
      <c r="M41" s="9" t="s">
        <v>379</v>
      </c>
      <c r="N41" s="145" t="s">
        <v>126</v>
      </c>
      <c r="O41" s="9" t="s">
        <v>227</v>
      </c>
      <c r="P41" s="9" t="s">
        <v>380</v>
      </c>
      <c r="Q41" s="147" t="s">
        <v>123</v>
      </c>
      <c r="R41" s="9" t="s">
        <v>128</v>
      </c>
      <c r="S41" s="9" t="s">
        <v>381</v>
      </c>
      <c r="T41" s="151" t="s">
        <v>130</v>
      </c>
      <c r="U41" s="9" t="s">
        <v>128</v>
      </c>
      <c r="V41" s="9" t="s">
        <v>382</v>
      </c>
      <c r="W41" s="153" t="s">
        <v>130</v>
      </c>
      <c r="X41" s="9">
        <v>5.9</v>
      </c>
      <c r="Z41" s="9" t="b">
        <f t="shared" si="0"/>
        <v>1</v>
      </c>
      <c r="AA41" s="9" t="b">
        <f t="shared" si="1"/>
        <v>1</v>
      </c>
      <c r="AB41" s="9" t="b">
        <f t="shared" si="2"/>
        <v>1</v>
      </c>
      <c r="AC41" s="9" t="b">
        <f t="shared" si="3"/>
        <v>1</v>
      </c>
      <c r="AD41" s="9" t="b">
        <f t="shared" si="4"/>
        <v>1</v>
      </c>
      <c r="AE41" s="9" t="b">
        <f t="shared" si="5"/>
        <v>1</v>
      </c>
      <c r="AF41" s="9" t="b">
        <f t="shared" si="6"/>
        <v>0</v>
      </c>
      <c r="AG41" s="9" t="b">
        <f t="shared" si="7"/>
        <v>0</v>
      </c>
      <c r="AH41" s="9" t="b">
        <f t="shared" si="8"/>
        <v>0</v>
      </c>
      <c r="AI41" s="9" t="b">
        <f t="shared" si="9"/>
        <v>0</v>
      </c>
      <c r="AJ41" s="9" t="b">
        <f t="shared" si="10"/>
        <v>0</v>
      </c>
      <c r="AK41" s="9" t="b">
        <f t="shared" si="11"/>
        <v>0</v>
      </c>
      <c r="AL41" s="9" t="b">
        <f t="shared" si="12"/>
        <v>0</v>
      </c>
      <c r="AM41" s="9" t="b">
        <f t="shared" si="13"/>
        <v>0</v>
      </c>
      <c r="AN41" s="9" t="b">
        <f t="shared" si="14"/>
        <v>0</v>
      </c>
      <c r="AO41" s="9" t="b">
        <f t="shared" si="15"/>
        <v>0</v>
      </c>
      <c r="AP41" s="9" t="b">
        <f t="shared" si="16"/>
        <v>0</v>
      </c>
      <c r="AQ41" s="9" t="b">
        <f t="shared" si="17"/>
        <v>0</v>
      </c>
      <c r="AR41" s="9" t="b">
        <f t="shared" si="18"/>
        <v>0</v>
      </c>
      <c r="AS41" s="9" t="b">
        <f t="shared" si="19"/>
        <v>0</v>
      </c>
    </row>
    <row r="42" spans="1:45" x14ac:dyDescent="0.25">
      <c r="A42" s="9">
        <v>80</v>
      </c>
      <c r="B42" s="9" t="s">
        <v>152</v>
      </c>
      <c r="C42" s="9" t="s">
        <v>383</v>
      </c>
      <c r="D42" s="9" t="s">
        <v>117</v>
      </c>
      <c r="E42" s="9" t="s">
        <v>384</v>
      </c>
      <c r="F42" s="9">
        <v>4</v>
      </c>
      <c r="G42" s="9" t="s">
        <v>119</v>
      </c>
      <c r="H42" s="9" t="s">
        <v>166</v>
      </c>
      <c r="I42" s="9" t="s">
        <v>157</v>
      </c>
      <c r="J42" s="9" t="s">
        <v>385</v>
      </c>
      <c r="K42" s="11" t="s">
        <v>123</v>
      </c>
      <c r="L42" s="9" t="s">
        <v>128</v>
      </c>
      <c r="M42" s="9" t="s">
        <v>386</v>
      </c>
      <c r="N42" s="145" t="s">
        <v>126</v>
      </c>
      <c r="O42" s="9" t="s">
        <v>230</v>
      </c>
      <c r="P42" s="9" t="s">
        <v>387</v>
      </c>
      <c r="Q42" s="147" t="s">
        <v>123</v>
      </c>
      <c r="R42" s="9" t="s">
        <v>128</v>
      </c>
      <c r="S42" s="9" t="s">
        <v>388</v>
      </c>
      <c r="T42" s="151" t="s">
        <v>130</v>
      </c>
      <c r="U42" s="9" t="s">
        <v>148</v>
      </c>
      <c r="V42" s="9" t="s">
        <v>389</v>
      </c>
      <c r="W42" s="153" t="s">
        <v>205</v>
      </c>
      <c r="X42" s="9">
        <v>5.6</v>
      </c>
      <c r="Z42" s="9" t="b">
        <f t="shared" si="0"/>
        <v>1</v>
      </c>
      <c r="AA42" s="9" t="b">
        <f t="shared" si="1"/>
        <v>1</v>
      </c>
      <c r="AB42" s="9" t="b">
        <f t="shared" si="2"/>
        <v>0</v>
      </c>
      <c r="AC42" s="9" t="b">
        <f t="shared" si="3"/>
        <v>1</v>
      </c>
      <c r="AD42" s="9" t="b">
        <f t="shared" si="4"/>
        <v>1</v>
      </c>
      <c r="AE42" s="9" t="b">
        <f t="shared" si="5"/>
        <v>0</v>
      </c>
      <c r="AF42" s="9" t="b">
        <f t="shared" si="6"/>
        <v>0</v>
      </c>
      <c r="AG42" s="9" t="b">
        <f t="shared" si="7"/>
        <v>0</v>
      </c>
      <c r="AH42" s="9" t="b">
        <f t="shared" si="8"/>
        <v>0</v>
      </c>
      <c r="AI42" s="9" t="b">
        <f t="shared" si="9"/>
        <v>0</v>
      </c>
      <c r="AJ42" s="9" t="b">
        <f t="shared" si="10"/>
        <v>1</v>
      </c>
      <c r="AK42" s="9" t="b">
        <f t="shared" si="11"/>
        <v>1</v>
      </c>
      <c r="AL42" s="9" t="b">
        <f t="shared" si="12"/>
        <v>0</v>
      </c>
      <c r="AM42" s="9" t="b">
        <f t="shared" si="13"/>
        <v>0</v>
      </c>
      <c r="AN42" s="9" t="b">
        <f t="shared" si="14"/>
        <v>0</v>
      </c>
      <c r="AO42" s="9" t="b">
        <f t="shared" si="15"/>
        <v>0</v>
      </c>
      <c r="AP42" s="9" t="b">
        <f t="shared" si="16"/>
        <v>0</v>
      </c>
      <c r="AQ42" s="9" t="b">
        <f t="shared" si="17"/>
        <v>0</v>
      </c>
      <c r="AR42" s="9" t="b">
        <f t="shared" si="18"/>
        <v>0</v>
      </c>
      <c r="AS42" s="9" t="b">
        <f t="shared" si="19"/>
        <v>0</v>
      </c>
    </row>
    <row r="43" spans="1:45" x14ac:dyDescent="0.25">
      <c r="A43" s="9">
        <v>81</v>
      </c>
      <c r="B43" s="9" t="s">
        <v>390</v>
      </c>
      <c r="C43" s="16" t="s">
        <v>391</v>
      </c>
      <c r="D43" s="9" t="s">
        <v>133</v>
      </c>
      <c r="E43" s="9" t="s">
        <v>392</v>
      </c>
      <c r="F43" s="9">
        <v>4</v>
      </c>
      <c r="G43" s="9" t="s">
        <v>119</v>
      </c>
      <c r="H43" s="9" t="s">
        <v>120</v>
      </c>
      <c r="I43" s="9" t="s">
        <v>230</v>
      </c>
      <c r="J43" s="9" t="s">
        <v>393</v>
      </c>
      <c r="K43" s="11" t="s">
        <v>141</v>
      </c>
      <c r="L43" s="9" t="s">
        <v>124</v>
      </c>
      <c r="M43" s="9" t="s">
        <v>394</v>
      </c>
      <c r="N43" s="145" t="s">
        <v>126</v>
      </c>
      <c r="O43" s="9" t="s">
        <v>227</v>
      </c>
      <c r="P43" s="9" t="s">
        <v>395</v>
      </c>
      <c r="Q43" s="147" t="s">
        <v>123</v>
      </c>
      <c r="R43" s="9" t="s">
        <v>154</v>
      </c>
      <c r="S43" s="9" t="s">
        <v>396</v>
      </c>
      <c r="T43" s="151" t="s">
        <v>130</v>
      </c>
      <c r="U43" s="9" t="s">
        <v>128</v>
      </c>
      <c r="V43" s="9" t="s">
        <v>397</v>
      </c>
      <c r="W43" s="153" t="s">
        <v>130</v>
      </c>
      <c r="X43" s="9">
        <v>7.2</v>
      </c>
      <c r="Z43" s="9" t="b">
        <f t="shared" si="0"/>
        <v>0</v>
      </c>
      <c r="AA43" s="9" t="b">
        <f t="shared" si="1"/>
        <v>0</v>
      </c>
      <c r="AB43" s="9" t="b">
        <f t="shared" si="2"/>
        <v>0</v>
      </c>
      <c r="AC43" s="9" t="b">
        <f t="shared" si="3"/>
        <v>1</v>
      </c>
      <c r="AD43" s="9" t="b">
        <f t="shared" si="4"/>
        <v>1</v>
      </c>
      <c r="AE43" s="9" t="b">
        <f t="shared" si="5"/>
        <v>1</v>
      </c>
      <c r="AF43" s="9" t="b">
        <f t="shared" si="6"/>
        <v>0</v>
      </c>
      <c r="AG43" s="9" t="b">
        <f t="shared" si="7"/>
        <v>0</v>
      </c>
      <c r="AH43" s="9" t="b">
        <f t="shared" si="8"/>
        <v>0</v>
      </c>
      <c r="AI43" s="9" t="b">
        <f t="shared" si="9"/>
        <v>0</v>
      </c>
      <c r="AJ43" s="9" t="b">
        <f t="shared" si="10"/>
        <v>0</v>
      </c>
      <c r="AK43" s="9" t="b">
        <f t="shared" si="11"/>
        <v>0</v>
      </c>
      <c r="AL43" s="9" t="b">
        <f t="shared" si="12"/>
        <v>0</v>
      </c>
      <c r="AM43" s="9" t="b">
        <f t="shared" si="13"/>
        <v>0</v>
      </c>
      <c r="AN43" s="9" t="b">
        <f t="shared" si="14"/>
        <v>0</v>
      </c>
      <c r="AO43" s="9" t="b">
        <f t="shared" si="15"/>
        <v>0</v>
      </c>
      <c r="AP43" s="9" t="b">
        <f t="shared" si="16"/>
        <v>0</v>
      </c>
      <c r="AQ43" s="9" t="b">
        <f t="shared" si="17"/>
        <v>0</v>
      </c>
      <c r="AR43" s="9" t="b">
        <f t="shared" si="18"/>
        <v>0</v>
      </c>
      <c r="AS43" s="9" t="b">
        <f t="shared" si="19"/>
        <v>0</v>
      </c>
    </row>
    <row r="44" spans="1:45" x14ac:dyDescent="0.25">
      <c r="A44" s="9">
        <v>83</v>
      </c>
      <c r="B44" s="9" t="s">
        <v>119</v>
      </c>
      <c r="C44" s="9" t="s">
        <v>398</v>
      </c>
      <c r="D44" s="9" t="s">
        <v>133</v>
      </c>
      <c r="E44" s="9" t="s">
        <v>118</v>
      </c>
      <c r="F44" s="9">
        <v>4</v>
      </c>
      <c r="G44" s="9" t="s">
        <v>119</v>
      </c>
      <c r="H44" s="9" t="s">
        <v>166</v>
      </c>
      <c r="I44" s="9" t="s">
        <v>128</v>
      </c>
      <c r="J44" s="9" t="s">
        <v>399</v>
      </c>
      <c r="K44" s="11" t="s">
        <v>126</v>
      </c>
      <c r="L44" s="9" t="s">
        <v>124</v>
      </c>
      <c r="M44" s="9" t="s">
        <v>400</v>
      </c>
      <c r="N44" s="145" t="s">
        <v>126</v>
      </c>
      <c r="O44" s="9" t="s">
        <v>192</v>
      </c>
      <c r="P44" s="9" t="s">
        <v>401</v>
      </c>
      <c r="Q44" s="147" t="s">
        <v>205</v>
      </c>
      <c r="R44" s="9" t="s">
        <v>124</v>
      </c>
      <c r="S44" s="9" t="s">
        <v>402</v>
      </c>
      <c r="T44" s="151" t="s">
        <v>130</v>
      </c>
      <c r="U44" s="9" t="s">
        <v>124</v>
      </c>
      <c r="V44" s="9" t="s">
        <v>403</v>
      </c>
      <c r="W44" s="153" t="s">
        <v>130</v>
      </c>
      <c r="X44" s="9">
        <v>8</v>
      </c>
      <c r="Z44" s="9" t="b">
        <f t="shared" si="0"/>
        <v>0</v>
      </c>
      <c r="AA44" s="9" t="b">
        <f t="shared" si="1"/>
        <v>0</v>
      </c>
      <c r="AB44" s="9" t="b">
        <f t="shared" si="2"/>
        <v>0</v>
      </c>
      <c r="AC44" s="9" t="b">
        <f t="shared" si="3"/>
        <v>0</v>
      </c>
      <c r="AD44" s="9" t="b">
        <f t="shared" si="4"/>
        <v>0</v>
      </c>
      <c r="AE44" s="9" t="b">
        <f t="shared" si="5"/>
        <v>0</v>
      </c>
      <c r="AF44" s="9" t="b">
        <f t="shared" si="6"/>
        <v>0</v>
      </c>
      <c r="AG44" s="9" t="b">
        <f t="shared" si="7"/>
        <v>0</v>
      </c>
      <c r="AH44" s="9" t="b">
        <f t="shared" si="8"/>
        <v>0</v>
      </c>
      <c r="AI44" s="9" t="b">
        <f t="shared" si="9"/>
        <v>0</v>
      </c>
      <c r="AJ44" s="9" t="b">
        <f t="shared" si="10"/>
        <v>0</v>
      </c>
      <c r="AK44" s="9" t="b">
        <f t="shared" si="11"/>
        <v>0</v>
      </c>
      <c r="AL44" s="9" t="b">
        <f t="shared" si="12"/>
        <v>0</v>
      </c>
      <c r="AM44" s="9" t="b">
        <f t="shared" si="13"/>
        <v>0</v>
      </c>
      <c r="AN44" s="9" t="b">
        <f t="shared" si="14"/>
        <v>0</v>
      </c>
      <c r="AO44" s="9" t="b">
        <f t="shared" si="15"/>
        <v>0</v>
      </c>
      <c r="AP44" s="9" t="b">
        <f t="shared" si="16"/>
        <v>0</v>
      </c>
      <c r="AQ44" s="9" t="b">
        <f t="shared" si="17"/>
        <v>0</v>
      </c>
      <c r="AR44" s="9" t="b">
        <f t="shared" si="18"/>
        <v>0</v>
      </c>
      <c r="AS44" s="9" t="b">
        <f t="shared" si="19"/>
        <v>0</v>
      </c>
    </row>
    <row r="45" spans="1:45" x14ac:dyDescent="0.25">
      <c r="A45" s="9">
        <v>84</v>
      </c>
      <c r="B45" s="9" t="s">
        <v>152</v>
      </c>
      <c r="C45" s="9" t="s">
        <v>152</v>
      </c>
      <c r="D45" s="9" t="s">
        <v>133</v>
      </c>
      <c r="E45" s="9" t="s">
        <v>118</v>
      </c>
      <c r="F45" s="9">
        <v>3</v>
      </c>
      <c r="G45" s="9" t="s">
        <v>119</v>
      </c>
      <c r="H45" s="9" t="s">
        <v>135</v>
      </c>
      <c r="I45" s="9" t="s">
        <v>128</v>
      </c>
      <c r="J45" s="9" t="s">
        <v>404</v>
      </c>
      <c r="K45" s="11" t="s">
        <v>126</v>
      </c>
      <c r="L45" s="9" t="s">
        <v>128</v>
      </c>
      <c r="M45" s="9" t="s">
        <v>138</v>
      </c>
      <c r="N45" s="145" t="s">
        <v>126</v>
      </c>
      <c r="O45" s="9" t="s">
        <v>124</v>
      </c>
      <c r="P45" s="9" t="s">
        <v>405</v>
      </c>
      <c r="Q45" s="147" t="s">
        <v>126</v>
      </c>
      <c r="R45" s="9" t="s">
        <v>124</v>
      </c>
      <c r="S45" s="9" t="s">
        <v>406</v>
      </c>
      <c r="T45" s="151" t="s">
        <v>130</v>
      </c>
      <c r="U45" s="9" t="s">
        <v>124</v>
      </c>
      <c r="V45" s="9" t="s">
        <v>407</v>
      </c>
      <c r="W45" s="153" t="s">
        <v>130</v>
      </c>
      <c r="X45" s="9">
        <v>7.8</v>
      </c>
      <c r="Z45" s="9" t="b">
        <f t="shared" si="0"/>
        <v>0</v>
      </c>
      <c r="AA45" s="9" t="b">
        <f t="shared" si="1"/>
        <v>0</v>
      </c>
      <c r="AB45" s="9" t="b">
        <f t="shared" si="2"/>
        <v>0</v>
      </c>
      <c r="AC45" s="9" t="b">
        <f t="shared" si="3"/>
        <v>0</v>
      </c>
      <c r="AD45" s="9" t="b">
        <f t="shared" si="4"/>
        <v>0</v>
      </c>
      <c r="AE45" s="9" t="b">
        <f t="shared" si="5"/>
        <v>0</v>
      </c>
      <c r="AF45" s="9" t="b">
        <f t="shared" si="6"/>
        <v>0</v>
      </c>
      <c r="AG45" s="9" t="b">
        <f t="shared" si="7"/>
        <v>0</v>
      </c>
      <c r="AH45" s="9" t="b">
        <f t="shared" si="8"/>
        <v>0</v>
      </c>
      <c r="AI45" s="9" t="b">
        <f t="shared" si="9"/>
        <v>0</v>
      </c>
      <c r="AJ45" s="9" t="b">
        <f t="shared" si="10"/>
        <v>0</v>
      </c>
      <c r="AK45" s="9" t="b">
        <f t="shared" si="11"/>
        <v>0</v>
      </c>
      <c r="AL45" s="9" t="b">
        <f t="shared" si="12"/>
        <v>0</v>
      </c>
      <c r="AM45" s="9" t="b">
        <f t="shared" si="13"/>
        <v>0</v>
      </c>
      <c r="AN45" s="9" t="b">
        <f t="shared" si="14"/>
        <v>0</v>
      </c>
      <c r="AO45" s="9" t="b">
        <f t="shared" si="15"/>
        <v>0</v>
      </c>
      <c r="AP45" s="9" t="b">
        <f t="shared" si="16"/>
        <v>0</v>
      </c>
      <c r="AQ45" s="9" t="b">
        <f t="shared" si="17"/>
        <v>0</v>
      </c>
      <c r="AR45" s="9" t="b">
        <f t="shared" si="18"/>
        <v>0</v>
      </c>
      <c r="AS45" s="9" t="b">
        <f t="shared" si="19"/>
        <v>0</v>
      </c>
    </row>
    <row r="46" spans="1:45" x14ac:dyDescent="0.25">
      <c r="A46" s="9">
        <v>85</v>
      </c>
      <c r="B46" s="9" t="s">
        <v>115</v>
      </c>
      <c r="C46" s="9" t="s">
        <v>115</v>
      </c>
      <c r="D46" s="9" t="s">
        <v>133</v>
      </c>
      <c r="E46" s="9" t="s">
        <v>408</v>
      </c>
      <c r="F46" s="9">
        <v>4</v>
      </c>
      <c r="G46" s="9" t="s">
        <v>119</v>
      </c>
      <c r="H46" s="9" t="s">
        <v>135</v>
      </c>
      <c r="I46" s="9" t="s">
        <v>121</v>
      </c>
      <c r="J46" s="9" t="s">
        <v>409</v>
      </c>
      <c r="K46" s="11" t="s">
        <v>123</v>
      </c>
      <c r="L46" s="9" t="s">
        <v>192</v>
      </c>
      <c r="M46" s="9" t="s">
        <v>410</v>
      </c>
      <c r="N46" s="145" t="s">
        <v>126</v>
      </c>
      <c r="O46" s="9" t="s">
        <v>121</v>
      </c>
      <c r="P46" s="9" t="s">
        <v>411</v>
      </c>
      <c r="Q46" s="147" t="s">
        <v>123</v>
      </c>
      <c r="R46" s="9" t="s">
        <v>227</v>
      </c>
      <c r="S46" s="9" t="s">
        <v>412</v>
      </c>
      <c r="T46" s="151" t="s">
        <v>156</v>
      </c>
      <c r="U46" s="9" t="s">
        <v>128</v>
      </c>
      <c r="V46" s="9" t="s">
        <v>413</v>
      </c>
      <c r="W46" s="153" t="s">
        <v>130</v>
      </c>
      <c r="X46" s="9">
        <v>7.2</v>
      </c>
      <c r="Z46" s="9" t="b">
        <f t="shared" si="0"/>
        <v>0</v>
      </c>
      <c r="AA46" s="9" t="b">
        <f t="shared" si="1"/>
        <v>1</v>
      </c>
      <c r="AB46" s="9" t="b">
        <f t="shared" si="2"/>
        <v>1</v>
      </c>
      <c r="AC46" s="9" t="b">
        <f t="shared" si="3"/>
        <v>0</v>
      </c>
      <c r="AD46" s="9" t="b">
        <f t="shared" si="4"/>
        <v>1</v>
      </c>
      <c r="AE46" s="9" t="b">
        <f t="shared" si="5"/>
        <v>1</v>
      </c>
      <c r="AF46" s="9" t="b">
        <f t="shared" si="6"/>
        <v>0</v>
      </c>
      <c r="AG46" s="9" t="b">
        <f t="shared" si="7"/>
        <v>0</v>
      </c>
      <c r="AH46" s="9" t="b">
        <f t="shared" si="8"/>
        <v>0</v>
      </c>
      <c r="AI46" s="9" t="b">
        <f t="shared" si="9"/>
        <v>0</v>
      </c>
      <c r="AJ46" s="9" t="b">
        <f t="shared" si="10"/>
        <v>0</v>
      </c>
      <c r="AK46" s="9" t="b">
        <f t="shared" si="11"/>
        <v>0</v>
      </c>
      <c r="AL46" s="9" t="b">
        <f t="shared" si="12"/>
        <v>1</v>
      </c>
      <c r="AM46" s="9" t="b">
        <f t="shared" si="13"/>
        <v>0</v>
      </c>
      <c r="AN46" s="9" t="b">
        <f t="shared" si="14"/>
        <v>0</v>
      </c>
      <c r="AO46" s="9" t="b">
        <f t="shared" si="15"/>
        <v>1</v>
      </c>
      <c r="AP46" s="9" t="b">
        <f t="shared" si="16"/>
        <v>0</v>
      </c>
      <c r="AQ46" s="9" t="b">
        <f t="shared" si="17"/>
        <v>0</v>
      </c>
      <c r="AR46" s="9" t="b">
        <f t="shared" si="18"/>
        <v>0</v>
      </c>
      <c r="AS46" s="9" t="b">
        <f t="shared" si="19"/>
        <v>0</v>
      </c>
    </row>
    <row r="47" spans="1:45" x14ac:dyDescent="0.25">
      <c r="A47" s="9">
        <v>86</v>
      </c>
      <c r="B47" s="9" t="s">
        <v>152</v>
      </c>
      <c r="D47" s="9" t="s">
        <v>133</v>
      </c>
      <c r="E47" s="9" t="s">
        <v>414</v>
      </c>
      <c r="F47" s="9">
        <v>4</v>
      </c>
      <c r="G47" s="9" t="s">
        <v>119</v>
      </c>
      <c r="H47" s="9" t="s">
        <v>166</v>
      </c>
      <c r="I47" s="9" t="s">
        <v>142</v>
      </c>
      <c r="J47" s="9" t="s">
        <v>415</v>
      </c>
      <c r="K47" s="11" t="s">
        <v>123</v>
      </c>
      <c r="L47" s="9" t="s">
        <v>139</v>
      </c>
      <c r="M47" s="16" t="s">
        <v>416</v>
      </c>
      <c r="N47" s="146" t="s">
        <v>126</v>
      </c>
      <c r="O47" s="9" t="s">
        <v>157</v>
      </c>
      <c r="P47" s="9" t="s">
        <v>417</v>
      </c>
      <c r="Q47" s="147" t="s">
        <v>123</v>
      </c>
      <c r="R47" s="9" t="s">
        <v>139</v>
      </c>
      <c r="S47" s="16" t="s">
        <v>418</v>
      </c>
      <c r="T47" s="152" t="s">
        <v>130</v>
      </c>
      <c r="U47" s="9" t="s">
        <v>128</v>
      </c>
      <c r="V47" s="9" t="s">
        <v>419</v>
      </c>
      <c r="W47" s="153" t="s">
        <v>130</v>
      </c>
      <c r="X47" s="9">
        <v>10</v>
      </c>
      <c r="Z47" s="9" t="b">
        <f t="shared" si="0"/>
        <v>1</v>
      </c>
      <c r="AA47" s="9" t="b">
        <f t="shared" si="1"/>
        <v>1</v>
      </c>
      <c r="AB47" s="9" t="b">
        <f t="shared" si="2"/>
        <v>1</v>
      </c>
      <c r="AC47" s="9" t="b">
        <f t="shared" si="3"/>
        <v>1</v>
      </c>
      <c r="AD47" s="9" t="b">
        <f t="shared" si="4"/>
        <v>1</v>
      </c>
      <c r="AE47" s="9" t="b">
        <f t="shared" si="5"/>
        <v>1</v>
      </c>
      <c r="AF47" s="9" t="b">
        <f t="shared" si="6"/>
        <v>0</v>
      </c>
      <c r="AG47" s="9" t="b">
        <f t="shared" si="7"/>
        <v>0</v>
      </c>
      <c r="AH47" s="9" t="b">
        <f t="shared" si="8"/>
        <v>0</v>
      </c>
      <c r="AI47" s="9" t="b">
        <f t="shared" si="9"/>
        <v>0</v>
      </c>
      <c r="AJ47" s="9" t="b">
        <f t="shared" si="10"/>
        <v>0</v>
      </c>
      <c r="AK47" s="9" t="b">
        <f t="shared" si="11"/>
        <v>0</v>
      </c>
      <c r="AL47" s="9" t="b">
        <f t="shared" si="12"/>
        <v>0</v>
      </c>
      <c r="AM47" s="9" t="b">
        <f t="shared" si="13"/>
        <v>0</v>
      </c>
      <c r="AN47" s="9" t="b">
        <f t="shared" si="14"/>
        <v>0</v>
      </c>
      <c r="AO47" s="9" t="b">
        <f t="shared" si="15"/>
        <v>0</v>
      </c>
      <c r="AP47" s="9" t="b">
        <f t="shared" si="16"/>
        <v>0</v>
      </c>
      <c r="AQ47" s="9" t="b">
        <f t="shared" si="17"/>
        <v>0</v>
      </c>
      <c r="AR47" s="9" t="b">
        <f t="shared" si="18"/>
        <v>0</v>
      </c>
      <c r="AS47" s="9" t="b">
        <f t="shared" si="19"/>
        <v>0</v>
      </c>
    </row>
    <row r="48" spans="1:45" x14ac:dyDescent="0.25">
      <c r="A48" s="9">
        <v>87</v>
      </c>
      <c r="B48" s="9" t="s">
        <v>119</v>
      </c>
      <c r="C48" s="9" t="s">
        <v>420</v>
      </c>
      <c r="D48" s="9" t="s">
        <v>117</v>
      </c>
      <c r="E48" s="9" t="s">
        <v>421</v>
      </c>
      <c r="F48" s="9">
        <v>4</v>
      </c>
      <c r="G48" s="9" t="s">
        <v>119</v>
      </c>
      <c r="H48" s="9" t="s">
        <v>135</v>
      </c>
      <c r="I48" s="9" t="s">
        <v>124</v>
      </c>
      <c r="J48" s="9" t="s">
        <v>422</v>
      </c>
      <c r="K48" s="11" t="s">
        <v>126</v>
      </c>
      <c r="L48" s="9" t="s">
        <v>128</v>
      </c>
      <c r="M48" s="9" t="s">
        <v>423</v>
      </c>
      <c r="N48" s="145" t="s">
        <v>126</v>
      </c>
      <c r="O48" s="9" t="s">
        <v>192</v>
      </c>
      <c r="P48" s="9" t="s">
        <v>424</v>
      </c>
      <c r="Q48" s="147" t="s">
        <v>126</v>
      </c>
      <c r="R48" s="9" t="s">
        <v>124</v>
      </c>
      <c r="S48" s="9" t="s">
        <v>425</v>
      </c>
      <c r="T48" s="151" t="s">
        <v>130</v>
      </c>
      <c r="U48" s="9" t="s">
        <v>124</v>
      </c>
      <c r="V48" s="9" t="s">
        <v>426</v>
      </c>
      <c r="W48" s="153" t="s">
        <v>130</v>
      </c>
      <c r="X48" s="9">
        <v>5.4</v>
      </c>
      <c r="Z48" s="9" t="b">
        <f t="shared" si="0"/>
        <v>0</v>
      </c>
      <c r="AA48" s="9" t="b">
        <f t="shared" si="1"/>
        <v>0</v>
      </c>
      <c r="AB48" s="9" t="b">
        <f t="shared" si="2"/>
        <v>0</v>
      </c>
      <c r="AC48" s="9" t="b">
        <f t="shared" si="3"/>
        <v>0</v>
      </c>
      <c r="AD48" s="9" t="b">
        <f t="shared" si="4"/>
        <v>0</v>
      </c>
      <c r="AE48" s="9" t="b">
        <f t="shared" si="5"/>
        <v>0</v>
      </c>
      <c r="AF48" s="9" t="b">
        <f t="shared" si="6"/>
        <v>0</v>
      </c>
      <c r="AG48" s="9" t="b">
        <f t="shared" si="7"/>
        <v>0</v>
      </c>
      <c r="AH48" s="9" t="b">
        <f t="shared" si="8"/>
        <v>0</v>
      </c>
      <c r="AI48" s="9" t="b">
        <f t="shared" si="9"/>
        <v>0</v>
      </c>
      <c r="AJ48" s="9" t="b">
        <f t="shared" si="10"/>
        <v>0</v>
      </c>
      <c r="AK48" s="9" t="b">
        <f t="shared" si="11"/>
        <v>0</v>
      </c>
      <c r="AL48" s="9" t="b">
        <f t="shared" si="12"/>
        <v>0</v>
      </c>
      <c r="AM48" s="9" t="b">
        <f t="shared" si="13"/>
        <v>0</v>
      </c>
      <c r="AN48" s="9" t="b">
        <f t="shared" si="14"/>
        <v>0</v>
      </c>
      <c r="AO48" s="9" t="b">
        <f t="shared" si="15"/>
        <v>0</v>
      </c>
      <c r="AP48" s="9" t="b">
        <f t="shared" si="16"/>
        <v>0</v>
      </c>
      <c r="AQ48" s="9" t="b">
        <f t="shared" si="17"/>
        <v>0</v>
      </c>
      <c r="AR48" s="9" t="b">
        <f t="shared" si="18"/>
        <v>0</v>
      </c>
      <c r="AS48" s="9" t="b">
        <f t="shared" si="19"/>
        <v>0</v>
      </c>
    </row>
    <row r="49" spans="1:45" x14ac:dyDescent="0.25">
      <c r="A49" s="9">
        <v>88</v>
      </c>
      <c r="B49" s="9" t="s">
        <v>427</v>
      </c>
      <c r="D49" s="9" t="s">
        <v>133</v>
      </c>
      <c r="E49" s="9" t="s">
        <v>428</v>
      </c>
      <c r="F49" s="9">
        <v>3</v>
      </c>
      <c r="G49" s="9" t="s">
        <v>173</v>
      </c>
      <c r="H49" s="9" t="s">
        <v>135</v>
      </c>
      <c r="I49" s="9" t="s">
        <v>121</v>
      </c>
      <c r="K49" s="11" t="s">
        <v>141</v>
      </c>
      <c r="L49" s="9" t="s">
        <v>124</v>
      </c>
      <c r="N49" s="145" t="s">
        <v>141</v>
      </c>
      <c r="O49" s="9" t="s">
        <v>121</v>
      </c>
      <c r="Q49" s="147" t="s">
        <v>141</v>
      </c>
      <c r="R49" s="9" t="s">
        <v>157</v>
      </c>
      <c r="T49" s="151" t="s">
        <v>141</v>
      </c>
      <c r="U49" s="9" t="s">
        <v>128</v>
      </c>
      <c r="W49" s="153" t="s">
        <v>141</v>
      </c>
      <c r="X49" s="9">
        <v>4.3</v>
      </c>
      <c r="Z49" s="9" t="b">
        <f t="shared" si="0"/>
        <v>0</v>
      </c>
      <c r="AA49" s="9" t="b">
        <f t="shared" si="1"/>
        <v>0</v>
      </c>
      <c r="AB49" s="9" t="b">
        <f t="shared" si="2"/>
        <v>0</v>
      </c>
      <c r="AC49" s="9" t="b">
        <f t="shared" si="3"/>
        <v>0</v>
      </c>
      <c r="AD49" s="9" t="b">
        <f t="shared" si="4"/>
        <v>0</v>
      </c>
      <c r="AE49" s="9" t="b">
        <f t="shared" si="5"/>
        <v>0</v>
      </c>
      <c r="AF49" s="9" t="b">
        <f t="shared" si="6"/>
        <v>0</v>
      </c>
      <c r="AG49" s="9" t="b">
        <f t="shared" si="7"/>
        <v>0</v>
      </c>
      <c r="AH49" s="9" t="b">
        <f t="shared" si="8"/>
        <v>0</v>
      </c>
      <c r="AI49" s="9" t="b">
        <f t="shared" si="9"/>
        <v>0</v>
      </c>
      <c r="AJ49" s="9" t="b">
        <f t="shared" si="10"/>
        <v>0</v>
      </c>
      <c r="AK49" s="9" t="b">
        <f t="shared" si="11"/>
        <v>0</v>
      </c>
      <c r="AL49" s="9" t="b">
        <f t="shared" si="12"/>
        <v>0</v>
      </c>
      <c r="AM49" s="9" t="b">
        <f t="shared" si="13"/>
        <v>0</v>
      </c>
      <c r="AN49" s="9" t="b">
        <f t="shared" si="14"/>
        <v>0</v>
      </c>
      <c r="AO49" s="9" t="b">
        <f t="shared" si="15"/>
        <v>0</v>
      </c>
      <c r="AP49" s="9" t="b">
        <f t="shared" si="16"/>
        <v>0</v>
      </c>
      <c r="AQ49" s="9" t="b">
        <f t="shared" si="17"/>
        <v>0</v>
      </c>
      <c r="AR49" s="9" t="b">
        <f t="shared" si="18"/>
        <v>0</v>
      </c>
      <c r="AS49" s="9" t="b">
        <f t="shared" si="19"/>
        <v>0</v>
      </c>
    </row>
    <row r="50" spans="1:45" x14ac:dyDescent="0.25">
      <c r="A50" s="9">
        <v>89</v>
      </c>
      <c r="B50" s="9" t="s">
        <v>429</v>
      </c>
      <c r="C50" s="9" t="s">
        <v>430</v>
      </c>
      <c r="D50" s="9" t="s">
        <v>133</v>
      </c>
      <c r="E50" s="9" t="s">
        <v>431</v>
      </c>
      <c r="F50" s="9">
        <v>3</v>
      </c>
      <c r="G50" s="9" t="s">
        <v>119</v>
      </c>
      <c r="H50" s="9" t="s">
        <v>120</v>
      </c>
      <c r="I50" s="9" t="s">
        <v>136</v>
      </c>
      <c r="J50" s="9" t="s">
        <v>432</v>
      </c>
      <c r="K50" s="11" t="s">
        <v>156</v>
      </c>
      <c r="L50" s="9" t="s">
        <v>227</v>
      </c>
      <c r="M50" s="9" t="s">
        <v>433</v>
      </c>
      <c r="N50" s="145" t="s">
        <v>141</v>
      </c>
      <c r="O50" s="9" t="s">
        <v>230</v>
      </c>
      <c r="P50" s="9" t="s">
        <v>434</v>
      </c>
      <c r="Q50" s="147" t="s">
        <v>123</v>
      </c>
      <c r="R50" s="9" t="s">
        <v>124</v>
      </c>
      <c r="S50" s="9" t="s">
        <v>435</v>
      </c>
      <c r="T50" s="151" t="s">
        <v>130</v>
      </c>
      <c r="U50" s="9" t="s">
        <v>136</v>
      </c>
      <c r="V50" s="9" t="s">
        <v>436</v>
      </c>
      <c r="W50" s="153" t="s">
        <v>156</v>
      </c>
      <c r="X50" s="9">
        <v>8.6</v>
      </c>
      <c r="Z50" s="9" t="b">
        <f t="shared" si="0"/>
        <v>0</v>
      </c>
      <c r="AA50" s="9" t="b">
        <f t="shared" si="1"/>
        <v>0</v>
      </c>
      <c r="AB50" s="9" t="b">
        <f t="shared" si="2"/>
        <v>0</v>
      </c>
      <c r="AC50" s="9" t="b">
        <f t="shared" si="3"/>
        <v>1</v>
      </c>
      <c r="AD50" s="9" t="b">
        <f t="shared" si="4"/>
        <v>0</v>
      </c>
      <c r="AE50" s="9" t="b">
        <f t="shared" si="5"/>
        <v>0</v>
      </c>
      <c r="AF50" s="9" t="b">
        <f t="shared" si="6"/>
        <v>0</v>
      </c>
      <c r="AG50" s="9" t="b">
        <f t="shared" si="7"/>
        <v>0</v>
      </c>
      <c r="AH50" s="9" t="b">
        <f t="shared" si="8"/>
        <v>0</v>
      </c>
      <c r="AI50" s="9" t="b">
        <f t="shared" si="9"/>
        <v>0</v>
      </c>
      <c r="AJ50" s="9" t="b">
        <f t="shared" si="10"/>
        <v>0</v>
      </c>
      <c r="AK50" s="9" t="b">
        <f t="shared" si="11"/>
        <v>0</v>
      </c>
      <c r="AL50" s="9" t="b">
        <f t="shared" si="12"/>
        <v>0</v>
      </c>
      <c r="AM50" s="9" t="b">
        <f t="shared" si="13"/>
        <v>0</v>
      </c>
      <c r="AN50" s="9" t="b">
        <f t="shared" si="14"/>
        <v>0</v>
      </c>
      <c r="AO50" s="9" t="b">
        <f t="shared" si="15"/>
        <v>0</v>
      </c>
      <c r="AP50" s="9" t="b">
        <f t="shared" si="16"/>
        <v>0</v>
      </c>
      <c r="AQ50" s="9" t="b">
        <f t="shared" si="17"/>
        <v>1</v>
      </c>
      <c r="AR50" s="9" t="b">
        <f t="shared" si="18"/>
        <v>0</v>
      </c>
      <c r="AS50" s="9" t="b">
        <f t="shared" si="19"/>
        <v>0</v>
      </c>
    </row>
    <row r="51" spans="1:45" x14ac:dyDescent="0.25">
      <c r="A51" s="9">
        <v>90</v>
      </c>
      <c r="B51" s="9" t="s">
        <v>119</v>
      </c>
      <c r="C51" s="9" t="s">
        <v>119</v>
      </c>
      <c r="D51" s="9" t="s">
        <v>133</v>
      </c>
      <c r="E51" s="9" t="s">
        <v>437</v>
      </c>
      <c r="F51" s="9">
        <v>4</v>
      </c>
      <c r="G51" s="9" t="s">
        <v>119</v>
      </c>
      <c r="H51" s="9" t="s">
        <v>120</v>
      </c>
      <c r="I51" s="9" t="s">
        <v>136</v>
      </c>
      <c r="J51" s="16" t="s">
        <v>438</v>
      </c>
      <c r="K51" s="17" t="s">
        <v>141</v>
      </c>
      <c r="L51" s="9" t="s">
        <v>124</v>
      </c>
      <c r="M51" s="16" t="s">
        <v>439</v>
      </c>
      <c r="N51" s="146" t="s">
        <v>126</v>
      </c>
      <c r="O51" s="9" t="s">
        <v>124</v>
      </c>
      <c r="P51" s="9" t="s">
        <v>440</v>
      </c>
      <c r="Q51" s="147" t="s">
        <v>736</v>
      </c>
      <c r="R51" s="9" t="s">
        <v>154</v>
      </c>
      <c r="S51" s="16" t="s">
        <v>441</v>
      </c>
      <c r="T51" s="152" t="s">
        <v>130</v>
      </c>
      <c r="U51" s="9" t="s">
        <v>124</v>
      </c>
      <c r="V51" s="9" t="s">
        <v>442</v>
      </c>
      <c r="W51" s="153" t="s">
        <v>736</v>
      </c>
      <c r="X51" s="9">
        <v>8.6999999999999993</v>
      </c>
      <c r="Z51" s="9" t="b">
        <f t="shared" si="0"/>
        <v>0</v>
      </c>
      <c r="AA51" s="9" t="b">
        <f t="shared" si="1"/>
        <v>0</v>
      </c>
      <c r="AB51" s="9" t="b">
        <f t="shared" si="2"/>
        <v>0</v>
      </c>
      <c r="AC51" s="9" t="b">
        <f t="shared" si="3"/>
        <v>0</v>
      </c>
      <c r="AD51" s="9" t="b">
        <f t="shared" si="4"/>
        <v>0</v>
      </c>
      <c r="AE51" s="9" t="b">
        <f t="shared" si="5"/>
        <v>0</v>
      </c>
      <c r="AF51" s="9" t="b">
        <f t="shared" si="6"/>
        <v>0</v>
      </c>
      <c r="AG51" s="9" t="b">
        <f t="shared" si="7"/>
        <v>0</v>
      </c>
      <c r="AH51" s="9" t="b">
        <f t="shared" si="8"/>
        <v>0</v>
      </c>
      <c r="AI51" s="9" t="b">
        <f t="shared" si="9"/>
        <v>0</v>
      </c>
      <c r="AJ51" s="9" t="b">
        <f t="shared" si="10"/>
        <v>0</v>
      </c>
      <c r="AK51" s="9" t="b">
        <f t="shared" si="11"/>
        <v>0</v>
      </c>
      <c r="AL51" s="9" t="b">
        <f t="shared" si="12"/>
        <v>0</v>
      </c>
      <c r="AM51" s="9" t="b">
        <f t="shared" si="13"/>
        <v>0</v>
      </c>
      <c r="AN51" s="9" t="b">
        <f t="shared" si="14"/>
        <v>0</v>
      </c>
      <c r="AO51" s="9" t="b">
        <f t="shared" si="15"/>
        <v>0</v>
      </c>
      <c r="AP51" s="9" t="b">
        <f t="shared" si="16"/>
        <v>0</v>
      </c>
      <c r="AQ51" s="9" t="b">
        <f t="shared" si="17"/>
        <v>0</v>
      </c>
      <c r="AR51" s="9" t="b">
        <f t="shared" si="18"/>
        <v>0</v>
      </c>
      <c r="AS51" s="9" t="b">
        <f t="shared" si="19"/>
        <v>0</v>
      </c>
    </row>
    <row r="52" spans="1:45" x14ac:dyDescent="0.25">
      <c r="A52" s="9">
        <v>91</v>
      </c>
      <c r="B52" s="9" t="s">
        <v>208</v>
      </c>
      <c r="C52" s="9" t="s">
        <v>443</v>
      </c>
      <c r="D52" s="9" t="s">
        <v>133</v>
      </c>
      <c r="E52" s="9" t="s">
        <v>118</v>
      </c>
      <c r="F52" s="9">
        <v>3</v>
      </c>
      <c r="G52" s="9" t="s">
        <v>173</v>
      </c>
      <c r="H52" s="9" t="s">
        <v>120</v>
      </c>
      <c r="I52" s="9" t="s">
        <v>157</v>
      </c>
      <c r="J52" s="9" t="s">
        <v>444</v>
      </c>
      <c r="K52" s="11" t="s">
        <v>123</v>
      </c>
      <c r="L52" s="9" t="s">
        <v>124</v>
      </c>
      <c r="M52" s="9" t="s">
        <v>445</v>
      </c>
      <c r="N52" s="145" t="s">
        <v>126</v>
      </c>
      <c r="O52" s="9" t="s">
        <v>121</v>
      </c>
      <c r="P52" s="9" t="s">
        <v>446</v>
      </c>
      <c r="Q52" s="147" t="s">
        <v>123</v>
      </c>
      <c r="R52" s="9" t="s">
        <v>157</v>
      </c>
      <c r="S52" s="9" t="s">
        <v>447</v>
      </c>
      <c r="T52" s="151" t="s">
        <v>156</v>
      </c>
      <c r="U52" s="9" t="s">
        <v>124</v>
      </c>
      <c r="V52" s="9" t="s">
        <v>448</v>
      </c>
      <c r="W52" s="153" t="s">
        <v>130</v>
      </c>
      <c r="X52" s="9">
        <v>20.7</v>
      </c>
      <c r="Z52" s="9" t="b">
        <f t="shared" si="0"/>
        <v>0</v>
      </c>
      <c r="AA52" s="9" t="b">
        <f t="shared" si="1"/>
        <v>1</v>
      </c>
      <c r="AB52" s="9" t="b">
        <f t="shared" si="2"/>
        <v>1</v>
      </c>
      <c r="AC52" s="9" t="b">
        <f t="shared" si="3"/>
        <v>0</v>
      </c>
      <c r="AD52" s="9" t="b">
        <f t="shared" si="4"/>
        <v>1</v>
      </c>
      <c r="AE52" s="9" t="b">
        <f t="shared" si="5"/>
        <v>1</v>
      </c>
      <c r="AF52" s="9" t="b">
        <f t="shared" si="6"/>
        <v>0</v>
      </c>
      <c r="AG52" s="9" t="b">
        <f t="shared" si="7"/>
        <v>0</v>
      </c>
      <c r="AH52" s="9" t="b">
        <f t="shared" si="8"/>
        <v>0</v>
      </c>
      <c r="AI52" s="9" t="b">
        <f t="shared" si="9"/>
        <v>0</v>
      </c>
      <c r="AJ52" s="9" t="b">
        <f t="shared" si="10"/>
        <v>0</v>
      </c>
      <c r="AK52" s="9" t="b">
        <f t="shared" si="11"/>
        <v>0</v>
      </c>
      <c r="AL52" s="9" t="b">
        <f t="shared" si="12"/>
        <v>1</v>
      </c>
      <c r="AM52" s="9" t="b">
        <f t="shared" si="13"/>
        <v>0</v>
      </c>
      <c r="AN52" s="9" t="b">
        <f t="shared" si="14"/>
        <v>0</v>
      </c>
      <c r="AO52" s="9" t="b">
        <f t="shared" si="15"/>
        <v>1</v>
      </c>
      <c r="AP52" s="9" t="b">
        <f t="shared" si="16"/>
        <v>0</v>
      </c>
      <c r="AQ52" s="9" t="b">
        <f t="shared" si="17"/>
        <v>0</v>
      </c>
      <c r="AR52" s="9" t="b">
        <f t="shared" si="18"/>
        <v>0</v>
      </c>
      <c r="AS52" s="9" t="b">
        <f t="shared" si="19"/>
        <v>0</v>
      </c>
    </row>
    <row r="53" spans="1:45" x14ac:dyDescent="0.25">
      <c r="A53" s="9">
        <v>93</v>
      </c>
      <c r="B53" s="9" t="s">
        <v>115</v>
      </c>
      <c r="C53" s="16" t="s">
        <v>449</v>
      </c>
      <c r="D53" s="9" t="s">
        <v>133</v>
      </c>
      <c r="E53" s="9" t="s">
        <v>450</v>
      </c>
      <c r="F53" s="9">
        <v>4</v>
      </c>
      <c r="G53" s="9" t="s">
        <v>173</v>
      </c>
      <c r="H53" s="9" t="s">
        <v>166</v>
      </c>
      <c r="I53" s="9" t="s">
        <v>139</v>
      </c>
      <c r="J53" s="9" t="s">
        <v>451</v>
      </c>
      <c r="K53" s="11" t="s">
        <v>126</v>
      </c>
      <c r="L53" s="9" t="s">
        <v>124</v>
      </c>
      <c r="M53" s="9" t="s">
        <v>451</v>
      </c>
      <c r="N53" s="145" t="s">
        <v>126</v>
      </c>
      <c r="O53" s="9" t="s">
        <v>139</v>
      </c>
      <c r="P53" s="9" t="s">
        <v>451</v>
      </c>
      <c r="Q53" s="147" t="s">
        <v>126</v>
      </c>
      <c r="R53" s="9" t="s">
        <v>124</v>
      </c>
      <c r="S53" s="9" t="s">
        <v>452</v>
      </c>
      <c r="T53" s="151" t="s">
        <v>130</v>
      </c>
      <c r="U53" s="9" t="s">
        <v>124</v>
      </c>
      <c r="V53" s="9" t="s">
        <v>453</v>
      </c>
      <c r="W53" s="153" t="s">
        <v>130</v>
      </c>
      <c r="X53" s="9">
        <v>6.1</v>
      </c>
      <c r="Z53" s="9" t="b">
        <f t="shared" si="0"/>
        <v>0</v>
      </c>
      <c r="AA53" s="9" t="b">
        <f t="shared" si="1"/>
        <v>0</v>
      </c>
      <c r="AB53" s="9" t="b">
        <f t="shared" si="2"/>
        <v>0</v>
      </c>
      <c r="AC53" s="9" t="b">
        <f t="shared" si="3"/>
        <v>0</v>
      </c>
      <c r="AD53" s="9" t="b">
        <f t="shared" si="4"/>
        <v>0</v>
      </c>
      <c r="AE53" s="9" t="b">
        <f t="shared" si="5"/>
        <v>0</v>
      </c>
      <c r="AF53" s="9" t="b">
        <f t="shared" si="6"/>
        <v>0</v>
      </c>
      <c r="AG53" s="9" t="b">
        <f t="shared" si="7"/>
        <v>0</v>
      </c>
      <c r="AH53" s="9" t="b">
        <f t="shared" si="8"/>
        <v>0</v>
      </c>
      <c r="AI53" s="9" t="b">
        <f t="shared" si="9"/>
        <v>0</v>
      </c>
      <c r="AJ53" s="9" t="b">
        <f t="shared" si="10"/>
        <v>0</v>
      </c>
      <c r="AK53" s="9" t="b">
        <f t="shared" si="11"/>
        <v>0</v>
      </c>
      <c r="AL53" s="9" t="b">
        <f t="shared" si="12"/>
        <v>0</v>
      </c>
      <c r="AM53" s="9" t="b">
        <f t="shared" si="13"/>
        <v>0</v>
      </c>
      <c r="AN53" s="9" t="b">
        <f t="shared" si="14"/>
        <v>0</v>
      </c>
      <c r="AO53" s="9" t="b">
        <f t="shared" si="15"/>
        <v>0</v>
      </c>
      <c r="AP53" s="9" t="b">
        <f t="shared" si="16"/>
        <v>0</v>
      </c>
      <c r="AQ53" s="9" t="b">
        <f t="shared" si="17"/>
        <v>0</v>
      </c>
      <c r="AR53" s="9" t="b">
        <f t="shared" si="18"/>
        <v>0</v>
      </c>
      <c r="AS53" s="9" t="b">
        <f t="shared" si="19"/>
        <v>0</v>
      </c>
    </row>
    <row r="54" spans="1:45" x14ac:dyDescent="0.25">
      <c r="A54" s="9">
        <v>94</v>
      </c>
      <c r="B54" s="9" t="s">
        <v>454</v>
      </c>
      <c r="C54" s="9" t="s">
        <v>455</v>
      </c>
      <c r="D54" s="9" t="s">
        <v>133</v>
      </c>
      <c r="E54" s="9" t="s">
        <v>456</v>
      </c>
      <c r="F54" s="9">
        <v>4</v>
      </c>
      <c r="G54" s="9" t="s">
        <v>173</v>
      </c>
      <c r="H54" s="9" t="s">
        <v>135</v>
      </c>
      <c r="I54" s="9" t="s">
        <v>157</v>
      </c>
      <c r="J54" s="9" t="s">
        <v>457</v>
      </c>
      <c r="K54" s="11" t="s">
        <v>123</v>
      </c>
      <c r="L54" s="9" t="s">
        <v>192</v>
      </c>
      <c r="M54" s="9" t="s">
        <v>458</v>
      </c>
      <c r="N54" s="145" t="s">
        <v>126</v>
      </c>
      <c r="O54" s="9" t="s">
        <v>157</v>
      </c>
      <c r="P54" s="9" t="s">
        <v>459</v>
      </c>
      <c r="Q54" s="147" t="s">
        <v>123</v>
      </c>
      <c r="R54" s="9" t="s">
        <v>121</v>
      </c>
      <c r="S54" s="9" t="s">
        <v>460</v>
      </c>
      <c r="T54" s="151" t="s">
        <v>156</v>
      </c>
      <c r="U54" s="9" t="s">
        <v>148</v>
      </c>
      <c r="V54" s="9" t="s">
        <v>461</v>
      </c>
      <c r="W54" s="153" t="s">
        <v>156</v>
      </c>
      <c r="X54" s="9">
        <v>13.2</v>
      </c>
      <c r="Z54" s="9" t="b">
        <f t="shared" si="0"/>
        <v>0</v>
      </c>
      <c r="AA54" s="9" t="b">
        <f t="shared" si="1"/>
        <v>1</v>
      </c>
      <c r="AB54" s="9" t="b">
        <f t="shared" si="2"/>
        <v>0</v>
      </c>
      <c r="AC54" s="9" t="b">
        <f t="shared" si="3"/>
        <v>0</v>
      </c>
      <c r="AD54" s="9" t="b">
        <f t="shared" si="4"/>
        <v>1</v>
      </c>
      <c r="AE54" s="9" t="b">
        <f t="shared" si="5"/>
        <v>0</v>
      </c>
      <c r="AF54" s="9" t="b">
        <f t="shared" si="6"/>
        <v>0</v>
      </c>
      <c r="AG54" s="9" t="b">
        <f t="shared" si="7"/>
        <v>0</v>
      </c>
      <c r="AH54" s="9" t="b">
        <f t="shared" si="8"/>
        <v>0</v>
      </c>
      <c r="AI54" s="9" t="b">
        <f t="shared" si="9"/>
        <v>0</v>
      </c>
      <c r="AJ54" s="9" t="b">
        <f t="shared" si="10"/>
        <v>0</v>
      </c>
      <c r="AK54" s="9" t="b">
        <f t="shared" si="11"/>
        <v>0</v>
      </c>
      <c r="AL54" s="9" t="b">
        <f t="shared" si="12"/>
        <v>1</v>
      </c>
      <c r="AM54" s="9" t="b">
        <f t="shared" si="13"/>
        <v>0</v>
      </c>
      <c r="AN54" s="9" t="b">
        <f t="shared" si="14"/>
        <v>1</v>
      </c>
      <c r="AO54" s="9" t="b">
        <f t="shared" si="15"/>
        <v>1</v>
      </c>
      <c r="AP54" s="9" t="b">
        <f t="shared" si="16"/>
        <v>0</v>
      </c>
      <c r="AQ54" s="9" t="b">
        <f t="shared" si="17"/>
        <v>1</v>
      </c>
      <c r="AR54" s="9" t="b">
        <f t="shared" si="18"/>
        <v>0</v>
      </c>
      <c r="AS54" s="9" t="b">
        <f t="shared" si="19"/>
        <v>0</v>
      </c>
    </row>
    <row r="55" spans="1:45" x14ac:dyDescent="0.25">
      <c r="A55" s="9">
        <v>95</v>
      </c>
      <c r="B55" s="9" t="s">
        <v>115</v>
      </c>
      <c r="C55" s="9" t="s">
        <v>115</v>
      </c>
      <c r="D55" s="9" t="s">
        <v>117</v>
      </c>
      <c r="E55" s="9" t="s">
        <v>462</v>
      </c>
      <c r="F55" s="9">
        <v>4</v>
      </c>
      <c r="G55" s="9" t="s">
        <v>119</v>
      </c>
      <c r="H55" s="9" t="s">
        <v>120</v>
      </c>
      <c r="I55" s="9" t="s">
        <v>230</v>
      </c>
      <c r="J55" s="9" t="s">
        <v>463</v>
      </c>
      <c r="K55" s="11" t="s">
        <v>123</v>
      </c>
      <c r="L55" s="9" t="s">
        <v>128</v>
      </c>
      <c r="M55" s="9" t="s">
        <v>464</v>
      </c>
      <c r="N55" s="145" t="s">
        <v>126</v>
      </c>
      <c r="O55" s="9" t="s">
        <v>124</v>
      </c>
      <c r="P55" s="9" t="s">
        <v>465</v>
      </c>
      <c r="Q55" s="147" t="s">
        <v>736</v>
      </c>
      <c r="R55" s="9" t="s">
        <v>230</v>
      </c>
      <c r="S55" s="9" t="s">
        <v>466</v>
      </c>
      <c r="T55" s="151" t="s">
        <v>156</v>
      </c>
      <c r="U55" s="9" t="s">
        <v>128</v>
      </c>
      <c r="V55" s="9" t="s">
        <v>467</v>
      </c>
      <c r="W55" s="153" t="s">
        <v>130</v>
      </c>
      <c r="X55" s="9">
        <v>4</v>
      </c>
      <c r="Z55" s="9" t="b">
        <f t="shared" si="0"/>
        <v>0</v>
      </c>
      <c r="AA55" s="9" t="b">
        <f t="shared" si="1"/>
        <v>1</v>
      </c>
      <c r="AB55" s="9" t="b">
        <f t="shared" si="2"/>
        <v>1</v>
      </c>
      <c r="AC55" s="9" t="b">
        <f t="shared" si="3"/>
        <v>0</v>
      </c>
      <c r="AD55" s="9" t="b">
        <f t="shared" si="4"/>
        <v>0</v>
      </c>
      <c r="AE55" s="9" t="b">
        <f t="shared" si="5"/>
        <v>0</v>
      </c>
      <c r="AF55" s="9" t="b">
        <f t="shared" si="6"/>
        <v>0</v>
      </c>
      <c r="AG55" s="9" t="b">
        <f t="shared" si="7"/>
        <v>0</v>
      </c>
      <c r="AH55" s="9" t="b">
        <f t="shared" si="8"/>
        <v>0</v>
      </c>
      <c r="AI55" s="9" t="b">
        <f t="shared" si="9"/>
        <v>0</v>
      </c>
      <c r="AJ55" s="9" t="b">
        <f t="shared" si="10"/>
        <v>0</v>
      </c>
      <c r="AK55" s="9" t="b">
        <f t="shared" si="11"/>
        <v>0</v>
      </c>
      <c r="AL55" s="9" t="b">
        <f t="shared" si="12"/>
        <v>1</v>
      </c>
      <c r="AM55" s="9" t="b">
        <f t="shared" si="13"/>
        <v>0</v>
      </c>
      <c r="AN55" s="9" t="b">
        <f t="shared" si="14"/>
        <v>0</v>
      </c>
      <c r="AO55" s="9" t="b">
        <f t="shared" si="15"/>
        <v>0</v>
      </c>
      <c r="AP55" s="9" t="b">
        <f t="shared" si="16"/>
        <v>0</v>
      </c>
      <c r="AQ55" s="9" t="b">
        <f t="shared" si="17"/>
        <v>0</v>
      </c>
      <c r="AR55" s="9" t="b">
        <f t="shared" si="18"/>
        <v>0</v>
      </c>
      <c r="AS55" s="9" t="b">
        <f t="shared" si="19"/>
        <v>0</v>
      </c>
    </row>
    <row r="56" spans="1:45" x14ac:dyDescent="0.25">
      <c r="A56" s="9">
        <v>96</v>
      </c>
      <c r="B56" s="9" t="s">
        <v>152</v>
      </c>
      <c r="C56" s="9" t="s">
        <v>468</v>
      </c>
      <c r="D56" s="9" t="s">
        <v>117</v>
      </c>
      <c r="E56" s="9" t="s">
        <v>469</v>
      </c>
      <c r="F56" s="9">
        <v>4</v>
      </c>
      <c r="G56" s="9" t="s">
        <v>119</v>
      </c>
      <c r="H56" s="9" t="s">
        <v>166</v>
      </c>
      <c r="I56" s="9" t="s">
        <v>136</v>
      </c>
      <c r="J56" s="9" t="s">
        <v>470</v>
      </c>
      <c r="K56" s="11" t="s">
        <v>123</v>
      </c>
      <c r="L56" s="9" t="s">
        <v>124</v>
      </c>
      <c r="M56" s="9" t="s">
        <v>471</v>
      </c>
      <c r="N56" s="145" t="s">
        <v>126</v>
      </c>
      <c r="O56" s="9" t="s">
        <v>128</v>
      </c>
      <c r="P56" s="9" t="s">
        <v>472</v>
      </c>
      <c r="Q56" s="147" t="s">
        <v>736</v>
      </c>
      <c r="R56" s="9" t="s">
        <v>128</v>
      </c>
      <c r="S56" s="9" t="s">
        <v>473</v>
      </c>
      <c r="T56" s="151" t="s">
        <v>130</v>
      </c>
      <c r="U56" s="9" t="s">
        <v>124</v>
      </c>
      <c r="V56" s="9" t="s">
        <v>474</v>
      </c>
      <c r="W56" s="153" t="s">
        <v>130</v>
      </c>
      <c r="X56" s="9">
        <v>6.2</v>
      </c>
      <c r="Z56" s="9" t="b">
        <f t="shared" si="0"/>
        <v>1</v>
      </c>
      <c r="AA56" s="9" t="b">
        <f t="shared" si="1"/>
        <v>1</v>
      </c>
      <c r="AB56" s="9" t="b">
        <f t="shared" si="2"/>
        <v>1</v>
      </c>
      <c r="AC56" s="9" t="b">
        <f t="shared" si="3"/>
        <v>0</v>
      </c>
      <c r="AD56" s="9" t="b">
        <f t="shared" si="4"/>
        <v>0</v>
      </c>
      <c r="AE56" s="9" t="b">
        <f t="shared" si="5"/>
        <v>0</v>
      </c>
      <c r="AF56" s="9" t="b">
        <f t="shared" si="6"/>
        <v>0</v>
      </c>
      <c r="AG56" s="9" t="b">
        <f t="shared" si="7"/>
        <v>0</v>
      </c>
      <c r="AH56" s="9" t="b">
        <f t="shared" si="8"/>
        <v>0</v>
      </c>
      <c r="AI56" s="9" t="b">
        <f t="shared" si="9"/>
        <v>0</v>
      </c>
      <c r="AJ56" s="9" t="b">
        <f t="shared" si="10"/>
        <v>0</v>
      </c>
      <c r="AK56" s="9" t="b">
        <f t="shared" si="11"/>
        <v>0</v>
      </c>
      <c r="AL56" s="9" t="b">
        <f t="shared" si="12"/>
        <v>0</v>
      </c>
      <c r="AM56" s="9" t="b">
        <f t="shared" si="13"/>
        <v>0</v>
      </c>
      <c r="AN56" s="9" t="b">
        <f t="shared" si="14"/>
        <v>0</v>
      </c>
      <c r="AO56" s="9" t="b">
        <f t="shared" si="15"/>
        <v>0</v>
      </c>
      <c r="AP56" s="9" t="b">
        <f t="shared" si="16"/>
        <v>0</v>
      </c>
      <c r="AQ56" s="9" t="b">
        <f t="shared" si="17"/>
        <v>0</v>
      </c>
      <c r="AR56" s="9" t="b">
        <f t="shared" si="18"/>
        <v>0</v>
      </c>
      <c r="AS56" s="9" t="b">
        <f t="shared" si="19"/>
        <v>0</v>
      </c>
    </row>
    <row r="57" spans="1:45" x14ac:dyDescent="0.25">
      <c r="A57" s="9">
        <v>97</v>
      </c>
      <c r="B57" s="9" t="s">
        <v>119</v>
      </c>
      <c r="D57" s="9" t="s">
        <v>117</v>
      </c>
      <c r="E57" s="9" t="s">
        <v>475</v>
      </c>
      <c r="F57" s="9">
        <v>4</v>
      </c>
      <c r="G57" s="9" t="s">
        <v>173</v>
      </c>
      <c r="H57" s="9" t="s">
        <v>166</v>
      </c>
      <c r="I57" s="9" t="s">
        <v>230</v>
      </c>
      <c r="J57" s="9" t="s">
        <v>476</v>
      </c>
      <c r="K57" s="11" t="s">
        <v>123</v>
      </c>
      <c r="L57" s="9" t="s">
        <v>121</v>
      </c>
      <c r="M57" s="9" t="s">
        <v>477</v>
      </c>
      <c r="N57" s="145" t="s">
        <v>156</v>
      </c>
      <c r="O57" s="9" t="s">
        <v>148</v>
      </c>
      <c r="P57" s="9" t="s">
        <v>478</v>
      </c>
      <c r="Q57" s="147" t="s">
        <v>123</v>
      </c>
      <c r="R57" s="9" t="s">
        <v>227</v>
      </c>
      <c r="S57" s="9" t="s">
        <v>479</v>
      </c>
      <c r="T57" s="151" t="s">
        <v>156</v>
      </c>
      <c r="U57" s="9" t="s">
        <v>121</v>
      </c>
      <c r="V57" s="9" t="s">
        <v>480</v>
      </c>
      <c r="W57" s="153" t="s">
        <v>156</v>
      </c>
      <c r="X57" s="9">
        <v>7.9</v>
      </c>
      <c r="Z57" s="9" t="b">
        <f t="shared" si="0"/>
        <v>0</v>
      </c>
      <c r="AA57" s="9" t="b">
        <f t="shared" si="1"/>
        <v>0</v>
      </c>
      <c r="AB57" s="9" t="b">
        <f t="shared" si="2"/>
        <v>0</v>
      </c>
      <c r="AC57" s="9" t="b">
        <f t="shared" si="3"/>
        <v>0</v>
      </c>
      <c r="AD57" s="9" t="b">
        <f t="shared" si="4"/>
        <v>0</v>
      </c>
      <c r="AE57" s="9" t="b">
        <f t="shared" si="5"/>
        <v>0</v>
      </c>
      <c r="AF57" s="9" t="b">
        <f t="shared" si="6"/>
        <v>0</v>
      </c>
      <c r="AG57" s="9" t="b">
        <f t="shared" si="7"/>
        <v>0</v>
      </c>
      <c r="AH57" s="9" t="b">
        <f t="shared" si="8"/>
        <v>0</v>
      </c>
      <c r="AI57" s="9" t="b">
        <f t="shared" si="9"/>
        <v>0</v>
      </c>
      <c r="AJ57" s="9" t="b">
        <f t="shared" si="10"/>
        <v>0</v>
      </c>
      <c r="AK57" s="9" t="b">
        <f t="shared" si="11"/>
        <v>0</v>
      </c>
      <c r="AL57" s="9" t="b">
        <f t="shared" si="12"/>
        <v>1</v>
      </c>
      <c r="AM57" s="9" t="b">
        <f t="shared" si="13"/>
        <v>1</v>
      </c>
      <c r="AN57" s="9" t="b">
        <f t="shared" si="14"/>
        <v>1</v>
      </c>
      <c r="AO57" s="9" t="b">
        <f t="shared" si="15"/>
        <v>1</v>
      </c>
      <c r="AP57" s="9" t="b">
        <f t="shared" si="16"/>
        <v>1</v>
      </c>
      <c r="AQ57" s="9" t="b">
        <f t="shared" si="17"/>
        <v>1</v>
      </c>
      <c r="AR57" s="9" t="b">
        <f t="shared" si="18"/>
        <v>0</v>
      </c>
      <c r="AS57" s="9" t="b">
        <f t="shared" si="19"/>
        <v>0</v>
      </c>
    </row>
    <row r="58" spans="1:45" x14ac:dyDescent="0.25">
      <c r="A58" s="9">
        <v>98</v>
      </c>
      <c r="B58" s="9" t="s">
        <v>481</v>
      </c>
      <c r="C58" s="9" t="s">
        <v>482</v>
      </c>
      <c r="D58" s="9" t="s">
        <v>117</v>
      </c>
      <c r="E58" s="9" t="s">
        <v>483</v>
      </c>
      <c r="F58" s="9">
        <v>4</v>
      </c>
      <c r="G58" s="9" t="s">
        <v>119</v>
      </c>
      <c r="H58" s="9" t="s">
        <v>120</v>
      </c>
      <c r="I58" s="9" t="s">
        <v>121</v>
      </c>
      <c r="J58" s="16" t="s">
        <v>484</v>
      </c>
      <c r="K58" s="17" t="s">
        <v>123</v>
      </c>
      <c r="L58" s="9" t="s">
        <v>227</v>
      </c>
      <c r="M58" s="9" t="s">
        <v>485</v>
      </c>
      <c r="N58" s="145" t="s">
        <v>156</v>
      </c>
      <c r="O58" s="9" t="s">
        <v>121</v>
      </c>
      <c r="P58" s="9" t="s">
        <v>486</v>
      </c>
      <c r="Q58" s="147" t="s">
        <v>123</v>
      </c>
      <c r="R58" s="9" t="s">
        <v>121</v>
      </c>
      <c r="S58" s="9" t="s">
        <v>487</v>
      </c>
      <c r="T58" s="151" t="s">
        <v>123</v>
      </c>
      <c r="U58" s="9" t="s">
        <v>121</v>
      </c>
      <c r="V58" s="9" t="s">
        <v>488</v>
      </c>
      <c r="W58" s="153" t="s">
        <v>156</v>
      </c>
      <c r="X58" s="9">
        <v>7</v>
      </c>
      <c r="Z58" s="9" t="b">
        <f t="shared" si="0"/>
        <v>0</v>
      </c>
      <c r="AA58" s="9" t="b">
        <f t="shared" si="1"/>
        <v>0</v>
      </c>
      <c r="AB58" s="9" t="b">
        <f t="shared" si="2"/>
        <v>0</v>
      </c>
      <c r="AC58" s="9" t="b">
        <f t="shared" si="3"/>
        <v>0</v>
      </c>
      <c r="AD58" s="9" t="b">
        <f t="shared" si="4"/>
        <v>0</v>
      </c>
      <c r="AE58" s="9" t="b">
        <f t="shared" si="5"/>
        <v>0</v>
      </c>
      <c r="AF58" s="9" t="b">
        <f t="shared" si="6"/>
        <v>0</v>
      </c>
      <c r="AG58" s="9" t="b">
        <f t="shared" si="7"/>
        <v>0</v>
      </c>
      <c r="AH58" s="9" t="b">
        <f t="shared" si="8"/>
        <v>0</v>
      </c>
      <c r="AI58" s="9" t="b">
        <f t="shared" si="9"/>
        <v>0</v>
      </c>
      <c r="AJ58" s="9" t="b">
        <f t="shared" si="10"/>
        <v>0</v>
      </c>
      <c r="AK58" s="9" t="b">
        <f t="shared" si="11"/>
        <v>0</v>
      </c>
      <c r="AL58" s="9" t="b">
        <f t="shared" si="12"/>
        <v>0</v>
      </c>
      <c r="AM58" s="9" t="b">
        <f t="shared" si="13"/>
        <v>1</v>
      </c>
      <c r="AN58" s="9" t="b">
        <f t="shared" si="14"/>
        <v>1</v>
      </c>
      <c r="AO58" s="9" t="b">
        <f t="shared" si="15"/>
        <v>0</v>
      </c>
      <c r="AP58" s="9" t="b">
        <f t="shared" si="16"/>
        <v>1</v>
      </c>
      <c r="AQ58" s="9" t="b">
        <f t="shared" si="17"/>
        <v>1</v>
      </c>
      <c r="AR58" s="9" t="b">
        <f t="shared" si="18"/>
        <v>0</v>
      </c>
      <c r="AS58" s="9" t="b">
        <f t="shared" si="19"/>
        <v>0</v>
      </c>
    </row>
    <row r="59" spans="1:45" x14ac:dyDescent="0.25">
      <c r="A59" s="9">
        <v>103</v>
      </c>
      <c r="B59" s="9" t="s">
        <v>119</v>
      </c>
      <c r="C59" s="9" t="s">
        <v>119</v>
      </c>
      <c r="D59" s="9" t="s">
        <v>133</v>
      </c>
      <c r="E59" s="9" t="s">
        <v>118</v>
      </c>
      <c r="F59" s="9">
        <v>4</v>
      </c>
      <c r="G59" s="9" t="s">
        <v>119</v>
      </c>
      <c r="H59" s="9" t="s">
        <v>166</v>
      </c>
      <c r="I59" s="9" t="s">
        <v>128</v>
      </c>
      <c r="J59" s="9" t="s">
        <v>489</v>
      </c>
      <c r="K59" s="11" t="s">
        <v>126</v>
      </c>
      <c r="L59" s="9" t="s">
        <v>124</v>
      </c>
      <c r="M59" s="9" t="s">
        <v>490</v>
      </c>
      <c r="N59" s="145" t="s">
        <v>126</v>
      </c>
      <c r="O59" s="9" t="s">
        <v>139</v>
      </c>
      <c r="P59" s="9" t="s">
        <v>491</v>
      </c>
      <c r="Q59" s="147" t="s">
        <v>126</v>
      </c>
      <c r="R59" s="9" t="s">
        <v>124</v>
      </c>
      <c r="S59" s="9" t="s">
        <v>492</v>
      </c>
      <c r="T59" s="151" t="s">
        <v>130</v>
      </c>
      <c r="U59" s="9" t="s">
        <v>124</v>
      </c>
      <c r="V59" s="9" t="s">
        <v>492</v>
      </c>
      <c r="W59" s="153" t="s">
        <v>130</v>
      </c>
      <c r="X59" s="9">
        <v>9.6999999999999993</v>
      </c>
      <c r="Z59" s="9" t="b">
        <f t="shared" si="0"/>
        <v>0</v>
      </c>
      <c r="AA59" s="9" t="b">
        <f t="shared" si="1"/>
        <v>0</v>
      </c>
      <c r="AB59" s="9" t="b">
        <f t="shared" si="2"/>
        <v>0</v>
      </c>
      <c r="AC59" s="9" t="b">
        <f t="shared" si="3"/>
        <v>0</v>
      </c>
      <c r="AD59" s="9" t="b">
        <f t="shared" si="4"/>
        <v>0</v>
      </c>
      <c r="AE59" s="9" t="b">
        <f t="shared" si="5"/>
        <v>0</v>
      </c>
      <c r="AF59" s="9" t="b">
        <f t="shared" si="6"/>
        <v>0</v>
      </c>
      <c r="AG59" s="9" t="b">
        <f t="shared" si="7"/>
        <v>0</v>
      </c>
      <c r="AH59" s="9" t="b">
        <f t="shared" si="8"/>
        <v>0</v>
      </c>
      <c r="AI59" s="9" t="b">
        <f t="shared" si="9"/>
        <v>0</v>
      </c>
      <c r="AJ59" s="9" t="b">
        <f t="shared" si="10"/>
        <v>0</v>
      </c>
      <c r="AK59" s="9" t="b">
        <f t="shared" si="11"/>
        <v>0</v>
      </c>
      <c r="AL59" s="9" t="b">
        <f t="shared" si="12"/>
        <v>0</v>
      </c>
      <c r="AM59" s="9" t="b">
        <f t="shared" si="13"/>
        <v>0</v>
      </c>
      <c r="AN59" s="9" t="b">
        <f t="shared" si="14"/>
        <v>0</v>
      </c>
      <c r="AO59" s="9" t="b">
        <f t="shared" si="15"/>
        <v>0</v>
      </c>
      <c r="AP59" s="9" t="b">
        <f t="shared" si="16"/>
        <v>0</v>
      </c>
      <c r="AQ59" s="9" t="b">
        <f t="shared" si="17"/>
        <v>0</v>
      </c>
      <c r="AR59" s="9" t="b">
        <f t="shared" si="18"/>
        <v>0</v>
      </c>
      <c r="AS59" s="9" t="b">
        <f t="shared" si="19"/>
        <v>0</v>
      </c>
    </row>
    <row r="60" spans="1:45" x14ac:dyDescent="0.25">
      <c r="A60" s="9">
        <v>104</v>
      </c>
      <c r="B60" s="9" t="s">
        <v>119</v>
      </c>
      <c r="C60" s="9" t="s">
        <v>119</v>
      </c>
      <c r="D60" s="9" t="s">
        <v>133</v>
      </c>
      <c r="E60" s="9" t="s">
        <v>118</v>
      </c>
      <c r="F60" s="9">
        <v>4</v>
      </c>
      <c r="G60" s="9" t="s">
        <v>119</v>
      </c>
      <c r="H60" s="9" t="s">
        <v>120</v>
      </c>
      <c r="I60" s="9" t="s">
        <v>148</v>
      </c>
      <c r="J60" s="16" t="s">
        <v>493</v>
      </c>
      <c r="K60" s="17" t="s">
        <v>205</v>
      </c>
      <c r="L60" s="9" t="s">
        <v>128</v>
      </c>
      <c r="M60" s="9" t="s">
        <v>494</v>
      </c>
      <c r="N60" s="145" t="s">
        <v>126</v>
      </c>
      <c r="O60" s="9" t="s">
        <v>124</v>
      </c>
      <c r="P60" s="9" t="s">
        <v>495</v>
      </c>
      <c r="Q60" s="147" t="s">
        <v>126</v>
      </c>
      <c r="R60" s="9" t="s">
        <v>142</v>
      </c>
      <c r="S60" s="9" t="s">
        <v>496</v>
      </c>
      <c r="T60" s="151" t="s">
        <v>130</v>
      </c>
      <c r="U60" s="9" t="s">
        <v>139</v>
      </c>
      <c r="V60" s="9" t="s">
        <v>497</v>
      </c>
      <c r="W60" s="153" t="s">
        <v>130</v>
      </c>
      <c r="X60" s="9">
        <v>12.4</v>
      </c>
      <c r="Z60" s="9" t="b">
        <f t="shared" si="0"/>
        <v>0</v>
      </c>
      <c r="AA60" s="9" t="b">
        <f t="shared" si="1"/>
        <v>0</v>
      </c>
      <c r="AB60" s="9" t="b">
        <f t="shared" si="2"/>
        <v>0</v>
      </c>
      <c r="AC60" s="9" t="b">
        <f t="shared" si="3"/>
        <v>0</v>
      </c>
      <c r="AD60" s="9" t="b">
        <f t="shared" si="4"/>
        <v>0</v>
      </c>
      <c r="AE60" s="9" t="b">
        <f t="shared" si="5"/>
        <v>0</v>
      </c>
      <c r="AF60" s="9" t="b">
        <f t="shared" si="6"/>
        <v>0</v>
      </c>
      <c r="AG60" s="9" t="b">
        <f t="shared" si="7"/>
        <v>0</v>
      </c>
      <c r="AH60" s="9" t="b">
        <f t="shared" si="8"/>
        <v>0</v>
      </c>
      <c r="AI60" s="9" t="b">
        <f t="shared" si="9"/>
        <v>0</v>
      </c>
      <c r="AJ60" s="9" t="b">
        <f t="shared" si="10"/>
        <v>0</v>
      </c>
      <c r="AK60" s="9" t="b">
        <f t="shared" si="11"/>
        <v>0</v>
      </c>
      <c r="AL60" s="9" t="b">
        <f t="shared" si="12"/>
        <v>0</v>
      </c>
      <c r="AM60" s="9" t="b">
        <f t="shared" si="13"/>
        <v>0</v>
      </c>
      <c r="AN60" s="9" t="b">
        <f t="shared" si="14"/>
        <v>0</v>
      </c>
      <c r="AO60" s="9" t="b">
        <f t="shared" si="15"/>
        <v>0</v>
      </c>
      <c r="AP60" s="9" t="b">
        <f t="shared" si="16"/>
        <v>0</v>
      </c>
      <c r="AQ60" s="9" t="b">
        <f t="shared" si="17"/>
        <v>0</v>
      </c>
      <c r="AR60" s="9" t="b">
        <f t="shared" si="18"/>
        <v>0</v>
      </c>
      <c r="AS60" s="9" t="b">
        <f t="shared" si="19"/>
        <v>0</v>
      </c>
    </row>
    <row r="61" spans="1:45" x14ac:dyDescent="0.25">
      <c r="A61" s="9">
        <v>106</v>
      </c>
      <c r="B61" s="16" t="s">
        <v>498</v>
      </c>
      <c r="C61" s="9" t="s">
        <v>499</v>
      </c>
      <c r="D61" s="9" t="s">
        <v>117</v>
      </c>
      <c r="E61" s="9" t="s">
        <v>500</v>
      </c>
      <c r="F61" s="9">
        <v>4</v>
      </c>
      <c r="G61" s="9" t="s">
        <v>173</v>
      </c>
      <c r="H61" s="9" t="s">
        <v>135</v>
      </c>
      <c r="I61" s="9" t="s">
        <v>230</v>
      </c>
      <c r="J61" s="9" t="s">
        <v>501</v>
      </c>
      <c r="K61" s="11" t="s">
        <v>123</v>
      </c>
      <c r="L61" s="9" t="s">
        <v>124</v>
      </c>
      <c r="M61" s="9" t="s">
        <v>502</v>
      </c>
      <c r="N61" s="145" t="s">
        <v>126</v>
      </c>
      <c r="O61" s="9" t="s">
        <v>230</v>
      </c>
      <c r="P61" s="9" t="s">
        <v>503</v>
      </c>
      <c r="Q61" s="147" t="s">
        <v>123</v>
      </c>
      <c r="R61" s="9" t="s">
        <v>154</v>
      </c>
      <c r="S61" s="9" t="s">
        <v>504</v>
      </c>
      <c r="T61" s="151" t="s">
        <v>130</v>
      </c>
      <c r="U61" s="9" t="s">
        <v>124</v>
      </c>
      <c r="V61" s="9" t="s">
        <v>505</v>
      </c>
      <c r="W61" s="153" t="s">
        <v>141</v>
      </c>
      <c r="X61" s="9">
        <v>7.3</v>
      </c>
      <c r="Z61" s="9" t="b">
        <f t="shared" si="0"/>
        <v>1</v>
      </c>
      <c r="AA61" s="9" t="b">
        <f t="shared" si="1"/>
        <v>1</v>
      </c>
      <c r="AB61" s="9" t="b">
        <f t="shared" si="2"/>
        <v>0</v>
      </c>
      <c r="AC61" s="9" t="b">
        <f t="shared" si="3"/>
        <v>1</v>
      </c>
      <c r="AD61" s="9" t="b">
        <f t="shared" si="4"/>
        <v>1</v>
      </c>
      <c r="AE61" s="9" t="b">
        <f t="shared" si="5"/>
        <v>0</v>
      </c>
      <c r="AF61" s="9" t="b">
        <f t="shared" si="6"/>
        <v>0</v>
      </c>
      <c r="AG61" s="9" t="b">
        <f t="shared" si="7"/>
        <v>0</v>
      </c>
      <c r="AH61" s="9" t="b">
        <f t="shared" si="8"/>
        <v>0</v>
      </c>
      <c r="AI61" s="9" t="b">
        <f t="shared" si="9"/>
        <v>0</v>
      </c>
      <c r="AJ61" s="9" t="b">
        <f t="shared" si="10"/>
        <v>0</v>
      </c>
      <c r="AK61" s="9" t="b">
        <f t="shared" si="11"/>
        <v>0</v>
      </c>
      <c r="AL61" s="9" t="b">
        <f t="shared" si="12"/>
        <v>0</v>
      </c>
      <c r="AM61" s="9" t="b">
        <f t="shared" si="13"/>
        <v>0</v>
      </c>
      <c r="AN61" s="9" t="b">
        <f t="shared" si="14"/>
        <v>0</v>
      </c>
      <c r="AO61" s="9" t="b">
        <f t="shared" si="15"/>
        <v>0</v>
      </c>
      <c r="AP61" s="9" t="b">
        <f t="shared" si="16"/>
        <v>0</v>
      </c>
      <c r="AQ61" s="9" t="b">
        <f t="shared" si="17"/>
        <v>0</v>
      </c>
      <c r="AR61" s="9" t="b">
        <f t="shared" si="18"/>
        <v>0</v>
      </c>
      <c r="AS61" s="9" t="b">
        <f t="shared" si="19"/>
        <v>0</v>
      </c>
    </row>
    <row r="62" spans="1:45" x14ac:dyDescent="0.25">
      <c r="A62" s="9">
        <v>107</v>
      </c>
      <c r="B62" s="9" t="s">
        <v>119</v>
      </c>
      <c r="C62" s="9" t="s">
        <v>506</v>
      </c>
      <c r="D62" s="9" t="s">
        <v>117</v>
      </c>
      <c r="E62" s="9" t="s">
        <v>507</v>
      </c>
      <c r="F62" s="9">
        <v>3</v>
      </c>
      <c r="G62" s="9" t="s">
        <v>119</v>
      </c>
      <c r="H62" s="9" t="s">
        <v>120</v>
      </c>
      <c r="I62" s="9" t="s">
        <v>136</v>
      </c>
      <c r="J62" s="9" t="s">
        <v>508</v>
      </c>
      <c r="K62" s="11" t="s">
        <v>141</v>
      </c>
      <c r="L62" s="9" t="s">
        <v>154</v>
      </c>
      <c r="M62" s="9" t="s">
        <v>509</v>
      </c>
      <c r="N62" s="145" t="s">
        <v>126</v>
      </c>
      <c r="O62" s="9" t="s">
        <v>227</v>
      </c>
      <c r="P62" s="9" t="s">
        <v>510</v>
      </c>
      <c r="Q62" s="147" t="s">
        <v>123</v>
      </c>
      <c r="R62" s="9" t="s">
        <v>124</v>
      </c>
      <c r="S62" s="9" t="s">
        <v>511</v>
      </c>
      <c r="T62" s="151" t="s">
        <v>205</v>
      </c>
      <c r="U62" s="9" t="s">
        <v>136</v>
      </c>
      <c r="V62" s="9" t="s">
        <v>512</v>
      </c>
      <c r="W62" s="153" t="s">
        <v>205</v>
      </c>
      <c r="X62" s="9">
        <v>9.6</v>
      </c>
      <c r="Z62" s="9" t="b">
        <f t="shared" si="0"/>
        <v>0</v>
      </c>
      <c r="AA62" s="9" t="b">
        <f t="shared" si="1"/>
        <v>0</v>
      </c>
      <c r="AB62" s="9" t="b">
        <f t="shared" si="2"/>
        <v>0</v>
      </c>
      <c r="AC62" s="9" t="b">
        <f t="shared" si="3"/>
        <v>0</v>
      </c>
      <c r="AD62" s="9" t="b">
        <f t="shared" si="4"/>
        <v>1</v>
      </c>
      <c r="AE62" s="9" t="b">
        <f t="shared" si="5"/>
        <v>0</v>
      </c>
      <c r="AF62" s="9" t="b">
        <f t="shared" si="6"/>
        <v>0</v>
      </c>
      <c r="AG62" s="9" t="b">
        <f t="shared" si="7"/>
        <v>1</v>
      </c>
      <c r="AH62" s="9" t="b">
        <f t="shared" si="8"/>
        <v>0</v>
      </c>
      <c r="AI62" s="9" t="b">
        <f t="shared" si="9"/>
        <v>0</v>
      </c>
      <c r="AJ62" s="9" t="b">
        <f t="shared" si="10"/>
        <v>0</v>
      </c>
      <c r="AK62" s="9" t="b">
        <f t="shared" si="11"/>
        <v>1</v>
      </c>
      <c r="AL62" s="9" t="b">
        <f t="shared" si="12"/>
        <v>0</v>
      </c>
      <c r="AM62" s="9" t="b">
        <f t="shared" si="13"/>
        <v>0</v>
      </c>
      <c r="AN62" s="9" t="b">
        <f t="shared" si="14"/>
        <v>0</v>
      </c>
      <c r="AO62" s="9" t="b">
        <f t="shared" si="15"/>
        <v>0</v>
      </c>
      <c r="AP62" s="9" t="b">
        <f t="shared" si="16"/>
        <v>0</v>
      </c>
      <c r="AQ62" s="9" t="b">
        <f t="shared" si="17"/>
        <v>0</v>
      </c>
      <c r="AR62" s="9" t="b">
        <f t="shared" si="18"/>
        <v>0</v>
      </c>
      <c r="AS62" s="9" t="b">
        <f t="shared" si="19"/>
        <v>0</v>
      </c>
    </row>
    <row r="63" spans="1:45" x14ac:dyDescent="0.25">
      <c r="A63" s="9">
        <v>109</v>
      </c>
      <c r="B63" s="9" t="s">
        <v>119</v>
      </c>
      <c r="C63" s="9" t="s">
        <v>513</v>
      </c>
      <c r="D63" s="9" t="s">
        <v>117</v>
      </c>
      <c r="E63" s="9" t="s">
        <v>514</v>
      </c>
      <c r="F63" s="9">
        <v>4</v>
      </c>
      <c r="G63" s="9" t="s">
        <v>119</v>
      </c>
      <c r="H63" s="9" t="s">
        <v>120</v>
      </c>
      <c r="I63" s="9" t="s">
        <v>157</v>
      </c>
      <c r="J63" s="9" t="s">
        <v>515</v>
      </c>
      <c r="K63" s="11" t="s">
        <v>123</v>
      </c>
      <c r="L63" s="9" t="s">
        <v>124</v>
      </c>
      <c r="M63" s="16" t="s">
        <v>516</v>
      </c>
      <c r="N63" s="146" t="s">
        <v>126</v>
      </c>
      <c r="O63" s="9" t="s">
        <v>136</v>
      </c>
      <c r="P63" s="16" t="s">
        <v>517</v>
      </c>
      <c r="Q63" s="148" t="s">
        <v>123</v>
      </c>
      <c r="R63" s="9" t="s">
        <v>124</v>
      </c>
      <c r="S63" s="9" t="s">
        <v>518</v>
      </c>
      <c r="T63" s="151" t="s">
        <v>130</v>
      </c>
      <c r="U63" s="9" t="s">
        <v>124</v>
      </c>
      <c r="V63" s="9" t="s">
        <v>519</v>
      </c>
      <c r="W63" s="153" t="s">
        <v>736</v>
      </c>
      <c r="X63" s="9">
        <v>7.3</v>
      </c>
      <c r="Z63" s="9" t="b">
        <f t="shared" si="0"/>
        <v>1</v>
      </c>
      <c r="AA63" s="9" t="b">
        <f t="shared" si="1"/>
        <v>1</v>
      </c>
      <c r="AB63" s="9" t="b">
        <f t="shared" si="2"/>
        <v>0</v>
      </c>
      <c r="AC63" s="9" t="b">
        <f t="shared" si="3"/>
        <v>1</v>
      </c>
      <c r="AD63" s="9" t="b">
        <f t="shared" si="4"/>
        <v>1</v>
      </c>
      <c r="AE63" s="9" t="b">
        <f t="shared" si="5"/>
        <v>0</v>
      </c>
      <c r="AF63" s="9" t="b">
        <f t="shared" si="6"/>
        <v>0</v>
      </c>
      <c r="AG63" s="9" t="b">
        <f t="shared" si="7"/>
        <v>0</v>
      </c>
      <c r="AH63" s="9" t="b">
        <f t="shared" si="8"/>
        <v>0</v>
      </c>
      <c r="AI63" s="9" t="b">
        <f t="shared" si="9"/>
        <v>0</v>
      </c>
      <c r="AJ63" s="9" t="b">
        <f t="shared" si="10"/>
        <v>0</v>
      </c>
      <c r="AK63" s="9" t="b">
        <f t="shared" si="11"/>
        <v>0</v>
      </c>
      <c r="AL63" s="9" t="b">
        <f t="shared" si="12"/>
        <v>0</v>
      </c>
      <c r="AM63" s="9" t="b">
        <f t="shared" si="13"/>
        <v>0</v>
      </c>
      <c r="AN63" s="9" t="b">
        <f t="shared" si="14"/>
        <v>0</v>
      </c>
      <c r="AO63" s="9" t="b">
        <f t="shared" si="15"/>
        <v>0</v>
      </c>
      <c r="AP63" s="9" t="b">
        <f t="shared" si="16"/>
        <v>0</v>
      </c>
      <c r="AQ63" s="9" t="b">
        <f t="shared" si="17"/>
        <v>0</v>
      </c>
      <c r="AR63" s="9" t="b">
        <f t="shared" si="18"/>
        <v>1</v>
      </c>
      <c r="AS63" s="9" t="b">
        <f t="shared" si="19"/>
        <v>1</v>
      </c>
    </row>
    <row r="64" spans="1:45" x14ac:dyDescent="0.25">
      <c r="A64" s="9">
        <v>111</v>
      </c>
      <c r="B64" s="9" t="s">
        <v>152</v>
      </c>
      <c r="C64" s="9" t="s">
        <v>520</v>
      </c>
      <c r="D64" s="9" t="s">
        <v>117</v>
      </c>
      <c r="E64" s="9" t="s">
        <v>521</v>
      </c>
      <c r="F64" s="9">
        <v>4</v>
      </c>
      <c r="G64" s="9" t="s">
        <v>119</v>
      </c>
      <c r="H64" s="9" t="s">
        <v>166</v>
      </c>
      <c r="I64" s="9" t="s">
        <v>154</v>
      </c>
      <c r="J64" s="9" t="s">
        <v>522</v>
      </c>
      <c r="K64" s="11" t="s">
        <v>126</v>
      </c>
      <c r="L64" s="9" t="s">
        <v>128</v>
      </c>
      <c r="M64" s="9" t="s">
        <v>523</v>
      </c>
      <c r="N64" s="145" t="s">
        <v>126</v>
      </c>
      <c r="O64" s="9" t="s">
        <v>142</v>
      </c>
      <c r="P64" s="9" t="s">
        <v>524</v>
      </c>
      <c r="Q64" s="147" t="s">
        <v>126</v>
      </c>
      <c r="R64" s="9" t="s">
        <v>124</v>
      </c>
      <c r="S64" s="9" t="s">
        <v>525</v>
      </c>
      <c r="T64" s="151" t="s">
        <v>130</v>
      </c>
      <c r="U64" s="9" t="s">
        <v>128</v>
      </c>
      <c r="V64" s="9" t="s">
        <v>526</v>
      </c>
      <c r="W64" s="153" t="s">
        <v>130</v>
      </c>
      <c r="X64" s="9">
        <v>3.9</v>
      </c>
      <c r="Z64" s="9" t="b">
        <f t="shared" si="0"/>
        <v>0</v>
      </c>
      <c r="AA64" s="9" t="b">
        <f t="shared" si="1"/>
        <v>0</v>
      </c>
      <c r="AB64" s="9" t="b">
        <f t="shared" si="2"/>
        <v>0</v>
      </c>
      <c r="AC64" s="9" t="b">
        <f t="shared" si="3"/>
        <v>0</v>
      </c>
      <c r="AD64" s="9" t="b">
        <f t="shared" si="4"/>
        <v>0</v>
      </c>
      <c r="AE64" s="9" t="b">
        <f t="shared" si="5"/>
        <v>0</v>
      </c>
      <c r="AF64" s="9" t="b">
        <f t="shared" si="6"/>
        <v>0</v>
      </c>
      <c r="AG64" s="9" t="b">
        <f t="shared" si="7"/>
        <v>0</v>
      </c>
      <c r="AH64" s="9" t="b">
        <f t="shared" si="8"/>
        <v>0</v>
      </c>
      <c r="AI64" s="9" t="b">
        <f t="shared" si="9"/>
        <v>0</v>
      </c>
      <c r="AJ64" s="9" t="b">
        <f t="shared" si="10"/>
        <v>0</v>
      </c>
      <c r="AK64" s="9" t="b">
        <f t="shared" si="11"/>
        <v>0</v>
      </c>
      <c r="AL64" s="9" t="b">
        <f t="shared" si="12"/>
        <v>0</v>
      </c>
      <c r="AM64" s="9" t="b">
        <f t="shared" si="13"/>
        <v>0</v>
      </c>
      <c r="AN64" s="9" t="b">
        <f t="shared" si="14"/>
        <v>0</v>
      </c>
      <c r="AO64" s="9" t="b">
        <f t="shared" si="15"/>
        <v>0</v>
      </c>
      <c r="AP64" s="9" t="b">
        <f t="shared" si="16"/>
        <v>0</v>
      </c>
      <c r="AQ64" s="9" t="b">
        <f t="shared" si="17"/>
        <v>0</v>
      </c>
      <c r="AR64" s="9" t="b">
        <f t="shared" si="18"/>
        <v>0</v>
      </c>
      <c r="AS64" s="9" t="b">
        <f t="shared" si="19"/>
        <v>0</v>
      </c>
    </row>
    <row r="65" spans="1:45" x14ac:dyDescent="0.25">
      <c r="A65" s="9">
        <v>112</v>
      </c>
      <c r="B65" s="9" t="s">
        <v>119</v>
      </c>
      <c r="C65" s="9" t="s">
        <v>527</v>
      </c>
      <c r="D65" s="9" t="s">
        <v>133</v>
      </c>
      <c r="E65" s="9" t="s">
        <v>528</v>
      </c>
      <c r="F65" s="9">
        <v>4</v>
      </c>
      <c r="G65" s="9" t="s">
        <v>119</v>
      </c>
      <c r="H65" s="9" t="s">
        <v>120</v>
      </c>
      <c r="I65" s="9" t="s">
        <v>121</v>
      </c>
      <c r="J65" s="9" t="s">
        <v>529</v>
      </c>
      <c r="K65" s="11" t="s">
        <v>123</v>
      </c>
      <c r="L65" s="9" t="s">
        <v>124</v>
      </c>
      <c r="M65" s="9" t="s">
        <v>530</v>
      </c>
      <c r="N65" s="145" t="s">
        <v>126</v>
      </c>
      <c r="O65" s="9" t="s">
        <v>124</v>
      </c>
      <c r="P65" s="9" t="s">
        <v>531</v>
      </c>
      <c r="Q65" s="147" t="s">
        <v>126</v>
      </c>
      <c r="R65" s="9" t="s">
        <v>124</v>
      </c>
      <c r="S65" s="9" t="s">
        <v>532</v>
      </c>
      <c r="T65" s="151" t="s">
        <v>130</v>
      </c>
      <c r="U65" s="9" t="s">
        <v>230</v>
      </c>
      <c r="V65" s="9" t="s">
        <v>533</v>
      </c>
      <c r="W65" s="153" t="s">
        <v>156</v>
      </c>
      <c r="X65" s="9">
        <v>5.4</v>
      </c>
      <c r="Z65" s="9" t="b">
        <f t="shared" si="0"/>
        <v>1</v>
      </c>
      <c r="AA65" s="9" t="b">
        <f t="shared" si="1"/>
        <v>1</v>
      </c>
      <c r="AB65" s="9" t="b">
        <f t="shared" si="2"/>
        <v>0</v>
      </c>
      <c r="AC65" s="9" t="b">
        <f t="shared" si="3"/>
        <v>0</v>
      </c>
      <c r="AD65" s="9" t="b">
        <f t="shared" si="4"/>
        <v>0</v>
      </c>
      <c r="AE65" s="9" t="b">
        <f t="shared" si="5"/>
        <v>0</v>
      </c>
      <c r="AF65" s="9" t="b">
        <f t="shared" si="6"/>
        <v>0</v>
      </c>
      <c r="AG65" s="9" t="b">
        <f t="shared" si="7"/>
        <v>0</v>
      </c>
      <c r="AH65" s="9" t="b">
        <f t="shared" si="8"/>
        <v>0</v>
      </c>
      <c r="AI65" s="9" t="b">
        <f t="shared" si="9"/>
        <v>0</v>
      </c>
      <c r="AJ65" s="9" t="b">
        <f t="shared" si="10"/>
        <v>0</v>
      </c>
      <c r="AK65" s="9" t="b">
        <f t="shared" si="11"/>
        <v>0</v>
      </c>
      <c r="AL65" s="9" t="b">
        <f t="shared" si="12"/>
        <v>0</v>
      </c>
      <c r="AM65" s="9" t="b">
        <f t="shared" si="13"/>
        <v>0</v>
      </c>
      <c r="AN65" s="9" t="b">
        <f t="shared" si="14"/>
        <v>1</v>
      </c>
      <c r="AO65" s="9" t="b">
        <f t="shared" si="15"/>
        <v>0</v>
      </c>
      <c r="AP65" s="9" t="b">
        <f t="shared" si="16"/>
        <v>0</v>
      </c>
      <c r="AQ65" s="9" t="b">
        <f t="shared" si="17"/>
        <v>0</v>
      </c>
      <c r="AR65" s="9" t="b">
        <f t="shared" si="18"/>
        <v>0</v>
      </c>
      <c r="AS65" s="9" t="b">
        <f t="shared" si="19"/>
        <v>0</v>
      </c>
    </row>
    <row r="66" spans="1:45" x14ac:dyDescent="0.25">
      <c r="A66" s="9">
        <v>113</v>
      </c>
      <c r="B66" s="9" t="s">
        <v>534</v>
      </c>
      <c r="D66" s="9" t="s">
        <v>133</v>
      </c>
      <c r="E66" s="9" t="s">
        <v>118</v>
      </c>
      <c r="F66" s="9">
        <v>3</v>
      </c>
      <c r="G66" s="9" t="s">
        <v>173</v>
      </c>
      <c r="H66" s="9" t="s">
        <v>135</v>
      </c>
      <c r="I66" s="9" t="s">
        <v>121</v>
      </c>
      <c r="J66" s="9" t="s">
        <v>535</v>
      </c>
      <c r="K66" s="11" t="s">
        <v>141</v>
      </c>
      <c r="L66" s="9" t="s">
        <v>128</v>
      </c>
      <c r="M66" s="9" t="s">
        <v>536</v>
      </c>
      <c r="N66" s="145" t="s">
        <v>126</v>
      </c>
      <c r="O66" s="9" t="s">
        <v>148</v>
      </c>
      <c r="P66" s="9" t="s">
        <v>537</v>
      </c>
      <c r="Q66" s="147" t="s">
        <v>126</v>
      </c>
      <c r="R66" s="9" t="s">
        <v>227</v>
      </c>
      <c r="S66" s="9" t="s">
        <v>538</v>
      </c>
      <c r="T66" s="151" t="s">
        <v>141</v>
      </c>
      <c r="U66" s="9" t="s">
        <v>128</v>
      </c>
      <c r="V66" s="9" t="s">
        <v>539</v>
      </c>
      <c r="W66" s="153" t="s">
        <v>130</v>
      </c>
      <c r="X66" s="9">
        <v>13.7</v>
      </c>
      <c r="Z66" s="9" t="b">
        <f t="shared" si="0"/>
        <v>0</v>
      </c>
      <c r="AA66" s="9" t="b">
        <f t="shared" si="1"/>
        <v>0</v>
      </c>
      <c r="AB66" s="9" t="b">
        <f t="shared" si="2"/>
        <v>0</v>
      </c>
      <c r="AC66" s="9" t="b">
        <f t="shared" si="3"/>
        <v>0</v>
      </c>
      <c r="AD66" s="9" t="b">
        <f t="shared" si="4"/>
        <v>0</v>
      </c>
      <c r="AE66" s="9" t="b">
        <f t="shared" si="5"/>
        <v>0</v>
      </c>
      <c r="AF66" s="9" t="b">
        <f t="shared" si="6"/>
        <v>0</v>
      </c>
      <c r="AG66" s="9" t="b">
        <f t="shared" si="7"/>
        <v>0</v>
      </c>
      <c r="AH66" s="9" t="b">
        <f t="shared" si="8"/>
        <v>0</v>
      </c>
      <c r="AI66" s="9" t="b">
        <f t="shared" si="9"/>
        <v>0</v>
      </c>
      <c r="AJ66" s="9" t="b">
        <f t="shared" si="10"/>
        <v>0</v>
      </c>
      <c r="AK66" s="9" t="b">
        <f t="shared" si="11"/>
        <v>0</v>
      </c>
      <c r="AL66" s="9" t="b">
        <f t="shared" si="12"/>
        <v>0</v>
      </c>
      <c r="AM66" s="9" t="b">
        <f t="shared" si="13"/>
        <v>0</v>
      </c>
      <c r="AN66" s="9" t="b">
        <f t="shared" si="14"/>
        <v>0</v>
      </c>
      <c r="AO66" s="9" t="b">
        <f t="shared" si="15"/>
        <v>0</v>
      </c>
      <c r="AP66" s="9" t="b">
        <f t="shared" si="16"/>
        <v>0</v>
      </c>
      <c r="AQ66" s="9" t="b">
        <f t="shared" si="17"/>
        <v>0</v>
      </c>
      <c r="AR66" s="9" t="b">
        <f t="shared" si="18"/>
        <v>0</v>
      </c>
      <c r="AS66" s="9" t="b">
        <f t="shared" si="19"/>
        <v>0</v>
      </c>
    </row>
    <row r="67" spans="1:45" x14ac:dyDescent="0.25">
      <c r="A67" s="9">
        <v>114</v>
      </c>
      <c r="B67" s="9" t="s">
        <v>152</v>
      </c>
      <c r="C67" s="16" t="s">
        <v>540</v>
      </c>
      <c r="D67" s="9" t="s">
        <v>133</v>
      </c>
      <c r="E67" s="9" t="s">
        <v>541</v>
      </c>
      <c r="F67" s="9">
        <v>3</v>
      </c>
      <c r="G67" s="9" t="s">
        <v>173</v>
      </c>
      <c r="H67" s="9" t="s">
        <v>166</v>
      </c>
      <c r="I67" s="9" t="s">
        <v>121</v>
      </c>
      <c r="J67" s="9" t="s">
        <v>542</v>
      </c>
      <c r="K67" s="11" t="s">
        <v>141</v>
      </c>
      <c r="L67" s="9" t="s">
        <v>139</v>
      </c>
      <c r="M67" s="9" t="s">
        <v>543</v>
      </c>
      <c r="N67" s="145" t="s">
        <v>141</v>
      </c>
      <c r="O67" s="9" t="s">
        <v>230</v>
      </c>
      <c r="P67" s="9" t="s">
        <v>544</v>
      </c>
      <c r="Q67" s="147" t="s">
        <v>123</v>
      </c>
      <c r="R67" s="9" t="s">
        <v>154</v>
      </c>
      <c r="S67" s="16" t="s">
        <v>545</v>
      </c>
      <c r="T67" s="152" t="s">
        <v>141</v>
      </c>
      <c r="U67" s="9" t="s">
        <v>154</v>
      </c>
      <c r="V67" s="9" t="s">
        <v>546</v>
      </c>
      <c r="W67" s="153" t="s">
        <v>130</v>
      </c>
      <c r="X67" s="9">
        <v>5.4</v>
      </c>
      <c r="Z67" s="9" t="b">
        <f t="shared" ref="Z67:Z80" si="20">AND(K67="similarity", T67="priority for worse off")</f>
        <v>0</v>
      </c>
      <c r="AA67" s="9" t="b">
        <f t="shared" ref="AA67:AA80" si="21">AND(K67="similarity", N67="priority for worse off")</f>
        <v>0</v>
      </c>
      <c r="AB67" s="9" t="b">
        <f t="shared" ref="AB67:AB80" si="22">AND(K67="similarity", W67="priority for worse off")</f>
        <v>0</v>
      </c>
      <c r="AC67" s="9" t="b">
        <f t="shared" ref="AC67:AC80" si="23">AND(Q67="similarity", T67="priority for worse off")</f>
        <v>0</v>
      </c>
      <c r="AD67" s="9" t="b">
        <f t="shared" ref="AD67:AD80" si="24">AND(Q67="similarity",N67="priority for worse off")</f>
        <v>0</v>
      </c>
      <c r="AE67" s="9" t="b">
        <f t="shared" ref="AE67:AE80" si="25">AND(Q67="similarity", W67="priority for worse off")</f>
        <v>1</v>
      </c>
      <c r="AF67" s="9" t="b">
        <f t="shared" ref="AF67:AF80" si="26">AND(K67="similarity", T67="utilitarian")</f>
        <v>0</v>
      </c>
      <c r="AG67" s="9" t="b">
        <f t="shared" ref="AG67:AG80" si="27">AND(Q67="similarity", T67="utilitarian")</f>
        <v>0</v>
      </c>
      <c r="AH67" s="9" t="b">
        <f t="shared" ref="AH67:AH80" si="28">AND(K67="similarity", N67="utilitarian")</f>
        <v>0</v>
      </c>
      <c r="AI67" s="9" t="b">
        <f t="shared" ref="AI67:AI80" si="29">AND(Q67="similarity", N67="utilitarian")</f>
        <v>0</v>
      </c>
      <c r="AJ67" s="9" t="b">
        <f t="shared" ref="AJ67:AJ80" si="30">AND(K67="similarity", W67="utilitarian")</f>
        <v>0</v>
      </c>
      <c r="AK67" s="9" t="b">
        <f t="shared" ref="AK67:AK80" si="31">AND(Q67="similarity", W67="utilitarian")</f>
        <v>0</v>
      </c>
      <c r="AL67" s="9" t="b">
        <f t="shared" ref="AL67:AL80" si="32">AND(K67="similarity", T67="greater number")</f>
        <v>0</v>
      </c>
      <c r="AM67" s="9" t="b">
        <f t="shared" ref="AM67:AM80" si="33">AND(K67="similarity", N67="greater number")</f>
        <v>0</v>
      </c>
      <c r="AN67" s="9" t="b">
        <f t="shared" ref="AN67:AN80" si="34">AND(K67="similarity", W67="greater number")</f>
        <v>0</v>
      </c>
      <c r="AO67" s="9" t="b">
        <f t="shared" ref="AO67:AO80" si="35">AND(Q67="similarity",T67="greater number")</f>
        <v>0</v>
      </c>
      <c r="AP67" s="9" t="b">
        <f t="shared" ref="AP67:AP80" si="36">AND(Q67="similarity", N67="greater number")</f>
        <v>0</v>
      </c>
      <c r="AQ67" s="9" t="b">
        <f t="shared" ref="AQ67:AQ80" si="37">AND(Q67="similarity",W67="greater number")</f>
        <v>0</v>
      </c>
      <c r="AR67" s="9" t="b">
        <f t="shared" ref="AR67:AR80" si="38">AND(K67="similarity", W67="similarity in number of people")</f>
        <v>0</v>
      </c>
      <c r="AS67" s="9" t="b">
        <f t="shared" ref="AS67:AS80" si="39">AND(Q67="similarity", W67="similarity in number of people")</f>
        <v>0</v>
      </c>
    </row>
    <row r="68" spans="1:45" x14ac:dyDescent="0.25">
      <c r="A68" s="9">
        <v>115</v>
      </c>
      <c r="B68" s="9" t="s">
        <v>115</v>
      </c>
      <c r="C68" s="9" t="s">
        <v>547</v>
      </c>
      <c r="D68" s="9" t="s">
        <v>117</v>
      </c>
      <c r="E68" s="9" t="s">
        <v>118</v>
      </c>
      <c r="F68" s="9">
        <v>3</v>
      </c>
      <c r="G68" s="9" t="s">
        <v>173</v>
      </c>
      <c r="H68" s="9" t="s">
        <v>135</v>
      </c>
      <c r="I68" s="9" t="s">
        <v>157</v>
      </c>
      <c r="J68" s="9" t="s">
        <v>548</v>
      </c>
      <c r="K68" s="11" t="s">
        <v>123</v>
      </c>
      <c r="L68" s="9" t="s">
        <v>136</v>
      </c>
      <c r="M68" s="9" t="s">
        <v>549</v>
      </c>
      <c r="N68" s="145" t="s">
        <v>156</v>
      </c>
      <c r="O68" s="9" t="s">
        <v>157</v>
      </c>
      <c r="P68" s="9" t="s">
        <v>550</v>
      </c>
      <c r="Q68" s="147" t="s">
        <v>123</v>
      </c>
      <c r="R68" s="9" t="s">
        <v>124</v>
      </c>
      <c r="S68" s="9" t="s">
        <v>551</v>
      </c>
      <c r="T68" s="151" t="s">
        <v>130</v>
      </c>
      <c r="U68" s="9" t="s">
        <v>128</v>
      </c>
      <c r="V68" s="9" t="s">
        <v>552</v>
      </c>
      <c r="W68" s="153" t="s">
        <v>130</v>
      </c>
      <c r="X68" s="9">
        <v>8</v>
      </c>
      <c r="Z68" s="9" t="b">
        <f t="shared" si="20"/>
        <v>1</v>
      </c>
      <c r="AA68" s="9" t="b">
        <f t="shared" si="21"/>
        <v>0</v>
      </c>
      <c r="AB68" s="9" t="b">
        <f t="shared" si="22"/>
        <v>1</v>
      </c>
      <c r="AC68" s="9" t="b">
        <f t="shared" si="23"/>
        <v>1</v>
      </c>
      <c r="AD68" s="9" t="b">
        <f t="shared" si="24"/>
        <v>0</v>
      </c>
      <c r="AE68" s="9" t="b">
        <f t="shared" si="25"/>
        <v>1</v>
      </c>
      <c r="AF68" s="9" t="b">
        <f t="shared" si="26"/>
        <v>0</v>
      </c>
      <c r="AG68" s="9" t="b">
        <f t="shared" si="27"/>
        <v>0</v>
      </c>
      <c r="AH68" s="9" t="b">
        <f t="shared" si="28"/>
        <v>0</v>
      </c>
      <c r="AI68" s="9" t="b">
        <f t="shared" si="29"/>
        <v>0</v>
      </c>
      <c r="AJ68" s="9" t="b">
        <f t="shared" si="30"/>
        <v>0</v>
      </c>
      <c r="AK68" s="9" t="b">
        <f t="shared" si="31"/>
        <v>0</v>
      </c>
      <c r="AL68" s="9" t="b">
        <f t="shared" si="32"/>
        <v>0</v>
      </c>
      <c r="AM68" s="9" t="b">
        <f t="shared" si="33"/>
        <v>1</v>
      </c>
      <c r="AN68" s="9" t="b">
        <f t="shared" si="34"/>
        <v>0</v>
      </c>
      <c r="AO68" s="9" t="b">
        <f t="shared" si="35"/>
        <v>0</v>
      </c>
      <c r="AP68" s="9" t="b">
        <f t="shared" si="36"/>
        <v>1</v>
      </c>
      <c r="AQ68" s="9" t="b">
        <f t="shared" si="37"/>
        <v>0</v>
      </c>
      <c r="AR68" s="9" t="b">
        <f t="shared" si="38"/>
        <v>0</v>
      </c>
      <c r="AS68" s="9" t="b">
        <f t="shared" si="39"/>
        <v>0</v>
      </c>
    </row>
    <row r="69" spans="1:45" x14ac:dyDescent="0.25">
      <c r="A69" s="9">
        <v>116</v>
      </c>
      <c r="B69" s="9" t="s">
        <v>119</v>
      </c>
      <c r="C69" s="9" t="s">
        <v>553</v>
      </c>
      <c r="D69" s="9" t="s">
        <v>133</v>
      </c>
      <c r="E69" s="9" t="s">
        <v>280</v>
      </c>
      <c r="F69" s="9">
        <v>4</v>
      </c>
      <c r="G69" s="9" t="s">
        <v>119</v>
      </c>
      <c r="H69" s="9" t="s">
        <v>166</v>
      </c>
      <c r="I69" s="9" t="s">
        <v>157</v>
      </c>
      <c r="J69" s="9" t="s">
        <v>554</v>
      </c>
      <c r="K69" s="11" t="s">
        <v>123</v>
      </c>
      <c r="L69" s="9" t="s">
        <v>128</v>
      </c>
      <c r="M69" s="9" t="s">
        <v>555</v>
      </c>
      <c r="N69" s="145" t="s">
        <v>126</v>
      </c>
      <c r="O69" s="9" t="s">
        <v>157</v>
      </c>
      <c r="P69" s="9" t="s">
        <v>556</v>
      </c>
      <c r="Q69" s="147" t="s">
        <v>123</v>
      </c>
      <c r="R69" s="9" t="s">
        <v>136</v>
      </c>
      <c r="S69" s="9" t="s">
        <v>557</v>
      </c>
      <c r="T69" s="151" t="s">
        <v>156</v>
      </c>
      <c r="U69" s="9" t="s">
        <v>154</v>
      </c>
      <c r="V69" s="9" t="s">
        <v>558</v>
      </c>
      <c r="W69" s="153" t="s">
        <v>130</v>
      </c>
      <c r="X69" s="9">
        <v>9.6999999999999993</v>
      </c>
      <c r="Z69" s="9" t="b">
        <f t="shared" si="20"/>
        <v>0</v>
      </c>
      <c r="AA69" s="9" t="b">
        <f t="shared" si="21"/>
        <v>1</v>
      </c>
      <c r="AB69" s="9" t="b">
        <f t="shared" si="22"/>
        <v>1</v>
      </c>
      <c r="AC69" s="9" t="b">
        <f t="shared" si="23"/>
        <v>0</v>
      </c>
      <c r="AD69" s="9" t="b">
        <f t="shared" si="24"/>
        <v>1</v>
      </c>
      <c r="AE69" s="9" t="b">
        <f t="shared" si="25"/>
        <v>1</v>
      </c>
      <c r="AF69" s="9" t="b">
        <f t="shared" si="26"/>
        <v>0</v>
      </c>
      <c r="AG69" s="9" t="b">
        <f t="shared" si="27"/>
        <v>0</v>
      </c>
      <c r="AH69" s="9" t="b">
        <f t="shared" si="28"/>
        <v>0</v>
      </c>
      <c r="AI69" s="9" t="b">
        <f t="shared" si="29"/>
        <v>0</v>
      </c>
      <c r="AJ69" s="9" t="b">
        <f t="shared" si="30"/>
        <v>0</v>
      </c>
      <c r="AK69" s="9" t="b">
        <f t="shared" si="31"/>
        <v>0</v>
      </c>
      <c r="AL69" s="9" t="b">
        <f t="shared" si="32"/>
        <v>1</v>
      </c>
      <c r="AM69" s="9" t="b">
        <f t="shared" si="33"/>
        <v>0</v>
      </c>
      <c r="AN69" s="9" t="b">
        <f t="shared" si="34"/>
        <v>0</v>
      </c>
      <c r="AO69" s="9" t="b">
        <f t="shared" si="35"/>
        <v>1</v>
      </c>
      <c r="AP69" s="9" t="b">
        <f t="shared" si="36"/>
        <v>0</v>
      </c>
      <c r="AQ69" s="9" t="b">
        <f t="shared" si="37"/>
        <v>0</v>
      </c>
      <c r="AR69" s="9" t="b">
        <f t="shared" si="38"/>
        <v>0</v>
      </c>
      <c r="AS69" s="9" t="b">
        <f t="shared" si="39"/>
        <v>0</v>
      </c>
    </row>
    <row r="70" spans="1:45" x14ac:dyDescent="0.25">
      <c r="A70" s="9">
        <v>117</v>
      </c>
      <c r="B70" s="9" t="s">
        <v>152</v>
      </c>
      <c r="C70" s="9" t="s">
        <v>152</v>
      </c>
      <c r="D70" s="9" t="s">
        <v>117</v>
      </c>
      <c r="E70" s="9" t="s">
        <v>559</v>
      </c>
      <c r="F70" s="9">
        <v>4</v>
      </c>
      <c r="G70" s="9" t="s">
        <v>119</v>
      </c>
      <c r="H70" s="9" t="s">
        <v>135</v>
      </c>
      <c r="I70" s="9" t="s">
        <v>121</v>
      </c>
      <c r="J70" s="9" t="s">
        <v>560</v>
      </c>
      <c r="K70" s="11" t="s">
        <v>123</v>
      </c>
      <c r="L70" s="9" t="s">
        <v>124</v>
      </c>
      <c r="M70" s="9" t="s">
        <v>561</v>
      </c>
      <c r="N70" s="145" t="s">
        <v>126</v>
      </c>
      <c r="O70" s="9" t="s">
        <v>128</v>
      </c>
      <c r="P70" s="9" t="s">
        <v>562</v>
      </c>
      <c r="Q70" s="147" t="s">
        <v>126</v>
      </c>
      <c r="R70" s="9" t="s">
        <v>124</v>
      </c>
      <c r="S70" s="9" t="s">
        <v>563</v>
      </c>
      <c r="T70" s="151" t="s">
        <v>130</v>
      </c>
      <c r="U70" s="9" t="s">
        <v>124</v>
      </c>
      <c r="V70" s="9" t="s">
        <v>564</v>
      </c>
      <c r="W70" s="153" t="s">
        <v>130</v>
      </c>
      <c r="X70" s="9">
        <v>6.2</v>
      </c>
      <c r="Z70" s="9" t="b">
        <f t="shared" si="20"/>
        <v>1</v>
      </c>
      <c r="AA70" s="9" t="b">
        <f t="shared" si="21"/>
        <v>1</v>
      </c>
      <c r="AB70" s="9" t="b">
        <f t="shared" si="22"/>
        <v>1</v>
      </c>
      <c r="AC70" s="9" t="b">
        <f t="shared" si="23"/>
        <v>0</v>
      </c>
      <c r="AD70" s="9" t="b">
        <f t="shared" si="24"/>
        <v>0</v>
      </c>
      <c r="AE70" s="9" t="b">
        <f t="shared" si="25"/>
        <v>0</v>
      </c>
      <c r="AF70" s="9" t="b">
        <f t="shared" si="26"/>
        <v>0</v>
      </c>
      <c r="AG70" s="9" t="b">
        <f t="shared" si="27"/>
        <v>0</v>
      </c>
      <c r="AH70" s="9" t="b">
        <f t="shared" si="28"/>
        <v>0</v>
      </c>
      <c r="AI70" s="9" t="b">
        <f t="shared" si="29"/>
        <v>0</v>
      </c>
      <c r="AJ70" s="9" t="b">
        <f t="shared" si="30"/>
        <v>0</v>
      </c>
      <c r="AK70" s="9" t="b">
        <f t="shared" si="31"/>
        <v>0</v>
      </c>
      <c r="AL70" s="9" t="b">
        <f t="shared" si="32"/>
        <v>0</v>
      </c>
      <c r="AM70" s="9" t="b">
        <f t="shared" si="33"/>
        <v>0</v>
      </c>
      <c r="AN70" s="9" t="b">
        <f t="shared" si="34"/>
        <v>0</v>
      </c>
      <c r="AO70" s="9" t="b">
        <f t="shared" si="35"/>
        <v>0</v>
      </c>
      <c r="AP70" s="9" t="b">
        <f t="shared" si="36"/>
        <v>0</v>
      </c>
      <c r="AQ70" s="9" t="b">
        <f t="shared" si="37"/>
        <v>0</v>
      </c>
      <c r="AR70" s="9" t="b">
        <f t="shared" si="38"/>
        <v>0</v>
      </c>
      <c r="AS70" s="9" t="b">
        <f t="shared" si="39"/>
        <v>0</v>
      </c>
    </row>
    <row r="71" spans="1:45" x14ac:dyDescent="0.25">
      <c r="A71" s="9">
        <v>119</v>
      </c>
      <c r="B71" s="9" t="s">
        <v>565</v>
      </c>
      <c r="C71" s="9" t="s">
        <v>566</v>
      </c>
      <c r="D71" s="9" t="s">
        <v>133</v>
      </c>
      <c r="E71" s="9" t="s">
        <v>567</v>
      </c>
      <c r="F71" s="9">
        <v>4</v>
      </c>
      <c r="G71" s="9" t="s">
        <v>119</v>
      </c>
      <c r="H71" s="9" t="s">
        <v>135</v>
      </c>
      <c r="I71" s="9" t="s">
        <v>157</v>
      </c>
      <c r="J71" s="9" t="s">
        <v>568</v>
      </c>
      <c r="K71" s="11" t="s">
        <v>156</v>
      </c>
      <c r="L71" s="9" t="s">
        <v>124</v>
      </c>
      <c r="M71" s="9" t="s">
        <v>568</v>
      </c>
      <c r="N71" s="145" t="s">
        <v>130</v>
      </c>
      <c r="O71" s="9" t="s">
        <v>136</v>
      </c>
      <c r="P71" s="9" t="s">
        <v>569</v>
      </c>
      <c r="Q71" s="147" t="s">
        <v>123</v>
      </c>
      <c r="R71" s="9" t="s">
        <v>128</v>
      </c>
      <c r="S71" s="9" t="s">
        <v>570</v>
      </c>
      <c r="T71" s="151" t="s">
        <v>130</v>
      </c>
      <c r="U71" s="9" t="s">
        <v>192</v>
      </c>
      <c r="V71" s="9" t="s">
        <v>571</v>
      </c>
      <c r="W71" s="153" t="s">
        <v>130</v>
      </c>
      <c r="X71" s="9">
        <v>9.4</v>
      </c>
      <c r="Z71" s="9" t="b">
        <f t="shared" si="20"/>
        <v>0</v>
      </c>
      <c r="AA71" s="9" t="b">
        <f t="shared" si="21"/>
        <v>0</v>
      </c>
      <c r="AB71" s="9" t="b">
        <f t="shared" si="22"/>
        <v>0</v>
      </c>
      <c r="AC71" s="9" t="b">
        <f t="shared" si="23"/>
        <v>1</v>
      </c>
      <c r="AD71" s="9" t="b">
        <f t="shared" si="24"/>
        <v>1</v>
      </c>
      <c r="AE71" s="9" t="b">
        <f t="shared" si="25"/>
        <v>1</v>
      </c>
      <c r="AF71" s="9" t="b">
        <f t="shared" si="26"/>
        <v>0</v>
      </c>
      <c r="AG71" s="9" t="b">
        <f t="shared" si="27"/>
        <v>0</v>
      </c>
      <c r="AH71" s="9" t="b">
        <f t="shared" si="28"/>
        <v>0</v>
      </c>
      <c r="AI71" s="9" t="b">
        <f t="shared" si="29"/>
        <v>0</v>
      </c>
      <c r="AJ71" s="9" t="b">
        <f t="shared" si="30"/>
        <v>0</v>
      </c>
      <c r="AK71" s="9" t="b">
        <f t="shared" si="31"/>
        <v>0</v>
      </c>
      <c r="AL71" s="9" t="b">
        <f t="shared" si="32"/>
        <v>0</v>
      </c>
      <c r="AM71" s="9" t="b">
        <f t="shared" si="33"/>
        <v>0</v>
      </c>
      <c r="AN71" s="9" t="b">
        <f t="shared" si="34"/>
        <v>0</v>
      </c>
      <c r="AO71" s="9" t="b">
        <f t="shared" si="35"/>
        <v>0</v>
      </c>
      <c r="AP71" s="9" t="b">
        <f t="shared" si="36"/>
        <v>0</v>
      </c>
      <c r="AQ71" s="9" t="b">
        <f t="shared" si="37"/>
        <v>0</v>
      </c>
      <c r="AR71" s="9" t="b">
        <f t="shared" si="38"/>
        <v>0</v>
      </c>
      <c r="AS71" s="9" t="b">
        <f t="shared" si="39"/>
        <v>0</v>
      </c>
    </row>
    <row r="72" spans="1:45" x14ac:dyDescent="0.25">
      <c r="A72" s="9">
        <v>120</v>
      </c>
      <c r="B72" s="9" t="s">
        <v>119</v>
      </c>
      <c r="C72" s="9" t="s">
        <v>119</v>
      </c>
      <c r="D72" s="9" t="s">
        <v>117</v>
      </c>
      <c r="E72" s="9" t="s">
        <v>572</v>
      </c>
      <c r="F72" s="9">
        <v>3</v>
      </c>
      <c r="G72" s="9" t="s">
        <v>119</v>
      </c>
      <c r="H72" s="9" t="s">
        <v>135</v>
      </c>
      <c r="I72" s="9" t="s">
        <v>136</v>
      </c>
      <c r="J72" s="9" t="s">
        <v>573</v>
      </c>
      <c r="K72" s="11" t="s">
        <v>123</v>
      </c>
      <c r="L72" s="9" t="s">
        <v>124</v>
      </c>
      <c r="M72" s="9" t="s">
        <v>574</v>
      </c>
      <c r="N72" s="145" t="s">
        <v>126</v>
      </c>
      <c r="O72" s="9" t="s">
        <v>157</v>
      </c>
      <c r="P72" s="9" t="s">
        <v>575</v>
      </c>
      <c r="Q72" s="147" t="s">
        <v>123</v>
      </c>
      <c r="R72" s="9" t="s">
        <v>124</v>
      </c>
      <c r="S72" s="9" t="s">
        <v>576</v>
      </c>
      <c r="T72" s="151" t="s">
        <v>130</v>
      </c>
      <c r="U72" s="9" t="s">
        <v>128</v>
      </c>
      <c r="V72" s="16" t="s">
        <v>577</v>
      </c>
      <c r="W72" s="154" t="s">
        <v>130</v>
      </c>
      <c r="X72" s="9">
        <v>12.5</v>
      </c>
      <c r="Z72" s="9" t="b">
        <f t="shared" si="20"/>
        <v>1</v>
      </c>
      <c r="AA72" s="9" t="b">
        <f t="shared" si="21"/>
        <v>1</v>
      </c>
      <c r="AB72" s="9" t="b">
        <f t="shared" si="22"/>
        <v>1</v>
      </c>
      <c r="AC72" s="9" t="b">
        <f t="shared" si="23"/>
        <v>1</v>
      </c>
      <c r="AD72" s="9" t="b">
        <f t="shared" si="24"/>
        <v>1</v>
      </c>
      <c r="AE72" s="9" t="b">
        <f t="shared" si="25"/>
        <v>1</v>
      </c>
      <c r="AF72" s="9" t="b">
        <f t="shared" si="26"/>
        <v>0</v>
      </c>
      <c r="AG72" s="9" t="b">
        <f t="shared" si="27"/>
        <v>0</v>
      </c>
      <c r="AH72" s="9" t="b">
        <f t="shared" si="28"/>
        <v>0</v>
      </c>
      <c r="AI72" s="9" t="b">
        <f t="shared" si="29"/>
        <v>0</v>
      </c>
      <c r="AJ72" s="9" t="b">
        <f t="shared" si="30"/>
        <v>0</v>
      </c>
      <c r="AK72" s="9" t="b">
        <f t="shared" si="31"/>
        <v>0</v>
      </c>
      <c r="AL72" s="9" t="b">
        <f t="shared" si="32"/>
        <v>0</v>
      </c>
      <c r="AM72" s="9" t="b">
        <f t="shared" si="33"/>
        <v>0</v>
      </c>
      <c r="AN72" s="9" t="b">
        <f t="shared" si="34"/>
        <v>0</v>
      </c>
      <c r="AO72" s="9" t="b">
        <f t="shared" si="35"/>
        <v>0</v>
      </c>
      <c r="AP72" s="9" t="b">
        <f t="shared" si="36"/>
        <v>0</v>
      </c>
      <c r="AQ72" s="9" t="b">
        <f t="shared" si="37"/>
        <v>0</v>
      </c>
      <c r="AR72" s="9" t="b">
        <f t="shared" si="38"/>
        <v>0</v>
      </c>
      <c r="AS72" s="9" t="b">
        <f t="shared" si="39"/>
        <v>0</v>
      </c>
    </row>
    <row r="73" spans="1:45" x14ac:dyDescent="0.25">
      <c r="A73" s="9">
        <v>121</v>
      </c>
      <c r="B73" s="9" t="s">
        <v>481</v>
      </c>
      <c r="C73" s="9" t="s">
        <v>578</v>
      </c>
      <c r="D73" s="9" t="s">
        <v>117</v>
      </c>
      <c r="E73" s="9" t="s">
        <v>579</v>
      </c>
      <c r="F73" s="9">
        <v>4</v>
      </c>
      <c r="G73" s="9" t="s">
        <v>119</v>
      </c>
      <c r="H73" s="9" t="s">
        <v>166</v>
      </c>
      <c r="I73" s="9" t="s">
        <v>154</v>
      </c>
      <c r="J73" s="9" t="s">
        <v>580</v>
      </c>
      <c r="K73" s="11" t="s">
        <v>141</v>
      </c>
      <c r="L73" s="9" t="s">
        <v>128</v>
      </c>
      <c r="M73" s="16" t="s">
        <v>581</v>
      </c>
      <c r="N73" s="146" t="s">
        <v>126</v>
      </c>
      <c r="O73" s="9" t="s">
        <v>154</v>
      </c>
      <c r="P73" s="9" t="s">
        <v>582</v>
      </c>
      <c r="Q73" s="147" t="s">
        <v>141</v>
      </c>
      <c r="R73" s="9" t="s">
        <v>128</v>
      </c>
      <c r="S73" s="9" t="s">
        <v>583</v>
      </c>
      <c r="T73" s="151" t="s">
        <v>130</v>
      </c>
      <c r="U73" s="9" t="s">
        <v>124</v>
      </c>
      <c r="V73" s="16" t="s">
        <v>584</v>
      </c>
      <c r="W73" s="154" t="s">
        <v>130</v>
      </c>
      <c r="X73" s="9">
        <v>5.3</v>
      </c>
      <c r="Z73" s="9" t="b">
        <f t="shared" si="20"/>
        <v>0</v>
      </c>
      <c r="AA73" s="9" t="b">
        <f t="shared" si="21"/>
        <v>0</v>
      </c>
      <c r="AB73" s="9" t="b">
        <f t="shared" si="22"/>
        <v>0</v>
      </c>
      <c r="AC73" s="9" t="b">
        <f t="shared" si="23"/>
        <v>0</v>
      </c>
      <c r="AD73" s="9" t="b">
        <f t="shared" si="24"/>
        <v>0</v>
      </c>
      <c r="AE73" s="9" t="b">
        <f t="shared" si="25"/>
        <v>0</v>
      </c>
      <c r="AF73" s="9" t="b">
        <f t="shared" si="26"/>
        <v>0</v>
      </c>
      <c r="AG73" s="9" t="b">
        <f t="shared" si="27"/>
        <v>0</v>
      </c>
      <c r="AH73" s="9" t="b">
        <f t="shared" si="28"/>
        <v>0</v>
      </c>
      <c r="AI73" s="9" t="b">
        <f t="shared" si="29"/>
        <v>0</v>
      </c>
      <c r="AJ73" s="9" t="b">
        <f t="shared" si="30"/>
        <v>0</v>
      </c>
      <c r="AK73" s="9" t="b">
        <f t="shared" si="31"/>
        <v>0</v>
      </c>
      <c r="AL73" s="9" t="b">
        <f t="shared" si="32"/>
        <v>0</v>
      </c>
      <c r="AM73" s="9" t="b">
        <f t="shared" si="33"/>
        <v>0</v>
      </c>
      <c r="AN73" s="9" t="b">
        <f t="shared" si="34"/>
        <v>0</v>
      </c>
      <c r="AO73" s="9" t="b">
        <f t="shared" si="35"/>
        <v>0</v>
      </c>
      <c r="AP73" s="9" t="b">
        <f t="shared" si="36"/>
        <v>0</v>
      </c>
      <c r="AQ73" s="9" t="b">
        <f t="shared" si="37"/>
        <v>0</v>
      </c>
      <c r="AR73" s="9" t="b">
        <f t="shared" si="38"/>
        <v>0</v>
      </c>
      <c r="AS73" s="9" t="b">
        <f t="shared" si="39"/>
        <v>0</v>
      </c>
    </row>
    <row r="74" spans="1:45" x14ac:dyDescent="0.25">
      <c r="A74" s="9">
        <v>122</v>
      </c>
      <c r="B74" s="9" t="s">
        <v>152</v>
      </c>
      <c r="C74" s="9" t="s">
        <v>585</v>
      </c>
      <c r="D74" s="9" t="s">
        <v>133</v>
      </c>
      <c r="E74" s="9" t="s">
        <v>118</v>
      </c>
      <c r="F74" s="9">
        <v>3</v>
      </c>
      <c r="G74" s="9" t="s">
        <v>173</v>
      </c>
      <c r="H74" s="9" t="s">
        <v>135</v>
      </c>
      <c r="I74" s="9" t="s">
        <v>157</v>
      </c>
      <c r="J74" s="9" t="s">
        <v>586</v>
      </c>
      <c r="K74" s="11" t="s">
        <v>123</v>
      </c>
      <c r="L74" s="9" t="s">
        <v>148</v>
      </c>
      <c r="M74" s="9" t="s">
        <v>587</v>
      </c>
      <c r="N74" s="145" t="s">
        <v>156</v>
      </c>
      <c r="O74" s="9" t="s">
        <v>157</v>
      </c>
      <c r="P74" s="9" t="s">
        <v>588</v>
      </c>
      <c r="Q74" s="147" t="s">
        <v>123</v>
      </c>
      <c r="R74" s="9" t="s">
        <v>157</v>
      </c>
      <c r="S74" s="10" t="s">
        <v>589</v>
      </c>
      <c r="T74" s="151" t="s">
        <v>123</v>
      </c>
      <c r="U74" s="9" t="s">
        <v>139</v>
      </c>
      <c r="V74" s="9" t="s">
        <v>590</v>
      </c>
      <c r="W74" s="153" t="s">
        <v>130</v>
      </c>
      <c r="X74" s="9">
        <v>5.4</v>
      </c>
      <c r="Z74" s="9" t="b">
        <f t="shared" si="20"/>
        <v>0</v>
      </c>
      <c r="AA74" s="9" t="b">
        <f t="shared" si="21"/>
        <v>0</v>
      </c>
      <c r="AB74" s="9" t="b">
        <f t="shared" si="22"/>
        <v>1</v>
      </c>
      <c r="AC74" s="9" t="b">
        <f t="shared" si="23"/>
        <v>0</v>
      </c>
      <c r="AD74" s="9" t="b">
        <f t="shared" si="24"/>
        <v>0</v>
      </c>
      <c r="AE74" s="9" t="b">
        <f t="shared" si="25"/>
        <v>1</v>
      </c>
      <c r="AF74" s="9" t="b">
        <f t="shared" si="26"/>
        <v>0</v>
      </c>
      <c r="AG74" s="9" t="b">
        <f t="shared" si="27"/>
        <v>0</v>
      </c>
      <c r="AH74" s="9" t="b">
        <f t="shared" si="28"/>
        <v>0</v>
      </c>
      <c r="AI74" s="9" t="b">
        <f t="shared" si="29"/>
        <v>0</v>
      </c>
      <c r="AJ74" s="9" t="b">
        <f t="shared" si="30"/>
        <v>0</v>
      </c>
      <c r="AK74" s="9" t="b">
        <f t="shared" si="31"/>
        <v>0</v>
      </c>
      <c r="AL74" s="9" t="b">
        <f t="shared" si="32"/>
        <v>0</v>
      </c>
      <c r="AM74" s="9" t="b">
        <f t="shared" si="33"/>
        <v>1</v>
      </c>
      <c r="AN74" s="9" t="b">
        <f t="shared" si="34"/>
        <v>0</v>
      </c>
      <c r="AO74" s="9" t="b">
        <f t="shared" si="35"/>
        <v>0</v>
      </c>
      <c r="AP74" s="9" t="b">
        <f t="shared" si="36"/>
        <v>1</v>
      </c>
      <c r="AQ74" s="9" t="b">
        <f t="shared" si="37"/>
        <v>0</v>
      </c>
      <c r="AR74" s="9" t="b">
        <f t="shared" si="38"/>
        <v>0</v>
      </c>
      <c r="AS74" s="9" t="b">
        <f t="shared" si="39"/>
        <v>0</v>
      </c>
    </row>
    <row r="75" spans="1:45" x14ac:dyDescent="0.25">
      <c r="A75" s="9">
        <v>123</v>
      </c>
      <c r="B75" s="9" t="s">
        <v>152</v>
      </c>
      <c r="C75" s="9" t="s">
        <v>591</v>
      </c>
      <c r="D75" s="9" t="s">
        <v>117</v>
      </c>
      <c r="E75" s="9" t="s">
        <v>592</v>
      </c>
      <c r="F75" s="9">
        <v>4</v>
      </c>
      <c r="G75" s="9" t="s">
        <v>119</v>
      </c>
      <c r="H75" s="9" t="s">
        <v>135</v>
      </c>
      <c r="I75" s="9" t="s">
        <v>124</v>
      </c>
      <c r="J75" s="9" t="s">
        <v>593</v>
      </c>
      <c r="K75" s="11" t="s">
        <v>126</v>
      </c>
      <c r="L75" s="9" t="s">
        <v>154</v>
      </c>
      <c r="M75" s="9" t="s">
        <v>594</v>
      </c>
      <c r="N75" s="145" t="s">
        <v>126</v>
      </c>
      <c r="O75" s="9" t="s">
        <v>136</v>
      </c>
      <c r="P75" s="9" t="s">
        <v>595</v>
      </c>
      <c r="Q75" s="147" t="s">
        <v>123</v>
      </c>
      <c r="R75" s="9" t="s">
        <v>124</v>
      </c>
      <c r="S75" s="9" t="s">
        <v>596</v>
      </c>
      <c r="T75" s="151" t="s">
        <v>130</v>
      </c>
      <c r="U75" s="9" t="s">
        <v>148</v>
      </c>
      <c r="V75" s="9" t="s">
        <v>597</v>
      </c>
      <c r="W75" s="153" t="s">
        <v>205</v>
      </c>
      <c r="X75" s="9">
        <v>9.1</v>
      </c>
      <c r="Z75" s="9" t="b">
        <f t="shared" si="20"/>
        <v>0</v>
      </c>
      <c r="AA75" s="9" t="b">
        <f t="shared" si="21"/>
        <v>0</v>
      </c>
      <c r="AB75" s="9" t="b">
        <f t="shared" si="22"/>
        <v>0</v>
      </c>
      <c r="AC75" s="9" t="b">
        <f t="shared" si="23"/>
        <v>1</v>
      </c>
      <c r="AD75" s="9" t="b">
        <f t="shared" si="24"/>
        <v>1</v>
      </c>
      <c r="AE75" s="9" t="b">
        <f t="shared" si="25"/>
        <v>0</v>
      </c>
      <c r="AF75" s="9" t="b">
        <f t="shared" si="26"/>
        <v>0</v>
      </c>
      <c r="AG75" s="9" t="b">
        <f t="shared" si="27"/>
        <v>0</v>
      </c>
      <c r="AH75" s="9" t="b">
        <f t="shared" si="28"/>
        <v>0</v>
      </c>
      <c r="AI75" s="9" t="b">
        <f t="shared" si="29"/>
        <v>0</v>
      </c>
      <c r="AJ75" s="9" t="b">
        <f t="shared" si="30"/>
        <v>0</v>
      </c>
      <c r="AK75" s="9" t="b">
        <f t="shared" si="31"/>
        <v>1</v>
      </c>
      <c r="AL75" s="9" t="b">
        <f t="shared" si="32"/>
        <v>0</v>
      </c>
      <c r="AM75" s="9" t="b">
        <f t="shared" si="33"/>
        <v>0</v>
      </c>
      <c r="AN75" s="9" t="b">
        <f t="shared" si="34"/>
        <v>0</v>
      </c>
      <c r="AO75" s="9" t="b">
        <f t="shared" si="35"/>
        <v>0</v>
      </c>
      <c r="AP75" s="9" t="b">
        <f t="shared" si="36"/>
        <v>0</v>
      </c>
      <c r="AQ75" s="9" t="b">
        <f t="shared" si="37"/>
        <v>0</v>
      </c>
      <c r="AR75" s="9" t="b">
        <f t="shared" si="38"/>
        <v>0</v>
      </c>
      <c r="AS75" s="9" t="b">
        <f t="shared" si="39"/>
        <v>0</v>
      </c>
    </row>
    <row r="76" spans="1:45" x14ac:dyDescent="0.25">
      <c r="A76" s="9">
        <v>124</v>
      </c>
      <c r="B76" s="9" t="s">
        <v>119</v>
      </c>
      <c r="C76" s="16" t="s">
        <v>598</v>
      </c>
      <c r="D76" s="9" t="s">
        <v>117</v>
      </c>
      <c r="E76" s="9" t="s">
        <v>118</v>
      </c>
      <c r="F76" s="9">
        <v>4</v>
      </c>
      <c r="G76" s="9" t="s">
        <v>173</v>
      </c>
      <c r="H76" s="9" t="s">
        <v>120</v>
      </c>
      <c r="I76" s="9" t="s">
        <v>121</v>
      </c>
      <c r="J76" s="9" t="s">
        <v>599</v>
      </c>
      <c r="K76" s="11" t="s">
        <v>123</v>
      </c>
      <c r="L76" s="9" t="s">
        <v>128</v>
      </c>
      <c r="M76" s="9" t="s">
        <v>600</v>
      </c>
      <c r="N76" s="145" t="s">
        <v>126</v>
      </c>
      <c r="O76" s="9" t="s">
        <v>148</v>
      </c>
      <c r="P76" s="9" t="s">
        <v>601</v>
      </c>
      <c r="Q76" s="147" t="s">
        <v>123</v>
      </c>
      <c r="R76" s="9" t="s">
        <v>148</v>
      </c>
      <c r="S76" s="9" t="s">
        <v>602</v>
      </c>
      <c r="T76" s="151" t="s">
        <v>156</v>
      </c>
      <c r="U76" s="9" t="s">
        <v>128</v>
      </c>
      <c r="V76" s="9" t="s">
        <v>603</v>
      </c>
      <c r="W76" s="153" t="s">
        <v>130</v>
      </c>
      <c r="X76" s="9">
        <v>10.8</v>
      </c>
      <c r="Z76" s="9" t="b">
        <f t="shared" si="20"/>
        <v>0</v>
      </c>
      <c r="AA76" s="9" t="b">
        <f t="shared" si="21"/>
        <v>1</v>
      </c>
      <c r="AB76" s="9" t="b">
        <f t="shared" si="22"/>
        <v>1</v>
      </c>
      <c r="AC76" s="9" t="b">
        <f t="shared" si="23"/>
        <v>0</v>
      </c>
      <c r="AD76" s="9" t="b">
        <f t="shared" si="24"/>
        <v>1</v>
      </c>
      <c r="AE76" s="9" t="b">
        <f t="shared" si="25"/>
        <v>1</v>
      </c>
      <c r="AF76" s="9" t="b">
        <f t="shared" si="26"/>
        <v>0</v>
      </c>
      <c r="AG76" s="9" t="b">
        <f t="shared" si="27"/>
        <v>0</v>
      </c>
      <c r="AH76" s="9" t="b">
        <f t="shared" si="28"/>
        <v>0</v>
      </c>
      <c r="AI76" s="9" t="b">
        <f t="shared" si="29"/>
        <v>0</v>
      </c>
      <c r="AJ76" s="9" t="b">
        <f t="shared" si="30"/>
        <v>0</v>
      </c>
      <c r="AK76" s="9" t="b">
        <f t="shared" si="31"/>
        <v>0</v>
      </c>
      <c r="AL76" s="9" t="b">
        <f t="shared" si="32"/>
        <v>1</v>
      </c>
      <c r="AM76" s="9" t="b">
        <f t="shared" si="33"/>
        <v>0</v>
      </c>
      <c r="AN76" s="9" t="b">
        <f t="shared" si="34"/>
        <v>0</v>
      </c>
      <c r="AO76" s="9" t="b">
        <f t="shared" si="35"/>
        <v>1</v>
      </c>
      <c r="AP76" s="9" t="b">
        <f t="shared" si="36"/>
        <v>0</v>
      </c>
      <c r="AQ76" s="9" t="b">
        <f t="shared" si="37"/>
        <v>0</v>
      </c>
      <c r="AR76" s="9" t="b">
        <f t="shared" si="38"/>
        <v>0</v>
      </c>
      <c r="AS76" s="9" t="b">
        <f t="shared" si="39"/>
        <v>0</v>
      </c>
    </row>
    <row r="77" spans="1:45" x14ac:dyDescent="0.25">
      <c r="A77" s="9">
        <v>125</v>
      </c>
      <c r="B77" s="9" t="s">
        <v>152</v>
      </c>
      <c r="C77" s="9" t="s">
        <v>604</v>
      </c>
      <c r="D77" s="9" t="s">
        <v>133</v>
      </c>
      <c r="E77" s="9" t="s">
        <v>605</v>
      </c>
      <c r="F77" s="9">
        <v>4</v>
      </c>
      <c r="G77" s="9" t="s">
        <v>119</v>
      </c>
      <c r="H77" s="9" t="s">
        <v>166</v>
      </c>
      <c r="I77" s="9" t="s">
        <v>154</v>
      </c>
      <c r="J77" s="9" t="s">
        <v>606</v>
      </c>
      <c r="K77" s="11" t="s">
        <v>126</v>
      </c>
      <c r="L77" s="9" t="s">
        <v>124</v>
      </c>
      <c r="M77" s="9" t="s">
        <v>607</v>
      </c>
      <c r="N77" s="145" t="s">
        <v>126</v>
      </c>
      <c r="O77" s="9" t="s">
        <v>154</v>
      </c>
      <c r="P77" s="9" t="s">
        <v>608</v>
      </c>
      <c r="Q77" s="147" t="s">
        <v>126</v>
      </c>
      <c r="R77" s="9" t="s">
        <v>154</v>
      </c>
      <c r="S77" s="9" t="s">
        <v>609</v>
      </c>
      <c r="T77" s="151" t="s">
        <v>130</v>
      </c>
      <c r="U77" s="9" t="s">
        <v>124</v>
      </c>
      <c r="V77" s="9" t="s">
        <v>610</v>
      </c>
      <c r="W77" s="153" t="s">
        <v>130</v>
      </c>
      <c r="X77" s="9">
        <v>5.6</v>
      </c>
      <c r="Z77" s="9" t="b">
        <f t="shared" si="20"/>
        <v>0</v>
      </c>
      <c r="AA77" s="9" t="b">
        <f t="shared" si="21"/>
        <v>0</v>
      </c>
      <c r="AB77" s="9" t="b">
        <f t="shared" si="22"/>
        <v>0</v>
      </c>
      <c r="AC77" s="9" t="b">
        <f t="shared" si="23"/>
        <v>0</v>
      </c>
      <c r="AD77" s="9" t="b">
        <f t="shared" si="24"/>
        <v>0</v>
      </c>
      <c r="AE77" s="9" t="b">
        <f t="shared" si="25"/>
        <v>0</v>
      </c>
      <c r="AF77" s="9" t="b">
        <f t="shared" si="26"/>
        <v>0</v>
      </c>
      <c r="AG77" s="9" t="b">
        <f t="shared" si="27"/>
        <v>0</v>
      </c>
      <c r="AH77" s="9" t="b">
        <f t="shared" si="28"/>
        <v>0</v>
      </c>
      <c r="AI77" s="9" t="b">
        <f t="shared" si="29"/>
        <v>0</v>
      </c>
      <c r="AJ77" s="9" t="b">
        <f t="shared" si="30"/>
        <v>0</v>
      </c>
      <c r="AK77" s="9" t="b">
        <f t="shared" si="31"/>
        <v>0</v>
      </c>
      <c r="AL77" s="9" t="b">
        <f t="shared" si="32"/>
        <v>0</v>
      </c>
      <c r="AM77" s="9" t="b">
        <f t="shared" si="33"/>
        <v>0</v>
      </c>
      <c r="AN77" s="9" t="b">
        <f t="shared" si="34"/>
        <v>0</v>
      </c>
      <c r="AO77" s="9" t="b">
        <f t="shared" si="35"/>
        <v>0</v>
      </c>
      <c r="AP77" s="9" t="b">
        <f t="shared" si="36"/>
        <v>0</v>
      </c>
      <c r="AQ77" s="9" t="b">
        <f t="shared" si="37"/>
        <v>0</v>
      </c>
      <c r="AR77" s="9" t="b">
        <f t="shared" si="38"/>
        <v>0</v>
      </c>
      <c r="AS77" s="9" t="b">
        <f t="shared" si="39"/>
        <v>0</v>
      </c>
    </row>
    <row r="78" spans="1:45" x14ac:dyDescent="0.25">
      <c r="A78" s="9">
        <v>126</v>
      </c>
      <c r="B78" s="9" t="s">
        <v>119</v>
      </c>
      <c r="C78" s="9" t="s">
        <v>611</v>
      </c>
      <c r="D78" s="9" t="s">
        <v>117</v>
      </c>
      <c r="E78" s="9" t="s">
        <v>118</v>
      </c>
      <c r="F78" s="9">
        <v>4</v>
      </c>
      <c r="G78" s="9" t="s">
        <v>119</v>
      </c>
      <c r="H78" s="9" t="s">
        <v>166</v>
      </c>
      <c r="I78" s="9" t="s">
        <v>154</v>
      </c>
      <c r="J78" s="9" t="s">
        <v>612</v>
      </c>
      <c r="K78" s="11" t="s">
        <v>141</v>
      </c>
      <c r="L78" s="9" t="s">
        <v>136</v>
      </c>
      <c r="M78" s="9" t="s">
        <v>613</v>
      </c>
      <c r="N78" s="145" t="s">
        <v>156</v>
      </c>
      <c r="O78" s="9" t="s">
        <v>128</v>
      </c>
      <c r="P78" s="9" t="s">
        <v>614</v>
      </c>
      <c r="Q78" s="147" t="s">
        <v>126</v>
      </c>
      <c r="R78" s="9" t="s">
        <v>128</v>
      </c>
      <c r="S78" s="9" t="s">
        <v>615</v>
      </c>
      <c r="T78" s="151" t="s">
        <v>130</v>
      </c>
      <c r="U78" s="9" t="s">
        <v>148</v>
      </c>
      <c r="V78" s="9" t="s">
        <v>616</v>
      </c>
      <c r="W78" s="153" t="s">
        <v>156</v>
      </c>
      <c r="X78" s="9">
        <v>13.1</v>
      </c>
      <c r="Z78" s="9" t="b">
        <f t="shared" si="20"/>
        <v>0</v>
      </c>
      <c r="AA78" s="9" t="b">
        <f t="shared" si="21"/>
        <v>0</v>
      </c>
      <c r="AB78" s="9" t="b">
        <f t="shared" si="22"/>
        <v>0</v>
      </c>
      <c r="AC78" s="9" t="b">
        <f t="shared" si="23"/>
        <v>0</v>
      </c>
      <c r="AD78" s="9" t="b">
        <f t="shared" si="24"/>
        <v>0</v>
      </c>
      <c r="AE78" s="9" t="b">
        <f t="shared" si="25"/>
        <v>0</v>
      </c>
      <c r="AF78" s="9" t="b">
        <f t="shared" si="26"/>
        <v>0</v>
      </c>
      <c r="AG78" s="9" t="b">
        <f t="shared" si="27"/>
        <v>0</v>
      </c>
      <c r="AH78" s="9" t="b">
        <f t="shared" si="28"/>
        <v>0</v>
      </c>
      <c r="AI78" s="9" t="b">
        <f t="shared" si="29"/>
        <v>0</v>
      </c>
      <c r="AJ78" s="9" t="b">
        <f t="shared" si="30"/>
        <v>0</v>
      </c>
      <c r="AK78" s="9" t="b">
        <f t="shared" si="31"/>
        <v>0</v>
      </c>
      <c r="AL78" s="9" t="b">
        <f t="shared" si="32"/>
        <v>0</v>
      </c>
      <c r="AM78" s="9" t="b">
        <f t="shared" si="33"/>
        <v>0</v>
      </c>
      <c r="AN78" s="9" t="b">
        <f t="shared" si="34"/>
        <v>0</v>
      </c>
      <c r="AO78" s="9" t="b">
        <f t="shared" si="35"/>
        <v>0</v>
      </c>
      <c r="AP78" s="9" t="b">
        <f t="shared" si="36"/>
        <v>0</v>
      </c>
      <c r="AQ78" s="9" t="b">
        <f t="shared" si="37"/>
        <v>0</v>
      </c>
      <c r="AR78" s="9" t="b">
        <f t="shared" si="38"/>
        <v>0</v>
      </c>
      <c r="AS78" s="9" t="b">
        <f t="shared" si="39"/>
        <v>0</v>
      </c>
    </row>
    <row r="79" spans="1:45" x14ac:dyDescent="0.25">
      <c r="A79" s="9">
        <v>127</v>
      </c>
      <c r="C79" s="16" t="s">
        <v>617</v>
      </c>
      <c r="D79" s="9" t="s">
        <v>133</v>
      </c>
      <c r="E79" s="9" t="s">
        <v>618</v>
      </c>
      <c r="F79" s="9">
        <v>4</v>
      </c>
      <c r="G79" s="9" t="s">
        <v>119</v>
      </c>
      <c r="H79" s="9" t="s">
        <v>135</v>
      </c>
      <c r="I79" s="9" t="s">
        <v>136</v>
      </c>
      <c r="J79" s="9" t="s">
        <v>619</v>
      </c>
      <c r="K79" s="11" t="s">
        <v>156</v>
      </c>
      <c r="L79" s="9" t="s">
        <v>142</v>
      </c>
      <c r="M79" s="9" t="s">
        <v>620</v>
      </c>
      <c r="N79" s="145" t="s">
        <v>126</v>
      </c>
      <c r="O79" s="9" t="s">
        <v>121</v>
      </c>
      <c r="P79" s="9" t="s">
        <v>621</v>
      </c>
      <c r="Q79" s="147" t="s">
        <v>156</v>
      </c>
      <c r="R79" s="9" t="s">
        <v>128</v>
      </c>
      <c r="S79" s="9" t="s">
        <v>622</v>
      </c>
      <c r="T79" s="151" t="s">
        <v>141</v>
      </c>
      <c r="U79" s="9" t="s">
        <v>124</v>
      </c>
      <c r="V79" s="9" t="s">
        <v>623</v>
      </c>
      <c r="W79" s="153" t="s">
        <v>130</v>
      </c>
      <c r="X79" s="9">
        <v>21.6</v>
      </c>
      <c r="Z79" s="9" t="b">
        <f t="shared" si="20"/>
        <v>0</v>
      </c>
      <c r="AA79" s="9" t="b">
        <f t="shared" si="21"/>
        <v>0</v>
      </c>
      <c r="AB79" s="9" t="b">
        <f t="shared" si="22"/>
        <v>0</v>
      </c>
      <c r="AC79" s="9" t="b">
        <f t="shared" si="23"/>
        <v>0</v>
      </c>
      <c r="AD79" s="9" t="b">
        <f t="shared" si="24"/>
        <v>0</v>
      </c>
      <c r="AE79" s="9" t="b">
        <f t="shared" si="25"/>
        <v>0</v>
      </c>
      <c r="AF79" s="9" t="b">
        <f t="shared" si="26"/>
        <v>0</v>
      </c>
      <c r="AG79" s="9" t="b">
        <f t="shared" si="27"/>
        <v>0</v>
      </c>
      <c r="AH79" s="9" t="b">
        <f t="shared" si="28"/>
        <v>0</v>
      </c>
      <c r="AI79" s="9" t="b">
        <f t="shared" si="29"/>
        <v>0</v>
      </c>
      <c r="AJ79" s="9" t="b">
        <f t="shared" si="30"/>
        <v>0</v>
      </c>
      <c r="AK79" s="9" t="b">
        <f t="shared" si="31"/>
        <v>0</v>
      </c>
      <c r="AL79" s="9" t="b">
        <f t="shared" si="32"/>
        <v>0</v>
      </c>
      <c r="AM79" s="9" t="b">
        <f t="shared" si="33"/>
        <v>0</v>
      </c>
      <c r="AN79" s="9" t="b">
        <f t="shared" si="34"/>
        <v>0</v>
      </c>
      <c r="AO79" s="9" t="b">
        <f t="shared" si="35"/>
        <v>0</v>
      </c>
      <c r="AP79" s="9" t="b">
        <f t="shared" si="36"/>
        <v>0</v>
      </c>
      <c r="AQ79" s="9" t="b">
        <f t="shared" si="37"/>
        <v>0</v>
      </c>
      <c r="AR79" s="9" t="b">
        <f t="shared" si="38"/>
        <v>0</v>
      </c>
      <c r="AS79" s="9" t="b">
        <f t="shared" si="39"/>
        <v>0</v>
      </c>
    </row>
    <row r="80" spans="1:45" x14ac:dyDescent="0.25">
      <c r="A80" s="9">
        <v>129</v>
      </c>
      <c r="B80" s="16" t="s">
        <v>624</v>
      </c>
      <c r="C80" s="16" t="s">
        <v>625</v>
      </c>
      <c r="D80" s="9" t="s">
        <v>117</v>
      </c>
      <c r="E80" s="9" t="s">
        <v>626</v>
      </c>
      <c r="F80" s="9">
        <v>4</v>
      </c>
      <c r="G80" s="9" t="s">
        <v>119</v>
      </c>
      <c r="H80" s="9" t="s">
        <v>120</v>
      </c>
      <c r="I80" s="9" t="s">
        <v>121</v>
      </c>
      <c r="J80" s="9" t="s">
        <v>627</v>
      </c>
      <c r="K80" s="11" t="s">
        <v>156</v>
      </c>
      <c r="L80" s="9" t="s">
        <v>128</v>
      </c>
      <c r="M80" s="9" t="s">
        <v>628</v>
      </c>
      <c r="N80" s="145" t="s">
        <v>126</v>
      </c>
      <c r="O80" s="9" t="s">
        <v>192</v>
      </c>
      <c r="P80" s="9" t="s">
        <v>629</v>
      </c>
      <c r="Q80" s="147" t="s">
        <v>126</v>
      </c>
      <c r="R80" s="9" t="s">
        <v>136</v>
      </c>
      <c r="S80" s="9" t="s">
        <v>630</v>
      </c>
      <c r="T80" s="151" t="s">
        <v>156</v>
      </c>
      <c r="U80" s="9" t="s">
        <v>124</v>
      </c>
      <c r="V80" s="9" t="s">
        <v>631</v>
      </c>
      <c r="W80" s="153" t="s">
        <v>130</v>
      </c>
      <c r="X80" s="9">
        <v>6.2</v>
      </c>
      <c r="Z80" s="9" t="b">
        <f t="shared" si="20"/>
        <v>0</v>
      </c>
      <c r="AA80" s="9" t="b">
        <f t="shared" si="21"/>
        <v>0</v>
      </c>
      <c r="AB80" s="9" t="b">
        <f t="shared" si="22"/>
        <v>0</v>
      </c>
      <c r="AC80" s="9" t="b">
        <f t="shared" si="23"/>
        <v>0</v>
      </c>
      <c r="AD80" s="9" t="b">
        <f t="shared" si="24"/>
        <v>0</v>
      </c>
      <c r="AE80" s="9" t="b">
        <f t="shared" si="25"/>
        <v>0</v>
      </c>
      <c r="AF80" s="9" t="b">
        <f t="shared" si="26"/>
        <v>0</v>
      </c>
      <c r="AG80" s="9" t="b">
        <f t="shared" si="27"/>
        <v>0</v>
      </c>
      <c r="AH80" s="9" t="b">
        <f t="shared" si="28"/>
        <v>0</v>
      </c>
      <c r="AI80" s="9" t="b">
        <f t="shared" si="29"/>
        <v>0</v>
      </c>
      <c r="AJ80" s="9" t="b">
        <f t="shared" si="30"/>
        <v>0</v>
      </c>
      <c r="AK80" s="9" t="b">
        <f t="shared" si="31"/>
        <v>0</v>
      </c>
      <c r="AL80" s="9" t="b">
        <f t="shared" si="32"/>
        <v>0</v>
      </c>
      <c r="AM80" s="9" t="b">
        <f t="shared" si="33"/>
        <v>0</v>
      </c>
      <c r="AN80" s="9" t="b">
        <f t="shared" si="34"/>
        <v>0</v>
      </c>
      <c r="AO80" s="9" t="b">
        <f t="shared" si="35"/>
        <v>0</v>
      </c>
      <c r="AP80" s="9" t="b">
        <f t="shared" si="36"/>
        <v>0</v>
      </c>
      <c r="AQ80" s="9" t="b">
        <f t="shared" si="37"/>
        <v>0</v>
      </c>
      <c r="AR80" s="9" t="b">
        <f t="shared" si="38"/>
        <v>0</v>
      </c>
      <c r="AS80" s="9" t="b">
        <f t="shared" si="39"/>
        <v>0</v>
      </c>
    </row>
    <row r="81" spans="3:24" x14ac:dyDescent="0.25">
      <c r="L81" s="10"/>
      <c r="O81" s="10"/>
      <c r="R81" s="10"/>
      <c r="U81" s="10"/>
      <c r="X81" s="10"/>
    </row>
    <row r="82" spans="3:24" x14ac:dyDescent="0.25">
      <c r="C82" s="9" t="s">
        <v>117</v>
      </c>
      <c r="D82" s="9">
        <f>COUNTIF(D2:D80, "female")</f>
        <v>40</v>
      </c>
      <c r="J82" s="150" t="s">
        <v>737</v>
      </c>
      <c r="K82" s="11">
        <f>COUNTIF(K2:K80, "Similarity")</f>
        <v>32</v>
      </c>
      <c r="N82" s="12">
        <f>COUNTIF(N2:N80, "Similarity")</f>
        <v>0</v>
      </c>
      <c r="Q82" s="13">
        <f>COUNTIF(Q2:Q80, "Similarity")</f>
        <v>33</v>
      </c>
      <c r="T82" s="18">
        <f>COUNTIF(T2:T80, "Similarity")</f>
        <v>2</v>
      </c>
      <c r="W82" s="19">
        <f>COUNTIF(W2:W80, "Similarity")</f>
        <v>0</v>
      </c>
      <c r="X82" s="10"/>
    </row>
    <row r="83" spans="3:24" x14ac:dyDescent="0.25">
      <c r="J83" s="149" t="s">
        <v>738</v>
      </c>
      <c r="K83" s="11">
        <v>0</v>
      </c>
      <c r="N83" s="12">
        <v>0</v>
      </c>
      <c r="Q83" s="13">
        <f>COUNTIF(Q2:Q80, "Similarity in number of people")</f>
        <v>6</v>
      </c>
      <c r="T83" s="18">
        <f>COUNTIF(T2:T80, "Similarity in number of people")</f>
        <v>0</v>
      </c>
      <c r="W83" s="19">
        <f>COUNTIF(W2:W80, "Similarity in number of people")</f>
        <v>2</v>
      </c>
      <c r="X83" s="10"/>
    </row>
    <row r="84" spans="3:24" x14ac:dyDescent="0.25">
      <c r="J84" s="9" t="s">
        <v>156</v>
      </c>
      <c r="K84" s="11">
        <f>COUNTIF(K2:K80, "greater number")</f>
        <v>8</v>
      </c>
      <c r="N84" s="12">
        <f>COUNTIF(N2:N80, "greater number")</f>
        <v>9</v>
      </c>
      <c r="Q84" s="13">
        <f>COUNTIF(Q2:Q80, "greater number")</f>
        <v>3</v>
      </c>
      <c r="T84" s="18">
        <f>COUNTIF(T2:T80, "greater number")</f>
        <v>14</v>
      </c>
      <c r="W84" s="19">
        <f>COUNTIF(W2:W80, "greater number")</f>
        <v>12</v>
      </c>
      <c r="X84" s="10"/>
    </row>
    <row r="85" spans="3:24" x14ac:dyDescent="0.25">
      <c r="C85" s="9" t="s">
        <v>632</v>
      </c>
      <c r="E85" s="9">
        <f>COUNTIF(E2:E80, "Not a student")</f>
        <v>21</v>
      </c>
      <c r="J85" s="9" t="s">
        <v>205</v>
      </c>
      <c r="K85" s="11">
        <f>COUNTIF(K2:K80, "Utilitarian")</f>
        <v>4</v>
      </c>
      <c r="N85" s="12">
        <f>COUNTIF(N2:N80, "Utilitarian")</f>
        <v>1</v>
      </c>
      <c r="Q85" s="13">
        <f>COUNTIF(Q2:Q80, "Utilitarian")</f>
        <v>2</v>
      </c>
      <c r="T85" s="18">
        <f>COUNTIF(T2:T80, "Utilitarian")</f>
        <v>3</v>
      </c>
      <c r="W85" s="19">
        <f>COUNTIF(W2:W79, "Utilitarian")</f>
        <v>4</v>
      </c>
      <c r="X85" s="10"/>
    </row>
    <row r="86" spans="3:24" x14ac:dyDescent="0.25">
      <c r="J86" s="9" t="s">
        <v>633</v>
      </c>
      <c r="K86" s="11">
        <f>COUNTIF(K2:K80, "priority for worse off")</f>
        <v>24</v>
      </c>
      <c r="N86" s="12">
        <f>COUNTIF(N2:N80, "priority for worse off")</f>
        <v>64</v>
      </c>
      <c r="Q86" s="13">
        <f>COUNTIF(Q2:Q80, "priority for worse off")+COUNTIF(Q2:Q80, "priority for worse off/Similarity in number")</f>
        <v>23</v>
      </c>
      <c r="T86" s="18">
        <f>COUNTIF(T2:T80, "priority for worse off")+COUNTIF(T2:T80, "priority for worse off/Similarity in number")</f>
        <v>50</v>
      </c>
      <c r="W86" s="19">
        <f>COUNTIF(W2:W80, "priority for worse off")+COUNTIF(W2:W80, "priority for worse off/Similarity in number")</f>
        <v>52</v>
      </c>
      <c r="X86" s="10"/>
    </row>
    <row r="87" spans="3:24" x14ac:dyDescent="0.25">
      <c r="J87" s="9" t="s">
        <v>141</v>
      </c>
      <c r="K87" s="11">
        <f>COUNTIF(K2:K80, "doesn't rationalize choice")</f>
        <v>11</v>
      </c>
      <c r="N87" s="12">
        <f>COUNTIF(N2:N80, "doesn't rationalize choice")</f>
        <v>5</v>
      </c>
      <c r="Q87" s="13">
        <f>COUNTIF(Q2:Q80, "doesn't rationalize choice")</f>
        <v>12</v>
      </c>
      <c r="T87" s="18">
        <f>COUNTIF(T2:T80, "doesn't rationalize choice")</f>
        <v>10</v>
      </c>
      <c r="W87" s="19">
        <f>COUNTIF(W2:W80, "doesn't rationalize choice")</f>
        <v>9</v>
      </c>
      <c r="X87" s="10"/>
    </row>
    <row r="88" spans="3:24" x14ac:dyDescent="0.25">
      <c r="J88" s="9" t="s">
        <v>634</v>
      </c>
      <c r="K88" s="11">
        <f>SUM(K82:K87)</f>
        <v>79</v>
      </c>
      <c r="N88" s="12">
        <f>SUM(N82:N87)</f>
        <v>79</v>
      </c>
      <c r="Q88" s="13">
        <f>SUM(Q82:Q87)</f>
        <v>79</v>
      </c>
      <c r="T88" s="18">
        <f>SUM(T82:T87)</f>
        <v>79</v>
      </c>
      <c r="W88" s="19">
        <f>SUM(W82:W87)</f>
        <v>79</v>
      </c>
      <c r="X88" s="10"/>
    </row>
    <row r="90" spans="3:24" x14ac:dyDescent="0.25">
      <c r="K90" s="11" t="s">
        <v>1</v>
      </c>
      <c r="N90" s="12" t="s">
        <v>11</v>
      </c>
      <c r="Q90" s="13" t="s">
        <v>3</v>
      </c>
      <c r="T90" s="18" t="s">
        <v>5</v>
      </c>
      <c r="W90" s="19" t="s">
        <v>13</v>
      </c>
    </row>
    <row r="91" spans="3:24" x14ac:dyDescent="0.25">
      <c r="J91" s="9" t="s">
        <v>635</v>
      </c>
      <c r="K91" s="20">
        <f>(K82)/79</f>
        <v>0.4050632911392405</v>
      </c>
      <c r="L91" s="21"/>
      <c r="M91" s="21"/>
      <c r="N91" s="22">
        <f>N82/79</f>
        <v>0</v>
      </c>
      <c r="O91" s="21"/>
      <c r="P91" s="21"/>
      <c r="Q91" s="23">
        <f t="shared" ref="Q91:Q96" si="40">Q82/79</f>
        <v>0.41772151898734178</v>
      </c>
      <c r="R91" s="21"/>
      <c r="S91" s="21"/>
      <c r="T91" s="24">
        <f t="shared" ref="T91:T96" si="41">T82/79</f>
        <v>2.5316455696202531E-2</v>
      </c>
      <c r="U91" s="21"/>
      <c r="V91" s="21"/>
      <c r="W91" s="25">
        <f t="shared" ref="W91:W96" si="42">W82/79</f>
        <v>0</v>
      </c>
    </row>
    <row r="92" spans="3:24" x14ac:dyDescent="0.25">
      <c r="J92" s="9" t="s">
        <v>739</v>
      </c>
      <c r="K92" s="20">
        <v>0</v>
      </c>
      <c r="L92" s="21"/>
      <c r="M92" s="21"/>
      <c r="N92" s="22">
        <v>0</v>
      </c>
      <c r="O92" s="21"/>
      <c r="P92" s="21"/>
      <c r="Q92" s="23">
        <f t="shared" si="40"/>
        <v>7.5949367088607597E-2</v>
      </c>
      <c r="R92" s="21"/>
      <c r="S92" s="21"/>
      <c r="T92" s="24">
        <f t="shared" si="41"/>
        <v>0</v>
      </c>
      <c r="U92" s="21"/>
      <c r="V92" s="21"/>
      <c r="W92" s="25">
        <f t="shared" si="42"/>
        <v>2.5316455696202531E-2</v>
      </c>
    </row>
    <row r="93" spans="3:24" x14ac:dyDescent="0.25">
      <c r="J93" s="9" t="s">
        <v>156</v>
      </c>
      <c r="K93" s="20">
        <f>(K84)/79</f>
        <v>0.10126582278481013</v>
      </c>
      <c r="L93" s="21"/>
      <c r="M93" s="21"/>
      <c r="N93" s="22">
        <f>N84/79</f>
        <v>0.11392405063291139</v>
      </c>
      <c r="O93" s="21"/>
      <c r="P93" s="21"/>
      <c r="Q93" s="23">
        <f t="shared" si="40"/>
        <v>3.7974683544303799E-2</v>
      </c>
      <c r="R93" s="21"/>
      <c r="S93" s="21"/>
      <c r="T93" s="24">
        <f t="shared" si="41"/>
        <v>0.17721518987341772</v>
      </c>
      <c r="U93" s="21"/>
      <c r="V93" s="21"/>
      <c r="W93" s="25">
        <f t="shared" si="42"/>
        <v>0.15189873417721519</v>
      </c>
    </row>
    <row r="94" spans="3:24" x14ac:dyDescent="0.25">
      <c r="J94" s="9" t="s">
        <v>205</v>
      </c>
      <c r="K94" s="20">
        <f>(K85)/79</f>
        <v>5.0632911392405063E-2</v>
      </c>
      <c r="L94" s="21"/>
      <c r="M94" s="21"/>
      <c r="N94" s="22">
        <f>N85/79</f>
        <v>1.2658227848101266E-2</v>
      </c>
      <c r="O94" s="21"/>
      <c r="P94" s="21"/>
      <c r="Q94" s="23">
        <f t="shared" si="40"/>
        <v>2.5316455696202531E-2</v>
      </c>
      <c r="R94" s="21"/>
      <c r="S94" s="21"/>
      <c r="T94" s="24">
        <f t="shared" si="41"/>
        <v>3.7974683544303799E-2</v>
      </c>
      <c r="U94" s="21"/>
      <c r="V94" s="21"/>
      <c r="W94" s="25">
        <f t="shared" si="42"/>
        <v>5.0632911392405063E-2</v>
      </c>
    </row>
    <row r="95" spans="3:24" x14ac:dyDescent="0.25">
      <c r="J95" s="9" t="s">
        <v>636</v>
      </c>
      <c r="K95" s="20">
        <f>(K86)/79</f>
        <v>0.30379746835443039</v>
      </c>
      <c r="L95" s="21"/>
      <c r="M95" s="21"/>
      <c r="N95" s="22">
        <f>N86/79</f>
        <v>0.810126582278481</v>
      </c>
      <c r="O95" s="21"/>
      <c r="P95" s="21"/>
      <c r="Q95" s="23">
        <f t="shared" si="40"/>
        <v>0.29113924050632911</v>
      </c>
      <c r="R95" s="21"/>
      <c r="S95" s="21"/>
      <c r="T95" s="24">
        <f t="shared" si="41"/>
        <v>0.63291139240506333</v>
      </c>
      <c r="U95" s="21"/>
      <c r="V95" s="21"/>
      <c r="W95" s="25">
        <f t="shared" si="42"/>
        <v>0.65822784810126578</v>
      </c>
    </row>
    <row r="96" spans="3:24" x14ac:dyDescent="0.25">
      <c r="J96" s="9" t="s">
        <v>637</v>
      </c>
      <c r="K96" s="20">
        <f>(K87)/79</f>
        <v>0.13924050632911392</v>
      </c>
      <c r="L96" s="21"/>
      <c r="M96" s="21"/>
      <c r="N96" s="22">
        <f>N87/79</f>
        <v>6.3291139240506333E-2</v>
      </c>
      <c r="O96" s="21"/>
      <c r="P96" s="21"/>
      <c r="Q96" s="23">
        <f t="shared" si="40"/>
        <v>0.15189873417721519</v>
      </c>
      <c r="R96" s="21"/>
      <c r="S96" s="21"/>
      <c r="T96" s="24">
        <f t="shared" si="41"/>
        <v>0.12658227848101267</v>
      </c>
      <c r="U96" s="21"/>
      <c r="V96" s="21"/>
      <c r="W96" s="25">
        <f t="shared" si="42"/>
        <v>0.11392405063291139</v>
      </c>
    </row>
    <row r="97" spans="1:26" x14ac:dyDescent="0.25">
      <c r="J97" s="9" t="s">
        <v>634</v>
      </c>
      <c r="K97" s="20">
        <f>SUM(K91:K96)</f>
        <v>1.0000000000000002</v>
      </c>
      <c r="L97" s="21"/>
      <c r="M97" s="21"/>
      <c r="N97" s="22">
        <f>SUM(N91:N96)</f>
        <v>1</v>
      </c>
      <c r="O97" s="21"/>
      <c r="P97" s="21"/>
      <c r="Q97" s="23">
        <f>SUM(Q91:Q96)</f>
        <v>1</v>
      </c>
      <c r="R97" s="21"/>
      <c r="S97" s="21"/>
      <c r="T97" s="24">
        <f>SUM(T91:T96)</f>
        <v>1</v>
      </c>
      <c r="U97" s="21"/>
      <c r="V97" s="21"/>
      <c r="W97" s="25">
        <f>SUM(W91:W96)</f>
        <v>1</v>
      </c>
    </row>
    <row r="98" spans="1:26" x14ac:dyDescent="0.25">
      <c r="K98" s="26"/>
      <c r="L98" s="27"/>
      <c r="M98" s="27"/>
      <c r="N98" s="28"/>
      <c r="O98" s="27"/>
      <c r="P98" s="27"/>
      <c r="Q98" s="29"/>
      <c r="R98" s="27"/>
      <c r="S98" s="27"/>
      <c r="T98" s="30"/>
      <c r="U98" s="27"/>
      <c r="V98" s="27"/>
      <c r="W98" s="31"/>
    </row>
    <row r="99" spans="1:26" x14ac:dyDescent="0.25">
      <c r="K99" s="26"/>
      <c r="L99" s="27"/>
      <c r="M99" s="27"/>
      <c r="N99" s="28"/>
      <c r="O99" s="27"/>
      <c r="P99" s="27"/>
      <c r="Q99" s="29"/>
      <c r="R99" s="27"/>
      <c r="S99" s="27"/>
      <c r="T99" s="30"/>
      <c r="U99" s="27"/>
      <c r="V99" s="27"/>
      <c r="W99" s="31"/>
    </row>
    <row r="100" spans="1:26" x14ac:dyDescent="0.25">
      <c r="K100" s="28" t="s">
        <v>638</v>
      </c>
      <c r="L100" s="28" t="s">
        <v>639</v>
      </c>
      <c r="M100" s="28" t="s">
        <v>640</v>
      </c>
      <c r="N100" s="28" t="s">
        <v>641</v>
      </c>
      <c r="O100" s="28" t="s">
        <v>642</v>
      </c>
      <c r="P100" s="28" t="s">
        <v>643</v>
      </c>
      <c r="Q100" s="28" t="s">
        <v>644</v>
      </c>
      <c r="R100" s="28" t="s">
        <v>645</v>
      </c>
      <c r="S100" s="28" t="s">
        <v>646</v>
      </c>
      <c r="T100" s="155" t="s">
        <v>740</v>
      </c>
      <c r="U100" s="27"/>
      <c r="V100" s="27"/>
      <c r="W100" s="31"/>
    </row>
    <row r="101" spans="1:26" x14ac:dyDescent="0.25">
      <c r="J101" s="9" t="s">
        <v>647</v>
      </c>
      <c r="K101" s="22">
        <f>COUNTIF(Z2:Z80, TRUE)/79</f>
        <v>0.24050632911392406</v>
      </c>
      <c r="L101" s="22">
        <f>COUNTIF(AA2:AA80, TRUE)/79</f>
        <v>0.34177215189873417</v>
      </c>
      <c r="M101" s="22">
        <f>COUNTIF(AB2:AB80, TRUE)/79</f>
        <v>0.27848101265822783</v>
      </c>
      <c r="N101" s="22">
        <f>COUNTIF(AF2:AF80, TRUE)/79</f>
        <v>0</v>
      </c>
      <c r="O101" s="22">
        <f>COUNTIF(AH2:AH80, TRUE)/79</f>
        <v>0</v>
      </c>
      <c r="P101" s="22">
        <f>COUNTIF(AJ2:AJ80, TRUE)/79</f>
        <v>1.2658227848101266E-2</v>
      </c>
      <c r="Q101" s="22">
        <f>COUNTIF(AL2:AL80, TRUE)/79</f>
        <v>0.12658227848101267</v>
      </c>
      <c r="R101" s="22">
        <f>COUNTIF(AM2:AM80, TRUE)/79</f>
        <v>6.3291139240506333E-2</v>
      </c>
      <c r="S101" s="22">
        <f>COUNTIF(AN2:AN80, TRUE)/79</f>
        <v>7.5949367088607597E-2</v>
      </c>
      <c r="T101" s="24">
        <f>COUNTIF(AR2:AR80, TRUE)/79</f>
        <v>1.2658227848101266E-2</v>
      </c>
      <c r="U101" s="27" t="s">
        <v>648</v>
      </c>
      <c r="V101" s="27" t="s">
        <v>649</v>
      </c>
      <c r="W101" s="31" t="s">
        <v>650</v>
      </c>
      <c r="X101" s="9" t="s">
        <v>651</v>
      </c>
      <c r="Y101" s="9" t="s">
        <v>743</v>
      </c>
      <c r="Z101" s="9" t="s">
        <v>634</v>
      </c>
    </row>
    <row r="102" spans="1:26" x14ac:dyDescent="0.25">
      <c r="J102" s="9" t="s">
        <v>652</v>
      </c>
      <c r="K102" s="22">
        <f>COUNTIF(AC2:AC80, TRUE)/79</f>
        <v>0.22784810126582278</v>
      </c>
      <c r="L102" s="22">
        <f>COUNTIF(AD2:AD80, TRUE)/79</f>
        <v>0.31645569620253167</v>
      </c>
      <c r="M102" s="22">
        <f>COUNTIF(AE2:AE80, TRUE)/79</f>
        <v>0.27848101265822783</v>
      </c>
      <c r="N102" s="22">
        <f>COUNTIF(AG2:AG82, TRUE)/79</f>
        <v>1.2658227848101266E-2</v>
      </c>
      <c r="O102" s="22">
        <f>COUNTIF(AI2:AI80, TRUE)/79</f>
        <v>0</v>
      </c>
      <c r="P102" s="22">
        <f>COUNTIF(AK2:AK80, TRUE)/79</f>
        <v>3.7974683544303799E-2</v>
      </c>
      <c r="Q102" s="22">
        <f>COUNTIF(AO2:AO80, TRUE)/79</f>
        <v>0.13924050632911392</v>
      </c>
      <c r="R102" s="22">
        <f>COUNTIF(AP2:AP80, TRUE)/79</f>
        <v>7.5949367088607597E-2</v>
      </c>
      <c r="S102" s="22">
        <f>COUNTIF(AQ2:AQ80, TRUE)/79</f>
        <v>7.5949367088607597E-2</v>
      </c>
      <c r="T102" s="24">
        <f>COUNTIF(AS2:AS80, TRUE)/79</f>
        <v>1.2658227848101266E-2</v>
      </c>
      <c r="U102" s="32">
        <f>(SUM(K101:M101)+SUM(K102:M102))/6</f>
        <v>0.28059071729957802</v>
      </c>
      <c r="V102" s="32">
        <f>(SUM(Q101:S101)+SUM(Q102:S102))/6</f>
        <v>9.2827004219409301E-2</v>
      </c>
      <c r="W102" s="33">
        <f>(SUM(N101:P101)+SUM(N102:P102))/6</f>
        <v>1.0548523206751056E-2</v>
      </c>
      <c r="X102" s="21">
        <f>(K91+Q91)/2 - U102-V102-W102</f>
        <v>2.7426160337552734E-2</v>
      </c>
      <c r="Y102" s="32">
        <f>(T101+T102)/2</f>
        <v>1.2658227848101266E-2</v>
      </c>
      <c r="Z102" s="32">
        <f>SUM(U102:Y102)</f>
        <v>0.42405063291139239</v>
      </c>
    </row>
    <row r="103" spans="1:26" x14ac:dyDescent="0.25">
      <c r="J103" s="9" t="s">
        <v>653</v>
      </c>
      <c r="K103" s="34">
        <f>(K101+K102)/2</f>
        <v>0.23417721518987342</v>
      </c>
      <c r="L103" s="34">
        <f t="shared" ref="L103:T103" si="43">(L101+L102)/2</f>
        <v>0.32911392405063289</v>
      </c>
      <c r="M103" s="34">
        <f t="shared" si="43"/>
        <v>0.27848101265822783</v>
      </c>
      <c r="N103" s="34">
        <f t="shared" si="43"/>
        <v>6.3291139240506328E-3</v>
      </c>
      <c r="O103" s="34">
        <f t="shared" si="43"/>
        <v>0</v>
      </c>
      <c r="P103" s="34">
        <f t="shared" si="43"/>
        <v>2.5316455696202531E-2</v>
      </c>
      <c r="Q103" s="34">
        <f t="shared" si="43"/>
        <v>0.13291139240506328</v>
      </c>
      <c r="R103" s="34">
        <f t="shared" si="43"/>
        <v>6.9620253164556972E-2</v>
      </c>
      <c r="S103" s="34">
        <f t="shared" si="43"/>
        <v>7.5949367088607597E-2</v>
      </c>
      <c r="T103" s="34">
        <f t="shared" si="43"/>
        <v>1.2658227848101266E-2</v>
      </c>
      <c r="U103" s="9" t="s">
        <v>654</v>
      </c>
    </row>
    <row r="104" spans="1:26" x14ac:dyDescent="0.25">
      <c r="K104" s="34"/>
      <c r="L104" s="34"/>
      <c r="M104" s="34"/>
      <c r="N104" s="34"/>
      <c r="O104" s="34"/>
      <c r="P104" s="34"/>
      <c r="Q104" s="34"/>
      <c r="R104" s="34"/>
      <c r="S104" s="34"/>
      <c r="U104" s="21">
        <f>U102/Z102</f>
        <v>0.66169154228855709</v>
      </c>
      <c r="V104" s="32">
        <f>V102/Z102</f>
        <v>0.21890547263681598</v>
      </c>
      <c r="W104" s="21">
        <f>W102/$Z$102</f>
        <v>2.4875621890547268E-2</v>
      </c>
      <c r="X104" s="21">
        <f>X102/$Z$102</f>
        <v>6.4676616915422869E-2</v>
      </c>
      <c r="Y104" s="21">
        <f>Y102/$Z$102</f>
        <v>2.9850746268656716E-2</v>
      </c>
      <c r="Z104" s="32">
        <f>U104+V104+W104+X104+Y104</f>
        <v>0.99999999999999989</v>
      </c>
    </row>
    <row r="105" spans="1:26" s="36" customFormat="1" x14ac:dyDescent="0.25">
      <c r="A105" s="35" t="s">
        <v>655</v>
      </c>
      <c r="B105" s="36" t="s">
        <v>656</v>
      </c>
      <c r="C105" s="36" t="s">
        <v>657</v>
      </c>
      <c r="D105" s="36" t="s">
        <v>133</v>
      </c>
      <c r="E105" s="36" t="s">
        <v>118</v>
      </c>
      <c r="F105" s="36">
        <v>3</v>
      </c>
      <c r="G105" s="36" t="s">
        <v>173</v>
      </c>
      <c r="H105" s="36" t="s">
        <v>135</v>
      </c>
      <c r="I105" s="36" t="s">
        <v>157</v>
      </c>
      <c r="J105" s="37" t="s">
        <v>658</v>
      </c>
      <c r="K105" s="37" t="s">
        <v>156</v>
      </c>
      <c r="L105" s="36" t="s">
        <v>157</v>
      </c>
      <c r="M105" s="36" t="s">
        <v>659</v>
      </c>
      <c r="N105" s="36" t="s">
        <v>156</v>
      </c>
      <c r="O105" s="36" t="s">
        <v>157</v>
      </c>
      <c r="P105" s="36" t="s">
        <v>660</v>
      </c>
      <c r="Q105" s="36" t="s">
        <v>156</v>
      </c>
      <c r="R105" s="36" t="s">
        <v>157</v>
      </c>
      <c r="S105" s="36" t="s">
        <v>661</v>
      </c>
      <c r="T105" s="35" t="s">
        <v>156</v>
      </c>
      <c r="U105" s="36" t="s">
        <v>157</v>
      </c>
      <c r="V105" s="36" t="s">
        <v>662</v>
      </c>
      <c r="W105" s="35" t="s">
        <v>156</v>
      </c>
      <c r="X105" s="36">
        <v>12.4</v>
      </c>
    </row>
    <row r="106" spans="1:26" s="36" customFormat="1" x14ac:dyDescent="0.25">
      <c r="A106" s="35" t="s">
        <v>663</v>
      </c>
      <c r="B106" s="36" t="s">
        <v>119</v>
      </c>
      <c r="C106" s="36" t="s">
        <v>119</v>
      </c>
      <c r="D106" s="36" t="s">
        <v>133</v>
      </c>
      <c r="E106" s="36" t="s">
        <v>450</v>
      </c>
      <c r="F106" s="36">
        <v>4</v>
      </c>
      <c r="G106" s="36" t="s">
        <v>119</v>
      </c>
      <c r="H106" s="36" t="s">
        <v>166</v>
      </c>
      <c r="I106" s="36" t="s">
        <v>142</v>
      </c>
      <c r="J106" s="36" t="s">
        <v>664</v>
      </c>
      <c r="K106" s="36" t="s">
        <v>126</v>
      </c>
      <c r="L106" s="36" t="s">
        <v>157</v>
      </c>
      <c r="M106" s="36" t="s">
        <v>665</v>
      </c>
      <c r="N106" s="36" t="s">
        <v>205</v>
      </c>
      <c r="O106" s="36" t="s">
        <v>136</v>
      </c>
      <c r="P106" s="36" t="s">
        <v>666</v>
      </c>
      <c r="Q106" s="36" t="s">
        <v>123</v>
      </c>
      <c r="R106" s="36" t="s">
        <v>124</v>
      </c>
      <c r="S106" s="36" t="s">
        <v>667</v>
      </c>
      <c r="T106" s="35" t="s">
        <v>130</v>
      </c>
      <c r="U106" s="36" t="s">
        <v>157</v>
      </c>
      <c r="V106" s="36" t="s">
        <v>668</v>
      </c>
      <c r="W106" s="35" t="s">
        <v>205</v>
      </c>
      <c r="X106" s="36">
        <v>5.9</v>
      </c>
    </row>
    <row r="107" spans="1:26" s="36" customFormat="1" x14ac:dyDescent="0.25">
      <c r="A107" s="35" t="s">
        <v>669</v>
      </c>
      <c r="B107" s="36" t="s">
        <v>152</v>
      </c>
      <c r="C107" s="36" t="s">
        <v>152</v>
      </c>
      <c r="D107" s="36" t="s">
        <v>133</v>
      </c>
      <c r="E107" s="36" t="s">
        <v>118</v>
      </c>
      <c r="F107" s="36">
        <v>4</v>
      </c>
      <c r="G107" s="36" t="s">
        <v>119</v>
      </c>
      <c r="H107" s="36" t="s">
        <v>166</v>
      </c>
      <c r="I107" s="36" t="s">
        <v>124</v>
      </c>
      <c r="J107" s="36" t="s">
        <v>670</v>
      </c>
      <c r="K107" s="36" t="s">
        <v>126</v>
      </c>
      <c r="L107" s="36" t="s">
        <v>136</v>
      </c>
      <c r="M107" s="36" t="s">
        <v>671</v>
      </c>
      <c r="N107" s="36" t="s">
        <v>205</v>
      </c>
      <c r="O107" s="36" t="s">
        <v>128</v>
      </c>
      <c r="P107" s="36" t="s">
        <v>672</v>
      </c>
      <c r="Q107" s="36" t="s">
        <v>126</v>
      </c>
      <c r="R107" s="36" t="s">
        <v>128</v>
      </c>
      <c r="S107" s="36" t="s">
        <v>673</v>
      </c>
      <c r="T107" s="35" t="s">
        <v>130</v>
      </c>
      <c r="U107" s="36" t="s">
        <v>230</v>
      </c>
      <c r="V107" s="36" t="s">
        <v>674</v>
      </c>
      <c r="W107" s="35" t="s">
        <v>205</v>
      </c>
      <c r="X107" s="36">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178"/>
  <sheetViews>
    <sheetView topLeftCell="AM75" workbookViewId="0">
      <selection activeCell="AX87" sqref="AX87"/>
    </sheetView>
  </sheetViews>
  <sheetFormatPr defaultColWidth="9.109375" defaultRowHeight="14.4" x14ac:dyDescent="0.3"/>
  <cols>
    <col min="1" max="1" width="12.109375" style="7" customWidth="1"/>
    <col min="2" max="2" width="7" style="5" customWidth="1"/>
    <col min="3" max="3" width="8" style="76" customWidth="1"/>
    <col min="4" max="4" width="7.33203125" style="77" customWidth="1"/>
    <col min="5" max="5" width="6.44140625" style="77" customWidth="1"/>
    <col min="6" max="6" width="5.88671875" style="77" customWidth="1"/>
    <col min="7" max="7" width="7" style="78" customWidth="1"/>
    <col min="8" max="8" width="6.109375" style="5" customWidth="1"/>
    <col min="9" max="9" width="5.6640625" style="5" customWidth="1"/>
    <col min="10" max="10" width="6.44140625" style="5" customWidth="1"/>
    <col min="11" max="11" width="6.109375" style="5" customWidth="1"/>
    <col min="12" max="12" width="6" style="5" customWidth="1"/>
    <col min="13" max="13" width="6.6640625" style="5" customWidth="1"/>
    <col min="14" max="14" width="6.88671875" style="45" customWidth="1"/>
    <col min="15" max="15" width="6.109375" style="45" customWidth="1"/>
    <col min="16" max="16" width="5.6640625" style="45" customWidth="1"/>
    <col min="17" max="17" width="7" style="46" customWidth="1"/>
    <col min="18" max="18" width="6" style="46" customWidth="1"/>
    <col min="19" max="19" width="60.88671875" style="7" customWidth="1"/>
    <col min="20" max="20" width="16" style="5" customWidth="1"/>
    <col min="21" max="21" width="6.33203125" style="77" customWidth="1"/>
    <col min="22" max="22" width="6.5546875" style="77" customWidth="1"/>
    <col min="23" max="23" width="5.88671875" style="5" customWidth="1"/>
    <col min="24" max="24" width="6.5546875" style="5" customWidth="1"/>
    <col min="25" max="25" width="6.6640625" style="5" customWidth="1"/>
    <col min="26" max="26" width="6.33203125" style="5" customWidth="1"/>
    <col min="27" max="27" width="6" style="5" customWidth="1"/>
    <col min="28" max="28" width="4.6640625" style="5" customWidth="1"/>
    <col min="29" max="29" width="6.33203125" style="5" customWidth="1"/>
    <col min="30" max="30" width="6" style="6" customWidth="1"/>
    <col min="31" max="31" width="7" style="45" customWidth="1"/>
    <col min="32" max="32" width="5.6640625" style="45" customWidth="1"/>
    <col min="33" max="33" width="4.88671875" style="45" customWidth="1"/>
    <col min="34" max="35" width="12.44140625" style="46" customWidth="1"/>
    <col min="36" max="37" width="20.5546875" style="112" customWidth="1"/>
    <col min="38" max="38" width="15.88671875" style="47" customWidth="1"/>
    <col min="39" max="39" width="14.6640625" style="47" customWidth="1"/>
    <col min="40" max="40" width="17.5546875" style="47" customWidth="1"/>
    <col min="41" max="42" width="17.5546875" style="122" customWidth="1"/>
    <col min="43" max="43" width="17.5546875" style="47" customWidth="1"/>
    <col min="44" max="46" width="15.109375" style="47" customWidth="1"/>
    <col min="47" max="48" width="9.109375" style="6"/>
    <col min="49" max="49" width="9.109375" style="47"/>
    <col min="50" max="50" width="9.109375" style="6"/>
    <col min="51" max="51" width="17.33203125" style="89" customWidth="1"/>
    <col min="52" max="52" width="18.109375" style="92" customWidth="1"/>
    <col min="53" max="53" width="18.33203125" style="93" customWidth="1"/>
    <col min="54" max="54" width="9.109375" style="93"/>
    <col min="55" max="55" width="13.33203125" style="93" customWidth="1"/>
    <col min="56" max="56" width="13.109375" style="93" customWidth="1"/>
    <col min="57" max="57" width="12.44140625" style="93" customWidth="1"/>
    <col min="58" max="58" width="9.109375" style="6"/>
    <col min="59" max="59" width="17.33203125" style="138" customWidth="1"/>
    <col min="60" max="60" width="18.109375" style="139" customWidth="1"/>
    <col min="61" max="61" width="18.33203125" style="138" customWidth="1"/>
    <col min="62" max="62" width="9.109375" style="138"/>
    <col min="63" max="63" width="13.33203125" style="138" customWidth="1"/>
    <col min="64" max="64" width="13.109375" style="138" customWidth="1"/>
    <col min="65" max="65" width="12.44140625" style="138" customWidth="1"/>
    <col min="66" max="66" width="9.109375" style="138"/>
    <col min="67" max="117" width="9.109375" style="6"/>
    <col min="118" max="16384" width="9.109375" style="5"/>
  </cols>
  <sheetData>
    <row r="1" spans="1:117" s="100" customFormat="1" ht="81" x14ac:dyDescent="0.3">
      <c r="A1" s="4"/>
      <c r="B1" s="4"/>
      <c r="C1" s="95" t="s">
        <v>17</v>
      </c>
      <c r="D1" s="96" t="s">
        <v>78</v>
      </c>
      <c r="E1" s="96"/>
      <c r="F1" s="96"/>
      <c r="G1" s="97"/>
      <c r="H1" s="4"/>
      <c r="I1" s="4"/>
      <c r="J1" s="4"/>
      <c r="K1" s="4"/>
      <c r="L1" s="4"/>
      <c r="M1" s="4" t="s">
        <v>20</v>
      </c>
      <c r="N1" s="98" t="s">
        <v>18</v>
      </c>
      <c r="O1" s="98"/>
      <c r="P1" s="98"/>
      <c r="Q1" s="99" t="s">
        <v>675</v>
      </c>
      <c r="R1" s="99"/>
      <c r="S1" s="4" t="s">
        <v>22</v>
      </c>
      <c r="U1" s="96" t="s">
        <v>52</v>
      </c>
      <c r="V1" s="96"/>
      <c r="W1" s="4"/>
      <c r="X1" s="4"/>
      <c r="AD1" s="101"/>
      <c r="AE1" s="102"/>
      <c r="AF1" s="102"/>
      <c r="AG1" s="102"/>
      <c r="AH1" s="103"/>
      <c r="AI1" s="103"/>
      <c r="AJ1" s="109" t="s">
        <v>714</v>
      </c>
      <c r="AK1" s="109" t="s">
        <v>715</v>
      </c>
      <c r="AL1" s="104" t="s">
        <v>710</v>
      </c>
      <c r="AM1" s="104" t="s">
        <v>711</v>
      </c>
      <c r="AN1" s="104" t="s">
        <v>712</v>
      </c>
      <c r="AO1" s="121" t="s">
        <v>716</v>
      </c>
      <c r="AP1" s="121" t="s">
        <v>720</v>
      </c>
      <c r="AQ1" s="104" t="s">
        <v>719</v>
      </c>
      <c r="AR1" s="104" t="s">
        <v>692</v>
      </c>
      <c r="AS1" s="104" t="s">
        <v>699</v>
      </c>
      <c r="AT1" s="104" t="s">
        <v>693</v>
      </c>
      <c r="AU1" s="105" t="s">
        <v>686</v>
      </c>
      <c r="AV1" s="105" t="s">
        <v>687</v>
      </c>
      <c r="AW1" s="104" t="s">
        <v>690</v>
      </c>
      <c r="AX1" s="101" t="s">
        <v>688</v>
      </c>
      <c r="AY1" s="106" t="s">
        <v>700</v>
      </c>
      <c r="AZ1" s="107" t="s">
        <v>702</v>
      </c>
      <c r="BA1" s="108" t="s">
        <v>703</v>
      </c>
      <c r="BB1" s="108" t="s">
        <v>704</v>
      </c>
      <c r="BC1" s="108" t="s">
        <v>705</v>
      </c>
      <c r="BD1" s="108" t="s">
        <v>706</v>
      </c>
      <c r="BE1" s="108" t="s">
        <v>707</v>
      </c>
      <c r="BF1" s="108" t="s">
        <v>708</v>
      </c>
      <c r="BG1" s="135" t="s">
        <v>735</v>
      </c>
      <c r="BH1" s="136" t="s">
        <v>702</v>
      </c>
      <c r="BI1" s="137" t="s">
        <v>703</v>
      </c>
      <c r="BJ1" s="137" t="s">
        <v>704</v>
      </c>
      <c r="BK1" s="137" t="s">
        <v>705</v>
      </c>
      <c r="BL1" s="137" t="s">
        <v>706</v>
      </c>
      <c r="BM1" s="137" t="s">
        <v>707</v>
      </c>
      <c r="BN1" s="137" t="s">
        <v>708</v>
      </c>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row>
    <row r="2" spans="1:117" x14ac:dyDescent="0.3">
      <c r="A2" s="4"/>
      <c r="B2" s="7" t="s">
        <v>0</v>
      </c>
      <c r="C2" s="48" t="s">
        <v>12</v>
      </c>
      <c r="D2" s="1" t="s">
        <v>1</v>
      </c>
      <c r="E2" s="1" t="s">
        <v>2</v>
      </c>
      <c r="F2" s="1" t="s">
        <v>3</v>
      </c>
      <c r="G2" s="39" t="s">
        <v>4</v>
      </c>
      <c r="H2" s="3" t="s">
        <v>6</v>
      </c>
      <c r="I2" s="3" t="s">
        <v>7</v>
      </c>
      <c r="J2" s="3" t="s">
        <v>8</v>
      </c>
      <c r="K2" s="3" t="s">
        <v>9</v>
      </c>
      <c r="L2" s="3" t="s">
        <v>10</v>
      </c>
      <c r="M2" s="3" t="s">
        <v>5</v>
      </c>
      <c r="N2" s="49" t="s">
        <v>14</v>
      </c>
      <c r="O2" s="49" t="s">
        <v>15</v>
      </c>
      <c r="P2" s="49" t="s">
        <v>16</v>
      </c>
      <c r="Q2" s="2" t="s">
        <v>11</v>
      </c>
      <c r="R2" s="2" t="s">
        <v>13</v>
      </c>
      <c r="S2" s="7" t="s">
        <v>50</v>
      </c>
      <c r="U2" s="1" t="s">
        <v>1</v>
      </c>
      <c r="V2" s="41" t="s">
        <v>2</v>
      </c>
      <c r="W2" s="41" t="s">
        <v>3</v>
      </c>
      <c r="X2" s="41" t="s">
        <v>4</v>
      </c>
      <c r="Y2" s="3" t="s">
        <v>6</v>
      </c>
      <c r="Z2" s="3" t="s">
        <v>7</v>
      </c>
      <c r="AA2" s="3" t="s">
        <v>8</v>
      </c>
      <c r="AB2" s="3" t="s">
        <v>9</v>
      </c>
      <c r="AC2" s="3" t="s">
        <v>10</v>
      </c>
      <c r="AD2" s="8" t="s">
        <v>5</v>
      </c>
      <c r="AE2" s="49" t="s">
        <v>14</v>
      </c>
      <c r="AF2" s="49" t="s">
        <v>15</v>
      </c>
      <c r="AG2" s="49" t="s">
        <v>16</v>
      </c>
      <c r="AH2" s="2" t="s">
        <v>11</v>
      </c>
      <c r="AI2" s="2" t="s">
        <v>13</v>
      </c>
      <c r="AJ2" s="110" t="s">
        <v>717</v>
      </c>
      <c r="AK2" s="110" t="s">
        <v>718</v>
      </c>
      <c r="AL2" s="47" t="s">
        <v>676</v>
      </c>
      <c r="AM2" s="47" t="s">
        <v>677</v>
      </c>
      <c r="AN2" s="47" t="s">
        <v>679</v>
      </c>
      <c r="BF2" s="93"/>
    </row>
    <row r="3" spans="1:117" x14ac:dyDescent="0.3">
      <c r="B3" s="51">
        <v>26</v>
      </c>
      <c r="C3" s="48">
        <v>3</v>
      </c>
      <c r="D3" s="1">
        <v>3</v>
      </c>
      <c r="E3" s="1">
        <v>3</v>
      </c>
      <c r="F3" s="1">
        <v>3</v>
      </c>
      <c r="G3" s="39">
        <v>1</v>
      </c>
      <c r="H3" s="52">
        <v>1</v>
      </c>
      <c r="I3" s="3">
        <v>3</v>
      </c>
      <c r="J3" s="3">
        <v>3</v>
      </c>
      <c r="K3" s="52">
        <v>2</v>
      </c>
      <c r="L3" s="3">
        <v>0</v>
      </c>
      <c r="M3" s="52">
        <v>0</v>
      </c>
      <c r="N3" s="49">
        <v>0</v>
      </c>
      <c r="O3" s="49">
        <v>0</v>
      </c>
      <c r="P3" s="49">
        <v>0</v>
      </c>
      <c r="Q3" s="2">
        <v>0</v>
      </c>
      <c r="R3" s="2">
        <v>0</v>
      </c>
      <c r="S3" s="53" t="s">
        <v>21</v>
      </c>
      <c r="U3" s="1">
        <f t="shared" ref="U3:AI19" si="0">IF(D3&gt;1,1,0)</f>
        <v>1</v>
      </c>
      <c r="V3" s="1">
        <f t="shared" si="0"/>
        <v>1</v>
      </c>
      <c r="W3" s="1">
        <f t="shared" si="0"/>
        <v>1</v>
      </c>
      <c r="X3" s="1">
        <f t="shared" si="0"/>
        <v>0</v>
      </c>
      <c r="Y3" s="50">
        <f t="shared" si="0"/>
        <v>0</v>
      </c>
      <c r="Z3" s="50">
        <f t="shared" si="0"/>
        <v>1</v>
      </c>
      <c r="AA3" s="50">
        <f t="shared" si="0"/>
        <v>1</v>
      </c>
      <c r="AB3" s="50">
        <f t="shared" si="0"/>
        <v>1</v>
      </c>
      <c r="AC3" s="50">
        <f t="shared" si="0"/>
        <v>0</v>
      </c>
      <c r="AD3" s="50">
        <f t="shared" si="0"/>
        <v>0</v>
      </c>
      <c r="AE3" s="49">
        <f t="shared" si="0"/>
        <v>0</v>
      </c>
      <c r="AF3" s="49">
        <f t="shared" si="0"/>
        <v>0</v>
      </c>
      <c r="AG3" s="49">
        <f t="shared" si="0"/>
        <v>0</v>
      </c>
      <c r="AH3" s="2">
        <f t="shared" si="0"/>
        <v>0</v>
      </c>
      <c r="AI3" s="2">
        <f t="shared" si="0"/>
        <v>0</v>
      </c>
      <c r="AJ3" s="111">
        <f t="shared" ref="AJ3:AJ34" si="1">(42-9+SUM(D3:F3) - SUM(H3:P3) -6+SUM(Q3:R3))/42</f>
        <v>0.6428571428571429</v>
      </c>
      <c r="AK3" s="111">
        <f t="shared" ref="AK3:AK66" si="2">(42-9+SUM(D3:F3) - SUM(H3:R3))/42</f>
        <v>0.7857142857142857</v>
      </c>
      <c r="AL3" s="47">
        <f t="shared" ref="AL3:AL66" si="3">(42-SUM(D3:F3) -SUM(H3:P3)-6+SUM(Q3:R3))/42</f>
        <v>0.42857142857142855</v>
      </c>
      <c r="AM3" s="47">
        <f t="shared" ref="AM3:AM66" si="4">(42-SUM(D3:F3)-SUM(H3:R3))/42</f>
        <v>0.5714285714285714</v>
      </c>
      <c r="AN3" s="47">
        <f t="shared" ref="AN3:AN66" si="5">(SUM(D3:F3)+SUM(H3:R3))/42</f>
        <v>0.42857142857142855</v>
      </c>
      <c r="AO3" s="122">
        <f t="shared" ref="AO3:AO66" si="6">LARGE(AJ3:AK3, 1)</f>
        <v>0.7857142857142857</v>
      </c>
      <c r="AP3" s="122" t="s">
        <v>718</v>
      </c>
      <c r="AQ3" s="47" t="s">
        <v>694</v>
      </c>
      <c r="AR3" s="47">
        <f t="shared" ref="AR3:AR66" si="7">IF(AQ3="SIM (+worst)", LARGE(AJ3:AK3, 1), "NA")</f>
        <v>0.7857142857142857</v>
      </c>
      <c r="AS3" s="47" t="str">
        <f>IF(AQ3="SIM (+worst/util tied)", AK3, "NA")</f>
        <v>NA</v>
      </c>
      <c r="AT3" s="47" t="str">
        <f t="shared" ref="AT3:AT12" si="8">IF(AQ3="SIM (+util)", AK3, "NA")</f>
        <v>NA</v>
      </c>
      <c r="AU3" s="47" t="str">
        <f>IF(AQ3="UTIL", AL3, "NA")</f>
        <v>NA</v>
      </c>
      <c r="AV3" s="47" t="str">
        <f>IF(AQ3="WORST", AM3, "NA")</f>
        <v>NA</v>
      </c>
      <c r="AW3" s="47" t="str">
        <f t="shared" ref="AW3:AW66" si="9">IF(AQ3="UTIL&amp;WORST", AM3, "NA")</f>
        <v>NA</v>
      </c>
      <c r="AX3" s="47" t="str">
        <f>IF(AQ3="GREATER", AN3, "NA")</f>
        <v>NA</v>
      </c>
      <c r="AY3" s="88">
        <f>LARGE(AL3:AO3, 1)-(LARGE(AL3:AO3,2) +LARGE(AL3:AO3,3)+LARGE(AL3:AO3,4))/3</f>
        <v>0.30952380952380948</v>
      </c>
      <c r="AZ3" s="94">
        <f t="shared" ref="AZ3:AZ66" si="10">IF(AR3="NA", "NA", AY3)</f>
        <v>0.30952380952380948</v>
      </c>
      <c r="BA3" s="94" t="str">
        <f t="shared" ref="BA3:BA66" si="11">IF(AS3="NA", "NA", AY3)</f>
        <v>NA</v>
      </c>
      <c r="BB3" s="94" t="str">
        <f t="shared" ref="BB3:BB66" si="12">IF(AT3="NA", "NA", AY3)</f>
        <v>NA</v>
      </c>
      <c r="BC3" s="94" t="str">
        <f>IF(AU3="NA", "NA", AY3)</f>
        <v>NA</v>
      </c>
      <c r="BD3" s="94" t="str">
        <f>IF(AV3="NA", "NA", AY3)</f>
        <v>NA</v>
      </c>
      <c r="BE3" s="94" t="str">
        <f>IF(AW3="NA", "NA", AY3)</f>
        <v>NA</v>
      </c>
      <c r="BF3" s="94" t="str">
        <f>IF(AX3="NA", "NA", AY3)</f>
        <v>NA</v>
      </c>
      <c r="BG3" s="140">
        <f>LARGE(AL3:AO3, 1)-LARGE(AL3:AO3,2)</f>
        <v>0.2142857142857143</v>
      </c>
      <c r="BH3" s="141">
        <f>IF(AR3="NA", "NA", BG3)</f>
        <v>0.2142857142857143</v>
      </c>
      <c r="BI3" s="141" t="str">
        <f>IF(AS3="NA", "NA", BG3)</f>
        <v>NA</v>
      </c>
      <c r="BJ3" s="141" t="str">
        <f>IF(AT3="NA", "NA", BG3)</f>
        <v>NA</v>
      </c>
      <c r="BK3" s="141" t="str">
        <f>IF(AU3="NA", "NA", BG3)</f>
        <v>NA</v>
      </c>
      <c r="BL3" s="141" t="str">
        <f>IF(AV3="NA", "NA", BG3)</f>
        <v>NA</v>
      </c>
      <c r="BM3" s="141" t="str">
        <f>IF(AW3="NA", "NA", BG3)</f>
        <v>NA</v>
      </c>
      <c r="BN3" s="141" t="str">
        <f>IF(AX3="NA", "NA", BG3)</f>
        <v>NA</v>
      </c>
    </row>
    <row r="4" spans="1:117" x14ac:dyDescent="0.3">
      <c r="B4" s="51">
        <v>28</v>
      </c>
      <c r="C4" s="48">
        <v>3</v>
      </c>
      <c r="D4" s="1">
        <v>2</v>
      </c>
      <c r="E4" s="1">
        <v>2</v>
      </c>
      <c r="F4" s="1">
        <v>0</v>
      </c>
      <c r="G4" s="39">
        <v>1</v>
      </c>
      <c r="H4" s="3">
        <v>2</v>
      </c>
      <c r="I4" s="3">
        <v>1</v>
      </c>
      <c r="J4" s="3">
        <v>1</v>
      </c>
      <c r="K4" s="52">
        <v>2</v>
      </c>
      <c r="L4" s="3">
        <v>0</v>
      </c>
      <c r="M4" s="52">
        <v>1</v>
      </c>
      <c r="N4" s="49">
        <v>0</v>
      </c>
      <c r="O4" s="49">
        <v>0</v>
      </c>
      <c r="P4" s="49">
        <v>0</v>
      </c>
      <c r="Q4" s="2">
        <v>0</v>
      </c>
      <c r="R4" s="2">
        <v>0</v>
      </c>
      <c r="S4" s="53" t="s">
        <v>42</v>
      </c>
      <c r="U4" s="1">
        <f t="shared" si="0"/>
        <v>1</v>
      </c>
      <c r="V4" s="1">
        <f t="shared" si="0"/>
        <v>1</v>
      </c>
      <c r="W4" s="1">
        <f t="shared" si="0"/>
        <v>0</v>
      </c>
      <c r="X4" s="1">
        <f t="shared" si="0"/>
        <v>0</v>
      </c>
      <c r="Y4" s="50">
        <f t="shared" si="0"/>
        <v>1</v>
      </c>
      <c r="Z4" s="50">
        <f t="shared" si="0"/>
        <v>0</v>
      </c>
      <c r="AA4" s="50">
        <f t="shared" si="0"/>
        <v>0</v>
      </c>
      <c r="AB4" s="50">
        <f t="shared" si="0"/>
        <v>1</v>
      </c>
      <c r="AC4" s="50">
        <f t="shared" si="0"/>
        <v>0</v>
      </c>
      <c r="AD4" s="50">
        <f t="shared" si="0"/>
        <v>0</v>
      </c>
      <c r="AE4" s="49">
        <f t="shared" si="0"/>
        <v>0</v>
      </c>
      <c r="AF4" s="49">
        <f t="shared" si="0"/>
        <v>0</v>
      </c>
      <c r="AG4" s="49">
        <f t="shared" si="0"/>
        <v>0</v>
      </c>
      <c r="AH4" s="2">
        <f t="shared" si="0"/>
        <v>0</v>
      </c>
      <c r="AI4" s="2">
        <f t="shared" si="0"/>
        <v>0</v>
      </c>
      <c r="AJ4" s="111">
        <f t="shared" si="1"/>
        <v>0.5714285714285714</v>
      </c>
      <c r="AK4" s="111">
        <f t="shared" si="2"/>
        <v>0.7142857142857143</v>
      </c>
      <c r="AL4" s="47">
        <f t="shared" si="3"/>
        <v>0.59523809523809523</v>
      </c>
      <c r="AM4" s="47">
        <f t="shared" si="4"/>
        <v>0.73809523809523814</v>
      </c>
      <c r="AN4" s="47">
        <f t="shared" si="5"/>
        <v>0.26190476190476192</v>
      </c>
      <c r="AO4" s="122">
        <f t="shared" si="6"/>
        <v>0.7142857142857143</v>
      </c>
      <c r="AP4" s="122" t="s">
        <v>718</v>
      </c>
      <c r="AQ4" s="47" t="s">
        <v>677</v>
      </c>
      <c r="AR4" s="47" t="str">
        <f t="shared" si="7"/>
        <v>NA</v>
      </c>
      <c r="AS4" s="47" t="str">
        <f t="shared" ref="AS4:AS67" si="13">IF(AQ4="SIM (+worst/util tied)", AK4, "NA")</f>
        <v>NA</v>
      </c>
      <c r="AT4" s="47" t="str">
        <f t="shared" si="8"/>
        <v>NA</v>
      </c>
      <c r="AU4" s="47" t="str">
        <f t="shared" ref="AU4:AU67" si="14">IF(AQ4="UTIL", AL4, "NA")</f>
        <v>NA</v>
      </c>
      <c r="AV4" s="47">
        <f t="shared" ref="AV4:AV67" si="15">IF(AQ4="WORST", AM4, "NA")</f>
        <v>0.73809523809523814</v>
      </c>
      <c r="AW4" s="47" t="str">
        <f t="shared" si="9"/>
        <v>NA</v>
      </c>
      <c r="AX4" s="47" t="str">
        <f t="shared" ref="AX4:AX67" si="16">IF(AQ4="GREATER", AN4, "NA")</f>
        <v>NA</v>
      </c>
      <c r="AY4" s="88">
        <f t="shared" ref="AY4:AY67" si="17">LARGE(AL4:AO4, 1)-(LARGE(AL4:AO4,2) +LARGE(AL4:AO4,3)+LARGE(AL4:AO4,4))/3</f>
        <v>0.2142857142857143</v>
      </c>
      <c r="AZ4" s="94" t="str">
        <f t="shared" si="10"/>
        <v>NA</v>
      </c>
      <c r="BA4" s="94" t="str">
        <f t="shared" si="11"/>
        <v>NA</v>
      </c>
      <c r="BB4" s="94" t="str">
        <f t="shared" si="12"/>
        <v>NA</v>
      </c>
      <c r="BC4" s="94" t="str">
        <f t="shared" ref="BC4:BC67" si="18">IF(AU4="NA", "NA", AY4)</f>
        <v>NA</v>
      </c>
      <c r="BD4" s="94">
        <f>IF(AV4="NA", "NA", AY4)</f>
        <v>0.2142857142857143</v>
      </c>
      <c r="BE4" s="94" t="str">
        <f t="shared" ref="BE4:BE67" si="19">IF(AW4="NA", "NA", AY4)</f>
        <v>NA</v>
      </c>
      <c r="BF4" s="94" t="str">
        <f t="shared" ref="BF4:BF67" si="20">IF(AX4="NA", "NA", AY4)</f>
        <v>NA</v>
      </c>
      <c r="BG4" s="140">
        <f t="shared" ref="BG4:BG67" si="21">LARGE(AL4:AO4, 1)-LARGE(AL4:AO4,2)</f>
        <v>2.3809523809523836E-2</v>
      </c>
      <c r="BH4" s="141" t="str">
        <f t="shared" ref="BH4:BH67" si="22">IF(AR4="NA", "NA", BG4)</f>
        <v>NA</v>
      </c>
      <c r="BI4" s="141" t="str">
        <f t="shared" ref="BI4:BI67" si="23">IF(AS4="NA", "NA", BG4)</f>
        <v>NA</v>
      </c>
      <c r="BJ4" s="141" t="str">
        <f t="shared" ref="BJ4:BJ67" si="24">IF(AT4="NA", "NA", BG4)</f>
        <v>NA</v>
      </c>
      <c r="BK4" s="141" t="str">
        <f t="shared" ref="BK4:BK67" si="25">IF(AU4="NA", "NA", BG4)</f>
        <v>NA</v>
      </c>
      <c r="BL4" s="141">
        <f t="shared" ref="BL4:BL67" si="26">IF(AV4="NA", "NA", BG4)</f>
        <v>2.3809523809523836E-2</v>
      </c>
      <c r="BM4" s="141" t="str">
        <f t="shared" ref="BM4:BM67" si="27">IF(AW4="NA", "NA", BG4)</f>
        <v>NA</v>
      </c>
      <c r="BN4" s="141" t="str">
        <f t="shared" ref="BN4:BN67" si="28">IF(AX4="NA", "NA", BG4)</f>
        <v>NA</v>
      </c>
    </row>
    <row r="5" spans="1:117" x14ac:dyDescent="0.3">
      <c r="B5" s="7">
        <v>32</v>
      </c>
      <c r="C5" s="48">
        <v>3</v>
      </c>
      <c r="D5" s="1">
        <v>0</v>
      </c>
      <c r="E5" s="1">
        <v>1</v>
      </c>
      <c r="F5" s="1">
        <v>3</v>
      </c>
      <c r="G5" s="39">
        <v>0</v>
      </c>
      <c r="H5" s="3">
        <v>0</v>
      </c>
      <c r="I5" s="3">
        <v>0</v>
      </c>
      <c r="J5" s="3">
        <v>2</v>
      </c>
      <c r="K5" s="3">
        <v>0</v>
      </c>
      <c r="L5" s="3">
        <v>0</v>
      </c>
      <c r="M5" s="3">
        <v>0</v>
      </c>
      <c r="N5" s="49">
        <v>0</v>
      </c>
      <c r="O5" s="49">
        <v>0</v>
      </c>
      <c r="P5" s="49">
        <v>0</v>
      </c>
      <c r="Q5" s="2">
        <v>0</v>
      </c>
      <c r="R5" s="2">
        <v>0</v>
      </c>
      <c r="U5" s="1">
        <f t="shared" si="0"/>
        <v>0</v>
      </c>
      <c r="V5" s="1">
        <f t="shared" si="0"/>
        <v>0</v>
      </c>
      <c r="W5" s="1">
        <f t="shared" si="0"/>
        <v>1</v>
      </c>
      <c r="X5" s="1">
        <f t="shared" si="0"/>
        <v>0</v>
      </c>
      <c r="Y5" s="50">
        <f t="shared" si="0"/>
        <v>0</v>
      </c>
      <c r="Z5" s="50">
        <f t="shared" si="0"/>
        <v>0</v>
      </c>
      <c r="AA5" s="50">
        <f t="shared" si="0"/>
        <v>1</v>
      </c>
      <c r="AB5" s="50">
        <f t="shared" si="0"/>
        <v>0</v>
      </c>
      <c r="AC5" s="50">
        <f t="shared" si="0"/>
        <v>0</v>
      </c>
      <c r="AD5" s="50">
        <f t="shared" si="0"/>
        <v>0</v>
      </c>
      <c r="AE5" s="49">
        <f t="shared" si="0"/>
        <v>0</v>
      </c>
      <c r="AF5" s="49">
        <f t="shared" si="0"/>
        <v>0</v>
      </c>
      <c r="AG5" s="49">
        <f t="shared" si="0"/>
        <v>0</v>
      </c>
      <c r="AH5" s="2">
        <f t="shared" si="0"/>
        <v>0</v>
      </c>
      <c r="AI5" s="2">
        <f t="shared" si="0"/>
        <v>0</v>
      </c>
      <c r="AJ5" s="111">
        <f t="shared" si="1"/>
        <v>0.69047619047619047</v>
      </c>
      <c r="AK5" s="111">
        <f t="shared" si="2"/>
        <v>0.83333333333333337</v>
      </c>
      <c r="AL5" s="47">
        <f t="shared" si="3"/>
        <v>0.7142857142857143</v>
      </c>
      <c r="AM5" s="47">
        <f t="shared" si="4"/>
        <v>0.8571428571428571</v>
      </c>
      <c r="AN5" s="47">
        <f t="shared" si="5"/>
        <v>0.14285714285714285</v>
      </c>
      <c r="AO5" s="122">
        <f t="shared" si="6"/>
        <v>0.83333333333333337</v>
      </c>
      <c r="AP5" s="122" t="s">
        <v>718</v>
      </c>
      <c r="AQ5" s="47" t="s">
        <v>677</v>
      </c>
      <c r="AR5" s="47" t="str">
        <f t="shared" si="7"/>
        <v>NA</v>
      </c>
      <c r="AS5" s="47" t="str">
        <f t="shared" si="13"/>
        <v>NA</v>
      </c>
      <c r="AT5" s="47" t="str">
        <f t="shared" si="8"/>
        <v>NA</v>
      </c>
      <c r="AU5" s="47" t="str">
        <f t="shared" si="14"/>
        <v>NA</v>
      </c>
      <c r="AV5" s="47">
        <f t="shared" si="15"/>
        <v>0.8571428571428571</v>
      </c>
      <c r="AW5" s="47" t="str">
        <f t="shared" si="9"/>
        <v>NA</v>
      </c>
      <c r="AX5" s="47" t="str">
        <f t="shared" si="16"/>
        <v>NA</v>
      </c>
      <c r="AY5" s="88">
        <f t="shared" si="17"/>
        <v>0.29365079365079361</v>
      </c>
      <c r="AZ5" s="94" t="str">
        <f t="shared" si="10"/>
        <v>NA</v>
      </c>
      <c r="BA5" s="94" t="str">
        <f t="shared" si="11"/>
        <v>NA</v>
      </c>
      <c r="BB5" s="94" t="str">
        <f t="shared" si="12"/>
        <v>NA</v>
      </c>
      <c r="BC5" s="94" t="str">
        <f t="shared" si="18"/>
        <v>NA</v>
      </c>
      <c r="BD5" s="94">
        <f t="shared" ref="BD5:BD68" si="29">IF(AV5="NA", "NA", AY5)</f>
        <v>0.29365079365079361</v>
      </c>
      <c r="BE5" s="94" t="str">
        <f t="shared" si="19"/>
        <v>NA</v>
      </c>
      <c r="BF5" s="94" t="str">
        <f t="shared" si="20"/>
        <v>NA</v>
      </c>
      <c r="BG5" s="140">
        <f t="shared" si="21"/>
        <v>2.3809523809523725E-2</v>
      </c>
      <c r="BH5" s="141" t="str">
        <f t="shared" si="22"/>
        <v>NA</v>
      </c>
      <c r="BI5" s="141" t="str">
        <f t="shared" si="23"/>
        <v>NA</v>
      </c>
      <c r="BJ5" s="141" t="str">
        <f t="shared" si="24"/>
        <v>NA</v>
      </c>
      <c r="BK5" s="141" t="str">
        <f t="shared" si="25"/>
        <v>NA</v>
      </c>
      <c r="BL5" s="141">
        <f t="shared" si="26"/>
        <v>2.3809523809523725E-2</v>
      </c>
      <c r="BM5" s="141" t="str">
        <f t="shared" si="27"/>
        <v>NA</v>
      </c>
      <c r="BN5" s="141" t="str">
        <f t="shared" si="28"/>
        <v>NA</v>
      </c>
    </row>
    <row r="6" spans="1:117" x14ac:dyDescent="0.3">
      <c r="B6" s="7">
        <v>34</v>
      </c>
      <c r="C6" s="48">
        <v>3</v>
      </c>
      <c r="D6" s="1">
        <v>1</v>
      </c>
      <c r="E6" s="1">
        <v>2</v>
      </c>
      <c r="F6" s="1">
        <v>3</v>
      </c>
      <c r="G6" s="39">
        <v>3</v>
      </c>
      <c r="H6" s="3">
        <v>1</v>
      </c>
      <c r="I6" s="3">
        <v>0</v>
      </c>
      <c r="J6" s="52">
        <v>1</v>
      </c>
      <c r="K6" s="52">
        <v>1</v>
      </c>
      <c r="L6" s="3">
        <v>2</v>
      </c>
      <c r="M6" s="3">
        <v>1</v>
      </c>
      <c r="N6" s="49">
        <v>3</v>
      </c>
      <c r="O6" s="49">
        <v>3</v>
      </c>
      <c r="P6" s="49">
        <v>2</v>
      </c>
      <c r="Q6" s="2">
        <v>3</v>
      </c>
      <c r="R6" s="2">
        <v>1</v>
      </c>
      <c r="S6" s="53" t="s">
        <v>47</v>
      </c>
      <c r="U6" s="1">
        <f t="shared" si="0"/>
        <v>0</v>
      </c>
      <c r="V6" s="1">
        <f t="shared" si="0"/>
        <v>1</v>
      </c>
      <c r="W6" s="1">
        <f t="shared" si="0"/>
        <v>1</v>
      </c>
      <c r="X6" s="1">
        <f t="shared" si="0"/>
        <v>1</v>
      </c>
      <c r="Y6" s="50">
        <f t="shared" si="0"/>
        <v>0</v>
      </c>
      <c r="Z6" s="50">
        <f t="shared" si="0"/>
        <v>0</v>
      </c>
      <c r="AA6" s="50">
        <f t="shared" si="0"/>
        <v>0</v>
      </c>
      <c r="AB6" s="50">
        <f t="shared" si="0"/>
        <v>0</v>
      </c>
      <c r="AC6" s="50">
        <f t="shared" si="0"/>
        <v>1</v>
      </c>
      <c r="AD6" s="50">
        <f t="shared" si="0"/>
        <v>0</v>
      </c>
      <c r="AE6" s="49">
        <f t="shared" si="0"/>
        <v>1</v>
      </c>
      <c r="AF6" s="49">
        <f t="shared" si="0"/>
        <v>1</v>
      </c>
      <c r="AG6" s="49">
        <f t="shared" si="0"/>
        <v>1</v>
      </c>
      <c r="AH6" s="2">
        <f t="shared" si="0"/>
        <v>1</v>
      </c>
      <c r="AI6" s="2">
        <f t="shared" si="0"/>
        <v>0</v>
      </c>
      <c r="AJ6" s="111">
        <f t="shared" si="1"/>
        <v>0.54761904761904767</v>
      </c>
      <c r="AK6" s="111">
        <f t="shared" si="2"/>
        <v>0.5</v>
      </c>
      <c r="AL6" s="47">
        <f t="shared" si="3"/>
        <v>0.47619047619047616</v>
      </c>
      <c r="AM6" s="47">
        <f t="shared" si="4"/>
        <v>0.42857142857142855</v>
      </c>
      <c r="AN6" s="47">
        <f t="shared" si="5"/>
        <v>0.5714285714285714</v>
      </c>
      <c r="AO6" s="122">
        <f t="shared" si="6"/>
        <v>0.54761904761904767</v>
      </c>
      <c r="AP6" s="122" t="s">
        <v>717</v>
      </c>
      <c r="AQ6" s="47" t="s">
        <v>679</v>
      </c>
      <c r="AR6" s="47" t="str">
        <f t="shared" si="7"/>
        <v>NA</v>
      </c>
      <c r="AS6" s="47" t="str">
        <f t="shared" si="13"/>
        <v>NA</v>
      </c>
      <c r="AT6" s="47" t="str">
        <f t="shared" si="8"/>
        <v>NA</v>
      </c>
      <c r="AU6" s="47" t="str">
        <f t="shared" si="14"/>
        <v>NA</v>
      </c>
      <c r="AV6" s="47" t="str">
        <f t="shared" si="15"/>
        <v>NA</v>
      </c>
      <c r="AW6" s="47" t="str">
        <f t="shared" si="9"/>
        <v>NA</v>
      </c>
      <c r="AX6" s="47">
        <f t="shared" si="16"/>
        <v>0.5714285714285714</v>
      </c>
      <c r="AY6" s="88">
        <f t="shared" si="17"/>
        <v>8.7301587301587269E-2</v>
      </c>
      <c r="AZ6" s="94" t="str">
        <f t="shared" si="10"/>
        <v>NA</v>
      </c>
      <c r="BA6" s="94" t="str">
        <f t="shared" si="11"/>
        <v>NA</v>
      </c>
      <c r="BB6" s="94" t="str">
        <f t="shared" si="12"/>
        <v>NA</v>
      </c>
      <c r="BC6" s="94" t="str">
        <f t="shared" si="18"/>
        <v>NA</v>
      </c>
      <c r="BD6" s="94" t="str">
        <f t="shared" si="29"/>
        <v>NA</v>
      </c>
      <c r="BE6" s="94" t="str">
        <f t="shared" si="19"/>
        <v>NA</v>
      </c>
      <c r="BF6" s="94">
        <f t="shared" si="20"/>
        <v>8.7301587301587269E-2</v>
      </c>
      <c r="BG6" s="140">
        <f t="shared" si="21"/>
        <v>2.3809523809523725E-2</v>
      </c>
      <c r="BH6" s="141" t="str">
        <f t="shared" si="22"/>
        <v>NA</v>
      </c>
      <c r="BI6" s="141" t="str">
        <f t="shared" si="23"/>
        <v>NA</v>
      </c>
      <c r="BJ6" s="141" t="str">
        <f t="shared" si="24"/>
        <v>NA</v>
      </c>
      <c r="BK6" s="141" t="str">
        <f t="shared" si="25"/>
        <v>NA</v>
      </c>
      <c r="BL6" s="141" t="str">
        <f t="shared" si="26"/>
        <v>NA</v>
      </c>
      <c r="BM6" s="141" t="str">
        <f t="shared" si="27"/>
        <v>NA</v>
      </c>
      <c r="BN6" s="141">
        <f t="shared" si="28"/>
        <v>2.3809523809523725E-2</v>
      </c>
    </row>
    <row r="7" spans="1:117" x14ac:dyDescent="0.3">
      <c r="B7" s="51">
        <v>35</v>
      </c>
      <c r="C7" s="48">
        <v>3</v>
      </c>
      <c r="D7" s="1">
        <v>3</v>
      </c>
      <c r="E7" s="1">
        <v>3</v>
      </c>
      <c r="F7" s="1">
        <v>3</v>
      </c>
      <c r="G7" s="39">
        <v>2</v>
      </c>
      <c r="H7" s="52">
        <v>0</v>
      </c>
      <c r="I7" s="52">
        <v>0</v>
      </c>
      <c r="J7" s="52">
        <v>1</v>
      </c>
      <c r="K7" s="52">
        <v>1</v>
      </c>
      <c r="L7" s="52">
        <v>1</v>
      </c>
      <c r="M7" s="52">
        <v>0</v>
      </c>
      <c r="N7" s="49">
        <v>0</v>
      </c>
      <c r="O7" s="49">
        <v>0</v>
      </c>
      <c r="P7" s="49">
        <v>0</v>
      </c>
      <c r="Q7" s="2">
        <v>0</v>
      </c>
      <c r="R7" s="2">
        <v>0</v>
      </c>
      <c r="S7" s="53" t="s">
        <v>23</v>
      </c>
      <c r="U7" s="1">
        <f t="shared" si="0"/>
        <v>1</v>
      </c>
      <c r="V7" s="1">
        <f t="shared" si="0"/>
        <v>1</v>
      </c>
      <c r="W7" s="1">
        <f t="shared" si="0"/>
        <v>1</v>
      </c>
      <c r="X7" s="1">
        <f t="shared" si="0"/>
        <v>1</v>
      </c>
      <c r="Y7" s="50">
        <f t="shared" si="0"/>
        <v>0</v>
      </c>
      <c r="Z7" s="50">
        <f t="shared" si="0"/>
        <v>0</v>
      </c>
      <c r="AA7" s="50">
        <f t="shared" si="0"/>
        <v>0</v>
      </c>
      <c r="AB7" s="50">
        <f t="shared" si="0"/>
        <v>0</v>
      </c>
      <c r="AC7" s="50">
        <f t="shared" si="0"/>
        <v>0</v>
      </c>
      <c r="AD7" s="50">
        <f t="shared" si="0"/>
        <v>0</v>
      </c>
      <c r="AE7" s="49">
        <f t="shared" si="0"/>
        <v>0</v>
      </c>
      <c r="AF7" s="49">
        <f t="shared" si="0"/>
        <v>0</v>
      </c>
      <c r="AG7" s="49">
        <f t="shared" si="0"/>
        <v>0</v>
      </c>
      <c r="AH7" s="2">
        <f t="shared" si="0"/>
        <v>0</v>
      </c>
      <c r="AI7" s="2">
        <f t="shared" si="0"/>
        <v>0</v>
      </c>
      <c r="AJ7" s="111">
        <f t="shared" si="1"/>
        <v>0.7857142857142857</v>
      </c>
      <c r="AK7" s="111">
        <f t="shared" si="2"/>
        <v>0.9285714285714286</v>
      </c>
      <c r="AL7" s="47">
        <f t="shared" si="3"/>
        <v>0.5714285714285714</v>
      </c>
      <c r="AM7" s="47">
        <f t="shared" si="4"/>
        <v>0.7142857142857143</v>
      </c>
      <c r="AN7" s="47">
        <f t="shared" si="5"/>
        <v>0.2857142857142857</v>
      </c>
      <c r="AO7" s="122">
        <f t="shared" si="6"/>
        <v>0.9285714285714286</v>
      </c>
      <c r="AP7" s="122" t="s">
        <v>718</v>
      </c>
      <c r="AQ7" s="47" t="s">
        <v>694</v>
      </c>
      <c r="AR7" s="47">
        <f t="shared" si="7"/>
        <v>0.9285714285714286</v>
      </c>
      <c r="AS7" s="47" t="str">
        <f t="shared" si="13"/>
        <v>NA</v>
      </c>
      <c r="AT7" s="47" t="str">
        <f t="shared" si="8"/>
        <v>NA</v>
      </c>
      <c r="AU7" s="47" t="str">
        <f t="shared" si="14"/>
        <v>NA</v>
      </c>
      <c r="AV7" s="47" t="str">
        <f t="shared" si="15"/>
        <v>NA</v>
      </c>
      <c r="AW7" s="47" t="str">
        <f t="shared" si="9"/>
        <v>NA</v>
      </c>
      <c r="AX7" s="47" t="str">
        <f t="shared" si="16"/>
        <v>NA</v>
      </c>
      <c r="AY7" s="88">
        <f t="shared" si="17"/>
        <v>0.40476190476190488</v>
      </c>
      <c r="AZ7" s="94">
        <f t="shared" si="10"/>
        <v>0.40476190476190488</v>
      </c>
      <c r="BA7" s="94" t="str">
        <f t="shared" si="11"/>
        <v>NA</v>
      </c>
      <c r="BB7" s="94" t="str">
        <f t="shared" si="12"/>
        <v>NA</v>
      </c>
      <c r="BC7" s="94" t="str">
        <f t="shared" si="18"/>
        <v>NA</v>
      </c>
      <c r="BD7" s="94" t="str">
        <f t="shared" si="29"/>
        <v>NA</v>
      </c>
      <c r="BE7" s="94" t="str">
        <f t="shared" si="19"/>
        <v>NA</v>
      </c>
      <c r="BF7" s="94" t="str">
        <f t="shared" si="20"/>
        <v>NA</v>
      </c>
      <c r="BG7" s="140">
        <f t="shared" si="21"/>
        <v>0.2142857142857143</v>
      </c>
      <c r="BH7" s="141">
        <f t="shared" si="22"/>
        <v>0.2142857142857143</v>
      </c>
      <c r="BI7" s="141" t="str">
        <f t="shared" si="23"/>
        <v>NA</v>
      </c>
      <c r="BJ7" s="141" t="str">
        <f t="shared" si="24"/>
        <v>NA</v>
      </c>
      <c r="BK7" s="141" t="str">
        <f t="shared" si="25"/>
        <v>NA</v>
      </c>
      <c r="BL7" s="141" t="str">
        <f t="shared" si="26"/>
        <v>NA</v>
      </c>
      <c r="BM7" s="141" t="str">
        <f t="shared" si="27"/>
        <v>NA</v>
      </c>
      <c r="BN7" s="141" t="str">
        <f t="shared" si="28"/>
        <v>NA</v>
      </c>
    </row>
    <row r="8" spans="1:117" x14ac:dyDescent="0.3">
      <c r="B8" s="51">
        <v>36</v>
      </c>
      <c r="C8" s="48">
        <v>3</v>
      </c>
      <c r="D8" s="1">
        <v>0</v>
      </c>
      <c r="E8" s="1">
        <v>0</v>
      </c>
      <c r="F8" s="1">
        <v>0</v>
      </c>
      <c r="G8" s="39">
        <v>0</v>
      </c>
      <c r="H8" s="3">
        <v>0</v>
      </c>
      <c r="I8" s="3">
        <v>0</v>
      </c>
      <c r="J8" s="3">
        <v>0</v>
      </c>
      <c r="K8" s="3">
        <v>0</v>
      </c>
      <c r="L8" s="3">
        <v>0</v>
      </c>
      <c r="M8" s="3">
        <v>0</v>
      </c>
      <c r="N8" s="49">
        <v>0</v>
      </c>
      <c r="O8" s="49">
        <v>0</v>
      </c>
      <c r="P8" s="49">
        <v>0</v>
      </c>
      <c r="Q8" s="2">
        <v>0</v>
      </c>
      <c r="R8" s="2">
        <v>0</v>
      </c>
      <c r="U8" s="1">
        <f t="shared" si="0"/>
        <v>0</v>
      </c>
      <c r="V8" s="1">
        <f t="shared" si="0"/>
        <v>0</v>
      </c>
      <c r="W8" s="1">
        <f t="shared" si="0"/>
        <v>0</v>
      </c>
      <c r="X8" s="1">
        <f t="shared" si="0"/>
        <v>0</v>
      </c>
      <c r="Y8" s="50">
        <f t="shared" si="0"/>
        <v>0</v>
      </c>
      <c r="Z8" s="50">
        <f t="shared" si="0"/>
        <v>0</v>
      </c>
      <c r="AA8" s="50">
        <f t="shared" si="0"/>
        <v>0</v>
      </c>
      <c r="AB8" s="50">
        <f t="shared" si="0"/>
        <v>0</v>
      </c>
      <c r="AC8" s="50">
        <f t="shared" si="0"/>
        <v>0</v>
      </c>
      <c r="AD8" s="50">
        <f t="shared" si="0"/>
        <v>0</v>
      </c>
      <c r="AE8" s="49">
        <f t="shared" si="0"/>
        <v>0</v>
      </c>
      <c r="AF8" s="49">
        <f t="shared" si="0"/>
        <v>0</v>
      </c>
      <c r="AG8" s="49">
        <f t="shared" si="0"/>
        <v>0</v>
      </c>
      <c r="AH8" s="2">
        <f t="shared" si="0"/>
        <v>0</v>
      </c>
      <c r="AI8" s="2">
        <f t="shared" si="0"/>
        <v>0</v>
      </c>
      <c r="AJ8" s="111">
        <f t="shared" si="1"/>
        <v>0.6428571428571429</v>
      </c>
      <c r="AK8" s="111">
        <f t="shared" si="2"/>
        <v>0.7857142857142857</v>
      </c>
      <c r="AL8" s="47">
        <f t="shared" si="3"/>
        <v>0.8571428571428571</v>
      </c>
      <c r="AM8" s="47">
        <f t="shared" si="4"/>
        <v>1</v>
      </c>
      <c r="AN8" s="47">
        <f t="shared" si="5"/>
        <v>0</v>
      </c>
      <c r="AO8" s="122">
        <f t="shared" si="6"/>
        <v>0.7857142857142857</v>
      </c>
      <c r="AP8" s="122" t="s">
        <v>718</v>
      </c>
      <c r="AQ8" s="47" t="s">
        <v>677</v>
      </c>
      <c r="AR8" s="47" t="str">
        <f t="shared" si="7"/>
        <v>NA</v>
      </c>
      <c r="AS8" s="47" t="str">
        <f t="shared" si="13"/>
        <v>NA</v>
      </c>
      <c r="AT8" s="47" t="str">
        <f t="shared" si="8"/>
        <v>NA</v>
      </c>
      <c r="AU8" s="47" t="str">
        <f t="shared" si="14"/>
        <v>NA</v>
      </c>
      <c r="AV8" s="47">
        <f t="shared" si="15"/>
        <v>1</v>
      </c>
      <c r="AW8" s="47" t="str">
        <f t="shared" si="9"/>
        <v>NA</v>
      </c>
      <c r="AX8" s="47" t="str">
        <f t="shared" si="16"/>
        <v>NA</v>
      </c>
      <c r="AY8" s="88">
        <f t="shared" si="17"/>
        <v>0.45238095238095244</v>
      </c>
      <c r="AZ8" s="94" t="str">
        <f t="shared" si="10"/>
        <v>NA</v>
      </c>
      <c r="BA8" s="94" t="str">
        <f t="shared" si="11"/>
        <v>NA</v>
      </c>
      <c r="BB8" s="94" t="str">
        <f t="shared" si="12"/>
        <v>NA</v>
      </c>
      <c r="BC8" s="94" t="str">
        <f t="shared" si="18"/>
        <v>NA</v>
      </c>
      <c r="BD8" s="94">
        <f t="shared" si="29"/>
        <v>0.45238095238095244</v>
      </c>
      <c r="BE8" s="94" t="str">
        <f t="shared" si="19"/>
        <v>NA</v>
      </c>
      <c r="BF8" s="94" t="str">
        <f t="shared" si="20"/>
        <v>NA</v>
      </c>
      <c r="BG8" s="140">
        <f t="shared" si="21"/>
        <v>0.1428571428571429</v>
      </c>
      <c r="BH8" s="141" t="str">
        <f t="shared" si="22"/>
        <v>NA</v>
      </c>
      <c r="BI8" s="141" t="str">
        <f t="shared" si="23"/>
        <v>NA</v>
      </c>
      <c r="BJ8" s="141" t="str">
        <f t="shared" si="24"/>
        <v>NA</v>
      </c>
      <c r="BK8" s="141" t="str">
        <f t="shared" si="25"/>
        <v>NA</v>
      </c>
      <c r="BL8" s="141">
        <f t="shared" si="26"/>
        <v>0.1428571428571429</v>
      </c>
      <c r="BM8" s="141" t="str">
        <f t="shared" si="27"/>
        <v>NA</v>
      </c>
      <c r="BN8" s="141" t="str">
        <f t="shared" si="28"/>
        <v>NA</v>
      </c>
    </row>
    <row r="9" spans="1:117" x14ac:dyDescent="0.3">
      <c r="B9" s="51">
        <v>37</v>
      </c>
      <c r="C9" s="48">
        <v>3</v>
      </c>
      <c r="D9" s="1">
        <v>0</v>
      </c>
      <c r="E9" s="1">
        <v>3</v>
      </c>
      <c r="F9" s="1">
        <v>3</v>
      </c>
      <c r="G9" s="39">
        <v>3</v>
      </c>
      <c r="H9" s="3">
        <v>0</v>
      </c>
      <c r="I9" s="3">
        <v>0</v>
      </c>
      <c r="J9" s="3">
        <v>2</v>
      </c>
      <c r="K9" s="3">
        <v>2</v>
      </c>
      <c r="L9" s="3">
        <v>2</v>
      </c>
      <c r="M9" s="3">
        <v>1</v>
      </c>
      <c r="N9" s="49">
        <v>1</v>
      </c>
      <c r="O9" s="49">
        <v>1</v>
      </c>
      <c r="P9" s="49">
        <v>1</v>
      </c>
      <c r="Q9" s="2">
        <v>0</v>
      </c>
      <c r="R9" s="2">
        <v>0</v>
      </c>
      <c r="U9" s="1">
        <f t="shared" si="0"/>
        <v>0</v>
      </c>
      <c r="V9" s="1">
        <f t="shared" si="0"/>
        <v>1</v>
      </c>
      <c r="W9" s="1">
        <f t="shared" si="0"/>
        <v>1</v>
      </c>
      <c r="X9" s="1">
        <f t="shared" si="0"/>
        <v>1</v>
      </c>
      <c r="Y9" s="50">
        <f t="shared" si="0"/>
        <v>0</v>
      </c>
      <c r="Z9" s="50">
        <f t="shared" si="0"/>
        <v>0</v>
      </c>
      <c r="AA9" s="50">
        <f t="shared" si="0"/>
        <v>1</v>
      </c>
      <c r="AB9" s="50">
        <f t="shared" si="0"/>
        <v>1</v>
      </c>
      <c r="AC9" s="50">
        <f t="shared" si="0"/>
        <v>1</v>
      </c>
      <c r="AD9" s="50">
        <f t="shared" si="0"/>
        <v>0</v>
      </c>
      <c r="AE9" s="49">
        <f t="shared" si="0"/>
        <v>0</v>
      </c>
      <c r="AF9" s="49">
        <f t="shared" si="0"/>
        <v>0</v>
      </c>
      <c r="AG9" s="49">
        <f t="shared" si="0"/>
        <v>0</v>
      </c>
      <c r="AH9" s="2">
        <f t="shared" si="0"/>
        <v>0</v>
      </c>
      <c r="AI9" s="2">
        <f t="shared" si="0"/>
        <v>0</v>
      </c>
      <c r="AJ9" s="111">
        <f t="shared" si="1"/>
        <v>0.54761904761904767</v>
      </c>
      <c r="AK9" s="111">
        <f t="shared" si="2"/>
        <v>0.69047619047619047</v>
      </c>
      <c r="AL9" s="47">
        <f t="shared" si="3"/>
        <v>0.47619047619047616</v>
      </c>
      <c r="AM9" s="47">
        <f t="shared" si="4"/>
        <v>0.61904761904761907</v>
      </c>
      <c r="AN9" s="47">
        <f t="shared" si="5"/>
        <v>0.38095238095238093</v>
      </c>
      <c r="AO9" s="122">
        <f t="shared" si="6"/>
        <v>0.69047619047619047</v>
      </c>
      <c r="AP9" s="122" t="s">
        <v>718</v>
      </c>
      <c r="AQ9" s="47" t="s">
        <v>694</v>
      </c>
      <c r="AR9" s="47">
        <f t="shared" si="7"/>
        <v>0.69047619047619047</v>
      </c>
      <c r="AS9" s="47" t="str">
        <f t="shared" si="13"/>
        <v>NA</v>
      </c>
      <c r="AT9" s="47" t="str">
        <f t="shared" si="8"/>
        <v>NA</v>
      </c>
      <c r="AU9" s="47" t="str">
        <f t="shared" si="14"/>
        <v>NA</v>
      </c>
      <c r="AV9" s="47" t="str">
        <f t="shared" si="15"/>
        <v>NA</v>
      </c>
      <c r="AW9" s="47" t="str">
        <f t="shared" si="9"/>
        <v>NA</v>
      </c>
      <c r="AX9" s="47" t="str">
        <f t="shared" si="16"/>
        <v>NA</v>
      </c>
      <c r="AY9" s="88">
        <f t="shared" si="17"/>
        <v>0.19841269841269837</v>
      </c>
      <c r="AZ9" s="94">
        <f t="shared" si="10"/>
        <v>0.19841269841269837</v>
      </c>
      <c r="BA9" s="94" t="str">
        <f t="shared" si="11"/>
        <v>NA</v>
      </c>
      <c r="BB9" s="94" t="str">
        <f t="shared" si="12"/>
        <v>NA</v>
      </c>
      <c r="BC9" s="94" t="str">
        <f t="shared" si="18"/>
        <v>NA</v>
      </c>
      <c r="BD9" s="94" t="str">
        <f t="shared" si="29"/>
        <v>NA</v>
      </c>
      <c r="BE9" s="94" t="str">
        <f t="shared" si="19"/>
        <v>NA</v>
      </c>
      <c r="BF9" s="94" t="str">
        <f t="shared" si="20"/>
        <v>NA</v>
      </c>
      <c r="BG9" s="140">
        <f t="shared" si="21"/>
        <v>7.1428571428571397E-2</v>
      </c>
      <c r="BH9" s="141">
        <f t="shared" si="22"/>
        <v>7.1428571428571397E-2</v>
      </c>
      <c r="BI9" s="141" t="str">
        <f t="shared" si="23"/>
        <v>NA</v>
      </c>
      <c r="BJ9" s="141" t="str">
        <f t="shared" si="24"/>
        <v>NA</v>
      </c>
      <c r="BK9" s="141" t="str">
        <f t="shared" si="25"/>
        <v>NA</v>
      </c>
      <c r="BL9" s="141" t="str">
        <f t="shared" si="26"/>
        <v>NA</v>
      </c>
      <c r="BM9" s="141" t="str">
        <f t="shared" si="27"/>
        <v>NA</v>
      </c>
      <c r="BN9" s="141" t="str">
        <f t="shared" si="28"/>
        <v>NA</v>
      </c>
    </row>
    <row r="10" spans="1:117" x14ac:dyDescent="0.3">
      <c r="B10" s="51">
        <v>38</v>
      </c>
      <c r="C10" s="48">
        <v>3</v>
      </c>
      <c r="D10" s="1">
        <v>2</v>
      </c>
      <c r="E10" s="1">
        <v>3</v>
      </c>
      <c r="F10" s="1">
        <v>2</v>
      </c>
      <c r="G10" s="39">
        <v>0</v>
      </c>
      <c r="H10" s="52">
        <v>1</v>
      </c>
      <c r="I10" s="52">
        <v>0</v>
      </c>
      <c r="J10" s="52">
        <v>0</v>
      </c>
      <c r="K10" s="3">
        <v>0</v>
      </c>
      <c r="L10" s="3">
        <v>0</v>
      </c>
      <c r="M10" s="3">
        <v>0</v>
      </c>
      <c r="N10" s="49">
        <v>0</v>
      </c>
      <c r="O10" s="49">
        <v>0</v>
      </c>
      <c r="P10" s="49">
        <v>0</v>
      </c>
      <c r="Q10" s="2">
        <v>0</v>
      </c>
      <c r="R10" s="2">
        <v>0</v>
      </c>
      <c r="S10" s="53" t="s">
        <v>24</v>
      </c>
      <c r="U10" s="1">
        <f t="shared" si="0"/>
        <v>1</v>
      </c>
      <c r="V10" s="1">
        <f t="shared" si="0"/>
        <v>1</v>
      </c>
      <c r="W10" s="1">
        <f t="shared" si="0"/>
        <v>1</v>
      </c>
      <c r="X10" s="1">
        <f t="shared" si="0"/>
        <v>0</v>
      </c>
      <c r="Y10" s="50">
        <f t="shared" si="0"/>
        <v>0</v>
      </c>
      <c r="Z10" s="50">
        <f t="shared" si="0"/>
        <v>0</v>
      </c>
      <c r="AA10" s="50">
        <f t="shared" si="0"/>
        <v>0</v>
      </c>
      <c r="AB10" s="50">
        <f t="shared" si="0"/>
        <v>0</v>
      </c>
      <c r="AC10" s="50">
        <f t="shared" si="0"/>
        <v>0</v>
      </c>
      <c r="AD10" s="50">
        <f t="shared" si="0"/>
        <v>0</v>
      </c>
      <c r="AE10" s="49">
        <f t="shared" si="0"/>
        <v>0</v>
      </c>
      <c r="AF10" s="49">
        <f t="shared" si="0"/>
        <v>0</v>
      </c>
      <c r="AG10" s="49">
        <f t="shared" si="0"/>
        <v>0</v>
      </c>
      <c r="AH10" s="2">
        <f t="shared" si="0"/>
        <v>0</v>
      </c>
      <c r="AI10" s="2">
        <f t="shared" si="0"/>
        <v>0</v>
      </c>
      <c r="AJ10" s="111">
        <f t="shared" si="1"/>
        <v>0.7857142857142857</v>
      </c>
      <c r="AK10" s="111">
        <f t="shared" si="2"/>
        <v>0.9285714285714286</v>
      </c>
      <c r="AL10" s="47">
        <f t="shared" si="3"/>
        <v>0.66666666666666663</v>
      </c>
      <c r="AM10" s="47">
        <f t="shared" si="4"/>
        <v>0.80952380952380953</v>
      </c>
      <c r="AN10" s="47">
        <f t="shared" si="5"/>
        <v>0.19047619047619047</v>
      </c>
      <c r="AO10" s="122">
        <f t="shared" si="6"/>
        <v>0.9285714285714286</v>
      </c>
      <c r="AP10" s="122" t="s">
        <v>718</v>
      </c>
      <c r="AQ10" s="47" t="s">
        <v>694</v>
      </c>
      <c r="AR10" s="47">
        <f t="shared" si="7"/>
        <v>0.9285714285714286</v>
      </c>
      <c r="AS10" s="47" t="str">
        <f t="shared" si="13"/>
        <v>NA</v>
      </c>
      <c r="AT10" s="47" t="str">
        <f t="shared" si="8"/>
        <v>NA</v>
      </c>
      <c r="AU10" s="47" t="str">
        <f t="shared" si="14"/>
        <v>NA</v>
      </c>
      <c r="AV10" s="47" t="str">
        <f t="shared" si="15"/>
        <v>NA</v>
      </c>
      <c r="AW10" s="47" t="str">
        <f t="shared" si="9"/>
        <v>NA</v>
      </c>
      <c r="AX10" s="47" t="str">
        <f t="shared" si="16"/>
        <v>NA</v>
      </c>
      <c r="AY10" s="88">
        <f t="shared" si="17"/>
        <v>0.37301587301587302</v>
      </c>
      <c r="AZ10" s="94">
        <f t="shared" si="10"/>
        <v>0.37301587301587302</v>
      </c>
      <c r="BA10" s="94" t="str">
        <f t="shared" si="11"/>
        <v>NA</v>
      </c>
      <c r="BB10" s="94" t="str">
        <f t="shared" si="12"/>
        <v>NA</v>
      </c>
      <c r="BC10" s="94" t="str">
        <f t="shared" si="18"/>
        <v>NA</v>
      </c>
      <c r="BD10" s="94" t="str">
        <f t="shared" si="29"/>
        <v>NA</v>
      </c>
      <c r="BE10" s="94" t="str">
        <f t="shared" si="19"/>
        <v>NA</v>
      </c>
      <c r="BF10" s="94" t="str">
        <f t="shared" si="20"/>
        <v>NA</v>
      </c>
      <c r="BG10" s="140">
        <f t="shared" si="21"/>
        <v>0.11904761904761907</v>
      </c>
      <c r="BH10" s="141">
        <f t="shared" si="22"/>
        <v>0.11904761904761907</v>
      </c>
      <c r="BI10" s="141" t="str">
        <f t="shared" si="23"/>
        <v>NA</v>
      </c>
      <c r="BJ10" s="141" t="str">
        <f t="shared" si="24"/>
        <v>NA</v>
      </c>
      <c r="BK10" s="141" t="str">
        <f t="shared" si="25"/>
        <v>NA</v>
      </c>
      <c r="BL10" s="141" t="str">
        <f t="shared" si="26"/>
        <v>NA</v>
      </c>
      <c r="BM10" s="141" t="str">
        <f t="shared" si="27"/>
        <v>NA</v>
      </c>
      <c r="BN10" s="141" t="str">
        <f t="shared" si="28"/>
        <v>NA</v>
      </c>
    </row>
    <row r="11" spans="1:117" x14ac:dyDescent="0.3">
      <c r="B11" s="51">
        <v>39</v>
      </c>
      <c r="C11" s="48">
        <v>3</v>
      </c>
      <c r="D11" s="1">
        <v>1</v>
      </c>
      <c r="E11" s="1">
        <v>1</v>
      </c>
      <c r="F11" s="1">
        <v>0</v>
      </c>
      <c r="G11" s="39">
        <v>0</v>
      </c>
      <c r="H11" s="82">
        <v>2</v>
      </c>
      <c r="I11" s="3">
        <v>0</v>
      </c>
      <c r="J11" s="3">
        <v>1</v>
      </c>
      <c r="K11" s="3">
        <v>0</v>
      </c>
      <c r="L11" s="3">
        <v>0</v>
      </c>
      <c r="M11" s="3">
        <v>1</v>
      </c>
      <c r="N11" s="49">
        <v>0</v>
      </c>
      <c r="O11" s="49">
        <v>0</v>
      </c>
      <c r="P11" s="49">
        <v>0</v>
      </c>
      <c r="Q11" s="2">
        <v>0</v>
      </c>
      <c r="R11" s="2">
        <v>0</v>
      </c>
      <c r="S11" s="81" t="s">
        <v>43</v>
      </c>
      <c r="U11" s="1">
        <f t="shared" si="0"/>
        <v>0</v>
      </c>
      <c r="V11" s="1">
        <f t="shared" si="0"/>
        <v>0</v>
      </c>
      <c r="W11" s="1">
        <f t="shared" si="0"/>
        <v>0</v>
      </c>
      <c r="X11" s="1">
        <f t="shared" si="0"/>
        <v>0</v>
      </c>
      <c r="Y11" s="50">
        <f t="shared" si="0"/>
        <v>1</v>
      </c>
      <c r="Z11" s="50">
        <f t="shared" si="0"/>
        <v>0</v>
      </c>
      <c r="AA11" s="50">
        <f t="shared" si="0"/>
        <v>0</v>
      </c>
      <c r="AB11" s="50">
        <f t="shared" si="0"/>
        <v>0</v>
      </c>
      <c r="AC11" s="50">
        <f t="shared" si="0"/>
        <v>0</v>
      </c>
      <c r="AD11" s="50">
        <f t="shared" si="0"/>
        <v>0</v>
      </c>
      <c r="AE11" s="49">
        <f t="shared" si="0"/>
        <v>0</v>
      </c>
      <c r="AF11" s="49">
        <f t="shared" si="0"/>
        <v>0</v>
      </c>
      <c r="AG11" s="49">
        <f t="shared" si="0"/>
        <v>0</v>
      </c>
      <c r="AH11" s="2">
        <f t="shared" si="0"/>
        <v>0</v>
      </c>
      <c r="AI11" s="2">
        <f t="shared" si="0"/>
        <v>0</v>
      </c>
      <c r="AJ11" s="111">
        <f t="shared" si="1"/>
        <v>0.59523809523809523</v>
      </c>
      <c r="AK11" s="111">
        <f t="shared" si="2"/>
        <v>0.73809523809523814</v>
      </c>
      <c r="AL11" s="47">
        <f t="shared" si="3"/>
        <v>0.7142857142857143</v>
      </c>
      <c r="AM11" s="47">
        <f t="shared" si="4"/>
        <v>0.8571428571428571</v>
      </c>
      <c r="AN11" s="47">
        <f t="shared" si="5"/>
        <v>0.14285714285714285</v>
      </c>
      <c r="AO11" s="122">
        <f t="shared" si="6"/>
        <v>0.73809523809523814</v>
      </c>
      <c r="AP11" s="122" t="s">
        <v>718</v>
      </c>
      <c r="AQ11" s="47" t="s">
        <v>677</v>
      </c>
      <c r="AR11" s="47" t="str">
        <f t="shared" si="7"/>
        <v>NA</v>
      </c>
      <c r="AS11" s="47" t="str">
        <f t="shared" si="13"/>
        <v>NA</v>
      </c>
      <c r="AT11" s="47" t="str">
        <f t="shared" si="8"/>
        <v>NA</v>
      </c>
      <c r="AU11" s="47" t="str">
        <f t="shared" si="14"/>
        <v>NA</v>
      </c>
      <c r="AV11" s="47">
        <f t="shared" si="15"/>
        <v>0.8571428571428571</v>
      </c>
      <c r="AW11" s="47" t="str">
        <f t="shared" si="9"/>
        <v>NA</v>
      </c>
      <c r="AX11" s="47" t="str">
        <f t="shared" si="16"/>
        <v>NA</v>
      </c>
      <c r="AY11" s="88">
        <f t="shared" si="17"/>
        <v>0.32539682539682535</v>
      </c>
      <c r="AZ11" s="94" t="str">
        <f t="shared" si="10"/>
        <v>NA</v>
      </c>
      <c r="BA11" s="94" t="str">
        <f t="shared" si="11"/>
        <v>NA</v>
      </c>
      <c r="BB11" s="94" t="str">
        <f t="shared" si="12"/>
        <v>NA</v>
      </c>
      <c r="BC11" s="94" t="str">
        <f t="shared" si="18"/>
        <v>NA</v>
      </c>
      <c r="BD11" s="94">
        <f t="shared" si="29"/>
        <v>0.32539682539682535</v>
      </c>
      <c r="BE11" s="94" t="str">
        <f t="shared" si="19"/>
        <v>NA</v>
      </c>
      <c r="BF11" s="94" t="str">
        <f t="shared" si="20"/>
        <v>NA</v>
      </c>
      <c r="BG11" s="140">
        <f t="shared" si="21"/>
        <v>0.11904761904761896</v>
      </c>
      <c r="BH11" s="141" t="str">
        <f t="shared" si="22"/>
        <v>NA</v>
      </c>
      <c r="BI11" s="141" t="str">
        <f t="shared" si="23"/>
        <v>NA</v>
      </c>
      <c r="BJ11" s="141" t="str">
        <f t="shared" si="24"/>
        <v>NA</v>
      </c>
      <c r="BK11" s="141" t="str">
        <f t="shared" si="25"/>
        <v>NA</v>
      </c>
      <c r="BL11" s="141">
        <f t="shared" si="26"/>
        <v>0.11904761904761896</v>
      </c>
      <c r="BM11" s="141" t="str">
        <f t="shared" si="27"/>
        <v>NA</v>
      </c>
      <c r="BN11" s="141" t="str">
        <f t="shared" si="28"/>
        <v>NA</v>
      </c>
    </row>
    <row r="12" spans="1:117" x14ac:dyDescent="0.3">
      <c r="B12" s="51">
        <v>40</v>
      </c>
      <c r="C12" s="48">
        <v>3</v>
      </c>
      <c r="D12" s="1">
        <v>0</v>
      </c>
      <c r="E12" s="1">
        <v>0</v>
      </c>
      <c r="F12" s="1">
        <v>0</v>
      </c>
      <c r="G12" s="39">
        <v>0</v>
      </c>
      <c r="H12" s="3">
        <v>0</v>
      </c>
      <c r="I12" s="3">
        <v>0</v>
      </c>
      <c r="J12" s="3">
        <v>0</v>
      </c>
      <c r="K12" s="3">
        <v>0</v>
      </c>
      <c r="L12" s="3">
        <v>0</v>
      </c>
      <c r="M12" s="3">
        <v>0</v>
      </c>
      <c r="N12" s="49">
        <v>0</v>
      </c>
      <c r="O12" s="49">
        <v>0</v>
      </c>
      <c r="P12" s="49">
        <v>0</v>
      </c>
      <c r="Q12" s="2">
        <v>0</v>
      </c>
      <c r="R12" s="2">
        <v>0</v>
      </c>
      <c r="U12" s="1">
        <f t="shared" si="0"/>
        <v>0</v>
      </c>
      <c r="V12" s="1">
        <f t="shared" si="0"/>
        <v>0</v>
      </c>
      <c r="W12" s="1">
        <f t="shared" si="0"/>
        <v>0</v>
      </c>
      <c r="X12" s="1">
        <f t="shared" si="0"/>
        <v>0</v>
      </c>
      <c r="Y12" s="50">
        <f t="shared" si="0"/>
        <v>0</v>
      </c>
      <c r="Z12" s="50">
        <f t="shared" si="0"/>
        <v>0</v>
      </c>
      <c r="AA12" s="50">
        <f t="shared" si="0"/>
        <v>0</v>
      </c>
      <c r="AB12" s="50">
        <f t="shared" si="0"/>
        <v>0</v>
      </c>
      <c r="AC12" s="50">
        <f t="shared" si="0"/>
        <v>0</v>
      </c>
      <c r="AD12" s="50">
        <f t="shared" si="0"/>
        <v>0</v>
      </c>
      <c r="AE12" s="49">
        <f t="shared" si="0"/>
        <v>0</v>
      </c>
      <c r="AF12" s="49">
        <f t="shared" si="0"/>
        <v>0</v>
      </c>
      <c r="AG12" s="49">
        <f t="shared" si="0"/>
        <v>0</v>
      </c>
      <c r="AH12" s="2">
        <f t="shared" si="0"/>
        <v>0</v>
      </c>
      <c r="AI12" s="2">
        <f t="shared" si="0"/>
        <v>0</v>
      </c>
      <c r="AJ12" s="111">
        <f t="shared" si="1"/>
        <v>0.6428571428571429</v>
      </c>
      <c r="AK12" s="111">
        <f t="shared" si="2"/>
        <v>0.7857142857142857</v>
      </c>
      <c r="AL12" s="47">
        <f t="shared" si="3"/>
        <v>0.8571428571428571</v>
      </c>
      <c r="AM12" s="47">
        <f t="shared" si="4"/>
        <v>1</v>
      </c>
      <c r="AN12" s="47">
        <f t="shared" si="5"/>
        <v>0</v>
      </c>
      <c r="AO12" s="122">
        <f t="shared" si="6"/>
        <v>0.7857142857142857</v>
      </c>
      <c r="AP12" s="122" t="s">
        <v>718</v>
      </c>
      <c r="AQ12" s="47" t="s">
        <v>677</v>
      </c>
      <c r="AR12" s="47" t="str">
        <f t="shared" si="7"/>
        <v>NA</v>
      </c>
      <c r="AS12" s="47" t="str">
        <f t="shared" si="13"/>
        <v>NA</v>
      </c>
      <c r="AT12" s="47" t="str">
        <f t="shared" si="8"/>
        <v>NA</v>
      </c>
      <c r="AU12" s="47" t="str">
        <f t="shared" si="14"/>
        <v>NA</v>
      </c>
      <c r="AV12" s="47">
        <f t="shared" si="15"/>
        <v>1</v>
      </c>
      <c r="AW12" s="47" t="str">
        <f t="shared" si="9"/>
        <v>NA</v>
      </c>
      <c r="AX12" s="47" t="str">
        <f t="shared" si="16"/>
        <v>NA</v>
      </c>
      <c r="AY12" s="88">
        <f t="shared" si="17"/>
        <v>0.45238095238095244</v>
      </c>
      <c r="AZ12" s="94" t="str">
        <f t="shared" si="10"/>
        <v>NA</v>
      </c>
      <c r="BA12" s="94" t="str">
        <f t="shared" si="11"/>
        <v>NA</v>
      </c>
      <c r="BB12" s="94" t="str">
        <f t="shared" si="12"/>
        <v>NA</v>
      </c>
      <c r="BC12" s="94" t="str">
        <f t="shared" si="18"/>
        <v>NA</v>
      </c>
      <c r="BD12" s="94">
        <f t="shared" si="29"/>
        <v>0.45238095238095244</v>
      </c>
      <c r="BE12" s="94" t="str">
        <f t="shared" si="19"/>
        <v>NA</v>
      </c>
      <c r="BF12" s="94" t="str">
        <f t="shared" si="20"/>
        <v>NA</v>
      </c>
      <c r="BG12" s="140">
        <f t="shared" si="21"/>
        <v>0.1428571428571429</v>
      </c>
      <c r="BH12" s="141" t="str">
        <f t="shared" si="22"/>
        <v>NA</v>
      </c>
      <c r="BI12" s="141" t="str">
        <f t="shared" si="23"/>
        <v>NA</v>
      </c>
      <c r="BJ12" s="141" t="str">
        <f t="shared" si="24"/>
        <v>NA</v>
      </c>
      <c r="BK12" s="141" t="str">
        <f t="shared" si="25"/>
        <v>NA</v>
      </c>
      <c r="BL12" s="141">
        <f t="shared" si="26"/>
        <v>0.1428571428571429</v>
      </c>
      <c r="BM12" s="141" t="str">
        <f t="shared" si="27"/>
        <v>NA</v>
      </c>
      <c r="BN12" s="141" t="str">
        <f t="shared" si="28"/>
        <v>NA</v>
      </c>
    </row>
    <row r="13" spans="1:117" x14ac:dyDescent="0.3">
      <c r="B13" s="51">
        <v>41</v>
      </c>
      <c r="C13" s="48">
        <v>2</v>
      </c>
      <c r="D13" s="1">
        <v>0</v>
      </c>
      <c r="E13" s="1">
        <v>3</v>
      </c>
      <c r="F13" s="1">
        <v>3</v>
      </c>
      <c r="G13" s="39">
        <v>2</v>
      </c>
      <c r="H13" s="3">
        <v>2</v>
      </c>
      <c r="I13" s="3">
        <v>0</v>
      </c>
      <c r="J13" s="52">
        <v>0</v>
      </c>
      <c r="K13" s="3">
        <v>3</v>
      </c>
      <c r="L13" s="52">
        <v>0</v>
      </c>
      <c r="M13" s="52">
        <v>0</v>
      </c>
      <c r="N13" s="49">
        <v>0</v>
      </c>
      <c r="O13" s="49">
        <v>0</v>
      </c>
      <c r="P13" s="49">
        <v>0</v>
      </c>
      <c r="Q13" s="2">
        <v>3</v>
      </c>
      <c r="R13" s="2">
        <v>3</v>
      </c>
      <c r="S13" s="53" t="s">
        <v>53</v>
      </c>
      <c r="U13" s="1">
        <f t="shared" si="0"/>
        <v>0</v>
      </c>
      <c r="V13" s="1">
        <f t="shared" si="0"/>
        <v>1</v>
      </c>
      <c r="W13" s="1">
        <f t="shared" si="0"/>
        <v>1</v>
      </c>
      <c r="X13" s="1">
        <f t="shared" si="0"/>
        <v>1</v>
      </c>
      <c r="Y13" s="50">
        <f t="shared" si="0"/>
        <v>1</v>
      </c>
      <c r="Z13" s="50">
        <f t="shared" si="0"/>
        <v>0</v>
      </c>
      <c r="AA13" s="50">
        <f t="shared" si="0"/>
        <v>0</v>
      </c>
      <c r="AB13" s="50">
        <f t="shared" si="0"/>
        <v>1</v>
      </c>
      <c r="AC13" s="50">
        <f t="shared" si="0"/>
        <v>0</v>
      </c>
      <c r="AD13" s="50">
        <f t="shared" si="0"/>
        <v>0</v>
      </c>
      <c r="AE13" s="49">
        <f t="shared" si="0"/>
        <v>0</v>
      </c>
      <c r="AF13" s="49">
        <f t="shared" si="0"/>
        <v>0</v>
      </c>
      <c r="AG13" s="49">
        <f t="shared" si="0"/>
        <v>0</v>
      </c>
      <c r="AH13" s="2">
        <f t="shared" si="0"/>
        <v>1</v>
      </c>
      <c r="AI13" s="2">
        <f t="shared" si="0"/>
        <v>1</v>
      </c>
      <c r="AJ13" s="111">
        <f t="shared" si="1"/>
        <v>0.80952380952380953</v>
      </c>
      <c r="AK13" s="111">
        <f t="shared" si="2"/>
        <v>0.66666666666666663</v>
      </c>
      <c r="AL13" s="47">
        <f t="shared" si="3"/>
        <v>0.73809523809523814</v>
      </c>
      <c r="AM13" s="47">
        <f t="shared" si="4"/>
        <v>0.59523809523809523</v>
      </c>
      <c r="AN13" s="47">
        <f t="shared" si="5"/>
        <v>0.40476190476190477</v>
      </c>
      <c r="AO13" s="122">
        <f t="shared" si="6"/>
        <v>0.80952380952380953</v>
      </c>
      <c r="AP13" s="122" t="s">
        <v>717</v>
      </c>
      <c r="AQ13" s="47" t="s">
        <v>691</v>
      </c>
      <c r="AR13" s="47" t="str">
        <f t="shared" si="7"/>
        <v>NA</v>
      </c>
      <c r="AS13" s="47" t="str">
        <f t="shared" si="13"/>
        <v>NA</v>
      </c>
      <c r="AT13" s="47">
        <f>IF(AQ13="SIM (+util)", AK13, "NA")</f>
        <v>0.66666666666666663</v>
      </c>
      <c r="AU13" s="47" t="str">
        <f t="shared" si="14"/>
        <v>NA</v>
      </c>
      <c r="AV13" s="47" t="str">
        <f t="shared" si="15"/>
        <v>NA</v>
      </c>
      <c r="AW13" s="47" t="str">
        <f t="shared" si="9"/>
        <v>NA</v>
      </c>
      <c r="AX13" s="47" t="str">
        <f t="shared" si="16"/>
        <v>NA</v>
      </c>
      <c r="AY13" s="88">
        <f t="shared" si="17"/>
        <v>0.23015873015873012</v>
      </c>
      <c r="AZ13" s="94" t="str">
        <f t="shared" si="10"/>
        <v>NA</v>
      </c>
      <c r="BA13" s="94" t="str">
        <f t="shared" si="11"/>
        <v>NA</v>
      </c>
      <c r="BB13" s="94">
        <f t="shared" si="12"/>
        <v>0.23015873015873012</v>
      </c>
      <c r="BC13" s="94" t="str">
        <f t="shared" si="18"/>
        <v>NA</v>
      </c>
      <c r="BD13" s="94" t="str">
        <f t="shared" si="29"/>
        <v>NA</v>
      </c>
      <c r="BE13" s="94" t="str">
        <f t="shared" si="19"/>
        <v>NA</v>
      </c>
      <c r="BF13" s="94" t="str">
        <f t="shared" si="20"/>
        <v>NA</v>
      </c>
      <c r="BG13" s="140">
        <f t="shared" si="21"/>
        <v>7.1428571428571397E-2</v>
      </c>
      <c r="BH13" s="141" t="str">
        <f t="shared" si="22"/>
        <v>NA</v>
      </c>
      <c r="BI13" s="141" t="str">
        <f t="shared" si="23"/>
        <v>NA</v>
      </c>
      <c r="BJ13" s="141">
        <f t="shared" si="24"/>
        <v>7.1428571428571397E-2</v>
      </c>
      <c r="BK13" s="141" t="str">
        <f t="shared" si="25"/>
        <v>NA</v>
      </c>
      <c r="BL13" s="141" t="str">
        <f t="shared" si="26"/>
        <v>NA</v>
      </c>
      <c r="BM13" s="141" t="str">
        <f t="shared" si="27"/>
        <v>NA</v>
      </c>
      <c r="BN13" s="141" t="str">
        <f t="shared" si="28"/>
        <v>NA</v>
      </c>
    </row>
    <row r="14" spans="1:117" x14ac:dyDescent="0.3">
      <c r="B14" s="51">
        <v>43</v>
      </c>
      <c r="C14" s="48">
        <v>3</v>
      </c>
      <c r="D14" s="1">
        <v>0</v>
      </c>
      <c r="E14" s="1">
        <v>0</v>
      </c>
      <c r="F14" s="1">
        <v>1</v>
      </c>
      <c r="G14" s="39">
        <v>1</v>
      </c>
      <c r="H14" s="3">
        <v>0</v>
      </c>
      <c r="I14" s="3">
        <v>0</v>
      </c>
      <c r="J14" s="3">
        <v>1</v>
      </c>
      <c r="K14" s="3">
        <v>0</v>
      </c>
      <c r="L14" s="3">
        <v>0</v>
      </c>
      <c r="M14" s="3">
        <v>0</v>
      </c>
      <c r="N14" s="49">
        <v>3</v>
      </c>
      <c r="O14" s="49">
        <v>3</v>
      </c>
      <c r="P14" s="49">
        <v>1</v>
      </c>
      <c r="Q14" s="2">
        <v>1</v>
      </c>
      <c r="R14" s="2">
        <v>3</v>
      </c>
      <c r="U14" s="1">
        <f t="shared" si="0"/>
        <v>0</v>
      </c>
      <c r="V14" s="1">
        <f t="shared" si="0"/>
        <v>0</v>
      </c>
      <c r="W14" s="1">
        <f t="shared" si="0"/>
        <v>0</v>
      </c>
      <c r="X14" s="1">
        <f t="shared" si="0"/>
        <v>0</v>
      </c>
      <c r="Y14" s="50">
        <f t="shared" si="0"/>
        <v>0</v>
      </c>
      <c r="Z14" s="50">
        <f t="shared" si="0"/>
        <v>0</v>
      </c>
      <c r="AA14" s="50">
        <f t="shared" si="0"/>
        <v>0</v>
      </c>
      <c r="AB14" s="50">
        <f t="shared" si="0"/>
        <v>0</v>
      </c>
      <c r="AC14" s="50">
        <f t="shared" si="0"/>
        <v>0</v>
      </c>
      <c r="AD14" s="50">
        <f t="shared" si="0"/>
        <v>0</v>
      </c>
      <c r="AE14" s="49">
        <f t="shared" si="0"/>
        <v>1</v>
      </c>
      <c r="AF14" s="49">
        <f t="shared" si="0"/>
        <v>1</v>
      </c>
      <c r="AG14" s="49">
        <f t="shared" si="0"/>
        <v>0</v>
      </c>
      <c r="AH14" s="2">
        <f t="shared" si="0"/>
        <v>0</v>
      </c>
      <c r="AI14" s="2">
        <f t="shared" si="0"/>
        <v>1</v>
      </c>
      <c r="AJ14" s="111">
        <f t="shared" si="1"/>
        <v>0.5714285714285714</v>
      </c>
      <c r="AK14" s="111">
        <f t="shared" si="2"/>
        <v>0.52380952380952384</v>
      </c>
      <c r="AL14" s="47">
        <f t="shared" si="3"/>
        <v>0.73809523809523814</v>
      </c>
      <c r="AM14" s="47">
        <f t="shared" si="4"/>
        <v>0.69047619047619047</v>
      </c>
      <c r="AN14" s="47">
        <f t="shared" si="5"/>
        <v>0.30952380952380953</v>
      </c>
      <c r="AO14" s="122">
        <f t="shared" si="6"/>
        <v>0.5714285714285714</v>
      </c>
      <c r="AP14" s="122" t="s">
        <v>717</v>
      </c>
      <c r="AQ14" s="47" t="s">
        <v>676</v>
      </c>
      <c r="AR14" s="47" t="str">
        <f t="shared" si="7"/>
        <v>NA</v>
      </c>
      <c r="AS14" s="47" t="str">
        <f t="shared" si="13"/>
        <v>NA</v>
      </c>
      <c r="AT14" s="47" t="str">
        <f t="shared" ref="AT14:AT77" si="30">IF(AQ14="SIM (+util)", AK14, "NA")</f>
        <v>NA</v>
      </c>
      <c r="AU14" s="47">
        <f t="shared" si="14"/>
        <v>0.73809523809523814</v>
      </c>
      <c r="AV14" s="47" t="str">
        <f t="shared" si="15"/>
        <v>NA</v>
      </c>
      <c r="AW14" s="47" t="str">
        <f t="shared" si="9"/>
        <v>NA</v>
      </c>
      <c r="AX14" s="47" t="str">
        <f t="shared" si="16"/>
        <v>NA</v>
      </c>
      <c r="AY14" s="88">
        <f t="shared" si="17"/>
        <v>0.2142857142857143</v>
      </c>
      <c r="AZ14" s="94" t="str">
        <f t="shared" si="10"/>
        <v>NA</v>
      </c>
      <c r="BA14" s="94" t="str">
        <f t="shared" si="11"/>
        <v>NA</v>
      </c>
      <c r="BB14" s="94" t="str">
        <f t="shared" si="12"/>
        <v>NA</v>
      </c>
      <c r="BC14" s="94">
        <f t="shared" si="18"/>
        <v>0.2142857142857143</v>
      </c>
      <c r="BD14" s="94" t="str">
        <f t="shared" si="29"/>
        <v>NA</v>
      </c>
      <c r="BE14" s="94" t="str">
        <f t="shared" si="19"/>
        <v>NA</v>
      </c>
      <c r="BF14" s="94" t="str">
        <f t="shared" si="20"/>
        <v>NA</v>
      </c>
      <c r="BG14" s="140">
        <f t="shared" si="21"/>
        <v>4.7619047619047672E-2</v>
      </c>
      <c r="BH14" s="141" t="str">
        <f t="shared" si="22"/>
        <v>NA</v>
      </c>
      <c r="BI14" s="141" t="str">
        <f t="shared" si="23"/>
        <v>NA</v>
      </c>
      <c r="BJ14" s="141" t="str">
        <f t="shared" si="24"/>
        <v>NA</v>
      </c>
      <c r="BK14" s="141">
        <f t="shared" si="25"/>
        <v>4.7619047619047672E-2</v>
      </c>
      <c r="BL14" s="141" t="str">
        <f t="shared" si="26"/>
        <v>NA</v>
      </c>
      <c r="BM14" s="141" t="str">
        <f t="shared" si="27"/>
        <v>NA</v>
      </c>
      <c r="BN14" s="141" t="str">
        <f t="shared" si="28"/>
        <v>NA</v>
      </c>
    </row>
    <row r="15" spans="1:117" x14ac:dyDescent="0.3">
      <c r="B15" s="51">
        <v>44</v>
      </c>
      <c r="C15" s="48">
        <v>3</v>
      </c>
      <c r="D15" s="1">
        <v>3</v>
      </c>
      <c r="E15" s="1">
        <v>3</v>
      </c>
      <c r="F15" s="1">
        <v>3</v>
      </c>
      <c r="G15" s="39">
        <v>3</v>
      </c>
      <c r="H15" s="3">
        <v>3</v>
      </c>
      <c r="I15" s="3">
        <v>3</v>
      </c>
      <c r="J15" s="3">
        <v>3</v>
      </c>
      <c r="K15" s="3">
        <v>3</v>
      </c>
      <c r="L15" s="3">
        <v>3</v>
      </c>
      <c r="M15" s="3">
        <v>3</v>
      </c>
      <c r="N15" s="49">
        <v>3</v>
      </c>
      <c r="O15" s="49">
        <v>3</v>
      </c>
      <c r="P15" s="49">
        <v>3</v>
      </c>
      <c r="Q15" s="2">
        <v>3</v>
      </c>
      <c r="R15" s="2">
        <v>3</v>
      </c>
      <c r="U15" s="1">
        <f t="shared" si="0"/>
        <v>1</v>
      </c>
      <c r="V15" s="1">
        <f t="shared" si="0"/>
        <v>1</v>
      </c>
      <c r="W15" s="1">
        <f t="shared" si="0"/>
        <v>1</v>
      </c>
      <c r="X15" s="1">
        <f t="shared" si="0"/>
        <v>1</v>
      </c>
      <c r="Y15" s="50">
        <f t="shared" si="0"/>
        <v>1</v>
      </c>
      <c r="Z15" s="50">
        <f t="shared" si="0"/>
        <v>1</v>
      </c>
      <c r="AA15" s="50">
        <f t="shared" si="0"/>
        <v>1</v>
      </c>
      <c r="AB15" s="50">
        <f t="shared" si="0"/>
        <v>1</v>
      </c>
      <c r="AC15" s="50">
        <f t="shared" si="0"/>
        <v>1</v>
      </c>
      <c r="AD15" s="50">
        <f t="shared" si="0"/>
        <v>1</v>
      </c>
      <c r="AE15" s="49">
        <f t="shared" si="0"/>
        <v>1</v>
      </c>
      <c r="AF15" s="49">
        <f t="shared" si="0"/>
        <v>1</v>
      </c>
      <c r="AG15" s="49">
        <f t="shared" si="0"/>
        <v>1</v>
      </c>
      <c r="AH15" s="2">
        <f t="shared" si="0"/>
        <v>1</v>
      </c>
      <c r="AI15" s="2">
        <f t="shared" si="0"/>
        <v>1</v>
      </c>
      <c r="AJ15" s="111">
        <f t="shared" si="1"/>
        <v>0.35714285714285715</v>
      </c>
      <c r="AK15" s="111">
        <f t="shared" si="2"/>
        <v>0.21428571428571427</v>
      </c>
      <c r="AL15" s="47">
        <f t="shared" si="3"/>
        <v>0.14285714285714285</v>
      </c>
      <c r="AM15" s="47">
        <f t="shared" si="4"/>
        <v>0</v>
      </c>
      <c r="AN15" s="47">
        <f t="shared" si="5"/>
        <v>1</v>
      </c>
      <c r="AO15" s="122">
        <f t="shared" si="6"/>
        <v>0.35714285714285715</v>
      </c>
      <c r="AP15" s="122" t="s">
        <v>717</v>
      </c>
      <c r="AQ15" s="47" t="s">
        <v>679</v>
      </c>
      <c r="AR15" s="47" t="str">
        <f t="shared" si="7"/>
        <v>NA</v>
      </c>
      <c r="AS15" s="47" t="str">
        <f t="shared" si="13"/>
        <v>NA</v>
      </c>
      <c r="AT15" s="47" t="str">
        <f t="shared" si="30"/>
        <v>NA</v>
      </c>
      <c r="AU15" s="47" t="str">
        <f t="shared" si="14"/>
        <v>NA</v>
      </c>
      <c r="AV15" s="47" t="str">
        <f t="shared" si="15"/>
        <v>NA</v>
      </c>
      <c r="AW15" s="47" t="str">
        <f t="shared" si="9"/>
        <v>NA</v>
      </c>
      <c r="AX15" s="47">
        <f t="shared" si="16"/>
        <v>1</v>
      </c>
      <c r="AY15" s="88">
        <f t="shared" si="17"/>
        <v>0.83333333333333337</v>
      </c>
      <c r="AZ15" s="94" t="str">
        <f t="shared" si="10"/>
        <v>NA</v>
      </c>
      <c r="BA15" s="94" t="str">
        <f t="shared" si="11"/>
        <v>NA</v>
      </c>
      <c r="BB15" s="94" t="str">
        <f t="shared" si="12"/>
        <v>NA</v>
      </c>
      <c r="BC15" s="94" t="str">
        <f t="shared" si="18"/>
        <v>NA</v>
      </c>
      <c r="BD15" s="94" t="str">
        <f t="shared" si="29"/>
        <v>NA</v>
      </c>
      <c r="BE15" s="94" t="str">
        <f t="shared" si="19"/>
        <v>NA</v>
      </c>
      <c r="BF15" s="94">
        <f t="shared" si="20"/>
        <v>0.83333333333333337</v>
      </c>
      <c r="BG15" s="140">
        <f t="shared" si="21"/>
        <v>0.64285714285714279</v>
      </c>
      <c r="BH15" s="141" t="str">
        <f t="shared" si="22"/>
        <v>NA</v>
      </c>
      <c r="BI15" s="141" t="str">
        <f t="shared" si="23"/>
        <v>NA</v>
      </c>
      <c r="BJ15" s="141" t="str">
        <f t="shared" si="24"/>
        <v>NA</v>
      </c>
      <c r="BK15" s="141" t="str">
        <f t="shared" si="25"/>
        <v>NA</v>
      </c>
      <c r="BL15" s="141" t="str">
        <f t="shared" si="26"/>
        <v>NA</v>
      </c>
      <c r="BM15" s="141" t="str">
        <f t="shared" si="27"/>
        <v>NA</v>
      </c>
      <c r="BN15" s="141">
        <f t="shared" si="28"/>
        <v>0.64285714285714279</v>
      </c>
    </row>
    <row r="16" spans="1:117" x14ac:dyDescent="0.3">
      <c r="B16" s="51">
        <v>45</v>
      </c>
      <c r="C16" s="48">
        <v>3</v>
      </c>
      <c r="D16" s="1">
        <v>0</v>
      </c>
      <c r="E16" s="1">
        <v>0</v>
      </c>
      <c r="F16" s="1">
        <v>0</v>
      </c>
      <c r="G16" s="39">
        <v>0</v>
      </c>
      <c r="H16" s="3">
        <v>0</v>
      </c>
      <c r="I16" s="3">
        <v>0</v>
      </c>
      <c r="J16" s="3">
        <v>0</v>
      </c>
      <c r="K16" s="3">
        <v>0</v>
      </c>
      <c r="L16" s="3">
        <v>0</v>
      </c>
      <c r="M16" s="3">
        <v>0</v>
      </c>
      <c r="N16" s="49">
        <v>1</v>
      </c>
      <c r="O16" s="49">
        <v>1</v>
      </c>
      <c r="P16" s="49">
        <v>0</v>
      </c>
      <c r="Q16" s="2">
        <v>1</v>
      </c>
      <c r="R16" s="2">
        <v>2</v>
      </c>
      <c r="U16" s="1">
        <f t="shared" si="0"/>
        <v>0</v>
      </c>
      <c r="V16" s="1">
        <f t="shared" si="0"/>
        <v>0</v>
      </c>
      <c r="W16" s="1">
        <f t="shared" si="0"/>
        <v>0</v>
      </c>
      <c r="X16" s="1">
        <f t="shared" si="0"/>
        <v>0</v>
      </c>
      <c r="Y16" s="50">
        <f t="shared" si="0"/>
        <v>0</v>
      </c>
      <c r="Z16" s="50">
        <f t="shared" si="0"/>
        <v>0</v>
      </c>
      <c r="AA16" s="50">
        <f t="shared" si="0"/>
        <v>0</v>
      </c>
      <c r="AB16" s="50">
        <f t="shared" si="0"/>
        <v>0</v>
      </c>
      <c r="AC16" s="50">
        <f t="shared" si="0"/>
        <v>0</v>
      </c>
      <c r="AD16" s="50">
        <f t="shared" si="0"/>
        <v>0</v>
      </c>
      <c r="AE16" s="49">
        <f t="shared" si="0"/>
        <v>0</v>
      </c>
      <c r="AF16" s="49">
        <f t="shared" si="0"/>
        <v>0</v>
      </c>
      <c r="AG16" s="49">
        <f t="shared" si="0"/>
        <v>0</v>
      </c>
      <c r="AH16" s="2">
        <f t="shared" si="0"/>
        <v>0</v>
      </c>
      <c r="AI16" s="2">
        <f t="shared" si="0"/>
        <v>1</v>
      </c>
      <c r="AJ16" s="111">
        <f t="shared" si="1"/>
        <v>0.66666666666666663</v>
      </c>
      <c r="AK16" s="111">
        <f t="shared" si="2"/>
        <v>0.66666666666666663</v>
      </c>
      <c r="AL16" s="47">
        <f t="shared" si="3"/>
        <v>0.88095238095238093</v>
      </c>
      <c r="AM16" s="47">
        <f t="shared" si="4"/>
        <v>0.88095238095238093</v>
      </c>
      <c r="AN16" s="47">
        <f t="shared" si="5"/>
        <v>0.11904761904761904</v>
      </c>
      <c r="AO16" s="122">
        <f t="shared" si="6"/>
        <v>0.66666666666666663</v>
      </c>
      <c r="AP16" s="122" t="s">
        <v>718</v>
      </c>
      <c r="AQ16" s="47" t="s">
        <v>678</v>
      </c>
      <c r="AR16" s="47" t="str">
        <f t="shared" si="7"/>
        <v>NA</v>
      </c>
      <c r="AS16" s="47" t="str">
        <f t="shared" si="13"/>
        <v>NA</v>
      </c>
      <c r="AT16" s="47" t="str">
        <f t="shared" si="30"/>
        <v>NA</v>
      </c>
      <c r="AU16" s="47" t="str">
        <f t="shared" si="14"/>
        <v>NA</v>
      </c>
      <c r="AV16" s="47" t="str">
        <f t="shared" si="15"/>
        <v>NA</v>
      </c>
      <c r="AW16" s="47">
        <f t="shared" si="9"/>
        <v>0.88095238095238093</v>
      </c>
      <c r="AX16" s="47" t="str">
        <f t="shared" si="16"/>
        <v>NA</v>
      </c>
      <c r="AY16" s="88">
        <f t="shared" si="17"/>
        <v>0.32539682539682546</v>
      </c>
      <c r="AZ16" s="94" t="str">
        <f t="shared" si="10"/>
        <v>NA</v>
      </c>
      <c r="BA16" s="94" t="str">
        <f t="shared" si="11"/>
        <v>NA</v>
      </c>
      <c r="BB16" s="94" t="str">
        <f t="shared" si="12"/>
        <v>NA</v>
      </c>
      <c r="BC16" s="94" t="str">
        <f t="shared" si="18"/>
        <v>NA</v>
      </c>
      <c r="BD16" s="94" t="str">
        <f t="shared" si="29"/>
        <v>NA</v>
      </c>
      <c r="BE16" s="94">
        <f t="shared" si="19"/>
        <v>0.32539682539682546</v>
      </c>
      <c r="BF16" s="94" t="str">
        <f t="shared" si="20"/>
        <v>NA</v>
      </c>
      <c r="BG16" s="140">
        <f t="shared" si="21"/>
        <v>0</v>
      </c>
      <c r="BH16" s="141" t="str">
        <f t="shared" si="22"/>
        <v>NA</v>
      </c>
      <c r="BI16" s="141" t="str">
        <f t="shared" si="23"/>
        <v>NA</v>
      </c>
      <c r="BJ16" s="141" t="str">
        <f t="shared" si="24"/>
        <v>NA</v>
      </c>
      <c r="BK16" s="141" t="str">
        <f t="shared" si="25"/>
        <v>NA</v>
      </c>
      <c r="BL16" s="141" t="str">
        <f t="shared" si="26"/>
        <v>NA</v>
      </c>
      <c r="BM16" s="141">
        <f t="shared" si="27"/>
        <v>0</v>
      </c>
      <c r="BN16" s="141" t="str">
        <f t="shared" si="28"/>
        <v>NA</v>
      </c>
    </row>
    <row r="17" spans="2:66" s="5" customFormat="1" x14ac:dyDescent="0.3">
      <c r="B17" s="51">
        <v>46</v>
      </c>
      <c r="C17" s="48">
        <v>3</v>
      </c>
      <c r="D17" s="1">
        <v>2</v>
      </c>
      <c r="E17" s="1">
        <v>1</v>
      </c>
      <c r="F17" s="1">
        <v>0</v>
      </c>
      <c r="G17" s="39">
        <v>0</v>
      </c>
      <c r="H17" s="3">
        <v>0</v>
      </c>
      <c r="I17" s="3">
        <v>1</v>
      </c>
      <c r="J17" s="3">
        <v>1</v>
      </c>
      <c r="K17" s="3">
        <v>1</v>
      </c>
      <c r="L17" s="3">
        <v>1</v>
      </c>
      <c r="M17" s="3">
        <v>0</v>
      </c>
      <c r="N17" s="49">
        <v>1</v>
      </c>
      <c r="O17" s="49">
        <v>1</v>
      </c>
      <c r="P17" s="49">
        <v>1</v>
      </c>
      <c r="Q17" s="2">
        <v>1</v>
      </c>
      <c r="R17" s="2">
        <v>2</v>
      </c>
      <c r="S17" s="7"/>
      <c r="U17" s="1">
        <f t="shared" si="0"/>
        <v>1</v>
      </c>
      <c r="V17" s="1">
        <f t="shared" si="0"/>
        <v>0</v>
      </c>
      <c r="W17" s="1">
        <f t="shared" si="0"/>
        <v>0</v>
      </c>
      <c r="X17" s="1">
        <f t="shared" si="0"/>
        <v>0</v>
      </c>
      <c r="Y17" s="50">
        <f t="shared" si="0"/>
        <v>0</v>
      </c>
      <c r="Z17" s="50">
        <f t="shared" si="0"/>
        <v>0</v>
      </c>
      <c r="AA17" s="50">
        <f t="shared" si="0"/>
        <v>0</v>
      </c>
      <c r="AB17" s="50">
        <f t="shared" si="0"/>
        <v>0</v>
      </c>
      <c r="AC17" s="50">
        <f t="shared" si="0"/>
        <v>0</v>
      </c>
      <c r="AD17" s="50">
        <f t="shared" si="0"/>
        <v>0</v>
      </c>
      <c r="AE17" s="49">
        <f t="shared" si="0"/>
        <v>0</v>
      </c>
      <c r="AF17" s="49">
        <f t="shared" si="0"/>
        <v>0</v>
      </c>
      <c r="AG17" s="49">
        <f t="shared" si="0"/>
        <v>0</v>
      </c>
      <c r="AH17" s="2">
        <f t="shared" si="0"/>
        <v>0</v>
      </c>
      <c r="AI17" s="2">
        <f t="shared" si="0"/>
        <v>1</v>
      </c>
      <c r="AJ17" s="111">
        <f t="shared" si="1"/>
        <v>0.61904761904761907</v>
      </c>
      <c r="AK17" s="111">
        <f t="shared" si="2"/>
        <v>0.61904761904761907</v>
      </c>
      <c r="AL17" s="47">
        <f t="shared" si="3"/>
        <v>0.69047619047619047</v>
      </c>
      <c r="AM17" s="47">
        <f t="shared" si="4"/>
        <v>0.69047619047619047</v>
      </c>
      <c r="AN17" s="47">
        <f t="shared" si="5"/>
        <v>0.30952380952380953</v>
      </c>
      <c r="AO17" s="122">
        <f t="shared" si="6"/>
        <v>0.61904761904761907</v>
      </c>
      <c r="AP17" s="122" t="s">
        <v>718</v>
      </c>
      <c r="AQ17" s="47" t="s">
        <v>678</v>
      </c>
      <c r="AR17" s="47" t="str">
        <f t="shared" si="7"/>
        <v>NA</v>
      </c>
      <c r="AS17" s="47" t="str">
        <f t="shared" si="13"/>
        <v>NA</v>
      </c>
      <c r="AT17" s="47" t="str">
        <f t="shared" si="30"/>
        <v>NA</v>
      </c>
      <c r="AU17" s="47" t="str">
        <f t="shared" si="14"/>
        <v>NA</v>
      </c>
      <c r="AV17" s="47" t="str">
        <f t="shared" si="15"/>
        <v>NA</v>
      </c>
      <c r="AW17" s="47">
        <f t="shared" si="9"/>
        <v>0.69047619047619047</v>
      </c>
      <c r="AX17" s="47" t="str">
        <f t="shared" si="16"/>
        <v>NA</v>
      </c>
      <c r="AY17" s="88">
        <f t="shared" si="17"/>
        <v>0.15079365079365081</v>
      </c>
      <c r="AZ17" s="94" t="str">
        <f t="shared" si="10"/>
        <v>NA</v>
      </c>
      <c r="BA17" s="94" t="str">
        <f t="shared" si="11"/>
        <v>NA</v>
      </c>
      <c r="BB17" s="94" t="str">
        <f t="shared" si="12"/>
        <v>NA</v>
      </c>
      <c r="BC17" s="94" t="str">
        <f t="shared" si="18"/>
        <v>NA</v>
      </c>
      <c r="BD17" s="94" t="str">
        <f t="shared" si="29"/>
        <v>NA</v>
      </c>
      <c r="BE17" s="94">
        <f t="shared" si="19"/>
        <v>0.15079365079365081</v>
      </c>
      <c r="BF17" s="94" t="str">
        <f t="shared" si="20"/>
        <v>NA</v>
      </c>
      <c r="BG17" s="140">
        <f t="shared" si="21"/>
        <v>0</v>
      </c>
      <c r="BH17" s="141" t="str">
        <f t="shared" si="22"/>
        <v>NA</v>
      </c>
      <c r="BI17" s="141" t="str">
        <f t="shared" si="23"/>
        <v>NA</v>
      </c>
      <c r="BJ17" s="141" t="str">
        <f t="shared" si="24"/>
        <v>NA</v>
      </c>
      <c r="BK17" s="141" t="str">
        <f t="shared" si="25"/>
        <v>NA</v>
      </c>
      <c r="BL17" s="141" t="str">
        <f t="shared" si="26"/>
        <v>NA</v>
      </c>
      <c r="BM17" s="141">
        <f t="shared" si="27"/>
        <v>0</v>
      </c>
      <c r="BN17" s="141" t="str">
        <f t="shared" si="28"/>
        <v>NA</v>
      </c>
    </row>
    <row r="18" spans="2:66" s="5" customFormat="1" x14ac:dyDescent="0.3">
      <c r="B18" s="51">
        <v>47</v>
      </c>
      <c r="C18" s="48">
        <v>3</v>
      </c>
      <c r="D18" s="1">
        <v>1</v>
      </c>
      <c r="E18" s="1">
        <v>2</v>
      </c>
      <c r="F18" s="1">
        <v>1</v>
      </c>
      <c r="G18" s="39">
        <v>0</v>
      </c>
      <c r="H18" s="3">
        <v>0</v>
      </c>
      <c r="I18" s="3">
        <v>1</v>
      </c>
      <c r="J18" s="3">
        <v>0</v>
      </c>
      <c r="K18" s="3">
        <v>0</v>
      </c>
      <c r="L18" s="3">
        <v>1</v>
      </c>
      <c r="M18" s="3">
        <v>0</v>
      </c>
      <c r="N18" s="49">
        <v>0</v>
      </c>
      <c r="O18" s="49">
        <v>0</v>
      </c>
      <c r="P18" s="49">
        <v>0</v>
      </c>
      <c r="Q18" s="2">
        <v>0</v>
      </c>
      <c r="R18" s="2">
        <v>1</v>
      </c>
      <c r="S18" s="7"/>
      <c r="U18" s="1">
        <f t="shared" si="0"/>
        <v>0</v>
      </c>
      <c r="V18" s="1">
        <f t="shared" si="0"/>
        <v>1</v>
      </c>
      <c r="W18" s="1">
        <f t="shared" si="0"/>
        <v>0</v>
      </c>
      <c r="X18" s="1">
        <f t="shared" si="0"/>
        <v>0</v>
      </c>
      <c r="Y18" s="50">
        <f t="shared" si="0"/>
        <v>0</v>
      </c>
      <c r="Z18" s="50">
        <f t="shared" si="0"/>
        <v>0</v>
      </c>
      <c r="AA18" s="50">
        <f t="shared" si="0"/>
        <v>0</v>
      </c>
      <c r="AB18" s="50">
        <f t="shared" si="0"/>
        <v>0</v>
      </c>
      <c r="AC18" s="50">
        <f t="shared" si="0"/>
        <v>0</v>
      </c>
      <c r="AD18" s="50">
        <f t="shared" si="0"/>
        <v>0</v>
      </c>
      <c r="AE18" s="49">
        <f t="shared" si="0"/>
        <v>0</v>
      </c>
      <c r="AF18" s="49">
        <f t="shared" si="0"/>
        <v>0</v>
      </c>
      <c r="AG18" s="49">
        <f t="shared" si="0"/>
        <v>0</v>
      </c>
      <c r="AH18" s="2">
        <f t="shared" si="0"/>
        <v>0</v>
      </c>
      <c r="AI18" s="2">
        <f t="shared" si="0"/>
        <v>0</v>
      </c>
      <c r="AJ18" s="111">
        <f t="shared" si="1"/>
        <v>0.7142857142857143</v>
      </c>
      <c r="AK18" s="111">
        <f t="shared" si="2"/>
        <v>0.80952380952380953</v>
      </c>
      <c r="AL18" s="47">
        <f t="shared" si="3"/>
        <v>0.73809523809523814</v>
      </c>
      <c r="AM18" s="47">
        <f t="shared" si="4"/>
        <v>0.83333333333333337</v>
      </c>
      <c r="AN18" s="47">
        <f t="shared" si="5"/>
        <v>0.16666666666666666</v>
      </c>
      <c r="AO18" s="122">
        <f t="shared" si="6"/>
        <v>0.80952380952380953</v>
      </c>
      <c r="AP18" s="122" t="s">
        <v>718</v>
      </c>
      <c r="AQ18" s="47" t="s">
        <v>677</v>
      </c>
      <c r="AR18" s="47" t="str">
        <f t="shared" si="7"/>
        <v>NA</v>
      </c>
      <c r="AS18" s="47" t="str">
        <f t="shared" si="13"/>
        <v>NA</v>
      </c>
      <c r="AT18" s="47" t="str">
        <f t="shared" si="30"/>
        <v>NA</v>
      </c>
      <c r="AU18" s="47" t="str">
        <f t="shared" si="14"/>
        <v>NA</v>
      </c>
      <c r="AV18" s="47">
        <f t="shared" si="15"/>
        <v>0.83333333333333337</v>
      </c>
      <c r="AW18" s="47" t="str">
        <f t="shared" si="9"/>
        <v>NA</v>
      </c>
      <c r="AX18" s="47" t="str">
        <f t="shared" si="16"/>
        <v>NA</v>
      </c>
      <c r="AY18" s="88">
        <f t="shared" si="17"/>
        <v>0.26190476190476186</v>
      </c>
      <c r="AZ18" s="94" t="str">
        <f t="shared" si="10"/>
        <v>NA</v>
      </c>
      <c r="BA18" s="94" t="str">
        <f t="shared" si="11"/>
        <v>NA</v>
      </c>
      <c r="BB18" s="94" t="str">
        <f t="shared" si="12"/>
        <v>NA</v>
      </c>
      <c r="BC18" s="94" t="str">
        <f t="shared" si="18"/>
        <v>NA</v>
      </c>
      <c r="BD18" s="94">
        <f t="shared" si="29"/>
        <v>0.26190476190476186</v>
      </c>
      <c r="BE18" s="94" t="str">
        <f t="shared" si="19"/>
        <v>NA</v>
      </c>
      <c r="BF18" s="94" t="str">
        <f t="shared" si="20"/>
        <v>NA</v>
      </c>
      <c r="BG18" s="140">
        <f t="shared" si="21"/>
        <v>2.3809523809523836E-2</v>
      </c>
      <c r="BH18" s="141" t="str">
        <f t="shared" si="22"/>
        <v>NA</v>
      </c>
      <c r="BI18" s="141" t="str">
        <f t="shared" si="23"/>
        <v>NA</v>
      </c>
      <c r="BJ18" s="141" t="str">
        <f t="shared" si="24"/>
        <v>NA</v>
      </c>
      <c r="BK18" s="141" t="str">
        <f t="shared" si="25"/>
        <v>NA</v>
      </c>
      <c r="BL18" s="141">
        <f t="shared" si="26"/>
        <v>2.3809523809523836E-2</v>
      </c>
      <c r="BM18" s="141" t="str">
        <f t="shared" si="27"/>
        <v>NA</v>
      </c>
      <c r="BN18" s="141" t="str">
        <f t="shared" si="28"/>
        <v>NA</v>
      </c>
    </row>
    <row r="19" spans="2:66" s="5" customFormat="1" x14ac:dyDescent="0.3">
      <c r="B19" s="51">
        <v>48</v>
      </c>
      <c r="C19" s="48">
        <v>3</v>
      </c>
      <c r="D19" s="1">
        <v>2</v>
      </c>
      <c r="E19" s="1">
        <v>2</v>
      </c>
      <c r="F19" s="1">
        <v>3</v>
      </c>
      <c r="G19" s="39">
        <v>3</v>
      </c>
      <c r="H19" s="3">
        <v>2</v>
      </c>
      <c r="I19" s="52">
        <v>1</v>
      </c>
      <c r="J19" s="52">
        <v>0</v>
      </c>
      <c r="K19" s="3">
        <v>2</v>
      </c>
      <c r="L19" s="52">
        <v>1</v>
      </c>
      <c r="M19" s="3">
        <v>2</v>
      </c>
      <c r="N19" s="49">
        <v>0</v>
      </c>
      <c r="O19" s="49">
        <v>0</v>
      </c>
      <c r="P19" s="49">
        <v>0</v>
      </c>
      <c r="Q19" s="2">
        <v>0</v>
      </c>
      <c r="R19" s="2">
        <v>0</v>
      </c>
      <c r="S19" s="53" t="s">
        <v>25</v>
      </c>
      <c r="U19" s="1">
        <f t="shared" si="0"/>
        <v>1</v>
      </c>
      <c r="V19" s="1">
        <f t="shared" si="0"/>
        <v>1</v>
      </c>
      <c r="W19" s="1">
        <f t="shared" si="0"/>
        <v>1</v>
      </c>
      <c r="X19" s="1">
        <f t="shared" si="0"/>
        <v>1</v>
      </c>
      <c r="Y19" s="50">
        <f t="shared" si="0"/>
        <v>1</v>
      </c>
      <c r="Z19" s="50">
        <f t="shared" si="0"/>
        <v>0</v>
      </c>
      <c r="AA19" s="50">
        <f t="shared" si="0"/>
        <v>0</v>
      </c>
      <c r="AB19" s="50">
        <f t="shared" si="0"/>
        <v>1</v>
      </c>
      <c r="AC19" s="50">
        <f t="shared" si="0"/>
        <v>0</v>
      </c>
      <c r="AD19" s="50">
        <f t="shared" si="0"/>
        <v>1</v>
      </c>
      <c r="AE19" s="49">
        <f t="shared" si="0"/>
        <v>0</v>
      </c>
      <c r="AF19" s="49">
        <f t="shared" si="0"/>
        <v>0</v>
      </c>
      <c r="AG19" s="49">
        <f t="shared" si="0"/>
        <v>0</v>
      </c>
      <c r="AH19" s="2">
        <f t="shared" si="0"/>
        <v>0</v>
      </c>
      <c r="AI19" s="2">
        <f t="shared" si="0"/>
        <v>0</v>
      </c>
      <c r="AJ19" s="111">
        <f t="shared" si="1"/>
        <v>0.61904761904761907</v>
      </c>
      <c r="AK19" s="111">
        <f t="shared" si="2"/>
        <v>0.76190476190476186</v>
      </c>
      <c r="AL19" s="47">
        <f t="shared" si="3"/>
        <v>0.5</v>
      </c>
      <c r="AM19" s="47">
        <f t="shared" si="4"/>
        <v>0.6428571428571429</v>
      </c>
      <c r="AN19" s="47">
        <f t="shared" si="5"/>
        <v>0.35714285714285715</v>
      </c>
      <c r="AO19" s="122">
        <f t="shared" si="6"/>
        <v>0.76190476190476186</v>
      </c>
      <c r="AP19" s="122" t="s">
        <v>718</v>
      </c>
      <c r="AQ19" s="47" t="s">
        <v>694</v>
      </c>
      <c r="AR19" s="47">
        <f t="shared" si="7"/>
        <v>0.76190476190476186</v>
      </c>
      <c r="AS19" s="47" t="str">
        <f t="shared" si="13"/>
        <v>NA</v>
      </c>
      <c r="AT19" s="47" t="str">
        <f t="shared" si="30"/>
        <v>NA</v>
      </c>
      <c r="AU19" s="47" t="str">
        <f t="shared" si="14"/>
        <v>NA</v>
      </c>
      <c r="AV19" s="47" t="str">
        <f t="shared" si="15"/>
        <v>NA</v>
      </c>
      <c r="AW19" s="47" t="str">
        <f t="shared" si="9"/>
        <v>NA</v>
      </c>
      <c r="AX19" s="47" t="str">
        <f t="shared" si="16"/>
        <v>NA</v>
      </c>
      <c r="AY19" s="88">
        <f t="shared" si="17"/>
        <v>0.26190476190476186</v>
      </c>
      <c r="AZ19" s="94">
        <f t="shared" si="10"/>
        <v>0.26190476190476186</v>
      </c>
      <c r="BA19" s="94" t="str">
        <f t="shared" si="11"/>
        <v>NA</v>
      </c>
      <c r="BB19" s="94" t="str">
        <f t="shared" si="12"/>
        <v>NA</v>
      </c>
      <c r="BC19" s="94" t="str">
        <f t="shared" si="18"/>
        <v>NA</v>
      </c>
      <c r="BD19" s="94" t="str">
        <f t="shared" si="29"/>
        <v>NA</v>
      </c>
      <c r="BE19" s="94" t="str">
        <f t="shared" si="19"/>
        <v>NA</v>
      </c>
      <c r="BF19" s="94" t="str">
        <f t="shared" si="20"/>
        <v>NA</v>
      </c>
      <c r="BG19" s="140">
        <f t="shared" si="21"/>
        <v>0.11904761904761896</v>
      </c>
      <c r="BH19" s="141">
        <f t="shared" si="22"/>
        <v>0.11904761904761896</v>
      </c>
      <c r="BI19" s="141" t="str">
        <f t="shared" si="23"/>
        <v>NA</v>
      </c>
      <c r="BJ19" s="141" t="str">
        <f t="shared" si="24"/>
        <v>NA</v>
      </c>
      <c r="BK19" s="141" t="str">
        <f t="shared" si="25"/>
        <v>NA</v>
      </c>
      <c r="BL19" s="141" t="str">
        <f t="shared" si="26"/>
        <v>NA</v>
      </c>
      <c r="BM19" s="141" t="str">
        <f t="shared" si="27"/>
        <v>NA</v>
      </c>
      <c r="BN19" s="141" t="str">
        <f t="shared" si="28"/>
        <v>NA</v>
      </c>
    </row>
    <row r="20" spans="2:66" s="5" customFormat="1" x14ac:dyDescent="0.3">
      <c r="B20" s="51">
        <v>49</v>
      </c>
      <c r="C20" s="48">
        <v>3</v>
      </c>
      <c r="D20" s="1">
        <v>2</v>
      </c>
      <c r="E20" s="1">
        <v>1</v>
      </c>
      <c r="F20" s="1">
        <v>1</v>
      </c>
      <c r="G20" s="39">
        <v>1</v>
      </c>
      <c r="H20" s="3">
        <v>1</v>
      </c>
      <c r="I20" s="3">
        <v>1</v>
      </c>
      <c r="J20" s="3">
        <v>0</v>
      </c>
      <c r="K20" s="3">
        <v>0</v>
      </c>
      <c r="L20" s="3">
        <v>0</v>
      </c>
      <c r="M20" s="3">
        <v>0</v>
      </c>
      <c r="N20" s="49">
        <v>0</v>
      </c>
      <c r="O20" s="49">
        <v>0</v>
      </c>
      <c r="P20" s="49">
        <v>0</v>
      </c>
      <c r="Q20" s="2">
        <v>0</v>
      </c>
      <c r="R20" s="2">
        <v>0</v>
      </c>
      <c r="S20" s="7"/>
      <c r="U20" s="1">
        <f t="shared" ref="U20:AI36" si="31">IF(D20&gt;1,1,0)</f>
        <v>1</v>
      </c>
      <c r="V20" s="1">
        <f t="shared" si="31"/>
        <v>0</v>
      </c>
      <c r="W20" s="1">
        <f t="shared" si="31"/>
        <v>0</v>
      </c>
      <c r="X20" s="1">
        <f t="shared" si="31"/>
        <v>0</v>
      </c>
      <c r="Y20" s="50">
        <f t="shared" si="31"/>
        <v>0</v>
      </c>
      <c r="Z20" s="50">
        <f t="shared" si="31"/>
        <v>0</v>
      </c>
      <c r="AA20" s="50">
        <f t="shared" si="31"/>
        <v>0</v>
      </c>
      <c r="AB20" s="50">
        <f t="shared" si="31"/>
        <v>0</v>
      </c>
      <c r="AC20" s="50">
        <f t="shared" si="31"/>
        <v>0</v>
      </c>
      <c r="AD20" s="50">
        <f t="shared" si="31"/>
        <v>0</v>
      </c>
      <c r="AE20" s="49">
        <f t="shared" si="31"/>
        <v>0</v>
      </c>
      <c r="AF20" s="49">
        <f t="shared" si="31"/>
        <v>0</v>
      </c>
      <c r="AG20" s="49">
        <f t="shared" si="31"/>
        <v>0</v>
      </c>
      <c r="AH20" s="2">
        <f t="shared" si="31"/>
        <v>0</v>
      </c>
      <c r="AI20" s="2">
        <f t="shared" si="31"/>
        <v>0</v>
      </c>
      <c r="AJ20" s="111">
        <f t="shared" si="1"/>
        <v>0.69047619047619047</v>
      </c>
      <c r="AK20" s="111">
        <f t="shared" si="2"/>
        <v>0.83333333333333337</v>
      </c>
      <c r="AL20" s="47">
        <f t="shared" si="3"/>
        <v>0.7142857142857143</v>
      </c>
      <c r="AM20" s="47">
        <f t="shared" si="4"/>
        <v>0.8571428571428571</v>
      </c>
      <c r="AN20" s="47">
        <f t="shared" si="5"/>
        <v>0.14285714285714285</v>
      </c>
      <c r="AO20" s="122">
        <f t="shared" si="6"/>
        <v>0.83333333333333337</v>
      </c>
      <c r="AP20" s="122" t="s">
        <v>718</v>
      </c>
      <c r="AQ20" s="47" t="s">
        <v>677</v>
      </c>
      <c r="AR20" s="47" t="str">
        <f t="shared" si="7"/>
        <v>NA</v>
      </c>
      <c r="AS20" s="47" t="str">
        <f t="shared" si="13"/>
        <v>NA</v>
      </c>
      <c r="AT20" s="47" t="str">
        <f t="shared" si="30"/>
        <v>NA</v>
      </c>
      <c r="AU20" s="47" t="str">
        <f t="shared" si="14"/>
        <v>NA</v>
      </c>
      <c r="AV20" s="47">
        <f t="shared" si="15"/>
        <v>0.8571428571428571</v>
      </c>
      <c r="AW20" s="47" t="str">
        <f t="shared" si="9"/>
        <v>NA</v>
      </c>
      <c r="AX20" s="47" t="str">
        <f t="shared" si="16"/>
        <v>NA</v>
      </c>
      <c r="AY20" s="88">
        <f t="shared" si="17"/>
        <v>0.29365079365079361</v>
      </c>
      <c r="AZ20" s="94" t="str">
        <f t="shared" si="10"/>
        <v>NA</v>
      </c>
      <c r="BA20" s="94" t="str">
        <f t="shared" si="11"/>
        <v>NA</v>
      </c>
      <c r="BB20" s="94" t="str">
        <f t="shared" si="12"/>
        <v>NA</v>
      </c>
      <c r="BC20" s="94" t="str">
        <f t="shared" si="18"/>
        <v>NA</v>
      </c>
      <c r="BD20" s="94">
        <f t="shared" si="29"/>
        <v>0.29365079365079361</v>
      </c>
      <c r="BE20" s="94" t="str">
        <f t="shared" si="19"/>
        <v>NA</v>
      </c>
      <c r="BF20" s="94" t="str">
        <f t="shared" si="20"/>
        <v>NA</v>
      </c>
      <c r="BG20" s="140">
        <f t="shared" si="21"/>
        <v>2.3809523809523725E-2</v>
      </c>
      <c r="BH20" s="141" t="str">
        <f t="shared" si="22"/>
        <v>NA</v>
      </c>
      <c r="BI20" s="141" t="str">
        <f t="shared" si="23"/>
        <v>NA</v>
      </c>
      <c r="BJ20" s="141" t="str">
        <f t="shared" si="24"/>
        <v>NA</v>
      </c>
      <c r="BK20" s="141" t="str">
        <f t="shared" si="25"/>
        <v>NA</v>
      </c>
      <c r="BL20" s="141">
        <f t="shared" si="26"/>
        <v>2.3809523809523725E-2</v>
      </c>
      <c r="BM20" s="141" t="str">
        <f t="shared" si="27"/>
        <v>NA</v>
      </c>
      <c r="BN20" s="141" t="str">
        <f t="shared" si="28"/>
        <v>NA</v>
      </c>
    </row>
    <row r="21" spans="2:66" s="5" customFormat="1" x14ac:dyDescent="0.3">
      <c r="B21" s="51">
        <v>51</v>
      </c>
      <c r="C21" s="48">
        <v>3</v>
      </c>
      <c r="D21" s="1">
        <v>3</v>
      </c>
      <c r="E21" s="1">
        <v>0</v>
      </c>
      <c r="F21" s="1">
        <v>2</v>
      </c>
      <c r="G21" s="39">
        <v>1</v>
      </c>
      <c r="H21" s="3">
        <v>2</v>
      </c>
      <c r="I21" s="3">
        <v>2</v>
      </c>
      <c r="J21" s="3">
        <v>0</v>
      </c>
      <c r="K21" s="3">
        <v>1</v>
      </c>
      <c r="L21" s="3">
        <v>0</v>
      </c>
      <c r="M21" s="3">
        <v>0</v>
      </c>
      <c r="N21" s="49">
        <v>0</v>
      </c>
      <c r="O21" s="49">
        <v>0</v>
      </c>
      <c r="P21" s="49">
        <v>1</v>
      </c>
      <c r="Q21" s="2">
        <v>0</v>
      </c>
      <c r="R21" s="2">
        <v>0</v>
      </c>
      <c r="S21" s="7"/>
      <c r="U21" s="1">
        <f t="shared" si="31"/>
        <v>1</v>
      </c>
      <c r="V21" s="1">
        <f t="shared" si="31"/>
        <v>0</v>
      </c>
      <c r="W21" s="1">
        <f t="shared" si="31"/>
        <v>1</v>
      </c>
      <c r="X21" s="1">
        <f t="shared" si="31"/>
        <v>0</v>
      </c>
      <c r="Y21" s="50">
        <f t="shared" si="31"/>
        <v>1</v>
      </c>
      <c r="Z21" s="50">
        <f t="shared" si="31"/>
        <v>1</v>
      </c>
      <c r="AA21" s="50">
        <f t="shared" si="31"/>
        <v>0</v>
      </c>
      <c r="AB21" s="50">
        <f t="shared" si="31"/>
        <v>0</v>
      </c>
      <c r="AC21" s="50">
        <f t="shared" si="31"/>
        <v>0</v>
      </c>
      <c r="AD21" s="50">
        <f t="shared" si="31"/>
        <v>0</v>
      </c>
      <c r="AE21" s="49">
        <f t="shared" si="31"/>
        <v>0</v>
      </c>
      <c r="AF21" s="49">
        <f t="shared" si="31"/>
        <v>0</v>
      </c>
      <c r="AG21" s="49">
        <f t="shared" si="31"/>
        <v>0</v>
      </c>
      <c r="AH21" s="2">
        <f t="shared" si="31"/>
        <v>0</v>
      </c>
      <c r="AI21" s="2">
        <f t="shared" si="31"/>
        <v>0</v>
      </c>
      <c r="AJ21" s="111">
        <f t="shared" si="1"/>
        <v>0.61904761904761907</v>
      </c>
      <c r="AK21" s="111">
        <f t="shared" si="2"/>
        <v>0.76190476190476186</v>
      </c>
      <c r="AL21" s="47">
        <f t="shared" si="3"/>
        <v>0.59523809523809523</v>
      </c>
      <c r="AM21" s="47">
        <f t="shared" si="4"/>
        <v>0.73809523809523814</v>
      </c>
      <c r="AN21" s="47">
        <f t="shared" si="5"/>
        <v>0.26190476190476192</v>
      </c>
      <c r="AO21" s="122">
        <f t="shared" si="6"/>
        <v>0.76190476190476186</v>
      </c>
      <c r="AP21" s="122" t="s">
        <v>718</v>
      </c>
      <c r="AQ21" s="47" t="s">
        <v>694</v>
      </c>
      <c r="AR21" s="47">
        <f t="shared" si="7"/>
        <v>0.76190476190476186</v>
      </c>
      <c r="AS21" s="47" t="str">
        <f t="shared" si="13"/>
        <v>NA</v>
      </c>
      <c r="AT21" s="47" t="str">
        <f t="shared" si="30"/>
        <v>NA</v>
      </c>
      <c r="AU21" s="47" t="str">
        <f t="shared" si="14"/>
        <v>NA</v>
      </c>
      <c r="AV21" s="47" t="str">
        <f t="shared" si="15"/>
        <v>NA</v>
      </c>
      <c r="AW21" s="47" t="str">
        <f t="shared" si="9"/>
        <v>NA</v>
      </c>
      <c r="AX21" s="47" t="str">
        <f t="shared" si="16"/>
        <v>NA</v>
      </c>
      <c r="AY21" s="88">
        <f t="shared" si="17"/>
        <v>0.23015873015873012</v>
      </c>
      <c r="AZ21" s="94">
        <f t="shared" si="10"/>
        <v>0.23015873015873012</v>
      </c>
      <c r="BA21" s="94" t="str">
        <f t="shared" si="11"/>
        <v>NA</v>
      </c>
      <c r="BB21" s="94" t="str">
        <f t="shared" si="12"/>
        <v>NA</v>
      </c>
      <c r="BC21" s="94" t="str">
        <f t="shared" si="18"/>
        <v>NA</v>
      </c>
      <c r="BD21" s="94" t="str">
        <f t="shared" si="29"/>
        <v>NA</v>
      </c>
      <c r="BE21" s="94" t="str">
        <f t="shared" si="19"/>
        <v>NA</v>
      </c>
      <c r="BF21" s="94" t="str">
        <f t="shared" si="20"/>
        <v>NA</v>
      </c>
      <c r="BG21" s="140">
        <f t="shared" si="21"/>
        <v>2.3809523809523725E-2</v>
      </c>
      <c r="BH21" s="141">
        <f t="shared" si="22"/>
        <v>2.3809523809523725E-2</v>
      </c>
      <c r="BI21" s="141" t="str">
        <f t="shared" si="23"/>
        <v>NA</v>
      </c>
      <c r="BJ21" s="141" t="str">
        <f t="shared" si="24"/>
        <v>NA</v>
      </c>
      <c r="BK21" s="141" t="str">
        <f t="shared" si="25"/>
        <v>NA</v>
      </c>
      <c r="BL21" s="141" t="str">
        <f t="shared" si="26"/>
        <v>NA</v>
      </c>
      <c r="BM21" s="141" t="str">
        <f t="shared" si="27"/>
        <v>NA</v>
      </c>
      <c r="BN21" s="141" t="str">
        <f t="shared" si="28"/>
        <v>NA</v>
      </c>
    </row>
    <row r="22" spans="2:66" s="5" customFormat="1" x14ac:dyDescent="0.3">
      <c r="B22" s="51">
        <v>52</v>
      </c>
      <c r="C22" s="48">
        <v>3</v>
      </c>
      <c r="D22" s="1">
        <v>1</v>
      </c>
      <c r="E22" s="1">
        <v>3</v>
      </c>
      <c r="F22" s="1">
        <v>2</v>
      </c>
      <c r="G22" s="39">
        <v>2</v>
      </c>
      <c r="H22" s="3">
        <v>0</v>
      </c>
      <c r="I22" s="3">
        <v>0</v>
      </c>
      <c r="J22" s="52">
        <v>1</v>
      </c>
      <c r="K22" s="52">
        <v>0</v>
      </c>
      <c r="L22" s="52">
        <v>1</v>
      </c>
      <c r="M22" s="3">
        <v>0</v>
      </c>
      <c r="N22" s="49">
        <v>0</v>
      </c>
      <c r="O22" s="49">
        <v>0</v>
      </c>
      <c r="P22" s="49">
        <v>0</v>
      </c>
      <c r="Q22" s="2">
        <v>0</v>
      </c>
      <c r="R22" s="2">
        <v>0</v>
      </c>
      <c r="S22" s="53" t="s">
        <v>26</v>
      </c>
      <c r="U22" s="1">
        <f t="shared" si="31"/>
        <v>0</v>
      </c>
      <c r="V22" s="1">
        <f t="shared" si="31"/>
        <v>1</v>
      </c>
      <c r="W22" s="1">
        <f t="shared" si="31"/>
        <v>1</v>
      </c>
      <c r="X22" s="1">
        <f t="shared" si="31"/>
        <v>1</v>
      </c>
      <c r="Y22" s="50">
        <f t="shared" si="31"/>
        <v>0</v>
      </c>
      <c r="Z22" s="50">
        <f t="shared" si="31"/>
        <v>0</v>
      </c>
      <c r="AA22" s="50">
        <f t="shared" si="31"/>
        <v>0</v>
      </c>
      <c r="AB22" s="50">
        <f t="shared" si="31"/>
        <v>0</v>
      </c>
      <c r="AC22" s="50">
        <f t="shared" si="31"/>
        <v>0</v>
      </c>
      <c r="AD22" s="50">
        <f t="shared" si="31"/>
        <v>0</v>
      </c>
      <c r="AE22" s="49">
        <f t="shared" si="31"/>
        <v>0</v>
      </c>
      <c r="AF22" s="49">
        <f t="shared" si="31"/>
        <v>0</v>
      </c>
      <c r="AG22" s="49">
        <f t="shared" si="31"/>
        <v>0</v>
      </c>
      <c r="AH22" s="2">
        <f t="shared" si="31"/>
        <v>0</v>
      </c>
      <c r="AI22" s="2">
        <f t="shared" si="31"/>
        <v>0</v>
      </c>
      <c r="AJ22" s="111">
        <f t="shared" si="1"/>
        <v>0.73809523809523814</v>
      </c>
      <c r="AK22" s="111">
        <f t="shared" si="2"/>
        <v>0.88095238095238093</v>
      </c>
      <c r="AL22" s="47">
        <f t="shared" si="3"/>
        <v>0.66666666666666663</v>
      </c>
      <c r="AM22" s="47">
        <f t="shared" si="4"/>
        <v>0.80952380952380953</v>
      </c>
      <c r="AN22" s="47">
        <f t="shared" si="5"/>
        <v>0.19047619047619047</v>
      </c>
      <c r="AO22" s="122">
        <f t="shared" si="6"/>
        <v>0.88095238095238093</v>
      </c>
      <c r="AP22" s="122" t="s">
        <v>718</v>
      </c>
      <c r="AQ22" s="47" t="s">
        <v>694</v>
      </c>
      <c r="AR22" s="47">
        <f t="shared" si="7"/>
        <v>0.88095238095238093</v>
      </c>
      <c r="AS22" s="47" t="str">
        <f t="shared" si="13"/>
        <v>NA</v>
      </c>
      <c r="AT22" s="47" t="str">
        <f t="shared" si="30"/>
        <v>NA</v>
      </c>
      <c r="AU22" s="47" t="str">
        <f t="shared" si="14"/>
        <v>NA</v>
      </c>
      <c r="AV22" s="47" t="str">
        <f t="shared" si="15"/>
        <v>NA</v>
      </c>
      <c r="AW22" s="47" t="str">
        <f t="shared" si="9"/>
        <v>NA</v>
      </c>
      <c r="AX22" s="47" t="str">
        <f t="shared" si="16"/>
        <v>NA</v>
      </c>
      <c r="AY22" s="88">
        <f t="shared" si="17"/>
        <v>0.32539682539682535</v>
      </c>
      <c r="AZ22" s="94">
        <f t="shared" si="10"/>
        <v>0.32539682539682535</v>
      </c>
      <c r="BA22" s="94" t="str">
        <f t="shared" si="11"/>
        <v>NA</v>
      </c>
      <c r="BB22" s="94" t="str">
        <f t="shared" si="12"/>
        <v>NA</v>
      </c>
      <c r="BC22" s="94" t="str">
        <f t="shared" si="18"/>
        <v>NA</v>
      </c>
      <c r="BD22" s="94" t="str">
        <f t="shared" si="29"/>
        <v>NA</v>
      </c>
      <c r="BE22" s="94" t="str">
        <f t="shared" si="19"/>
        <v>NA</v>
      </c>
      <c r="BF22" s="94" t="str">
        <f t="shared" si="20"/>
        <v>NA</v>
      </c>
      <c r="BG22" s="140">
        <f t="shared" si="21"/>
        <v>7.1428571428571397E-2</v>
      </c>
      <c r="BH22" s="141">
        <f t="shared" si="22"/>
        <v>7.1428571428571397E-2</v>
      </c>
      <c r="BI22" s="141" t="str">
        <f t="shared" si="23"/>
        <v>NA</v>
      </c>
      <c r="BJ22" s="141" t="str">
        <f t="shared" si="24"/>
        <v>NA</v>
      </c>
      <c r="BK22" s="141" t="str">
        <f t="shared" si="25"/>
        <v>NA</v>
      </c>
      <c r="BL22" s="141" t="str">
        <f t="shared" si="26"/>
        <v>NA</v>
      </c>
      <c r="BM22" s="141" t="str">
        <f t="shared" si="27"/>
        <v>NA</v>
      </c>
      <c r="BN22" s="141" t="str">
        <f t="shared" si="28"/>
        <v>NA</v>
      </c>
    </row>
    <row r="23" spans="2:66" s="5" customFormat="1" x14ac:dyDescent="0.3">
      <c r="B23" s="51">
        <v>54</v>
      </c>
      <c r="C23" s="48">
        <v>3</v>
      </c>
      <c r="D23" s="1">
        <v>0</v>
      </c>
      <c r="E23" s="1">
        <v>0</v>
      </c>
      <c r="F23" s="1">
        <v>1</v>
      </c>
      <c r="G23" s="39">
        <v>0</v>
      </c>
      <c r="H23" s="3">
        <v>0</v>
      </c>
      <c r="I23" s="3">
        <v>1</v>
      </c>
      <c r="J23" s="3">
        <v>0</v>
      </c>
      <c r="K23" s="3">
        <v>0</v>
      </c>
      <c r="L23" s="3">
        <v>0</v>
      </c>
      <c r="M23" s="3">
        <v>0</v>
      </c>
      <c r="N23" s="49">
        <v>0</v>
      </c>
      <c r="O23" s="49">
        <v>0</v>
      </c>
      <c r="P23" s="49">
        <v>0</v>
      </c>
      <c r="Q23" s="2">
        <v>0</v>
      </c>
      <c r="R23" s="2">
        <v>0</v>
      </c>
      <c r="S23" s="7"/>
      <c r="U23" s="1">
        <f t="shared" si="31"/>
        <v>0</v>
      </c>
      <c r="V23" s="1">
        <f t="shared" si="31"/>
        <v>0</v>
      </c>
      <c r="W23" s="1">
        <f t="shared" si="31"/>
        <v>0</v>
      </c>
      <c r="X23" s="1">
        <f t="shared" si="31"/>
        <v>0</v>
      </c>
      <c r="Y23" s="50">
        <f t="shared" si="31"/>
        <v>0</v>
      </c>
      <c r="Z23" s="50">
        <f t="shared" si="31"/>
        <v>0</v>
      </c>
      <c r="AA23" s="50">
        <f t="shared" si="31"/>
        <v>0</v>
      </c>
      <c r="AB23" s="50">
        <f t="shared" si="31"/>
        <v>0</v>
      </c>
      <c r="AC23" s="50">
        <f t="shared" si="31"/>
        <v>0</v>
      </c>
      <c r="AD23" s="50">
        <f t="shared" si="31"/>
        <v>0</v>
      </c>
      <c r="AE23" s="49">
        <f t="shared" si="31"/>
        <v>0</v>
      </c>
      <c r="AF23" s="49">
        <f t="shared" si="31"/>
        <v>0</v>
      </c>
      <c r="AG23" s="49">
        <f t="shared" si="31"/>
        <v>0</v>
      </c>
      <c r="AH23" s="2">
        <f t="shared" si="31"/>
        <v>0</v>
      </c>
      <c r="AI23" s="2">
        <f t="shared" si="31"/>
        <v>0</v>
      </c>
      <c r="AJ23" s="111">
        <f t="shared" si="1"/>
        <v>0.6428571428571429</v>
      </c>
      <c r="AK23" s="111">
        <f t="shared" si="2"/>
        <v>0.7857142857142857</v>
      </c>
      <c r="AL23" s="47">
        <f t="shared" si="3"/>
        <v>0.80952380952380953</v>
      </c>
      <c r="AM23" s="47">
        <f t="shared" si="4"/>
        <v>0.95238095238095233</v>
      </c>
      <c r="AN23" s="47">
        <f t="shared" si="5"/>
        <v>4.7619047619047616E-2</v>
      </c>
      <c r="AO23" s="122">
        <f t="shared" si="6"/>
        <v>0.7857142857142857</v>
      </c>
      <c r="AP23" s="122" t="s">
        <v>718</v>
      </c>
      <c r="AQ23" s="47" t="s">
        <v>677</v>
      </c>
      <c r="AR23" s="47" t="str">
        <f t="shared" si="7"/>
        <v>NA</v>
      </c>
      <c r="AS23" s="47" t="str">
        <f t="shared" si="13"/>
        <v>NA</v>
      </c>
      <c r="AT23" s="47" t="str">
        <f t="shared" si="30"/>
        <v>NA</v>
      </c>
      <c r="AU23" s="47" t="str">
        <f t="shared" si="14"/>
        <v>NA</v>
      </c>
      <c r="AV23" s="47">
        <f t="shared" si="15"/>
        <v>0.95238095238095233</v>
      </c>
      <c r="AW23" s="47" t="str">
        <f t="shared" si="9"/>
        <v>NA</v>
      </c>
      <c r="AX23" s="47" t="str">
        <f t="shared" si="16"/>
        <v>NA</v>
      </c>
      <c r="AY23" s="88">
        <f t="shared" si="17"/>
        <v>0.40476190476190466</v>
      </c>
      <c r="AZ23" s="94" t="str">
        <f t="shared" si="10"/>
        <v>NA</v>
      </c>
      <c r="BA23" s="94" t="str">
        <f t="shared" si="11"/>
        <v>NA</v>
      </c>
      <c r="BB23" s="94" t="str">
        <f t="shared" si="12"/>
        <v>NA</v>
      </c>
      <c r="BC23" s="94" t="str">
        <f t="shared" si="18"/>
        <v>NA</v>
      </c>
      <c r="BD23" s="94">
        <f t="shared" si="29"/>
        <v>0.40476190476190466</v>
      </c>
      <c r="BE23" s="94" t="str">
        <f t="shared" si="19"/>
        <v>NA</v>
      </c>
      <c r="BF23" s="94" t="str">
        <f t="shared" si="20"/>
        <v>NA</v>
      </c>
      <c r="BG23" s="140">
        <f t="shared" si="21"/>
        <v>0.14285714285714279</v>
      </c>
      <c r="BH23" s="141" t="str">
        <f t="shared" si="22"/>
        <v>NA</v>
      </c>
      <c r="BI23" s="141" t="str">
        <f t="shared" si="23"/>
        <v>NA</v>
      </c>
      <c r="BJ23" s="141" t="str">
        <f t="shared" si="24"/>
        <v>NA</v>
      </c>
      <c r="BK23" s="141" t="str">
        <f t="shared" si="25"/>
        <v>NA</v>
      </c>
      <c r="BL23" s="141">
        <f t="shared" si="26"/>
        <v>0.14285714285714279</v>
      </c>
      <c r="BM23" s="141" t="str">
        <f t="shared" si="27"/>
        <v>NA</v>
      </c>
      <c r="BN23" s="141" t="str">
        <f t="shared" si="28"/>
        <v>NA</v>
      </c>
    </row>
    <row r="24" spans="2:66" s="5" customFormat="1" x14ac:dyDescent="0.3">
      <c r="B24" s="51">
        <v>55</v>
      </c>
      <c r="C24" s="48">
        <v>3</v>
      </c>
      <c r="D24" s="1">
        <v>2</v>
      </c>
      <c r="E24" s="1">
        <v>3</v>
      </c>
      <c r="F24" s="1">
        <v>3</v>
      </c>
      <c r="G24" s="39">
        <v>3</v>
      </c>
      <c r="H24" s="3">
        <v>2</v>
      </c>
      <c r="I24" s="3">
        <v>3</v>
      </c>
      <c r="J24" s="3">
        <v>3</v>
      </c>
      <c r="K24" s="3">
        <v>3</v>
      </c>
      <c r="L24" s="3">
        <v>3</v>
      </c>
      <c r="M24" s="3">
        <v>3</v>
      </c>
      <c r="N24" s="49">
        <v>3</v>
      </c>
      <c r="O24" s="49">
        <v>3</v>
      </c>
      <c r="P24" s="49">
        <v>3</v>
      </c>
      <c r="Q24" s="2">
        <v>1</v>
      </c>
      <c r="R24" s="2">
        <v>0</v>
      </c>
      <c r="S24" s="7"/>
      <c r="U24" s="1">
        <f t="shared" si="31"/>
        <v>1</v>
      </c>
      <c r="V24" s="1">
        <f t="shared" si="31"/>
        <v>1</v>
      </c>
      <c r="W24" s="1">
        <f t="shared" si="31"/>
        <v>1</v>
      </c>
      <c r="X24" s="1">
        <f t="shared" si="31"/>
        <v>1</v>
      </c>
      <c r="Y24" s="50">
        <f t="shared" si="31"/>
        <v>1</v>
      </c>
      <c r="Z24" s="50">
        <f t="shared" si="31"/>
        <v>1</v>
      </c>
      <c r="AA24" s="50">
        <f t="shared" si="31"/>
        <v>1</v>
      </c>
      <c r="AB24" s="50">
        <f t="shared" si="31"/>
        <v>1</v>
      </c>
      <c r="AC24" s="50">
        <f t="shared" si="31"/>
        <v>1</v>
      </c>
      <c r="AD24" s="50">
        <f t="shared" si="31"/>
        <v>1</v>
      </c>
      <c r="AE24" s="49">
        <f t="shared" si="31"/>
        <v>1</v>
      </c>
      <c r="AF24" s="49">
        <f t="shared" si="31"/>
        <v>1</v>
      </c>
      <c r="AG24" s="49">
        <f t="shared" si="31"/>
        <v>1</v>
      </c>
      <c r="AH24" s="2">
        <f t="shared" si="31"/>
        <v>0</v>
      </c>
      <c r="AI24" s="2">
        <f t="shared" si="31"/>
        <v>0</v>
      </c>
      <c r="AJ24" s="111">
        <f t="shared" si="1"/>
        <v>0.23809523809523808</v>
      </c>
      <c r="AK24" s="111">
        <f t="shared" si="2"/>
        <v>0.33333333333333331</v>
      </c>
      <c r="AL24" s="47">
        <f t="shared" si="3"/>
        <v>7.1428571428571425E-2</v>
      </c>
      <c r="AM24" s="47">
        <f t="shared" si="4"/>
        <v>0.16666666666666666</v>
      </c>
      <c r="AN24" s="47">
        <f t="shared" si="5"/>
        <v>0.83333333333333337</v>
      </c>
      <c r="AO24" s="122">
        <f t="shared" si="6"/>
        <v>0.33333333333333331</v>
      </c>
      <c r="AP24" s="122" t="s">
        <v>718</v>
      </c>
      <c r="AQ24" s="47" t="s">
        <v>679</v>
      </c>
      <c r="AR24" s="47" t="str">
        <f t="shared" si="7"/>
        <v>NA</v>
      </c>
      <c r="AS24" s="47" t="str">
        <f t="shared" si="13"/>
        <v>NA</v>
      </c>
      <c r="AT24" s="47" t="str">
        <f t="shared" si="30"/>
        <v>NA</v>
      </c>
      <c r="AU24" s="47" t="str">
        <f t="shared" si="14"/>
        <v>NA</v>
      </c>
      <c r="AV24" s="47" t="str">
        <f t="shared" si="15"/>
        <v>NA</v>
      </c>
      <c r="AW24" s="47" t="str">
        <f t="shared" si="9"/>
        <v>NA</v>
      </c>
      <c r="AX24" s="47">
        <f t="shared" si="16"/>
        <v>0.83333333333333337</v>
      </c>
      <c r="AY24" s="88">
        <f t="shared" si="17"/>
        <v>0.6428571428571429</v>
      </c>
      <c r="AZ24" s="94" t="str">
        <f t="shared" si="10"/>
        <v>NA</v>
      </c>
      <c r="BA24" s="94" t="str">
        <f t="shared" si="11"/>
        <v>NA</v>
      </c>
      <c r="BB24" s="94" t="str">
        <f t="shared" si="12"/>
        <v>NA</v>
      </c>
      <c r="BC24" s="94" t="str">
        <f t="shared" si="18"/>
        <v>NA</v>
      </c>
      <c r="BD24" s="94" t="str">
        <f t="shared" si="29"/>
        <v>NA</v>
      </c>
      <c r="BE24" s="94" t="str">
        <f t="shared" si="19"/>
        <v>NA</v>
      </c>
      <c r="BF24" s="94">
        <f t="shared" si="20"/>
        <v>0.6428571428571429</v>
      </c>
      <c r="BG24" s="140">
        <f t="shared" si="21"/>
        <v>0.5</v>
      </c>
      <c r="BH24" s="141" t="str">
        <f t="shared" si="22"/>
        <v>NA</v>
      </c>
      <c r="BI24" s="141" t="str">
        <f t="shared" si="23"/>
        <v>NA</v>
      </c>
      <c r="BJ24" s="141" t="str">
        <f t="shared" si="24"/>
        <v>NA</v>
      </c>
      <c r="BK24" s="141" t="str">
        <f t="shared" si="25"/>
        <v>NA</v>
      </c>
      <c r="BL24" s="141" t="str">
        <f t="shared" si="26"/>
        <v>NA</v>
      </c>
      <c r="BM24" s="141" t="str">
        <f t="shared" si="27"/>
        <v>NA</v>
      </c>
      <c r="BN24" s="141">
        <f t="shared" si="28"/>
        <v>0.5</v>
      </c>
    </row>
    <row r="25" spans="2:66" s="5" customFormat="1" x14ac:dyDescent="0.3">
      <c r="B25" s="51">
        <v>57</v>
      </c>
      <c r="C25" s="48">
        <v>3</v>
      </c>
      <c r="D25" s="1">
        <v>1</v>
      </c>
      <c r="E25" s="1">
        <v>2</v>
      </c>
      <c r="F25" s="1">
        <v>1</v>
      </c>
      <c r="G25" s="39">
        <v>0</v>
      </c>
      <c r="H25" s="3">
        <v>0</v>
      </c>
      <c r="I25" s="3">
        <v>0</v>
      </c>
      <c r="J25" s="3">
        <v>0</v>
      </c>
      <c r="K25" s="3">
        <v>0</v>
      </c>
      <c r="L25" s="3">
        <v>0</v>
      </c>
      <c r="M25" s="3">
        <v>0</v>
      </c>
      <c r="N25" s="49">
        <v>0</v>
      </c>
      <c r="O25" s="49">
        <v>0</v>
      </c>
      <c r="P25" s="49">
        <v>0</v>
      </c>
      <c r="Q25" s="2">
        <v>0</v>
      </c>
      <c r="R25" s="2">
        <v>0</v>
      </c>
      <c r="S25" s="7"/>
      <c r="U25" s="1">
        <f t="shared" si="31"/>
        <v>0</v>
      </c>
      <c r="V25" s="1">
        <f t="shared" si="31"/>
        <v>1</v>
      </c>
      <c r="W25" s="1">
        <f t="shared" si="31"/>
        <v>0</v>
      </c>
      <c r="X25" s="1">
        <f t="shared" si="31"/>
        <v>0</v>
      </c>
      <c r="Y25" s="50">
        <f t="shared" si="31"/>
        <v>0</v>
      </c>
      <c r="Z25" s="50">
        <f t="shared" si="31"/>
        <v>0</v>
      </c>
      <c r="AA25" s="50">
        <f t="shared" si="31"/>
        <v>0</v>
      </c>
      <c r="AB25" s="50">
        <f t="shared" si="31"/>
        <v>0</v>
      </c>
      <c r="AC25" s="50">
        <f t="shared" si="31"/>
        <v>0</v>
      </c>
      <c r="AD25" s="50">
        <f t="shared" si="31"/>
        <v>0</v>
      </c>
      <c r="AE25" s="49">
        <f t="shared" si="31"/>
        <v>0</v>
      </c>
      <c r="AF25" s="49">
        <f t="shared" si="31"/>
        <v>0</v>
      </c>
      <c r="AG25" s="49">
        <f t="shared" si="31"/>
        <v>0</v>
      </c>
      <c r="AH25" s="2">
        <f t="shared" si="31"/>
        <v>0</v>
      </c>
      <c r="AI25" s="2">
        <f t="shared" si="31"/>
        <v>0</v>
      </c>
      <c r="AJ25" s="111">
        <f t="shared" si="1"/>
        <v>0.73809523809523814</v>
      </c>
      <c r="AK25" s="111">
        <f t="shared" si="2"/>
        <v>0.88095238095238093</v>
      </c>
      <c r="AL25" s="47">
        <f t="shared" si="3"/>
        <v>0.76190476190476186</v>
      </c>
      <c r="AM25" s="47">
        <f t="shared" si="4"/>
        <v>0.90476190476190477</v>
      </c>
      <c r="AN25" s="47">
        <f t="shared" si="5"/>
        <v>9.5238095238095233E-2</v>
      </c>
      <c r="AO25" s="122">
        <f t="shared" si="6"/>
        <v>0.88095238095238093</v>
      </c>
      <c r="AP25" s="122" t="s">
        <v>718</v>
      </c>
      <c r="AQ25" s="47" t="s">
        <v>677</v>
      </c>
      <c r="AR25" s="47" t="str">
        <f t="shared" si="7"/>
        <v>NA</v>
      </c>
      <c r="AS25" s="47" t="str">
        <f t="shared" si="13"/>
        <v>NA</v>
      </c>
      <c r="AT25" s="47" t="str">
        <f t="shared" si="30"/>
        <v>NA</v>
      </c>
      <c r="AU25" s="47" t="str">
        <f t="shared" si="14"/>
        <v>NA</v>
      </c>
      <c r="AV25" s="47">
        <f t="shared" si="15"/>
        <v>0.90476190476190477</v>
      </c>
      <c r="AW25" s="47" t="str">
        <f t="shared" si="9"/>
        <v>NA</v>
      </c>
      <c r="AX25" s="47" t="str">
        <f t="shared" si="16"/>
        <v>NA</v>
      </c>
      <c r="AY25" s="88">
        <f t="shared" si="17"/>
        <v>0.32539682539682535</v>
      </c>
      <c r="AZ25" s="94" t="str">
        <f t="shared" si="10"/>
        <v>NA</v>
      </c>
      <c r="BA25" s="94" t="str">
        <f t="shared" si="11"/>
        <v>NA</v>
      </c>
      <c r="BB25" s="94" t="str">
        <f t="shared" si="12"/>
        <v>NA</v>
      </c>
      <c r="BC25" s="94" t="str">
        <f t="shared" si="18"/>
        <v>NA</v>
      </c>
      <c r="BD25" s="94">
        <f t="shared" si="29"/>
        <v>0.32539682539682535</v>
      </c>
      <c r="BE25" s="94" t="str">
        <f t="shared" si="19"/>
        <v>NA</v>
      </c>
      <c r="BF25" s="94" t="str">
        <f t="shared" si="20"/>
        <v>NA</v>
      </c>
      <c r="BG25" s="140">
        <f t="shared" si="21"/>
        <v>2.3809523809523836E-2</v>
      </c>
      <c r="BH25" s="141" t="str">
        <f t="shared" si="22"/>
        <v>NA</v>
      </c>
      <c r="BI25" s="141" t="str">
        <f t="shared" si="23"/>
        <v>NA</v>
      </c>
      <c r="BJ25" s="141" t="str">
        <f t="shared" si="24"/>
        <v>NA</v>
      </c>
      <c r="BK25" s="141" t="str">
        <f t="shared" si="25"/>
        <v>NA</v>
      </c>
      <c r="BL25" s="141">
        <f t="shared" si="26"/>
        <v>2.3809523809523836E-2</v>
      </c>
      <c r="BM25" s="141" t="str">
        <f t="shared" si="27"/>
        <v>NA</v>
      </c>
      <c r="BN25" s="141" t="str">
        <f t="shared" si="28"/>
        <v>NA</v>
      </c>
    </row>
    <row r="26" spans="2:66" s="5" customFormat="1" x14ac:dyDescent="0.3">
      <c r="B26" s="51">
        <v>58</v>
      </c>
      <c r="C26" s="48">
        <v>3</v>
      </c>
      <c r="D26" s="1">
        <v>3</v>
      </c>
      <c r="E26" s="1">
        <v>2</v>
      </c>
      <c r="F26" s="1">
        <v>1</v>
      </c>
      <c r="G26" s="39">
        <v>2</v>
      </c>
      <c r="H26" s="3">
        <v>3</v>
      </c>
      <c r="I26" s="52">
        <v>1</v>
      </c>
      <c r="J26" s="3">
        <v>3</v>
      </c>
      <c r="K26" s="52">
        <v>1</v>
      </c>
      <c r="L26" s="3">
        <v>0</v>
      </c>
      <c r="M26" s="52">
        <v>0</v>
      </c>
      <c r="N26" s="49">
        <v>0</v>
      </c>
      <c r="O26" s="49">
        <v>0</v>
      </c>
      <c r="P26" s="49">
        <v>0</v>
      </c>
      <c r="Q26" s="2">
        <v>0</v>
      </c>
      <c r="R26" s="2">
        <v>0</v>
      </c>
      <c r="S26" s="53" t="s">
        <v>27</v>
      </c>
      <c r="U26" s="1">
        <f t="shared" si="31"/>
        <v>1</v>
      </c>
      <c r="V26" s="1">
        <f t="shared" si="31"/>
        <v>1</v>
      </c>
      <c r="W26" s="1">
        <f t="shared" si="31"/>
        <v>0</v>
      </c>
      <c r="X26" s="1">
        <f t="shared" si="31"/>
        <v>1</v>
      </c>
      <c r="Y26" s="50">
        <f t="shared" si="31"/>
        <v>1</v>
      </c>
      <c r="Z26" s="50">
        <f t="shared" si="31"/>
        <v>0</v>
      </c>
      <c r="AA26" s="50">
        <f t="shared" si="31"/>
        <v>1</v>
      </c>
      <c r="AB26" s="50">
        <f t="shared" si="31"/>
        <v>0</v>
      </c>
      <c r="AC26" s="50">
        <f t="shared" si="31"/>
        <v>0</v>
      </c>
      <c r="AD26" s="50">
        <f t="shared" si="31"/>
        <v>0</v>
      </c>
      <c r="AE26" s="49">
        <f t="shared" si="31"/>
        <v>0</v>
      </c>
      <c r="AF26" s="49">
        <f t="shared" si="31"/>
        <v>0</v>
      </c>
      <c r="AG26" s="49">
        <f t="shared" si="31"/>
        <v>0</v>
      </c>
      <c r="AH26" s="2">
        <f t="shared" si="31"/>
        <v>0</v>
      </c>
      <c r="AI26" s="2">
        <f t="shared" si="31"/>
        <v>0</v>
      </c>
      <c r="AJ26" s="111">
        <f t="shared" si="1"/>
        <v>0.59523809523809523</v>
      </c>
      <c r="AK26" s="111">
        <f t="shared" si="2"/>
        <v>0.73809523809523814</v>
      </c>
      <c r="AL26" s="47">
        <f t="shared" si="3"/>
        <v>0.52380952380952384</v>
      </c>
      <c r="AM26" s="47">
        <f t="shared" si="4"/>
        <v>0.66666666666666663</v>
      </c>
      <c r="AN26" s="47">
        <f t="shared" si="5"/>
        <v>0.33333333333333331</v>
      </c>
      <c r="AO26" s="122">
        <f t="shared" si="6"/>
        <v>0.73809523809523814</v>
      </c>
      <c r="AP26" s="122" t="s">
        <v>718</v>
      </c>
      <c r="AQ26" s="47" t="s">
        <v>694</v>
      </c>
      <c r="AR26" s="47">
        <f t="shared" si="7"/>
        <v>0.73809523809523814</v>
      </c>
      <c r="AS26" s="47" t="str">
        <f t="shared" si="13"/>
        <v>NA</v>
      </c>
      <c r="AT26" s="47" t="str">
        <f t="shared" si="30"/>
        <v>NA</v>
      </c>
      <c r="AU26" s="47" t="str">
        <f t="shared" si="14"/>
        <v>NA</v>
      </c>
      <c r="AV26" s="47" t="str">
        <f t="shared" si="15"/>
        <v>NA</v>
      </c>
      <c r="AW26" s="47" t="str">
        <f t="shared" si="9"/>
        <v>NA</v>
      </c>
      <c r="AX26" s="47" t="str">
        <f t="shared" si="16"/>
        <v>NA</v>
      </c>
      <c r="AY26" s="88">
        <f t="shared" si="17"/>
        <v>0.23015873015873023</v>
      </c>
      <c r="AZ26" s="94">
        <f t="shared" si="10"/>
        <v>0.23015873015873023</v>
      </c>
      <c r="BA26" s="94" t="str">
        <f t="shared" si="11"/>
        <v>NA</v>
      </c>
      <c r="BB26" s="94" t="str">
        <f t="shared" si="12"/>
        <v>NA</v>
      </c>
      <c r="BC26" s="94" t="str">
        <f t="shared" si="18"/>
        <v>NA</v>
      </c>
      <c r="BD26" s="94" t="str">
        <f t="shared" si="29"/>
        <v>NA</v>
      </c>
      <c r="BE26" s="94" t="str">
        <f t="shared" si="19"/>
        <v>NA</v>
      </c>
      <c r="BF26" s="94" t="str">
        <f t="shared" si="20"/>
        <v>NA</v>
      </c>
      <c r="BG26" s="140">
        <f t="shared" si="21"/>
        <v>7.1428571428571508E-2</v>
      </c>
      <c r="BH26" s="141">
        <f t="shared" si="22"/>
        <v>7.1428571428571508E-2</v>
      </c>
      <c r="BI26" s="141" t="str">
        <f t="shared" si="23"/>
        <v>NA</v>
      </c>
      <c r="BJ26" s="141" t="str">
        <f t="shared" si="24"/>
        <v>NA</v>
      </c>
      <c r="BK26" s="141" t="str">
        <f t="shared" si="25"/>
        <v>NA</v>
      </c>
      <c r="BL26" s="141" t="str">
        <f t="shared" si="26"/>
        <v>NA</v>
      </c>
      <c r="BM26" s="141" t="str">
        <f t="shared" si="27"/>
        <v>NA</v>
      </c>
      <c r="BN26" s="141" t="str">
        <f t="shared" si="28"/>
        <v>NA</v>
      </c>
    </row>
    <row r="27" spans="2:66" s="5" customFormat="1" x14ac:dyDescent="0.3">
      <c r="B27" s="51">
        <v>59</v>
      </c>
      <c r="C27" s="48">
        <v>3</v>
      </c>
      <c r="D27" s="1">
        <v>1</v>
      </c>
      <c r="E27" s="1">
        <v>1</v>
      </c>
      <c r="F27" s="1">
        <v>0</v>
      </c>
      <c r="G27" s="39">
        <v>1</v>
      </c>
      <c r="H27" s="3">
        <v>1</v>
      </c>
      <c r="I27" s="3">
        <v>1</v>
      </c>
      <c r="J27" s="3">
        <v>0</v>
      </c>
      <c r="K27" s="3">
        <v>0</v>
      </c>
      <c r="L27" s="3">
        <v>0</v>
      </c>
      <c r="M27" s="3">
        <v>0</v>
      </c>
      <c r="N27" s="49">
        <v>0</v>
      </c>
      <c r="O27" s="49">
        <v>0</v>
      </c>
      <c r="P27" s="49">
        <v>0</v>
      </c>
      <c r="Q27" s="2">
        <v>0</v>
      </c>
      <c r="R27" s="2">
        <v>0</v>
      </c>
      <c r="S27" s="7"/>
      <c r="U27" s="1">
        <f t="shared" si="31"/>
        <v>0</v>
      </c>
      <c r="V27" s="1">
        <f t="shared" si="31"/>
        <v>0</v>
      </c>
      <c r="W27" s="1">
        <f t="shared" si="31"/>
        <v>0</v>
      </c>
      <c r="X27" s="1">
        <f t="shared" si="31"/>
        <v>0</v>
      </c>
      <c r="Y27" s="50">
        <f t="shared" si="31"/>
        <v>0</v>
      </c>
      <c r="Z27" s="50">
        <f t="shared" si="31"/>
        <v>0</v>
      </c>
      <c r="AA27" s="50">
        <f t="shared" si="31"/>
        <v>0</v>
      </c>
      <c r="AB27" s="50">
        <f t="shared" si="31"/>
        <v>0</v>
      </c>
      <c r="AC27" s="50">
        <f t="shared" si="31"/>
        <v>0</v>
      </c>
      <c r="AD27" s="50">
        <f t="shared" si="31"/>
        <v>0</v>
      </c>
      <c r="AE27" s="49">
        <f t="shared" si="31"/>
        <v>0</v>
      </c>
      <c r="AF27" s="49">
        <f t="shared" si="31"/>
        <v>0</v>
      </c>
      <c r="AG27" s="49">
        <f t="shared" si="31"/>
        <v>0</v>
      </c>
      <c r="AH27" s="2">
        <f t="shared" si="31"/>
        <v>0</v>
      </c>
      <c r="AI27" s="2">
        <f t="shared" si="31"/>
        <v>0</v>
      </c>
      <c r="AJ27" s="111">
        <f t="shared" si="1"/>
        <v>0.6428571428571429</v>
      </c>
      <c r="AK27" s="111">
        <f t="shared" si="2"/>
        <v>0.7857142857142857</v>
      </c>
      <c r="AL27" s="47">
        <f t="shared" si="3"/>
        <v>0.76190476190476186</v>
      </c>
      <c r="AM27" s="47">
        <f t="shared" si="4"/>
        <v>0.90476190476190477</v>
      </c>
      <c r="AN27" s="47">
        <f t="shared" si="5"/>
        <v>9.5238095238095233E-2</v>
      </c>
      <c r="AO27" s="122">
        <f t="shared" si="6"/>
        <v>0.7857142857142857</v>
      </c>
      <c r="AP27" s="122" t="s">
        <v>718</v>
      </c>
      <c r="AQ27" s="47" t="s">
        <v>677</v>
      </c>
      <c r="AR27" s="47" t="str">
        <f t="shared" si="7"/>
        <v>NA</v>
      </c>
      <c r="AS27" s="47" t="str">
        <f t="shared" si="13"/>
        <v>NA</v>
      </c>
      <c r="AT27" s="47" t="str">
        <f t="shared" si="30"/>
        <v>NA</v>
      </c>
      <c r="AU27" s="47" t="str">
        <f t="shared" si="14"/>
        <v>NA</v>
      </c>
      <c r="AV27" s="47">
        <f t="shared" si="15"/>
        <v>0.90476190476190477</v>
      </c>
      <c r="AW27" s="47" t="str">
        <f t="shared" si="9"/>
        <v>NA</v>
      </c>
      <c r="AX27" s="47" t="str">
        <f t="shared" si="16"/>
        <v>NA</v>
      </c>
      <c r="AY27" s="88">
        <f t="shared" si="17"/>
        <v>0.35714285714285721</v>
      </c>
      <c r="AZ27" s="94" t="str">
        <f t="shared" si="10"/>
        <v>NA</v>
      </c>
      <c r="BA27" s="94" t="str">
        <f t="shared" si="11"/>
        <v>NA</v>
      </c>
      <c r="BB27" s="94" t="str">
        <f t="shared" si="12"/>
        <v>NA</v>
      </c>
      <c r="BC27" s="94" t="str">
        <f t="shared" si="18"/>
        <v>NA</v>
      </c>
      <c r="BD27" s="94">
        <f t="shared" si="29"/>
        <v>0.35714285714285721</v>
      </c>
      <c r="BE27" s="94" t="str">
        <f t="shared" si="19"/>
        <v>NA</v>
      </c>
      <c r="BF27" s="94" t="str">
        <f t="shared" si="20"/>
        <v>NA</v>
      </c>
      <c r="BG27" s="140">
        <f t="shared" si="21"/>
        <v>0.11904761904761907</v>
      </c>
      <c r="BH27" s="141" t="str">
        <f t="shared" si="22"/>
        <v>NA</v>
      </c>
      <c r="BI27" s="141" t="str">
        <f t="shared" si="23"/>
        <v>NA</v>
      </c>
      <c r="BJ27" s="141" t="str">
        <f t="shared" si="24"/>
        <v>NA</v>
      </c>
      <c r="BK27" s="141" t="str">
        <f t="shared" si="25"/>
        <v>NA</v>
      </c>
      <c r="BL27" s="141">
        <f t="shared" si="26"/>
        <v>0.11904761904761907</v>
      </c>
      <c r="BM27" s="141" t="str">
        <f t="shared" si="27"/>
        <v>NA</v>
      </c>
      <c r="BN27" s="141" t="str">
        <f t="shared" si="28"/>
        <v>NA</v>
      </c>
    </row>
    <row r="28" spans="2:66" s="5" customFormat="1" x14ac:dyDescent="0.3">
      <c r="B28" s="51">
        <v>60</v>
      </c>
      <c r="C28" s="48">
        <v>3</v>
      </c>
      <c r="D28" s="1">
        <v>2</v>
      </c>
      <c r="E28" s="1">
        <v>1</v>
      </c>
      <c r="F28" s="1">
        <v>1</v>
      </c>
      <c r="G28" s="39">
        <v>3</v>
      </c>
      <c r="H28" s="3">
        <v>1</v>
      </c>
      <c r="I28" s="52">
        <v>2</v>
      </c>
      <c r="J28" s="3">
        <v>1</v>
      </c>
      <c r="K28" s="3">
        <v>1</v>
      </c>
      <c r="L28" s="3">
        <v>1</v>
      </c>
      <c r="M28" s="52">
        <v>0</v>
      </c>
      <c r="N28" s="49">
        <v>0</v>
      </c>
      <c r="O28" s="49">
        <v>0</v>
      </c>
      <c r="P28" s="49">
        <v>0</v>
      </c>
      <c r="Q28" s="2">
        <v>0</v>
      </c>
      <c r="R28" s="2">
        <v>0</v>
      </c>
      <c r="S28" s="53" t="s">
        <v>29</v>
      </c>
      <c r="U28" s="1">
        <f t="shared" si="31"/>
        <v>1</v>
      </c>
      <c r="V28" s="1">
        <f t="shared" si="31"/>
        <v>0</v>
      </c>
      <c r="W28" s="1">
        <f t="shared" si="31"/>
        <v>0</v>
      </c>
      <c r="X28" s="1">
        <f t="shared" si="31"/>
        <v>1</v>
      </c>
      <c r="Y28" s="50">
        <f t="shared" si="31"/>
        <v>0</v>
      </c>
      <c r="Z28" s="50">
        <f t="shared" si="31"/>
        <v>1</v>
      </c>
      <c r="AA28" s="50">
        <f t="shared" si="31"/>
        <v>0</v>
      </c>
      <c r="AB28" s="50">
        <f t="shared" si="31"/>
        <v>0</v>
      </c>
      <c r="AC28" s="50">
        <f t="shared" si="31"/>
        <v>0</v>
      </c>
      <c r="AD28" s="50">
        <f t="shared" si="31"/>
        <v>0</v>
      </c>
      <c r="AE28" s="49">
        <f t="shared" si="31"/>
        <v>0</v>
      </c>
      <c r="AF28" s="49">
        <f t="shared" si="31"/>
        <v>0</v>
      </c>
      <c r="AG28" s="49">
        <f t="shared" si="31"/>
        <v>0</v>
      </c>
      <c r="AH28" s="2">
        <f t="shared" si="31"/>
        <v>0</v>
      </c>
      <c r="AI28" s="2">
        <f t="shared" si="31"/>
        <v>0</v>
      </c>
      <c r="AJ28" s="111">
        <f t="shared" si="1"/>
        <v>0.59523809523809523</v>
      </c>
      <c r="AK28" s="111">
        <f t="shared" si="2"/>
        <v>0.73809523809523814</v>
      </c>
      <c r="AL28" s="47">
        <f t="shared" si="3"/>
        <v>0.61904761904761907</v>
      </c>
      <c r="AM28" s="47">
        <f t="shared" si="4"/>
        <v>0.76190476190476186</v>
      </c>
      <c r="AN28" s="47">
        <f t="shared" si="5"/>
        <v>0.23809523809523808</v>
      </c>
      <c r="AO28" s="122">
        <f t="shared" si="6"/>
        <v>0.73809523809523814</v>
      </c>
      <c r="AP28" s="122" t="s">
        <v>718</v>
      </c>
      <c r="AQ28" s="47" t="s">
        <v>677</v>
      </c>
      <c r="AR28" s="47" t="str">
        <f t="shared" si="7"/>
        <v>NA</v>
      </c>
      <c r="AS28" s="47" t="str">
        <f t="shared" si="13"/>
        <v>NA</v>
      </c>
      <c r="AT28" s="47" t="str">
        <f t="shared" si="30"/>
        <v>NA</v>
      </c>
      <c r="AU28" s="47" t="str">
        <f t="shared" si="14"/>
        <v>NA</v>
      </c>
      <c r="AV28" s="47">
        <f t="shared" si="15"/>
        <v>0.76190476190476186</v>
      </c>
      <c r="AW28" s="47" t="str">
        <f t="shared" si="9"/>
        <v>NA</v>
      </c>
      <c r="AX28" s="47" t="str">
        <f t="shared" si="16"/>
        <v>NA</v>
      </c>
      <c r="AY28" s="88">
        <f t="shared" si="17"/>
        <v>0.23015873015873012</v>
      </c>
      <c r="AZ28" s="94" t="str">
        <f t="shared" si="10"/>
        <v>NA</v>
      </c>
      <c r="BA28" s="94" t="str">
        <f t="shared" si="11"/>
        <v>NA</v>
      </c>
      <c r="BB28" s="94" t="str">
        <f t="shared" si="12"/>
        <v>NA</v>
      </c>
      <c r="BC28" s="94" t="str">
        <f t="shared" si="18"/>
        <v>NA</v>
      </c>
      <c r="BD28" s="94">
        <f t="shared" si="29"/>
        <v>0.23015873015873012</v>
      </c>
      <c r="BE28" s="94" t="str">
        <f t="shared" si="19"/>
        <v>NA</v>
      </c>
      <c r="BF28" s="94" t="str">
        <f t="shared" si="20"/>
        <v>NA</v>
      </c>
      <c r="BG28" s="140">
        <f t="shared" si="21"/>
        <v>2.3809523809523725E-2</v>
      </c>
      <c r="BH28" s="141" t="str">
        <f t="shared" si="22"/>
        <v>NA</v>
      </c>
      <c r="BI28" s="141" t="str">
        <f t="shared" si="23"/>
        <v>NA</v>
      </c>
      <c r="BJ28" s="141" t="str">
        <f t="shared" si="24"/>
        <v>NA</v>
      </c>
      <c r="BK28" s="141" t="str">
        <f t="shared" si="25"/>
        <v>NA</v>
      </c>
      <c r="BL28" s="141">
        <f t="shared" si="26"/>
        <v>2.3809523809523725E-2</v>
      </c>
      <c r="BM28" s="141" t="str">
        <f t="shared" si="27"/>
        <v>NA</v>
      </c>
      <c r="BN28" s="141" t="str">
        <f t="shared" si="28"/>
        <v>NA</v>
      </c>
    </row>
    <row r="29" spans="2:66" s="5" customFormat="1" x14ac:dyDescent="0.3">
      <c r="B29" s="51">
        <v>61</v>
      </c>
      <c r="C29" s="48">
        <v>3</v>
      </c>
      <c r="D29" s="1">
        <v>3</v>
      </c>
      <c r="E29" s="1">
        <v>2</v>
      </c>
      <c r="F29" s="1">
        <v>0</v>
      </c>
      <c r="G29" s="39">
        <v>0</v>
      </c>
      <c r="H29" s="3">
        <v>2</v>
      </c>
      <c r="I29" s="3">
        <v>0</v>
      </c>
      <c r="J29" s="3">
        <v>1</v>
      </c>
      <c r="K29" s="3">
        <v>0</v>
      </c>
      <c r="L29" s="3">
        <v>1</v>
      </c>
      <c r="M29" s="3">
        <v>0</v>
      </c>
      <c r="N29" s="49">
        <v>0</v>
      </c>
      <c r="O29" s="49">
        <v>0</v>
      </c>
      <c r="P29" s="49">
        <v>0</v>
      </c>
      <c r="Q29" s="2">
        <v>0</v>
      </c>
      <c r="R29" s="2">
        <v>0</v>
      </c>
      <c r="S29" s="7"/>
      <c r="U29" s="1">
        <f t="shared" si="31"/>
        <v>1</v>
      </c>
      <c r="V29" s="1">
        <f t="shared" si="31"/>
        <v>1</v>
      </c>
      <c r="W29" s="1">
        <f t="shared" si="31"/>
        <v>0</v>
      </c>
      <c r="X29" s="1">
        <f t="shared" si="31"/>
        <v>0</v>
      </c>
      <c r="Y29" s="50">
        <f t="shared" si="31"/>
        <v>1</v>
      </c>
      <c r="Z29" s="50">
        <f t="shared" si="31"/>
        <v>0</v>
      </c>
      <c r="AA29" s="50">
        <f t="shared" si="31"/>
        <v>0</v>
      </c>
      <c r="AB29" s="50">
        <f t="shared" si="31"/>
        <v>0</v>
      </c>
      <c r="AC29" s="50">
        <f t="shared" si="31"/>
        <v>0</v>
      </c>
      <c r="AD29" s="50">
        <f t="shared" si="31"/>
        <v>0</v>
      </c>
      <c r="AE29" s="49">
        <f t="shared" si="31"/>
        <v>0</v>
      </c>
      <c r="AF29" s="49">
        <f t="shared" si="31"/>
        <v>0</v>
      </c>
      <c r="AG29" s="49">
        <f t="shared" si="31"/>
        <v>0</v>
      </c>
      <c r="AH29" s="2">
        <f t="shared" si="31"/>
        <v>0</v>
      </c>
      <c r="AI29" s="2">
        <f t="shared" si="31"/>
        <v>0</v>
      </c>
      <c r="AJ29" s="111">
        <f t="shared" si="1"/>
        <v>0.66666666666666663</v>
      </c>
      <c r="AK29" s="111">
        <f t="shared" si="2"/>
        <v>0.80952380952380953</v>
      </c>
      <c r="AL29" s="47">
        <f t="shared" si="3"/>
        <v>0.6428571428571429</v>
      </c>
      <c r="AM29" s="47">
        <f t="shared" si="4"/>
        <v>0.7857142857142857</v>
      </c>
      <c r="AN29" s="47">
        <f t="shared" si="5"/>
        <v>0.21428571428571427</v>
      </c>
      <c r="AO29" s="122">
        <f t="shared" si="6"/>
        <v>0.80952380952380953</v>
      </c>
      <c r="AP29" s="122" t="s">
        <v>718</v>
      </c>
      <c r="AQ29" s="47" t="s">
        <v>694</v>
      </c>
      <c r="AR29" s="47">
        <f t="shared" si="7"/>
        <v>0.80952380952380953</v>
      </c>
      <c r="AS29" s="47" t="str">
        <f t="shared" si="13"/>
        <v>NA</v>
      </c>
      <c r="AT29" s="47" t="str">
        <f t="shared" si="30"/>
        <v>NA</v>
      </c>
      <c r="AU29" s="47" t="str">
        <f t="shared" si="14"/>
        <v>NA</v>
      </c>
      <c r="AV29" s="47" t="str">
        <f t="shared" si="15"/>
        <v>NA</v>
      </c>
      <c r="AW29" s="47" t="str">
        <f t="shared" si="9"/>
        <v>NA</v>
      </c>
      <c r="AX29" s="47" t="str">
        <f t="shared" si="16"/>
        <v>NA</v>
      </c>
      <c r="AY29" s="88">
        <f t="shared" si="17"/>
        <v>0.26190476190476197</v>
      </c>
      <c r="AZ29" s="94">
        <f t="shared" si="10"/>
        <v>0.26190476190476197</v>
      </c>
      <c r="BA29" s="94" t="str">
        <f t="shared" si="11"/>
        <v>NA</v>
      </c>
      <c r="BB29" s="94" t="str">
        <f t="shared" si="12"/>
        <v>NA</v>
      </c>
      <c r="BC29" s="94" t="str">
        <f t="shared" si="18"/>
        <v>NA</v>
      </c>
      <c r="BD29" s="94" t="str">
        <f t="shared" si="29"/>
        <v>NA</v>
      </c>
      <c r="BE29" s="94" t="str">
        <f t="shared" si="19"/>
        <v>NA</v>
      </c>
      <c r="BF29" s="94" t="str">
        <f t="shared" si="20"/>
        <v>NA</v>
      </c>
      <c r="BG29" s="140">
        <f t="shared" si="21"/>
        <v>2.3809523809523836E-2</v>
      </c>
      <c r="BH29" s="141">
        <f t="shared" si="22"/>
        <v>2.3809523809523836E-2</v>
      </c>
      <c r="BI29" s="141" t="str">
        <f t="shared" si="23"/>
        <v>NA</v>
      </c>
      <c r="BJ29" s="141" t="str">
        <f t="shared" si="24"/>
        <v>NA</v>
      </c>
      <c r="BK29" s="141" t="str">
        <f t="shared" si="25"/>
        <v>NA</v>
      </c>
      <c r="BL29" s="141" t="str">
        <f t="shared" si="26"/>
        <v>NA</v>
      </c>
      <c r="BM29" s="141" t="str">
        <f t="shared" si="27"/>
        <v>NA</v>
      </c>
      <c r="BN29" s="141" t="str">
        <f t="shared" si="28"/>
        <v>NA</v>
      </c>
    </row>
    <row r="30" spans="2:66" s="5" customFormat="1" x14ac:dyDescent="0.3">
      <c r="B30" s="51">
        <v>62</v>
      </c>
      <c r="C30" s="48">
        <v>3</v>
      </c>
      <c r="D30" s="1">
        <v>1</v>
      </c>
      <c r="E30" s="1">
        <v>1</v>
      </c>
      <c r="F30" s="1">
        <v>2</v>
      </c>
      <c r="G30" s="39">
        <v>0</v>
      </c>
      <c r="H30" s="3">
        <v>0</v>
      </c>
      <c r="I30" s="3">
        <v>0</v>
      </c>
      <c r="J30" s="3">
        <v>1</v>
      </c>
      <c r="K30" s="3">
        <v>0</v>
      </c>
      <c r="L30" s="3">
        <v>0</v>
      </c>
      <c r="M30" s="3">
        <v>0</v>
      </c>
      <c r="N30" s="49">
        <v>0</v>
      </c>
      <c r="O30" s="49">
        <v>0</v>
      </c>
      <c r="P30" s="49">
        <v>0</v>
      </c>
      <c r="Q30" s="2">
        <v>0</v>
      </c>
      <c r="R30" s="2">
        <v>0</v>
      </c>
      <c r="S30" s="7"/>
      <c r="U30" s="1">
        <f t="shared" si="31"/>
        <v>0</v>
      </c>
      <c r="V30" s="1">
        <f t="shared" si="31"/>
        <v>0</v>
      </c>
      <c r="W30" s="1">
        <f t="shared" si="31"/>
        <v>1</v>
      </c>
      <c r="X30" s="1">
        <f t="shared" si="31"/>
        <v>0</v>
      </c>
      <c r="Y30" s="50">
        <f t="shared" si="31"/>
        <v>0</v>
      </c>
      <c r="Z30" s="50">
        <f t="shared" si="31"/>
        <v>0</v>
      </c>
      <c r="AA30" s="50">
        <f t="shared" si="31"/>
        <v>0</v>
      </c>
      <c r="AB30" s="50">
        <f t="shared" si="31"/>
        <v>0</v>
      </c>
      <c r="AC30" s="50">
        <f t="shared" si="31"/>
        <v>0</v>
      </c>
      <c r="AD30" s="50">
        <f t="shared" si="31"/>
        <v>0</v>
      </c>
      <c r="AE30" s="49">
        <f t="shared" si="31"/>
        <v>0</v>
      </c>
      <c r="AF30" s="49">
        <f t="shared" si="31"/>
        <v>0</v>
      </c>
      <c r="AG30" s="49">
        <f t="shared" si="31"/>
        <v>0</v>
      </c>
      <c r="AH30" s="2">
        <f t="shared" si="31"/>
        <v>0</v>
      </c>
      <c r="AI30" s="2">
        <f t="shared" si="31"/>
        <v>0</v>
      </c>
      <c r="AJ30" s="111">
        <f t="shared" si="1"/>
        <v>0.7142857142857143</v>
      </c>
      <c r="AK30" s="111">
        <f t="shared" si="2"/>
        <v>0.8571428571428571</v>
      </c>
      <c r="AL30" s="47">
        <f t="shared" si="3"/>
        <v>0.73809523809523814</v>
      </c>
      <c r="AM30" s="47">
        <f t="shared" si="4"/>
        <v>0.88095238095238093</v>
      </c>
      <c r="AN30" s="47">
        <f t="shared" si="5"/>
        <v>0.11904761904761904</v>
      </c>
      <c r="AO30" s="122">
        <f t="shared" si="6"/>
        <v>0.8571428571428571</v>
      </c>
      <c r="AP30" s="122" t="s">
        <v>718</v>
      </c>
      <c r="AQ30" s="47" t="s">
        <v>677</v>
      </c>
      <c r="AR30" s="47" t="str">
        <f t="shared" si="7"/>
        <v>NA</v>
      </c>
      <c r="AS30" s="47" t="str">
        <f t="shared" si="13"/>
        <v>NA</v>
      </c>
      <c r="AT30" s="47" t="str">
        <f t="shared" si="30"/>
        <v>NA</v>
      </c>
      <c r="AU30" s="47" t="str">
        <f t="shared" si="14"/>
        <v>NA</v>
      </c>
      <c r="AV30" s="47">
        <f t="shared" si="15"/>
        <v>0.88095238095238093</v>
      </c>
      <c r="AW30" s="47" t="str">
        <f t="shared" si="9"/>
        <v>NA</v>
      </c>
      <c r="AX30" s="47" t="str">
        <f t="shared" si="16"/>
        <v>NA</v>
      </c>
      <c r="AY30" s="88">
        <f t="shared" si="17"/>
        <v>0.30952380952380942</v>
      </c>
      <c r="AZ30" s="94" t="str">
        <f t="shared" si="10"/>
        <v>NA</v>
      </c>
      <c r="BA30" s="94" t="str">
        <f t="shared" si="11"/>
        <v>NA</v>
      </c>
      <c r="BB30" s="94" t="str">
        <f t="shared" si="12"/>
        <v>NA</v>
      </c>
      <c r="BC30" s="94" t="str">
        <f t="shared" si="18"/>
        <v>NA</v>
      </c>
      <c r="BD30" s="94">
        <f t="shared" si="29"/>
        <v>0.30952380952380942</v>
      </c>
      <c r="BE30" s="94" t="str">
        <f t="shared" si="19"/>
        <v>NA</v>
      </c>
      <c r="BF30" s="94" t="str">
        <f t="shared" si="20"/>
        <v>NA</v>
      </c>
      <c r="BG30" s="140">
        <f t="shared" si="21"/>
        <v>2.3809523809523836E-2</v>
      </c>
      <c r="BH30" s="141" t="str">
        <f t="shared" si="22"/>
        <v>NA</v>
      </c>
      <c r="BI30" s="141" t="str">
        <f t="shared" si="23"/>
        <v>NA</v>
      </c>
      <c r="BJ30" s="141" t="str">
        <f t="shared" si="24"/>
        <v>NA</v>
      </c>
      <c r="BK30" s="141" t="str">
        <f t="shared" si="25"/>
        <v>NA</v>
      </c>
      <c r="BL30" s="141">
        <f t="shared" si="26"/>
        <v>2.3809523809523836E-2</v>
      </c>
      <c r="BM30" s="141" t="str">
        <f t="shared" si="27"/>
        <v>NA</v>
      </c>
      <c r="BN30" s="141" t="str">
        <f t="shared" si="28"/>
        <v>NA</v>
      </c>
    </row>
    <row r="31" spans="2:66" s="5" customFormat="1" ht="12" customHeight="1" x14ac:dyDescent="0.3">
      <c r="B31" s="51">
        <v>63</v>
      </c>
      <c r="C31" s="48">
        <v>2</v>
      </c>
      <c r="D31" s="1">
        <v>0</v>
      </c>
      <c r="E31" s="1">
        <v>0</v>
      </c>
      <c r="F31" s="1">
        <v>0</v>
      </c>
      <c r="G31" s="39">
        <v>0</v>
      </c>
      <c r="H31" s="3">
        <v>0</v>
      </c>
      <c r="I31" s="3">
        <v>0</v>
      </c>
      <c r="J31" s="3">
        <v>0</v>
      </c>
      <c r="K31" s="3">
        <v>0</v>
      </c>
      <c r="L31" s="3">
        <v>0</v>
      </c>
      <c r="M31" s="3">
        <v>0</v>
      </c>
      <c r="N31" s="49">
        <v>1</v>
      </c>
      <c r="O31" s="49">
        <v>3</v>
      </c>
      <c r="P31" s="49">
        <v>0</v>
      </c>
      <c r="Q31" s="2">
        <v>1</v>
      </c>
      <c r="R31" s="2">
        <v>2</v>
      </c>
      <c r="S31" s="7"/>
      <c r="U31" s="1">
        <f t="shared" si="31"/>
        <v>0</v>
      </c>
      <c r="V31" s="1">
        <f t="shared" si="31"/>
        <v>0</v>
      </c>
      <c r="W31" s="1">
        <f t="shared" si="31"/>
        <v>0</v>
      </c>
      <c r="X31" s="1">
        <f t="shared" si="31"/>
        <v>0</v>
      </c>
      <c r="Y31" s="50">
        <f t="shared" si="31"/>
        <v>0</v>
      </c>
      <c r="Z31" s="50">
        <f t="shared" si="31"/>
        <v>0</v>
      </c>
      <c r="AA31" s="50">
        <f t="shared" si="31"/>
        <v>0</v>
      </c>
      <c r="AB31" s="50">
        <f t="shared" si="31"/>
        <v>0</v>
      </c>
      <c r="AC31" s="50">
        <f t="shared" si="31"/>
        <v>0</v>
      </c>
      <c r="AD31" s="50">
        <f t="shared" si="31"/>
        <v>0</v>
      </c>
      <c r="AE31" s="49">
        <f t="shared" si="31"/>
        <v>0</v>
      </c>
      <c r="AF31" s="49">
        <f t="shared" si="31"/>
        <v>1</v>
      </c>
      <c r="AG31" s="49">
        <f t="shared" si="31"/>
        <v>0</v>
      </c>
      <c r="AH31" s="2">
        <f t="shared" si="31"/>
        <v>0</v>
      </c>
      <c r="AI31" s="2">
        <f t="shared" si="31"/>
        <v>1</v>
      </c>
      <c r="AJ31" s="111">
        <f t="shared" si="1"/>
        <v>0.61904761904761907</v>
      </c>
      <c r="AK31" s="111">
        <f t="shared" si="2"/>
        <v>0.61904761904761907</v>
      </c>
      <c r="AL31" s="47">
        <f t="shared" si="3"/>
        <v>0.83333333333333337</v>
      </c>
      <c r="AM31" s="47">
        <f t="shared" si="4"/>
        <v>0.83333333333333337</v>
      </c>
      <c r="AN31" s="47">
        <f t="shared" si="5"/>
        <v>0.16666666666666666</v>
      </c>
      <c r="AO31" s="122">
        <f t="shared" si="6"/>
        <v>0.61904761904761907</v>
      </c>
      <c r="AP31" s="122" t="s">
        <v>718</v>
      </c>
      <c r="AQ31" s="47" t="s">
        <v>678</v>
      </c>
      <c r="AR31" s="47" t="str">
        <f t="shared" si="7"/>
        <v>NA</v>
      </c>
      <c r="AS31" s="47" t="str">
        <f t="shared" si="13"/>
        <v>NA</v>
      </c>
      <c r="AT31" s="47" t="str">
        <f t="shared" si="30"/>
        <v>NA</v>
      </c>
      <c r="AU31" s="47" t="str">
        <f t="shared" si="14"/>
        <v>NA</v>
      </c>
      <c r="AV31" s="47" t="str">
        <f t="shared" si="15"/>
        <v>NA</v>
      </c>
      <c r="AW31" s="47">
        <f t="shared" si="9"/>
        <v>0.83333333333333337</v>
      </c>
      <c r="AX31" s="47" t="str">
        <f t="shared" si="16"/>
        <v>NA</v>
      </c>
      <c r="AY31" s="88">
        <f t="shared" si="17"/>
        <v>0.29365079365079361</v>
      </c>
      <c r="AZ31" s="94" t="str">
        <f t="shared" si="10"/>
        <v>NA</v>
      </c>
      <c r="BA31" s="94" t="str">
        <f t="shared" si="11"/>
        <v>NA</v>
      </c>
      <c r="BB31" s="94" t="str">
        <f t="shared" si="12"/>
        <v>NA</v>
      </c>
      <c r="BC31" s="94" t="str">
        <f t="shared" si="18"/>
        <v>NA</v>
      </c>
      <c r="BD31" s="94" t="str">
        <f t="shared" si="29"/>
        <v>NA</v>
      </c>
      <c r="BE31" s="94">
        <f t="shared" si="19"/>
        <v>0.29365079365079361</v>
      </c>
      <c r="BF31" s="94" t="str">
        <f t="shared" si="20"/>
        <v>NA</v>
      </c>
      <c r="BG31" s="140">
        <f t="shared" si="21"/>
        <v>0</v>
      </c>
      <c r="BH31" s="141" t="str">
        <f t="shared" si="22"/>
        <v>NA</v>
      </c>
      <c r="BI31" s="141" t="str">
        <f t="shared" si="23"/>
        <v>NA</v>
      </c>
      <c r="BJ31" s="141" t="str">
        <f t="shared" si="24"/>
        <v>NA</v>
      </c>
      <c r="BK31" s="141" t="str">
        <f t="shared" si="25"/>
        <v>NA</v>
      </c>
      <c r="BL31" s="141" t="str">
        <f t="shared" si="26"/>
        <v>NA</v>
      </c>
      <c r="BM31" s="141">
        <f t="shared" si="27"/>
        <v>0</v>
      </c>
      <c r="BN31" s="141" t="str">
        <f t="shared" si="28"/>
        <v>NA</v>
      </c>
    </row>
    <row r="32" spans="2:66" s="5" customFormat="1" x14ac:dyDescent="0.3">
      <c r="B32" s="51">
        <v>64</v>
      </c>
      <c r="C32" s="48">
        <v>3</v>
      </c>
      <c r="D32" s="1">
        <v>3</v>
      </c>
      <c r="E32" s="1">
        <v>2</v>
      </c>
      <c r="F32" s="1">
        <v>1</v>
      </c>
      <c r="G32" s="39">
        <v>2</v>
      </c>
      <c r="H32" s="3">
        <v>2</v>
      </c>
      <c r="I32" s="3">
        <v>1</v>
      </c>
      <c r="J32" s="3">
        <v>1</v>
      </c>
      <c r="K32" s="3">
        <v>0</v>
      </c>
      <c r="L32" s="3">
        <v>0</v>
      </c>
      <c r="M32" s="3">
        <v>0</v>
      </c>
      <c r="N32" s="49">
        <v>0</v>
      </c>
      <c r="O32" s="49">
        <v>1</v>
      </c>
      <c r="P32" s="49">
        <v>0</v>
      </c>
      <c r="Q32" s="2">
        <v>0</v>
      </c>
      <c r="R32" s="2">
        <v>2</v>
      </c>
      <c r="S32" s="7"/>
      <c r="U32" s="1">
        <f t="shared" si="31"/>
        <v>1</v>
      </c>
      <c r="V32" s="1">
        <f t="shared" si="31"/>
        <v>1</v>
      </c>
      <c r="W32" s="1">
        <f t="shared" si="31"/>
        <v>0</v>
      </c>
      <c r="X32" s="1">
        <f t="shared" si="31"/>
        <v>1</v>
      </c>
      <c r="Y32" s="50">
        <f t="shared" si="31"/>
        <v>1</v>
      </c>
      <c r="Z32" s="50">
        <f t="shared" si="31"/>
        <v>0</v>
      </c>
      <c r="AA32" s="50">
        <f t="shared" si="31"/>
        <v>0</v>
      </c>
      <c r="AB32" s="50">
        <f t="shared" si="31"/>
        <v>0</v>
      </c>
      <c r="AC32" s="50">
        <f t="shared" si="31"/>
        <v>0</v>
      </c>
      <c r="AD32" s="50">
        <f t="shared" si="31"/>
        <v>0</v>
      </c>
      <c r="AE32" s="49">
        <f t="shared" si="31"/>
        <v>0</v>
      </c>
      <c r="AF32" s="49">
        <f t="shared" si="31"/>
        <v>0</v>
      </c>
      <c r="AG32" s="49">
        <f t="shared" si="31"/>
        <v>0</v>
      </c>
      <c r="AH32" s="2">
        <f t="shared" si="31"/>
        <v>0</v>
      </c>
      <c r="AI32" s="2">
        <f t="shared" si="31"/>
        <v>1</v>
      </c>
      <c r="AJ32" s="111">
        <f t="shared" si="1"/>
        <v>0.7142857142857143</v>
      </c>
      <c r="AK32" s="111">
        <f t="shared" si="2"/>
        <v>0.76190476190476186</v>
      </c>
      <c r="AL32" s="47">
        <f t="shared" si="3"/>
        <v>0.6428571428571429</v>
      </c>
      <c r="AM32" s="47">
        <f t="shared" si="4"/>
        <v>0.69047619047619047</v>
      </c>
      <c r="AN32" s="47">
        <f t="shared" si="5"/>
        <v>0.30952380952380953</v>
      </c>
      <c r="AO32" s="122">
        <f t="shared" si="6"/>
        <v>0.76190476190476186</v>
      </c>
      <c r="AP32" s="122" t="s">
        <v>718</v>
      </c>
      <c r="AQ32" s="47" t="s">
        <v>694</v>
      </c>
      <c r="AR32" s="47">
        <f t="shared" si="7"/>
        <v>0.76190476190476186</v>
      </c>
      <c r="AS32" s="47" t="str">
        <f t="shared" si="13"/>
        <v>NA</v>
      </c>
      <c r="AT32" s="47" t="str">
        <f t="shared" si="30"/>
        <v>NA</v>
      </c>
      <c r="AU32" s="47" t="str">
        <f t="shared" si="14"/>
        <v>NA</v>
      </c>
      <c r="AV32" s="47" t="str">
        <f t="shared" si="15"/>
        <v>NA</v>
      </c>
      <c r="AW32" s="47" t="str">
        <f t="shared" si="9"/>
        <v>NA</v>
      </c>
      <c r="AX32" s="47" t="str">
        <f t="shared" si="16"/>
        <v>NA</v>
      </c>
      <c r="AY32" s="88">
        <f t="shared" si="17"/>
        <v>0.21428571428571419</v>
      </c>
      <c r="AZ32" s="94">
        <f t="shared" si="10"/>
        <v>0.21428571428571419</v>
      </c>
      <c r="BA32" s="94" t="str">
        <f t="shared" si="11"/>
        <v>NA</v>
      </c>
      <c r="BB32" s="94" t="str">
        <f t="shared" si="12"/>
        <v>NA</v>
      </c>
      <c r="BC32" s="94" t="str">
        <f t="shared" si="18"/>
        <v>NA</v>
      </c>
      <c r="BD32" s="94" t="str">
        <f t="shared" si="29"/>
        <v>NA</v>
      </c>
      <c r="BE32" s="94" t="str">
        <f t="shared" si="19"/>
        <v>NA</v>
      </c>
      <c r="BF32" s="94" t="str">
        <f t="shared" si="20"/>
        <v>NA</v>
      </c>
      <c r="BG32" s="140">
        <f t="shared" si="21"/>
        <v>7.1428571428571397E-2</v>
      </c>
      <c r="BH32" s="141">
        <f t="shared" si="22"/>
        <v>7.1428571428571397E-2</v>
      </c>
      <c r="BI32" s="141" t="str">
        <f t="shared" si="23"/>
        <v>NA</v>
      </c>
      <c r="BJ32" s="141" t="str">
        <f t="shared" si="24"/>
        <v>NA</v>
      </c>
      <c r="BK32" s="141" t="str">
        <f t="shared" si="25"/>
        <v>NA</v>
      </c>
      <c r="BL32" s="141" t="str">
        <f t="shared" si="26"/>
        <v>NA</v>
      </c>
      <c r="BM32" s="141" t="str">
        <f t="shared" si="27"/>
        <v>NA</v>
      </c>
      <c r="BN32" s="141" t="str">
        <f t="shared" si="28"/>
        <v>NA</v>
      </c>
    </row>
    <row r="33" spans="2:66" s="5" customFormat="1" x14ac:dyDescent="0.3">
      <c r="B33" s="51">
        <v>65</v>
      </c>
      <c r="C33" s="48">
        <v>3</v>
      </c>
      <c r="D33" s="1">
        <v>3</v>
      </c>
      <c r="E33" s="1">
        <v>3</v>
      </c>
      <c r="F33" s="1">
        <v>2</v>
      </c>
      <c r="G33" s="39">
        <v>2</v>
      </c>
      <c r="H33" s="3">
        <v>2</v>
      </c>
      <c r="I33" s="3">
        <v>3</v>
      </c>
      <c r="J33" s="3">
        <v>3</v>
      </c>
      <c r="K33" s="3">
        <v>3</v>
      </c>
      <c r="L33" s="52">
        <v>1</v>
      </c>
      <c r="M33" s="3">
        <v>3</v>
      </c>
      <c r="N33" s="49">
        <v>1</v>
      </c>
      <c r="O33" s="49">
        <v>1</v>
      </c>
      <c r="P33" s="49">
        <v>0</v>
      </c>
      <c r="Q33" s="2">
        <v>0</v>
      </c>
      <c r="R33" s="2">
        <v>0</v>
      </c>
      <c r="S33" s="53" t="s">
        <v>28</v>
      </c>
      <c r="U33" s="1">
        <f t="shared" si="31"/>
        <v>1</v>
      </c>
      <c r="V33" s="1">
        <f t="shared" si="31"/>
        <v>1</v>
      </c>
      <c r="W33" s="1">
        <f t="shared" si="31"/>
        <v>1</v>
      </c>
      <c r="X33" s="1">
        <f t="shared" si="31"/>
        <v>1</v>
      </c>
      <c r="Y33" s="50">
        <f t="shared" si="31"/>
        <v>1</v>
      </c>
      <c r="Z33" s="50">
        <f t="shared" si="31"/>
        <v>1</v>
      </c>
      <c r="AA33" s="50">
        <f t="shared" si="31"/>
        <v>1</v>
      </c>
      <c r="AB33" s="50">
        <f t="shared" si="31"/>
        <v>1</v>
      </c>
      <c r="AC33" s="50">
        <f t="shared" si="31"/>
        <v>0</v>
      </c>
      <c r="AD33" s="50">
        <f t="shared" si="31"/>
        <v>1</v>
      </c>
      <c r="AE33" s="49">
        <f t="shared" si="31"/>
        <v>0</v>
      </c>
      <c r="AF33" s="49">
        <f t="shared" si="31"/>
        <v>0</v>
      </c>
      <c r="AG33" s="49">
        <f t="shared" si="31"/>
        <v>0</v>
      </c>
      <c r="AH33" s="2">
        <f t="shared" si="31"/>
        <v>0</v>
      </c>
      <c r="AI33" s="2">
        <f t="shared" si="31"/>
        <v>0</v>
      </c>
      <c r="AJ33" s="111">
        <f t="shared" si="1"/>
        <v>0.42857142857142855</v>
      </c>
      <c r="AK33" s="111">
        <f t="shared" si="2"/>
        <v>0.5714285714285714</v>
      </c>
      <c r="AL33" s="47">
        <f t="shared" si="3"/>
        <v>0.26190476190476192</v>
      </c>
      <c r="AM33" s="47">
        <f t="shared" si="4"/>
        <v>0.40476190476190477</v>
      </c>
      <c r="AN33" s="47">
        <f t="shared" si="5"/>
        <v>0.59523809523809523</v>
      </c>
      <c r="AO33" s="122">
        <f t="shared" si="6"/>
        <v>0.5714285714285714</v>
      </c>
      <c r="AP33" s="122" t="s">
        <v>718</v>
      </c>
      <c r="AQ33" s="47" t="s">
        <v>679</v>
      </c>
      <c r="AR33" s="47" t="str">
        <f t="shared" si="7"/>
        <v>NA</v>
      </c>
      <c r="AS33" s="47" t="str">
        <f t="shared" si="13"/>
        <v>NA</v>
      </c>
      <c r="AT33" s="47" t="str">
        <f t="shared" si="30"/>
        <v>NA</v>
      </c>
      <c r="AU33" s="47" t="str">
        <f t="shared" si="14"/>
        <v>NA</v>
      </c>
      <c r="AV33" s="47" t="str">
        <f t="shared" si="15"/>
        <v>NA</v>
      </c>
      <c r="AW33" s="47" t="str">
        <f t="shared" si="9"/>
        <v>NA</v>
      </c>
      <c r="AX33" s="47">
        <f t="shared" si="16"/>
        <v>0.59523809523809523</v>
      </c>
      <c r="AY33" s="88">
        <f t="shared" si="17"/>
        <v>0.1825396825396825</v>
      </c>
      <c r="AZ33" s="94" t="str">
        <f t="shared" si="10"/>
        <v>NA</v>
      </c>
      <c r="BA33" s="94" t="str">
        <f t="shared" si="11"/>
        <v>NA</v>
      </c>
      <c r="BB33" s="94" t="str">
        <f t="shared" si="12"/>
        <v>NA</v>
      </c>
      <c r="BC33" s="94" t="str">
        <f t="shared" si="18"/>
        <v>NA</v>
      </c>
      <c r="BD33" s="94" t="str">
        <f t="shared" si="29"/>
        <v>NA</v>
      </c>
      <c r="BE33" s="94" t="str">
        <f t="shared" si="19"/>
        <v>NA</v>
      </c>
      <c r="BF33" s="94">
        <f t="shared" si="20"/>
        <v>0.1825396825396825</v>
      </c>
      <c r="BG33" s="140">
        <f t="shared" si="21"/>
        <v>2.3809523809523836E-2</v>
      </c>
      <c r="BH33" s="141" t="str">
        <f t="shared" si="22"/>
        <v>NA</v>
      </c>
      <c r="BI33" s="141" t="str">
        <f t="shared" si="23"/>
        <v>NA</v>
      </c>
      <c r="BJ33" s="141" t="str">
        <f t="shared" si="24"/>
        <v>NA</v>
      </c>
      <c r="BK33" s="141" t="str">
        <f t="shared" si="25"/>
        <v>NA</v>
      </c>
      <c r="BL33" s="141" t="str">
        <f t="shared" si="26"/>
        <v>NA</v>
      </c>
      <c r="BM33" s="141" t="str">
        <f t="shared" si="27"/>
        <v>NA</v>
      </c>
      <c r="BN33" s="141">
        <f t="shared" si="28"/>
        <v>2.3809523809523836E-2</v>
      </c>
    </row>
    <row r="34" spans="2:66" s="5" customFormat="1" x14ac:dyDescent="0.3">
      <c r="B34" s="51">
        <v>68</v>
      </c>
      <c r="C34" s="48">
        <v>3</v>
      </c>
      <c r="D34" s="1">
        <v>0</v>
      </c>
      <c r="E34" s="1">
        <v>0</v>
      </c>
      <c r="F34" s="1">
        <v>0</v>
      </c>
      <c r="G34" s="39">
        <v>0</v>
      </c>
      <c r="H34" s="3">
        <v>0</v>
      </c>
      <c r="I34" s="3">
        <v>0</v>
      </c>
      <c r="J34" s="3">
        <v>0</v>
      </c>
      <c r="K34" s="3">
        <v>0</v>
      </c>
      <c r="L34" s="3">
        <v>0</v>
      </c>
      <c r="M34" s="3">
        <v>0</v>
      </c>
      <c r="N34" s="49">
        <v>0</v>
      </c>
      <c r="O34" s="49">
        <v>0</v>
      </c>
      <c r="P34" s="49">
        <v>0</v>
      </c>
      <c r="Q34" s="2">
        <v>0</v>
      </c>
      <c r="R34" s="2">
        <v>0</v>
      </c>
      <c r="S34" s="7"/>
      <c r="U34" s="1">
        <f t="shared" si="31"/>
        <v>0</v>
      </c>
      <c r="V34" s="1">
        <f t="shared" si="31"/>
        <v>0</v>
      </c>
      <c r="W34" s="1">
        <f t="shared" si="31"/>
        <v>0</v>
      </c>
      <c r="X34" s="1">
        <f t="shared" si="31"/>
        <v>0</v>
      </c>
      <c r="Y34" s="50">
        <f t="shared" si="31"/>
        <v>0</v>
      </c>
      <c r="Z34" s="50">
        <f t="shared" si="31"/>
        <v>0</v>
      </c>
      <c r="AA34" s="50">
        <f t="shared" si="31"/>
        <v>0</v>
      </c>
      <c r="AB34" s="50">
        <f t="shared" si="31"/>
        <v>0</v>
      </c>
      <c r="AC34" s="50">
        <f t="shared" si="31"/>
        <v>0</v>
      </c>
      <c r="AD34" s="50">
        <f t="shared" si="31"/>
        <v>0</v>
      </c>
      <c r="AE34" s="49">
        <f t="shared" si="31"/>
        <v>0</v>
      </c>
      <c r="AF34" s="49">
        <f t="shared" si="31"/>
        <v>0</v>
      </c>
      <c r="AG34" s="49">
        <f t="shared" si="31"/>
        <v>0</v>
      </c>
      <c r="AH34" s="2">
        <f t="shared" si="31"/>
        <v>0</v>
      </c>
      <c r="AI34" s="2">
        <f t="shared" si="31"/>
        <v>0</v>
      </c>
      <c r="AJ34" s="111">
        <f t="shared" si="1"/>
        <v>0.6428571428571429</v>
      </c>
      <c r="AK34" s="111">
        <f t="shared" si="2"/>
        <v>0.7857142857142857</v>
      </c>
      <c r="AL34" s="47">
        <f t="shared" si="3"/>
        <v>0.8571428571428571</v>
      </c>
      <c r="AM34" s="47">
        <f t="shared" si="4"/>
        <v>1</v>
      </c>
      <c r="AN34" s="47">
        <f t="shared" si="5"/>
        <v>0</v>
      </c>
      <c r="AO34" s="122">
        <f t="shared" si="6"/>
        <v>0.7857142857142857</v>
      </c>
      <c r="AP34" s="122" t="s">
        <v>718</v>
      </c>
      <c r="AQ34" s="47" t="s">
        <v>677</v>
      </c>
      <c r="AR34" s="47" t="str">
        <f t="shared" si="7"/>
        <v>NA</v>
      </c>
      <c r="AS34" s="47" t="str">
        <f t="shared" si="13"/>
        <v>NA</v>
      </c>
      <c r="AT34" s="47" t="str">
        <f t="shared" si="30"/>
        <v>NA</v>
      </c>
      <c r="AU34" s="47" t="str">
        <f t="shared" si="14"/>
        <v>NA</v>
      </c>
      <c r="AV34" s="47">
        <f t="shared" si="15"/>
        <v>1</v>
      </c>
      <c r="AW34" s="47" t="str">
        <f t="shared" si="9"/>
        <v>NA</v>
      </c>
      <c r="AX34" s="47" t="str">
        <f t="shared" si="16"/>
        <v>NA</v>
      </c>
      <c r="AY34" s="88">
        <f t="shared" si="17"/>
        <v>0.45238095238095244</v>
      </c>
      <c r="AZ34" s="94" t="str">
        <f t="shared" si="10"/>
        <v>NA</v>
      </c>
      <c r="BA34" s="94" t="str">
        <f t="shared" si="11"/>
        <v>NA</v>
      </c>
      <c r="BB34" s="94" t="str">
        <f t="shared" si="12"/>
        <v>NA</v>
      </c>
      <c r="BC34" s="94" t="str">
        <f t="shared" si="18"/>
        <v>NA</v>
      </c>
      <c r="BD34" s="94">
        <f t="shared" si="29"/>
        <v>0.45238095238095244</v>
      </c>
      <c r="BE34" s="94" t="str">
        <f t="shared" si="19"/>
        <v>NA</v>
      </c>
      <c r="BF34" s="94" t="str">
        <f t="shared" si="20"/>
        <v>NA</v>
      </c>
      <c r="BG34" s="140">
        <f t="shared" si="21"/>
        <v>0.1428571428571429</v>
      </c>
      <c r="BH34" s="141" t="str">
        <f t="shared" si="22"/>
        <v>NA</v>
      </c>
      <c r="BI34" s="141" t="str">
        <f t="shared" si="23"/>
        <v>NA</v>
      </c>
      <c r="BJ34" s="141" t="str">
        <f t="shared" si="24"/>
        <v>NA</v>
      </c>
      <c r="BK34" s="141" t="str">
        <f t="shared" si="25"/>
        <v>NA</v>
      </c>
      <c r="BL34" s="141">
        <f t="shared" si="26"/>
        <v>0.1428571428571429</v>
      </c>
      <c r="BM34" s="141" t="str">
        <f t="shared" si="27"/>
        <v>NA</v>
      </c>
      <c r="BN34" s="141" t="str">
        <f t="shared" si="28"/>
        <v>NA</v>
      </c>
    </row>
    <row r="35" spans="2:66" s="5" customFormat="1" x14ac:dyDescent="0.3">
      <c r="B35" s="51">
        <v>69</v>
      </c>
      <c r="C35" s="48">
        <v>3</v>
      </c>
      <c r="D35" s="1">
        <v>3</v>
      </c>
      <c r="E35" s="1">
        <v>3</v>
      </c>
      <c r="F35" s="1">
        <v>3</v>
      </c>
      <c r="G35" s="39">
        <v>3</v>
      </c>
      <c r="H35" s="3">
        <v>3</v>
      </c>
      <c r="I35" s="3">
        <v>3</v>
      </c>
      <c r="J35" s="3">
        <v>3</v>
      </c>
      <c r="K35" s="3">
        <v>3</v>
      </c>
      <c r="L35" s="3">
        <v>3</v>
      </c>
      <c r="M35" s="3">
        <v>3</v>
      </c>
      <c r="N35" s="49">
        <v>3</v>
      </c>
      <c r="O35" s="49">
        <v>3</v>
      </c>
      <c r="P35" s="49">
        <v>3</v>
      </c>
      <c r="Q35" s="2">
        <v>3</v>
      </c>
      <c r="R35" s="2">
        <v>3</v>
      </c>
      <c r="S35" s="7"/>
      <c r="U35" s="1">
        <f t="shared" si="31"/>
        <v>1</v>
      </c>
      <c r="V35" s="1">
        <f t="shared" si="31"/>
        <v>1</v>
      </c>
      <c r="W35" s="1">
        <f t="shared" si="31"/>
        <v>1</v>
      </c>
      <c r="X35" s="1">
        <f t="shared" si="31"/>
        <v>1</v>
      </c>
      <c r="Y35" s="50">
        <f t="shared" si="31"/>
        <v>1</v>
      </c>
      <c r="Z35" s="50">
        <f t="shared" si="31"/>
        <v>1</v>
      </c>
      <c r="AA35" s="50">
        <f t="shared" si="31"/>
        <v>1</v>
      </c>
      <c r="AB35" s="50">
        <f t="shared" si="31"/>
        <v>1</v>
      </c>
      <c r="AC35" s="50">
        <f t="shared" si="31"/>
        <v>1</v>
      </c>
      <c r="AD35" s="50">
        <f t="shared" si="31"/>
        <v>1</v>
      </c>
      <c r="AE35" s="49">
        <f t="shared" si="31"/>
        <v>1</v>
      </c>
      <c r="AF35" s="49">
        <f t="shared" si="31"/>
        <v>1</v>
      </c>
      <c r="AG35" s="49">
        <f t="shared" si="31"/>
        <v>1</v>
      </c>
      <c r="AH35" s="2">
        <f t="shared" si="31"/>
        <v>1</v>
      </c>
      <c r="AI35" s="2">
        <f t="shared" si="31"/>
        <v>1</v>
      </c>
      <c r="AJ35" s="111">
        <f t="shared" ref="AJ35:AJ66" si="32">(42-9+SUM(D35:F35) - SUM(H35:P35) -6+SUM(Q35:R35))/42</f>
        <v>0.35714285714285715</v>
      </c>
      <c r="AK35" s="111">
        <f t="shared" si="2"/>
        <v>0.21428571428571427</v>
      </c>
      <c r="AL35" s="47">
        <f t="shared" si="3"/>
        <v>0.14285714285714285</v>
      </c>
      <c r="AM35" s="47">
        <f t="shared" si="4"/>
        <v>0</v>
      </c>
      <c r="AN35" s="47">
        <f t="shared" si="5"/>
        <v>1</v>
      </c>
      <c r="AO35" s="122">
        <f t="shared" si="6"/>
        <v>0.35714285714285715</v>
      </c>
      <c r="AP35" s="122" t="s">
        <v>717</v>
      </c>
      <c r="AQ35" s="47" t="s">
        <v>679</v>
      </c>
      <c r="AR35" s="47" t="str">
        <f t="shared" si="7"/>
        <v>NA</v>
      </c>
      <c r="AS35" s="47" t="str">
        <f t="shared" si="13"/>
        <v>NA</v>
      </c>
      <c r="AT35" s="47" t="str">
        <f t="shared" si="30"/>
        <v>NA</v>
      </c>
      <c r="AU35" s="47" t="str">
        <f t="shared" si="14"/>
        <v>NA</v>
      </c>
      <c r="AV35" s="47" t="str">
        <f t="shared" si="15"/>
        <v>NA</v>
      </c>
      <c r="AW35" s="47" t="str">
        <f t="shared" si="9"/>
        <v>NA</v>
      </c>
      <c r="AX35" s="47">
        <f t="shared" si="16"/>
        <v>1</v>
      </c>
      <c r="AY35" s="88">
        <f t="shared" si="17"/>
        <v>0.83333333333333337</v>
      </c>
      <c r="AZ35" s="94" t="str">
        <f t="shared" si="10"/>
        <v>NA</v>
      </c>
      <c r="BA35" s="94" t="str">
        <f t="shared" si="11"/>
        <v>NA</v>
      </c>
      <c r="BB35" s="94" t="str">
        <f t="shared" si="12"/>
        <v>NA</v>
      </c>
      <c r="BC35" s="94" t="str">
        <f t="shared" si="18"/>
        <v>NA</v>
      </c>
      <c r="BD35" s="94" t="str">
        <f t="shared" si="29"/>
        <v>NA</v>
      </c>
      <c r="BE35" s="94" t="str">
        <f t="shared" si="19"/>
        <v>NA</v>
      </c>
      <c r="BF35" s="94">
        <f t="shared" si="20"/>
        <v>0.83333333333333337</v>
      </c>
      <c r="BG35" s="140">
        <f t="shared" si="21"/>
        <v>0.64285714285714279</v>
      </c>
      <c r="BH35" s="141" t="str">
        <f t="shared" si="22"/>
        <v>NA</v>
      </c>
      <c r="BI35" s="141" t="str">
        <f t="shared" si="23"/>
        <v>NA</v>
      </c>
      <c r="BJ35" s="141" t="str">
        <f t="shared" si="24"/>
        <v>NA</v>
      </c>
      <c r="BK35" s="141" t="str">
        <f t="shared" si="25"/>
        <v>NA</v>
      </c>
      <c r="BL35" s="141" t="str">
        <f t="shared" si="26"/>
        <v>NA</v>
      </c>
      <c r="BM35" s="141" t="str">
        <f t="shared" si="27"/>
        <v>NA</v>
      </c>
      <c r="BN35" s="141">
        <f t="shared" si="28"/>
        <v>0.64285714285714279</v>
      </c>
    </row>
    <row r="36" spans="2:66" s="5" customFormat="1" x14ac:dyDescent="0.3">
      <c r="B36" s="51">
        <v>70</v>
      </c>
      <c r="C36" s="48">
        <v>3</v>
      </c>
      <c r="D36" s="1">
        <v>1</v>
      </c>
      <c r="E36" s="1">
        <v>0</v>
      </c>
      <c r="F36" s="1">
        <v>2</v>
      </c>
      <c r="G36" s="39">
        <v>1</v>
      </c>
      <c r="H36" s="3">
        <v>0</v>
      </c>
      <c r="I36" s="3">
        <v>2</v>
      </c>
      <c r="J36" s="3">
        <v>2</v>
      </c>
      <c r="K36" s="3">
        <v>2</v>
      </c>
      <c r="L36" s="3">
        <v>3</v>
      </c>
      <c r="M36" s="3">
        <v>2</v>
      </c>
      <c r="N36" s="49">
        <v>3</v>
      </c>
      <c r="O36" s="49">
        <v>3</v>
      </c>
      <c r="P36" s="49">
        <v>3</v>
      </c>
      <c r="Q36" s="2">
        <v>3</v>
      </c>
      <c r="R36" s="2">
        <v>3</v>
      </c>
      <c r="S36" s="7"/>
      <c r="U36" s="1">
        <f t="shared" si="31"/>
        <v>0</v>
      </c>
      <c r="V36" s="1">
        <f t="shared" si="31"/>
        <v>0</v>
      </c>
      <c r="W36" s="1">
        <f t="shared" si="31"/>
        <v>1</v>
      </c>
      <c r="X36" s="1">
        <f t="shared" si="31"/>
        <v>0</v>
      </c>
      <c r="Y36" s="50">
        <f t="shared" si="31"/>
        <v>0</v>
      </c>
      <c r="Z36" s="50">
        <f t="shared" si="31"/>
        <v>1</v>
      </c>
      <c r="AA36" s="50">
        <f t="shared" si="31"/>
        <v>1</v>
      </c>
      <c r="AB36" s="50">
        <f t="shared" si="31"/>
        <v>1</v>
      </c>
      <c r="AC36" s="50">
        <f t="shared" si="31"/>
        <v>1</v>
      </c>
      <c r="AD36" s="50">
        <f t="shared" si="31"/>
        <v>1</v>
      </c>
      <c r="AE36" s="49">
        <f t="shared" si="31"/>
        <v>1</v>
      </c>
      <c r="AF36" s="49">
        <f t="shared" si="31"/>
        <v>1</v>
      </c>
      <c r="AG36" s="49">
        <f t="shared" si="31"/>
        <v>1</v>
      </c>
      <c r="AH36" s="2">
        <f t="shared" si="31"/>
        <v>1</v>
      </c>
      <c r="AI36" s="2">
        <f t="shared" si="31"/>
        <v>1</v>
      </c>
      <c r="AJ36" s="111">
        <f t="shared" si="32"/>
        <v>0.38095238095238093</v>
      </c>
      <c r="AK36" s="111">
        <f t="shared" si="2"/>
        <v>0.23809523809523808</v>
      </c>
      <c r="AL36" s="47">
        <f t="shared" si="3"/>
        <v>0.45238095238095238</v>
      </c>
      <c r="AM36" s="47">
        <f t="shared" si="4"/>
        <v>0.30952380952380953</v>
      </c>
      <c r="AN36" s="47">
        <f t="shared" si="5"/>
        <v>0.69047619047619047</v>
      </c>
      <c r="AO36" s="122">
        <f t="shared" si="6"/>
        <v>0.38095238095238093</v>
      </c>
      <c r="AP36" s="122" t="s">
        <v>717</v>
      </c>
      <c r="AQ36" s="47" t="s">
        <v>679</v>
      </c>
      <c r="AR36" s="47" t="str">
        <f t="shared" si="7"/>
        <v>NA</v>
      </c>
      <c r="AS36" s="47" t="str">
        <f t="shared" si="13"/>
        <v>NA</v>
      </c>
      <c r="AT36" s="47" t="str">
        <f t="shared" si="30"/>
        <v>NA</v>
      </c>
      <c r="AU36" s="47" t="str">
        <f t="shared" si="14"/>
        <v>NA</v>
      </c>
      <c r="AV36" s="47" t="str">
        <f t="shared" si="15"/>
        <v>NA</v>
      </c>
      <c r="AW36" s="47" t="str">
        <f t="shared" si="9"/>
        <v>NA</v>
      </c>
      <c r="AX36" s="47">
        <f t="shared" si="16"/>
        <v>0.69047619047619047</v>
      </c>
      <c r="AY36" s="88">
        <f t="shared" si="17"/>
        <v>0.30952380952380953</v>
      </c>
      <c r="AZ36" s="94" t="str">
        <f t="shared" si="10"/>
        <v>NA</v>
      </c>
      <c r="BA36" s="94" t="str">
        <f t="shared" si="11"/>
        <v>NA</v>
      </c>
      <c r="BB36" s="94" t="str">
        <f t="shared" si="12"/>
        <v>NA</v>
      </c>
      <c r="BC36" s="94" t="str">
        <f t="shared" si="18"/>
        <v>NA</v>
      </c>
      <c r="BD36" s="94" t="str">
        <f t="shared" si="29"/>
        <v>NA</v>
      </c>
      <c r="BE36" s="94" t="str">
        <f t="shared" si="19"/>
        <v>NA</v>
      </c>
      <c r="BF36" s="94">
        <f t="shared" si="20"/>
        <v>0.30952380952380953</v>
      </c>
      <c r="BG36" s="140">
        <f t="shared" si="21"/>
        <v>0.23809523809523808</v>
      </c>
      <c r="BH36" s="141" t="str">
        <f t="shared" si="22"/>
        <v>NA</v>
      </c>
      <c r="BI36" s="141" t="str">
        <f t="shared" si="23"/>
        <v>NA</v>
      </c>
      <c r="BJ36" s="141" t="str">
        <f t="shared" si="24"/>
        <v>NA</v>
      </c>
      <c r="BK36" s="141" t="str">
        <f t="shared" si="25"/>
        <v>NA</v>
      </c>
      <c r="BL36" s="141" t="str">
        <f t="shared" si="26"/>
        <v>NA</v>
      </c>
      <c r="BM36" s="141" t="str">
        <f t="shared" si="27"/>
        <v>NA</v>
      </c>
      <c r="BN36" s="141">
        <f t="shared" si="28"/>
        <v>0.23809523809523808</v>
      </c>
    </row>
    <row r="37" spans="2:66" s="5" customFormat="1" x14ac:dyDescent="0.3">
      <c r="B37" s="51">
        <v>72</v>
      </c>
      <c r="C37" s="48">
        <v>3</v>
      </c>
      <c r="D37" s="1">
        <v>1</v>
      </c>
      <c r="E37" s="1">
        <v>1</v>
      </c>
      <c r="F37" s="1">
        <v>1</v>
      </c>
      <c r="G37" s="39">
        <v>1</v>
      </c>
      <c r="H37" s="55">
        <v>2</v>
      </c>
      <c r="I37" s="3">
        <v>1</v>
      </c>
      <c r="J37" s="3">
        <v>0</v>
      </c>
      <c r="K37" s="3">
        <v>1</v>
      </c>
      <c r="L37" s="3">
        <v>1</v>
      </c>
      <c r="M37" s="3">
        <v>1</v>
      </c>
      <c r="N37" s="49">
        <v>0</v>
      </c>
      <c r="O37" s="49">
        <v>2</v>
      </c>
      <c r="P37" s="49">
        <v>0</v>
      </c>
      <c r="Q37" s="2">
        <v>1</v>
      </c>
      <c r="R37" s="2">
        <v>2</v>
      </c>
      <c r="S37" s="54" t="s">
        <v>43</v>
      </c>
      <c r="U37" s="1">
        <f t="shared" ref="U37:AI53" si="33">IF(D37&gt;1,1,0)</f>
        <v>0</v>
      </c>
      <c r="V37" s="1">
        <f t="shared" si="33"/>
        <v>0</v>
      </c>
      <c r="W37" s="1">
        <f t="shared" si="33"/>
        <v>0</v>
      </c>
      <c r="X37" s="1">
        <f t="shared" si="33"/>
        <v>0</v>
      </c>
      <c r="Y37" s="50">
        <f t="shared" si="33"/>
        <v>1</v>
      </c>
      <c r="Z37" s="50">
        <f t="shared" si="33"/>
        <v>0</v>
      </c>
      <c r="AA37" s="50">
        <f t="shared" si="33"/>
        <v>0</v>
      </c>
      <c r="AB37" s="50">
        <f t="shared" si="33"/>
        <v>0</v>
      </c>
      <c r="AC37" s="50">
        <f t="shared" si="33"/>
        <v>0</v>
      </c>
      <c r="AD37" s="50">
        <f t="shared" si="33"/>
        <v>0</v>
      </c>
      <c r="AE37" s="49">
        <f t="shared" si="33"/>
        <v>0</v>
      </c>
      <c r="AF37" s="49">
        <f t="shared" si="33"/>
        <v>1</v>
      </c>
      <c r="AG37" s="49">
        <f t="shared" si="33"/>
        <v>0</v>
      </c>
      <c r="AH37" s="2">
        <f t="shared" si="33"/>
        <v>0</v>
      </c>
      <c r="AI37" s="2">
        <f t="shared" si="33"/>
        <v>1</v>
      </c>
      <c r="AJ37" s="111">
        <f t="shared" si="32"/>
        <v>0.59523809523809523</v>
      </c>
      <c r="AK37" s="111">
        <f t="shared" si="2"/>
        <v>0.59523809523809523</v>
      </c>
      <c r="AL37" s="47">
        <f t="shared" si="3"/>
        <v>0.66666666666666663</v>
      </c>
      <c r="AM37" s="47">
        <f t="shared" si="4"/>
        <v>0.66666666666666663</v>
      </c>
      <c r="AN37" s="47">
        <f t="shared" si="5"/>
        <v>0.33333333333333331</v>
      </c>
      <c r="AO37" s="122">
        <f t="shared" si="6"/>
        <v>0.59523809523809523</v>
      </c>
      <c r="AP37" s="122" t="s">
        <v>718</v>
      </c>
      <c r="AQ37" s="47" t="s">
        <v>678</v>
      </c>
      <c r="AR37" s="47" t="str">
        <f t="shared" si="7"/>
        <v>NA</v>
      </c>
      <c r="AS37" s="47" t="str">
        <f t="shared" si="13"/>
        <v>NA</v>
      </c>
      <c r="AT37" s="47" t="str">
        <f t="shared" si="30"/>
        <v>NA</v>
      </c>
      <c r="AU37" s="47" t="str">
        <f t="shared" si="14"/>
        <v>NA</v>
      </c>
      <c r="AV37" s="47" t="str">
        <f t="shared" si="15"/>
        <v>NA</v>
      </c>
      <c r="AW37" s="47">
        <f t="shared" si="9"/>
        <v>0.66666666666666663</v>
      </c>
      <c r="AX37" s="47" t="str">
        <f t="shared" si="16"/>
        <v>NA</v>
      </c>
      <c r="AY37" s="88">
        <f t="shared" si="17"/>
        <v>0.13492063492063489</v>
      </c>
      <c r="AZ37" s="94" t="str">
        <f t="shared" si="10"/>
        <v>NA</v>
      </c>
      <c r="BA37" s="94" t="str">
        <f t="shared" si="11"/>
        <v>NA</v>
      </c>
      <c r="BB37" s="94" t="str">
        <f t="shared" si="12"/>
        <v>NA</v>
      </c>
      <c r="BC37" s="94" t="str">
        <f t="shared" si="18"/>
        <v>NA</v>
      </c>
      <c r="BD37" s="94" t="str">
        <f t="shared" si="29"/>
        <v>NA</v>
      </c>
      <c r="BE37" s="94">
        <f t="shared" si="19"/>
        <v>0.13492063492063489</v>
      </c>
      <c r="BF37" s="94" t="str">
        <f t="shared" si="20"/>
        <v>NA</v>
      </c>
      <c r="BG37" s="140">
        <f t="shared" si="21"/>
        <v>0</v>
      </c>
      <c r="BH37" s="141" t="str">
        <f t="shared" si="22"/>
        <v>NA</v>
      </c>
      <c r="BI37" s="141" t="str">
        <f t="shared" si="23"/>
        <v>NA</v>
      </c>
      <c r="BJ37" s="141" t="str">
        <f t="shared" si="24"/>
        <v>NA</v>
      </c>
      <c r="BK37" s="141" t="str">
        <f t="shared" si="25"/>
        <v>NA</v>
      </c>
      <c r="BL37" s="141" t="str">
        <f t="shared" si="26"/>
        <v>NA</v>
      </c>
      <c r="BM37" s="141">
        <f t="shared" si="27"/>
        <v>0</v>
      </c>
      <c r="BN37" s="141" t="str">
        <f t="shared" si="28"/>
        <v>NA</v>
      </c>
    </row>
    <row r="38" spans="2:66" s="5" customFormat="1" x14ac:dyDescent="0.3">
      <c r="B38" s="51">
        <v>73</v>
      </c>
      <c r="C38" s="48">
        <v>3</v>
      </c>
      <c r="D38" s="1">
        <v>1</v>
      </c>
      <c r="E38" s="1">
        <v>0</v>
      </c>
      <c r="F38" s="1">
        <v>1</v>
      </c>
      <c r="G38" s="39">
        <v>1</v>
      </c>
      <c r="H38" s="3">
        <v>0</v>
      </c>
      <c r="I38" s="3">
        <v>1</v>
      </c>
      <c r="J38" s="3">
        <v>1</v>
      </c>
      <c r="K38" s="55">
        <v>2</v>
      </c>
      <c r="L38" s="3">
        <v>1</v>
      </c>
      <c r="M38" s="3">
        <v>1</v>
      </c>
      <c r="N38" s="49">
        <v>0</v>
      </c>
      <c r="O38" s="49">
        <v>0</v>
      </c>
      <c r="P38" s="49">
        <v>0</v>
      </c>
      <c r="Q38" s="2">
        <v>0</v>
      </c>
      <c r="R38" s="2">
        <v>0</v>
      </c>
      <c r="S38" s="54" t="s">
        <v>44</v>
      </c>
      <c r="U38" s="1">
        <f t="shared" si="33"/>
        <v>0</v>
      </c>
      <c r="V38" s="1">
        <f t="shared" si="33"/>
        <v>0</v>
      </c>
      <c r="W38" s="1">
        <f t="shared" si="33"/>
        <v>0</v>
      </c>
      <c r="X38" s="1">
        <f t="shared" si="33"/>
        <v>0</v>
      </c>
      <c r="Y38" s="50">
        <f t="shared" si="33"/>
        <v>0</v>
      </c>
      <c r="Z38" s="50">
        <f t="shared" si="33"/>
        <v>0</v>
      </c>
      <c r="AA38" s="50">
        <f t="shared" si="33"/>
        <v>0</v>
      </c>
      <c r="AB38" s="50">
        <f t="shared" si="33"/>
        <v>1</v>
      </c>
      <c r="AC38" s="50">
        <f t="shared" si="33"/>
        <v>0</v>
      </c>
      <c r="AD38" s="50">
        <f t="shared" si="33"/>
        <v>0</v>
      </c>
      <c r="AE38" s="49">
        <f t="shared" si="33"/>
        <v>0</v>
      </c>
      <c r="AF38" s="49">
        <f t="shared" si="33"/>
        <v>0</v>
      </c>
      <c r="AG38" s="49">
        <f t="shared" si="33"/>
        <v>0</v>
      </c>
      <c r="AH38" s="2">
        <f t="shared" si="33"/>
        <v>0</v>
      </c>
      <c r="AI38" s="2">
        <f t="shared" si="33"/>
        <v>0</v>
      </c>
      <c r="AJ38" s="111">
        <f t="shared" si="32"/>
        <v>0.54761904761904767</v>
      </c>
      <c r="AK38" s="111">
        <f t="shared" si="2"/>
        <v>0.69047619047619047</v>
      </c>
      <c r="AL38" s="47">
        <f t="shared" si="3"/>
        <v>0.66666666666666663</v>
      </c>
      <c r="AM38" s="47">
        <f t="shared" si="4"/>
        <v>0.80952380952380953</v>
      </c>
      <c r="AN38" s="47">
        <f t="shared" si="5"/>
        <v>0.19047619047619047</v>
      </c>
      <c r="AO38" s="122">
        <f t="shared" si="6"/>
        <v>0.69047619047619047</v>
      </c>
      <c r="AP38" s="122" t="s">
        <v>718</v>
      </c>
      <c r="AQ38" s="47" t="s">
        <v>677</v>
      </c>
      <c r="AR38" s="47" t="str">
        <f t="shared" si="7"/>
        <v>NA</v>
      </c>
      <c r="AS38" s="47" t="str">
        <f t="shared" si="13"/>
        <v>NA</v>
      </c>
      <c r="AT38" s="47" t="str">
        <f t="shared" si="30"/>
        <v>NA</v>
      </c>
      <c r="AU38" s="47" t="str">
        <f t="shared" si="14"/>
        <v>NA</v>
      </c>
      <c r="AV38" s="47">
        <f t="shared" si="15"/>
        <v>0.80952380952380953</v>
      </c>
      <c r="AW38" s="47" t="str">
        <f t="shared" si="9"/>
        <v>NA</v>
      </c>
      <c r="AX38" s="47" t="str">
        <f t="shared" si="16"/>
        <v>NA</v>
      </c>
      <c r="AY38" s="88">
        <f t="shared" si="17"/>
        <v>0.29365079365079361</v>
      </c>
      <c r="AZ38" s="94" t="str">
        <f t="shared" si="10"/>
        <v>NA</v>
      </c>
      <c r="BA38" s="94" t="str">
        <f t="shared" si="11"/>
        <v>NA</v>
      </c>
      <c r="BB38" s="94" t="str">
        <f t="shared" si="12"/>
        <v>NA</v>
      </c>
      <c r="BC38" s="94" t="str">
        <f t="shared" si="18"/>
        <v>NA</v>
      </c>
      <c r="BD38" s="94">
        <f t="shared" si="29"/>
        <v>0.29365079365079361</v>
      </c>
      <c r="BE38" s="94" t="str">
        <f t="shared" si="19"/>
        <v>NA</v>
      </c>
      <c r="BF38" s="94" t="str">
        <f t="shared" si="20"/>
        <v>NA</v>
      </c>
      <c r="BG38" s="140">
        <f t="shared" si="21"/>
        <v>0.11904761904761907</v>
      </c>
      <c r="BH38" s="141" t="str">
        <f t="shared" si="22"/>
        <v>NA</v>
      </c>
      <c r="BI38" s="141" t="str">
        <f t="shared" si="23"/>
        <v>NA</v>
      </c>
      <c r="BJ38" s="141" t="str">
        <f t="shared" si="24"/>
        <v>NA</v>
      </c>
      <c r="BK38" s="141" t="str">
        <f t="shared" si="25"/>
        <v>NA</v>
      </c>
      <c r="BL38" s="141">
        <f t="shared" si="26"/>
        <v>0.11904761904761907</v>
      </c>
      <c r="BM38" s="141" t="str">
        <f t="shared" si="27"/>
        <v>NA</v>
      </c>
      <c r="BN38" s="141" t="str">
        <f t="shared" si="28"/>
        <v>NA</v>
      </c>
    </row>
    <row r="39" spans="2:66" s="5" customFormat="1" x14ac:dyDescent="0.3">
      <c r="B39" s="51">
        <v>75</v>
      </c>
      <c r="C39" s="48">
        <v>3</v>
      </c>
      <c r="D39" s="1">
        <v>3</v>
      </c>
      <c r="E39" s="1">
        <v>3</v>
      </c>
      <c r="F39" s="1">
        <v>1</v>
      </c>
      <c r="G39" s="39">
        <v>2</v>
      </c>
      <c r="H39" s="3">
        <v>2</v>
      </c>
      <c r="I39" s="3">
        <v>3</v>
      </c>
      <c r="J39" s="3">
        <v>1</v>
      </c>
      <c r="K39" s="3">
        <v>2</v>
      </c>
      <c r="L39" s="3">
        <v>0</v>
      </c>
      <c r="M39" s="52">
        <v>1</v>
      </c>
      <c r="N39" s="49">
        <v>0</v>
      </c>
      <c r="O39" s="49">
        <v>0</v>
      </c>
      <c r="P39" s="49">
        <v>0</v>
      </c>
      <c r="Q39" s="2">
        <v>1</v>
      </c>
      <c r="R39" s="2">
        <v>0</v>
      </c>
      <c r="S39" s="53" t="s">
        <v>29</v>
      </c>
      <c r="U39" s="1">
        <f t="shared" si="33"/>
        <v>1</v>
      </c>
      <c r="V39" s="1">
        <f t="shared" si="33"/>
        <v>1</v>
      </c>
      <c r="W39" s="1">
        <f t="shared" si="33"/>
        <v>0</v>
      </c>
      <c r="X39" s="1">
        <f t="shared" si="33"/>
        <v>1</v>
      </c>
      <c r="Y39" s="50">
        <f t="shared" si="33"/>
        <v>1</v>
      </c>
      <c r="Z39" s="50">
        <f t="shared" si="33"/>
        <v>1</v>
      </c>
      <c r="AA39" s="50">
        <f t="shared" si="33"/>
        <v>0</v>
      </c>
      <c r="AB39" s="50">
        <f t="shared" si="33"/>
        <v>1</v>
      </c>
      <c r="AC39" s="50">
        <f t="shared" si="33"/>
        <v>0</v>
      </c>
      <c r="AD39" s="50">
        <f t="shared" si="33"/>
        <v>0</v>
      </c>
      <c r="AE39" s="49">
        <f t="shared" si="33"/>
        <v>0</v>
      </c>
      <c r="AF39" s="49">
        <f t="shared" si="33"/>
        <v>0</v>
      </c>
      <c r="AG39" s="49">
        <f t="shared" si="33"/>
        <v>0</v>
      </c>
      <c r="AH39" s="2">
        <f t="shared" si="33"/>
        <v>0</v>
      </c>
      <c r="AI39" s="2">
        <f t="shared" si="33"/>
        <v>0</v>
      </c>
      <c r="AJ39" s="111">
        <f t="shared" si="32"/>
        <v>0.61904761904761907</v>
      </c>
      <c r="AK39" s="111">
        <f t="shared" si="2"/>
        <v>0.7142857142857143</v>
      </c>
      <c r="AL39" s="47">
        <f t="shared" si="3"/>
        <v>0.5</v>
      </c>
      <c r="AM39" s="47">
        <f t="shared" si="4"/>
        <v>0.59523809523809523</v>
      </c>
      <c r="AN39" s="47">
        <f t="shared" si="5"/>
        <v>0.40476190476190477</v>
      </c>
      <c r="AO39" s="122">
        <f t="shared" si="6"/>
        <v>0.7142857142857143</v>
      </c>
      <c r="AP39" s="122" t="s">
        <v>718</v>
      </c>
      <c r="AQ39" s="47" t="s">
        <v>694</v>
      </c>
      <c r="AR39" s="47">
        <f t="shared" si="7"/>
        <v>0.7142857142857143</v>
      </c>
      <c r="AS39" s="47" t="str">
        <f t="shared" si="13"/>
        <v>NA</v>
      </c>
      <c r="AT39" s="47" t="str">
        <f t="shared" si="30"/>
        <v>NA</v>
      </c>
      <c r="AU39" s="47" t="str">
        <f t="shared" si="14"/>
        <v>NA</v>
      </c>
      <c r="AV39" s="47" t="str">
        <f t="shared" si="15"/>
        <v>NA</v>
      </c>
      <c r="AW39" s="47" t="str">
        <f t="shared" si="9"/>
        <v>NA</v>
      </c>
      <c r="AX39" s="47" t="str">
        <f t="shared" si="16"/>
        <v>NA</v>
      </c>
      <c r="AY39" s="88">
        <f t="shared" si="17"/>
        <v>0.2142857142857143</v>
      </c>
      <c r="AZ39" s="94">
        <f t="shared" si="10"/>
        <v>0.2142857142857143</v>
      </c>
      <c r="BA39" s="94" t="str">
        <f t="shared" si="11"/>
        <v>NA</v>
      </c>
      <c r="BB39" s="94" t="str">
        <f t="shared" si="12"/>
        <v>NA</v>
      </c>
      <c r="BC39" s="94" t="str">
        <f t="shared" si="18"/>
        <v>NA</v>
      </c>
      <c r="BD39" s="94" t="str">
        <f t="shared" si="29"/>
        <v>NA</v>
      </c>
      <c r="BE39" s="94" t="str">
        <f t="shared" si="19"/>
        <v>NA</v>
      </c>
      <c r="BF39" s="94" t="str">
        <f t="shared" si="20"/>
        <v>NA</v>
      </c>
      <c r="BG39" s="140">
        <f t="shared" si="21"/>
        <v>0.11904761904761907</v>
      </c>
      <c r="BH39" s="141">
        <f t="shared" si="22"/>
        <v>0.11904761904761907</v>
      </c>
      <c r="BI39" s="141" t="str">
        <f t="shared" si="23"/>
        <v>NA</v>
      </c>
      <c r="BJ39" s="141" t="str">
        <f t="shared" si="24"/>
        <v>NA</v>
      </c>
      <c r="BK39" s="141" t="str">
        <f t="shared" si="25"/>
        <v>NA</v>
      </c>
      <c r="BL39" s="141" t="str">
        <f t="shared" si="26"/>
        <v>NA</v>
      </c>
      <c r="BM39" s="141" t="str">
        <f t="shared" si="27"/>
        <v>NA</v>
      </c>
      <c r="BN39" s="141" t="str">
        <f t="shared" si="28"/>
        <v>NA</v>
      </c>
    </row>
    <row r="40" spans="2:66" s="5" customFormat="1" x14ac:dyDescent="0.3">
      <c r="B40" s="51">
        <v>76</v>
      </c>
      <c r="C40" s="48">
        <v>3</v>
      </c>
      <c r="D40" s="1">
        <v>0</v>
      </c>
      <c r="E40" s="1">
        <v>2</v>
      </c>
      <c r="F40" s="1">
        <v>2</v>
      </c>
      <c r="G40" s="39">
        <v>2</v>
      </c>
      <c r="H40" s="3">
        <v>2</v>
      </c>
      <c r="I40" s="52">
        <v>0</v>
      </c>
      <c r="J40" s="52">
        <v>0</v>
      </c>
      <c r="K40" s="3">
        <v>3</v>
      </c>
      <c r="L40" s="3">
        <v>2</v>
      </c>
      <c r="M40" s="52">
        <v>1</v>
      </c>
      <c r="N40" s="49">
        <v>0</v>
      </c>
      <c r="O40" s="49">
        <v>0</v>
      </c>
      <c r="P40" s="49">
        <v>0</v>
      </c>
      <c r="Q40" s="2">
        <v>0</v>
      </c>
      <c r="R40" s="2">
        <v>1</v>
      </c>
      <c r="S40" s="53" t="s">
        <v>30</v>
      </c>
      <c r="U40" s="1">
        <f t="shared" si="33"/>
        <v>0</v>
      </c>
      <c r="V40" s="1">
        <f t="shared" si="33"/>
        <v>1</v>
      </c>
      <c r="W40" s="1">
        <f t="shared" si="33"/>
        <v>1</v>
      </c>
      <c r="X40" s="1">
        <f t="shared" si="33"/>
        <v>1</v>
      </c>
      <c r="Y40" s="50">
        <f t="shared" si="33"/>
        <v>1</v>
      </c>
      <c r="Z40" s="50">
        <f t="shared" si="33"/>
        <v>0</v>
      </c>
      <c r="AA40" s="50">
        <f t="shared" si="33"/>
        <v>0</v>
      </c>
      <c r="AB40" s="50">
        <f t="shared" si="33"/>
        <v>1</v>
      </c>
      <c r="AC40" s="50">
        <f t="shared" si="33"/>
        <v>1</v>
      </c>
      <c r="AD40" s="50">
        <f t="shared" si="33"/>
        <v>0</v>
      </c>
      <c r="AE40" s="49">
        <f t="shared" si="33"/>
        <v>0</v>
      </c>
      <c r="AF40" s="49">
        <f t="shared" si="33"/>
        <v>0</v>
      </c>
      <c r="AG40" s="49">
        <f t="shared" si="33"/>
        <v>0</v>
      </c>
      <c r="AH40" s="2">
        <f t="shared" si="33"/>
        <v>0</v>
      </c>
      <c r="AI40" s="2">
        <f t="shared" si="33"/>
        <v>0</v>
      </c>
      <c r="AJ40" s="111">
        <f t="shared" si="32"/>
        <v>0.5714285714285714</v>
      </c>
      <c r="AK40" s="111">
        <f t="shared" si="2"/>
        <v>0.66666666666666663</v>
      </c>
      <c r="AL40" s="47">
        <f t="shared" si="3"/>
        <v>0.59523809523809523</v>
      </c>
      <c r="AM40" s="47">
        <f t="shared" si="4"/>
        <v>0.69047619047619047</v>
      </c>
      <c r="AN40" s="47">
        <f t="shared" si="5"/>
        <v>0.30952380952380953</v>
      </c>
      <c r="AO40" s="122">
        <f t="shared" si="6"/>
        <v>0.66666666666666663</v>
      </c>
      <c r="AP40" s="122" t="s">
        <v>718</v>
      </c>
      <c r="AQ40" s="47" t="s">
        <v>677</v>
      </c>
      <c r="AR40" s="47" t="str">
        <f t="shared" si="7"/>
        <v>NA</v>
      </c>
      <c r="AS40" s="47" t="str">
        <f t="shared" si="13"/>
        <v>NA</v>
      </c>
      <c r="AT40" s="47" t="str">
        <f t="shared" si="30"/>
        <v>NA</v>
      </c>
      <c r="AU40" s="47" t="str">
        <f t="shared" si="14"/>
        <v>NA</v>
      </c>
      <c r="AV40" s="47">
        <f t="shared" si="15"/>
        <v>0.69047619047619047</v>
      </c>
      <c r="AW40" s="47" t="str">
        <f t="shared" si="9"/>
        <v>NA</v>
      </c>
      <c r="AX40" s="47" t="str">
        <f t="shared" si="16"/>
        <v>NA</v>
      </c>
      <c r="AY40" s="88">
        <f t="shared" si="17"/>
        <v>0.16666666666666663</v>
      </c>
      <c r="AZ40" s="94" t="str">
        <f t="shared" si="10"/>
        <v>NA</v>
      </c>
      <c r="BA40" s="94" t="str">
        <f t="shared" si="11"/>
        <v>NA</v>
      </c>
      <c r="BB40" s="94" t="str">
        <f t="shared" si="12"/>
        <v>NA</v>
      </c>
      <c r="BC40" s="94" t="str">
        <f t="shared" si="18"/>
        <v>NA</v>
      </c>
      <c r="BD40" s="94">
        <f t="shared" si="29"/>
        <v>0.16666666666666663</v>
      </c>
      <c r="BE40" s="94" t="str">
        <f t="shared" si="19"/>
        <v>NA</v>
      </c>
      <c r="BF40" s="94" t="str">
        <f t="shared" si="20"/>
        <v>NA</v>
      </c>
      <c r="BG40" s="140">
        <f t="shared" si="21"/>
        <v>2.3809523809523836E-2</v>
      </c>
      <c r="BH40" s="141" t="str">
        <f t="shared" si="22"/>
        <v>NA</v>
      </c>
      <c r="BI40" s="141" t="str">
        <f t="shared" si="23"/>
        <v>NA</v>
      </c>
      <c r="BJ40" s="141" t="str">
        <f t="shared" si="24"/>
        <v>NA</v>
      </c>
      <c r="BK40" s="141" t="str">
        <f t="shared" si="25"/>
        <v>NA</v>
      </c>
      <c r="BL40" s="141">
        <f t="shared" si="26"/>
        <v>2.3809523809523836E-2</v>
      </c>
      <c r="BM40" s="141" t="str">
        <f t="shared" si="27"/>
        <v>NA</v>
      </c>
      <c r="BN40" s="141" t="str">
        <f t="shared" si="28"/>
        <v>NA</v>
      </c>
    </row>
    <row r="41" spans="2:66" s="5" customFormat="1" ht="13.5" customHeight="1" x14ac:dyDescent="0.3">
      <c r="B41" s="51">
        <v>77</v>
      </c>
      <c r="C41" s="48">
        <v>3</v>
      </c>
      <c r="D41" s="1">
        <v>0</v>
      </c>
      <c r="E41" s="1">
        <v>0</v>
      </c>
      <c r="F41" s="1">
        <v>0</v>
      </c>
      <c r="G41" s="39">
        <v>0</v>
      </c>
      <c r="H41" s="3">
        <v>0</v>
      </c>
      <c r="I41" s="3">
        <v>0</v>
      </c>
      <c r="J41" s="3">
        <v>0</v>
      </c>
      <c r="K41" s="3">
        <v>0</v>
      </c>
      <c r="L41" s="3">
        <v>1</v>
      </c>
      <c r="M41" s="3">
        <v>0</v>
      </c>
      <c r="N41" s="49">
        <v>0</v>
      </c>
      <c r="O41" s="49">
        <v>0</v>
      </c>
      <c r="P41" s="49">
        <v>0</v>
      </c>
      <c r="Q41" s="2">
        <v>0</v>
      </c>
      <c r="R41" s="2">
        <v>1</v>
      </c>
      <c r="S41" s="7"/>
      <c r="U41" s="1">
        <f t="shared" si="33"/>
        <v>0</v>
      </c>
      <c r="V41" s="1">
        <f t="shared" si="33"/>
        <v>0</v>
      </c>
      <c r="W41" s="1">
        <f t="shared" si="33"/>
        <v>0</v>
      </c>
      <c r="X41" s="1">
        <f t="shared" si="33"/>
        <v>0</v>
      </c>
      <c r="Y41" s="50">
        <f t="shared" si="33"/>
        <v>0</v>
      </c>
      <c r="Z41" s="50">
        <f t="shared" si="33"/>
        <v>0</v>
      </c>
      <c r="AA41" s="50">
        <f t="shared" si="33"/>
        <v>0</v>
      </c>
      <c r="AB41" s="50">
        <f t="shared" si="33"/>
        <v>0</v>
      </c>
      <c r="AC41" s="50">
        <f t="shared" si="33"/>
        <v>0</v>
      </c>
      <c r="AD41" s="50">
        <f t="shared" si="33"/>
        <v>0</v>
      </c>
      <c r="AE41" s="49">
        <f t="shared" si="33"/>
        <v>0</v>
      </c>
      <c r="AF41" s="49">
        <f t="shared" si="33"/>
        <v>0</v>
      </c>
      <c r="AG41" s="49">
        <f t="shared" si="33"/>
        <v>0</v>
      </c>
      <c r="AH41" s="2">
        <f t="shared" si="33"/>
        <v>0</v>
      </c>
      <c r="AI41" s="2">
        <f t="shared" si="33"/>
        <v>0</v>
      </c>
      <c r="AJ41" s="111">
        <f t="shared" si="32"/>
        <v>0.6428571428571429</v>
      </c>
      <c r="AK41" s="111">
        <f t="shared" si="2"/>
        <v>0.73809523809523814</v>
      </c>
      <c r="AL41" s="47">
        <f t="shared" si="3"/>
        <v>0.8571428571428571</v>
      </c>
      <c r="AM41" s="47">
        <f t="shared" si="4"/>
        <v>0.95238095238095233</v>
      </c>
      <c r="AN41" s="47">
        <f t="shared" si="5"/>
        <v>4.7619047619047616E-2</v>
      </c>
      <c r="AO41" s="122">
        <f t="shared" si="6"/>
        <v>0.73809523809523814</v>
      </c>
      <c r="AP41" s="122" t="s">
        <v>718</v>
      </c>
      <c r="AQ41" s="47" t="s">
        <v>677</v>
      </c>
      <c r="AR41" s="47" t="str">
        <f t="shared" si="7"/>
        <v>NA</v>
      </c>
      <c r="AS41" s="47" t="str">
        <f t="shared" si="13"/>
        <v>NA</v>
      </c>
      <c r="AT41" s="47" t="str">
        <f t="shared" si="30"/>
        <v>NA</v>
      </c>
      <c r="AU41" s="47" t="str">
        <f t="shared" si="14"/>
        <v>NA</v>
      </c>
      <c r="AV41" s="47">
        <f t="shared" si="15"/>
        <v>0.95238095238095233</v>
      </c>
      <c r="AW41" s="47" t="str">
        <f t="shared" si="9"/>
        <v>NA</v>
      </c>
      <c r="AX41" s="47" t="str">
        <f t="shared" si="16"/>
        <v>NA</v>
      </c>
      <c r="AY41" s="88">
        <f t="shared" si="17"/>
        <v>0.40476190476190466</v>
      </c>
      <c r="AZ41" s="94" t="str">
        <f t="shared" si="10"/>
        <v>NA</v>
      </c>
      <c r="BA41" s="94" t="str">
        <f t="shared" si="11"/>
        <v>NA</v>
      </c>
      <c r="BB41" s="94" t="str">
        <f t="shared" si="12"/>
        <v>NA</v>
      </c>
      <c r="BC41" s="94" t="str">
        <f t="shared" si="18"/>
        <v>NA</v>
      </c>
      <c r="BD41" s="94">
        <f t="shared" si="29"/>
        <v>0.40476190476190466</v>
      </c>
      <c r="BE41" s="94" t="str">
        <f t="shared" si="19"/>
        <v>NA</v>
      </c>
      <c r="BF41" s="94" t="str">
        <f t="shared" si="20"/>
        <v>NA</v>
      </c>
      <c r="BG41" s="140">
        <f t="shared" si="21"/>
        <v>9.5238095238095233E-2</v>
      </c>
      <c r="BH41" s="141" t="str">
        <f t="shared" si="22"/>
        <v>NA</v>
      </c>
      <c r="BI41" s="141" t="str">
        <f t="shared" si="23"/>
        <v>NA</v>
      </c>
      <c r="BJ41" s="141" t="str">
        <f t="shared" si="24"/>
        <v>NA</v>
      </c>
      <c r="BK41" s="141" t="str">
        <f t="shared" si="25"/>
        <v>NA</v>
      </c>
      <c r="BL41" s="141">
        <f t="shared" si="26"/>
        <v>9.5238095238095233E-2</v>
      </c>
      <c r="BM41" s="141" t="str">
        <f t="shared" si="27"/>
        <v>NA</v>
      </c>
      <c r="BN41" s="141" t="str">
        <f t="shared" si="28"/>
        <v>NA</v>
      </c>
    </row>
    <row r="42" spans="2:66" s="5" customFormat="1" x14ac:dyDescent="0.3">
      <c r="B42" s="51">
        <v>78</v>
      </c>
      <c r="C42" s="48">
        <v>3</v>
      </c>
      <c r="D42" s="1">
        <v>3</v>
      </c>
      <c r="E42" s="1">
        <v>3</v>
      </c>
      <c r="F42" s="1">
        <v>2</v>
      </c>
      <c r="G42" s="39">
        <v>3</v>
      </c>
      <c r="H42" s="3">
        <v>2</v>
      </c>
      <c r="I42" s="3">
        <v>3</v>
      </c>
      <c r="J42" s="52">
        <v>1</v>
      </c>
      <c r="K42" s="52">
        <v>0</v>
      </c>
      <c r="L42" s="3">
        <v>2</v>
      </c>
      <c r="M42" s="52">
        <v>0</v>
      </c>
      <c r="N42" s="49">
        <v>0</v>
      </c>
      <c r="O42" s="49">
        <v>0</v>
      </c>
      <c r="P42" s="49">
        <v>0</v>
      </c>
      <c r="Q42" s="2">
        <v>0</v>
      </c>
      <c r="R42" s="2">
        <v>0</v>
      </c>
      <c r="S42" s="53" t="s">
        <v>32</v>
      </c>
      <c r="U42" s="1">
        <f t="shared" si="33"/>
        <v>1</v>
      </c>
      <c r="V42" s="1">
        <f t="shared" si="33"/>
        <v>1</v>
      </c>
      <c r="W42" s="1">
        <f t="shared" si="33"/>
        <v>1</v>
      </c>
      <c r="X42" s="1">
        <f t="shared" si="33"/>
        <v>1</v>
      </c>
      <c r="Y42" s="50">
        <f t="shared" si="33"/>
        <v>1</v>
      </c>
      <c r="Z42" s="50">
        <f t="shared" si="33"/>
        <v>1</v>
      </c>
      <c r="AA42" s="50">
        <f t="shared" si="33"/>
        <v>0</v>
      </c>
      <c r="AB42" s="50">
        <f t="shared" si="33"/>
        <v>0</v>
      </c>
      <c r="AC42" s="50">
        <f t="shared" si="33"/>
        <v>1</v>
      </c>
      <c r="AD42" s="50">
        <f t="shared" si="33"/>
        <v>0</v>
      </c>
      <c r="AE42" s="49">
        <f t="shared" si="33"/>
        <v>0</v>
      </c>
      <c r="AF42" s="49">
        <f t="shared" si="33"/>
        <v>0</v>
      </c>
      <c r="AG42" s="49">
        <f t="shared" si="33"/>
        <v>0</v>
      </c>
      <c r="AH42" s="2">
        <f t="shared" si="33"/>
        <v>0</v>
      </c>
      <c r="AI42" s="2">
        <f t="shared" si="33"/>
        <v>0</v>
      </c>
      <c r="AJ42" s="111">
        <f t="shared" si="32"/>
        <v>0.6428571428571429</v>
      </c>
      <c r="AK42" s="111">
        <f t="shared" si="2"/>
        <v>0.7857142857142857</v>
      </c>
      <c r="AL42" s="47">
        <f t="shared" si="3"/>
        <v>0.47619047619047616</v>
      </c>
      <c r="AM42" s="47">
        <f t="shared" si="4"/>
        <v>0.61904761904761907</v>
      </c>
      <c r="AN42" s="47">
        <f t="shared" si="5"/>
        <v>0.38095238095238093</v>
      </c>
      <c r="AO42" s="122">
        <f t="shared" si="6"/>
        <v>0.7857142857142857</v>
      </c>
      <c r="AP42" s="122" t="s">
        <v>718</v>
      </c>
      <c r="AQ42" s="47" t="s">
        <v>694</v>
      </c>
      <c r="AR42" s="47">
        <f t="shared" si="7"/>
        <v>0.7857142857142857</v>
      </c>
      <c r="AS42" s="47" t="str">
        <f t="shared" si="13"/>
        <v>NA</v>
      </c>
      <c r="AT42" s="47" t="str">
        <f t="shared" si="30"/>
        <v>NA</v>
      </c>
      <c r="AU42" s="47" t="str">
        <f t="shared" si="14"/>
        <v>NA</v>
      </c>
      <c r="AV42" s="47" t="str">
        <f t="shared" si="15"/>
        <v>NA</v>
      </c>
      <c r="AW42" s="47" t="str">
        <f t="shared" si="9"/>
        <v>NA</v>
      </c>
      <c r="AX42" s="47" t="str">
        <f t="shared" si="16"/>
        <v>NA</v>
      </c>
      <c r="AY42" s="88">
        <f t="shared" si="17"/>
        <v>0.29365079365079361</v>
      </c>
      <c r="AZ42" s="94">
        <f t="shared" si="10"/>
        <v>0.29365079365079361</v>
      </c>
      <c r="BA42" s="94" t="str">
        <f t="shared" si="11"/>
        <v>NA</v>
      </c>
      <c r="BB42" s="94" t="str">
        <f t="shared" si="12"/>
        <v>NA</v>
      </c>
      <c r="BC42" s="94" t="str">
        <f t="shared" si="18"/>
        <v>NA</v>
      </c>
      <c r="BD42" s="94" t="str">
        <f t="shared" si="29"/>
        <v>NA</v>
      </c>
      <c r="BE42" s="94" t="str">
        <f t="shared" si="19"/>
        <v>NA</v>
      </c>
      <c r="BF42" s="94" t="str">
        <f t="shared" si="20"/>
        <v>NA</v>
      </c>
      <c r="BG42" s="140">
        <f t="shared" si="21"/>
        <v>0.16666666666666663</v>
      </c>
      <c r="BH42" s="141">
        <f t="shared" si="22"/>
        <v>0.16666666666666663</v>
      </c>
      <c r="BI42" s="141" t="str">
        <f t="shared" si="23"/>
        <v>NA</v>
      </c>
      <c r="BJ42" s="141" t="str">
        <f t="shared" si="24"/>
        <v>NA</v>
      </c>
      <c r="BK42" s="141" t="str">
        <f t="shared" si="25"/>
        <v>NA</v>
      </c>
      <c r="BL42" s="141" t="str">
        <f t="shared" si="26"/>
        <v>NA</v>
      </c>
      <c r="BM42" s="141" t="str">
        <f t="shared" si="27"/>
        <v>NA</v>
      </c>
      <c r="BN42" s="141" t="str">
        <f t="shared" si="28"/>
        <v>NA</v>
      </c>
    </row>
    <row r="43" spans="2:66" s="5" customFormat="1" x14ac:dyDescent="0.3">
      <c r="B43" s="51">
        <v>80</v>
      </c>
      <c r="C43" s="48">
        <v>3</v>
      </c>
      <c r="D43" s="1">
        <v>3</v>
      </c>
      <c r="E43" s="1">
        <v>3</v>
      </c>
      <c r="F43" s="1">
        <v>2</v>
      </c>
      <c r="G43" s="39">
        <v>2</v>
      </c>
      <c r="H43" s="3">
        <v>2</v>
      </c>
      <c r="I43" s="52">
        <v>0</v>
      </c>
      <c r="J43" s="52">
        <v>1</v>
      </c>
      <c r="K43" s="52">
        <v>0</v>
      </c>
      <c r="L43" s="3">
        <v>2</v>
      </c>
      <c r="M43" s="52">
        <v>0</v>
      </c>
      <c r="N43" s="49">
        <v>0</v>
      </c>
      <c r="O43" s="49">
        <v>0</v>
      </c>
      <c r="P43" s="49">
        <v>1</v>
      </c>
      <c r="Q43" s="2">
        <v>0</v>
      </c>
      <c r="R43" s="2">
        <v>3</v>
      </c>
      <c r="S43" s="53" t="s">
        <v>33</v>
      </c>
      <c r="U43" s="1">
        <f t="shared" si="33"/>
        <v>1</v>
      </c>
      <c r="V43" s="1">
        <f t="shared" si="33"/>
        <v>1</v>
      </c>
      <c r="W43" s="1">
        <f t="shared" si="33"/>
        <v>1</v>
      </c>
      <c r="X43" s="1">
        <f t="shared" si="33"/>
        <v>1</v>
      </c>
      <c r="Y43" s="50">
        <f t="shared" si="33"/>
        <v>1</v>
      </c>
      <c r="Z43" s="50">
        <f t="shared" si="33"/>
        <v>0</v>
      </c>
      <c r="AA43" s="50">
        <f t="shared" si="33"/>
        <v>0</v>
      </c>
      <c r="AB43" s="50">
        <f t="shared" si="33"/>
        <v>0</v>
      </c>
      <c r="AC43" s="50">
        <f t="shared" si="33"/>
        <v>1</v>
      </c>
      <c r="AD43" s="50">
        <f t="shared" si="33"/>
        <v>0</v>
      </c>
      <c r="AE43" s="49">
        <f t="shared" si="33"/>
        <v>0</v>
      </c>
      <c r="AF43" s="49">
        <f t="shared" si="33"/>
        <v>0</v>
      </c>
      <c r="AG43" s="49">
        <f t="shared" si="33"/>
        <v>0</v>
      </c>
      <c r="AH43" s="2">
        <f t="shared" si="33"/>
        <v>0</v>
      </c>
      <c r="AI43" s="2">
        <f t="shared" si="33"/>
        <v>1</v>
      </c>
      <c r="AJ43" s="111">
        <f t="shared" si="32"/>
        <v>0.76190476190476186</v>
      </c>
      <c r="AK43" s="111">
        <f t="shared" si="2"/>
        <v>0.76190476190476186</v>
      </c>
      <c r="AL43" s="47">
        <f t="shared" si="3"/>
        <v>0.59523809523809523</v>
      </c>
      <c r="AM43" s="47">
        <f t="shared" si="4"/>
        <v>0.59523809523809523</v>
      </c>
      <c r="AN43" s="47">
        <f t="shared" si="5"/>
        <v>0.40476190476190477</v>
      </c>
      <c r="AO43" s="122">
        <f t="shared" si="6"/>
        <v>0.76190476190476186</v>
      </c>
      <c r="AP43" s="122" t="s">
        <v>718</v>
      </c>
      <c r="AQ43" s="47" t="s">
        <v>694</v>
      </c>
      <c r="AR43" s="47">
        <f t="shared" si="7"/>
        <v>0.76190476190476186</v>
      </c>
      <c r="AS43" s="47" t="str">
        <f t="shared" si="13"/>
        <v>NA</v>
      </c>
      <c r="AT43" s="47" t="str">
        <f t="shared" si="30"/>
        <v>NA</v>
      </c>
      <c r="AU43" s="47" t="str">
        <f t="shared" si="14"/>
        <v>NA</v>
      </c>
      <c r="AV43" s="47" t="str">
        <f t="shared" si="15"/>
        <v>NA</v>
      </c>
      <c r="AW43" s="47" t="str">
        <f t="shared" si="9"/>
        <v>NA</v>
      </c>
      <c r="AX43" s="47" t="str">
        <f t="shared" si="16"/>
        <v>NA</v>
      </c>
      <c r="AY43" s="88">
        <f t="shared" si="17"/>
        <v>0.23015873015873012</v>
      </c>
      <c r="AZ43" s="94">
        <f t="shared" si="10"/>
        <v>0.23015873015873012</v>
      </c>
      <c r="BA43" s="94" t="str">
        <f t="shared" si="11"/>
        <v>NA</v>
      </c>
      <c r="BB43" s="94" t="str">
        <f t="shared" si="12"/>
        <v>NA</v>
      </c>
      <c r="BC43" s="94" t="str">
        <f t="shared" si="18"/>
        <v>NA</v>
      </c>
      <c r="BD43" s="94" t="str">
        <f t="shared" si="29"/>
        <v>NA</v>
      </c>
      <c r="BE43" s="94" t="str">
        <f t="shared" si="19"/>
        <v>NA</v>
      </c>
      <c r="BF43" s="94" t="str">
        <f t="shared" si="20"/>
        <v>NA</v>
      </c>
      <c r="BG43" s="140">
        <f t="shared" si="21"/>
        <v>0.16666666666666663</v>
      </c>
      <c r="BH43" s="141">
        <f t="shared" si="22"/>
        <v>0.16666666666666663</v>
      </c>
      <c r="BI43" s="141" t="str">
        <f t="shared" si="23"/>
        <v>NA</v>
      </c>
      <c r="BJ43" s="141" t="str">
        <f t="shared" si="24"/>
        <v>NA</v>
      </c>
      <c r="BK43" s="141" t="str">
        <f t="shared" si="25"/>
        <v>NA</v>
      </c>
      <c r="BL43" s="141" t="str">
        <f t="shared" si="26"/>
        <v>NA</v>
      </c>
      <c r="BM43" s="141" t="str">
        <f t="shared" si="27"/>
        <v>NA</v>
      </c>
      <c r="BN43" s="141" t="str">
        <f t="shared" si="28"/>
        <v>NA</v>
      </c>
    </row>
    <row r="44" spans="2:66" s="5" customFormat="1" x14ac:dyDescent="0.3">
      <c r="B44" s="51">
        <v>81</v>
      </c>
      <c r="C44" s="48">
        <v>3</v>
      </c>
      <c r="D44" s="1">
        <v>2</v>
      </c>
      <c r="E44" s="1">
        <v>1</v>
      </c>
      <c r="F44" s="1">
        <v>2</v>
      </c>
      <c r="G44" s="39">
        <v>3</v>
      </c>
      <c r="H44" s="3">
        <v>2</v>
      </c>
      <c r="I44" s="52">
        <v>1</v>
      </c>
      <c r="J44" s="3">
        <v>0</v>
      </c>
      <c r="K44" s="3">
        <v>2</v>
      </c>
      <c r="L44" s="3">
        <v>3</v>
      </c>
      <c r="M44" s="52">
        <v>1</v>
      </c>
      <c r="N44" s="49">
        <v>0</v>
      </c>
      <c r="O44" s="49">
        <v>0</v>
      </c>
      <c r="P44" s="49">
        <v>1</v>
      </c>
      <c r="Q44" s="2">
        <v>0</v>
      </c>
      <c r="R44" s="2">
        <v>0</v>
      </c>
      <c r="S44" s="53" t="s">
        <v>30</v>
      </c>
      <c r="U44" s="1">
        <f t="shared" si="33"/>
        <v>1</v>
      </c>
      <c r="V44" s="1">
        <f t="shared" si="33"/>
        <v>0</v>
      </c>
      <c r="W44" s="1">
        <f t="shared" si="33"/>
        <v>1</v>
      </c>
      <c r="X44" s="1">
        <f t="shared" si="33"/>
        <v>1</v>
      </c>
      <c r="Y44" s="50">
        <f t="shared" si="33"/>
        <v>1</v>
      </c>
      <c r="Z44" s="50">
        <f t="shared" si="33"/>
        <v>0</v>
      </c>
      <c r="AA44" s="50">
        <f t="shared" si="33"/>
        <v>0</v>
      </c>
      <c r="AB44" s="50">
        <f t="shared" si="33"/>
        <v>1</v>
      </c>
      <c r="AC44" s="50">
        <f t="shared" si="33"/>
        <v>1</v>
      </c>
      <c r="AD44" s="50">
        <f t="shared" si="33"/>
        <v>0</v>
      </c>
      <c r="AE44" s="49">
        <f t="shared" si="33"/>
        <v>0</v>
      </c>
      <c r="AF44" s="49">
        <f t="shared" si="33"/>
        <v>0</v>
      </c>
      <c r="AG44" s="49">
        <f t="shared" si="33"/>
        <v>0</v>
      </c>
      <c r="AH44" s="2">
        <f t="shared" si="33"/>
        <v>0</v>
      </c>
      <c r="AI44" s="2">
        <f t="shared" si="33"/>
        <v>0</v>
      </c>
      <c r="AJ44" s="111">
        <f t="shared" si="32"/>
        <v>0.52380952380952384</v>
      </c>
      <c r="AK44" s="111">
        <f t="shared" si="2"/>
        <v>0.66666666666666663</v>
      </c>
      <c r="AL44" s="47">
        <f t="shared" si="3"/>
        <v>0.5</v>
      </c>
      <c r="AM44" s="47">
        <f t="shared" si="4"/>
        <v>0.6428571428571429</v>
      </c>
      <c r="AN44" s="47">
        <f t="shared" si="5"/>
        <v>0.35714285714285715</v>
      </c>
      <c r="AO44" s="122">
        <f t="shared" si="6"/>
        <v>0.66666666666666663</v>
      </c>
      <c r="AP44" s="122" t="s">
        <v>718</v>
      </c>
      <c r="AQ44" s="47" t="s">
        <v>694</v>
      </c>
      <c r="AR44" s="47">
        <f t="shared" si="7"/>
        <v>0.66666666666666663</v>
      </c>
      <c r="AS44" s="47" t="str">
        <f t="shared" si="13"/>
        <v>NA</v>
      </c>
      <c r="AT44" s="47" t="str">
        <f t="shared" si="30"/>
        <v>NA</v>
      </c>
      <c r="AU44" s="47" t="str">
        <f t="shared" si="14"/>
        <v>NA</v>
      </c>
      <c r="AV44" s="47" t="str">
        <f t="shared" si="15"/>
        <v>NA</v>
      </c>
      <c r="AW44" s="47" t="str">
        <f t="shared" si="9"/>
        <v>NA</v>
      </c>
      <c r="AX44" s="47" t="str">
        <f t="shared" si="16"/>
        <v>NA</v>
      </c>
      <c r="AY44" s="88">
        <f t="shared" si="17"/>
        <v>0.16666666666666663</v>
      </c>
      <c r="AZ44" s="94">
        <f t="shared" si="10"/>
        <v>0.16666666666666663</v>
      </c>
      <c r="BA44" s="94" t="str">
        <f t="shared" si="11"/>
        <v>NA</v>
      </c>
      <c r="BB44" s="94" t="str">
        <f t="shared" si="12"/>
        <v>NA</v>
      </c>
      <c r="BC44" s="94" t="str">
        <f t="shared" si="18"/>
        <v>NA</v>
      </c>
      <c r="BD44" s="94" t="str">
        <f t="shared" si="29"/>
        <v>NA</v>
      </c>
      <c r="BE44" s="94" t="str">
        <f t="shared" si="19"/>
        <v>NA</v>
      </c>
      <c r="BF44" s="94" t="str">
        <f t="shared" si="20"/>
        <v>NA</v>
      </c>
      <c r="BG44" s="140">
        <f t="shared" si="21"/>
        <v>2.3809523809523725E-2</v>
      </c>
      <c r="BH44" s="141">
        <f t="shared" si="22"/>
        <v>2.3809523809523725E-2</v>
      </c>
      <c r="BI44" s="141" t="str">
        <f t="shared" si="23"/>
        <v>NA</v>
      </c>
      <c r="BJ44" s="141" t="str">
        <f t="shared" si="24"/>
        <v>NA</v>
      </c>
      <c r="BK44" s="141" t="str">
        <f t="shared" si="25"/>
        <v>NA</v>
      </c>
      <c r="BL44" s="141" t="str">
        <f t="shared" si="26"/>
        <v>NA</v>
      </c>
      <c r="BM44" s="141" t="str">
        <f t="shared" si="27"/>
        <v>NA</v>
      </c>
      <c r="BN44" s="141" t="str">
        <f t="shared" si="28"/>
        <v>NA</v>
      </c>
    </row>
    <row r="45" spans="2:66" s="5" customFormat="1" x14ac:dyDescent="0.3">
      <c r="B45" s="51">
        <v>83</v>
      </c>
      <c r="C45" s="48">
        <v>3</v>
      </c>
      <c r="D45" s="1">
        <v>0</v>
      </c>
      <c r="E45" s="1">
        <v>2</v>
      </c>
      <c r="F45" s="1">
        <v>1</v>
      </c>
      <c r="G45" s="39">
        <v>1</v>
      </c>
      <c r="H45" s="3">
        <v>0</v>
      </c>
      <c r="I45" s="3">
        <v>0</v>
      </c>
      <c r="J45" s="3">
        <v>0</v>
      </c>
      <c r="K45" s="3">
        <v>0</v>
      </c>
      <c r="L45" s="3">
        <v>0</v>
      </c>
      <c r="M45" s="3">
        <v>0</v>
      </c>
      <c r="N45" s="49">
        <v>0</v>
      </c>
      <c r="O45" s="49">
        <v>0</v>
      </c>
      <c r="P45" s="49">
        <v>0</v>
      </c>
      <c r="Q45" s="2">
        <v>0</v>
      </c>
      <c r="R45" s="2">
        <v>0</v>
      </c>
      <c r="S45" s="7"/>
      <c r="U45" s="1">
        <f t="shared" si="33"/>
        <v>0</v>
      </c>
      <c r="V45" s="1">
        <f t="shared" si="33"/>
        <v>1</v>
      </c>
      <c r="W45" s="1">
        <f t="shared" si="33"/>
        <v>0</v>
      </c>
      <c r="X45" s="1">
        <f t="shared" si="33"/>
        <v>0</v>
      </c>
      <c r="Y45" s="50">
        <f t="shared" si="33"/>
        <v>0</v>
      </c>
      <c r="Z45" s="50">
        <f t="shared" si="33"/>
        <v>0</v>
      </c>
      <c r="AA45" s="50">
        <f t="shared" si="33"/>
        <v>0</v>
      </c>
      <c r="AB45" s="50">
        <f t="shared" si="33"/>
        <v>0</v>
      </c>
      <c r="AC45" s="50">
        <f t="shared" si="33"/>
        <v>0</v>
      </c>
      <c r="AD45" s="50">
        <f t="shared" si="33"/>
        <v>0</v>
      </c>
      <c r="AE45" s="49">
        <f t="shared" si="33"/>
        <v>0</v>
      </c>
      <c r="AF45" s="49">
        <f t="shared" si="33"/>
        <v>0</v>
      </c>
      <c r="AG45" s="49">
        <f t="shared" si="33"/>
        <v>0</v>
      </c>
      <c r="AH45" s="2">
        <f t="shared" si="33"/>
        <v>0</v>
      </c>
      <c r="AI45" s="2">
        <f t="shared" si="33"/>
        <v>0</v>
      </c>
      <c r="AJ45" s="111">
        <f t="shared" si="32"/>
        <v>0.7142857142857143</v>
      </c>
      <c r="AK45" s="111">
        <f t="shared" si="2"/>
        <v>0.8571428571428571</v>
      </c>
      <c r="AL45" s="47">
        <f t="shared" si="3"/>
        <v>0.7857142857142857</v>
      </c>
      <c r="AM45" s="47">
        <f t="shared" si="4"/>
        <v>0.9285714285714286</v>
      </c>
      <c r="AN45" s="47">
        <f t="shared" si="5"/>
        <v>7.1428571428571425E-2</v>
      </c>
      <c r="AO45" s="122">
        <f t="shared" si="6"/>
        <v>0.8571428571428571</v>
      </c>
      <c r="AP45" s="122" t="s">
        <v>718</v>
      </c>
      <c r="AQ45" s="47" t="s">
        <v>677</v>
      </c>
      <c r="AR45" s="47" t="str">
        <f t="shared" si="7"/>
        <v>NA</v>
      </c>
      <c r="AS45" s="47" t="str">
        <f t="shared" si="13"/>
        <v>NA</v>
      </c>
      <c r="AT45" s="47" t="str">
        <f t="shared" si="30"/>
        <v>NA</v>
      </c>
      <c r="AU45" s="47" t="str">
        <f t="shared" si="14"/>
        <v>NA</v>
      </c>
      <c r="AV45" s="47">
        <f t="shared" si="15"/>
        <v>0.9285714285714286</v>
      </c>
      <c r="AW45" s="47" t="str">
        <f t="shared" si="9"/>
        <v>NA</v>
      </c>
      <c r="AX45" s="47" t="str">
        <f t="shared" si="16"/>
        <v>NA</v>
      </c>
      <c r="AY45" s="88">
        <f t="shared" si="17"/>
        <v>0.35714285714285721</v>
      </c>
      <c r="AZ45" s="94" t="str">
        <f t="shared" si="10"/>
        <v>NA</v>
      </c>
      <c r="BA45" s="94" t="str">
        <f t="shared" si="11"/>
        <v>NA</v>
      </c>
      <c r="BB45" s="94" t="str">
        <f t="shared" si="12"/>
        <v>NA</v>
      </c>
      <c r="BC45" s="94" t="str">
        <f t="shared" si="18"/>
        <v>NA</v>
      </c>
      <c r="BD45" s="94">
        <f t="shared" si="29"/>
        <v>0.35714285714285721</v>
      </c>
      <c r="BE45" s="94" t="str">
        <f t="shared" si="19"/>
        <v>NA</v>
      </c>
      <c r="BF45" s="94" t="str">
        <f t="shared" si="20"/>
        <v>NA</v>
      </c>
      <c r="BG45" s="140">
        <f t="shared" si="21"/>
        <v>7.1428571428571508E-2</v>
      </c>
      <c r="BH45" s="141" t="str">
        <f t="shared" si="22"/>
        <v>NA</v>
      </c>
      <c r="BI45" s="141" t="str">
        <f t="shared" si="23"/>
        <v>NA</v>
      </c>
      <c r="BJ45" s="141" t="str">
        <f t="shared" si="24"/>
        <v>NA</v>
      </c>
      <c r="BK45" s="141" t="str">
        <f t="shared" si="25"/>
        <v>NA</v>
      </c>
      <c r="BL45" s="141">
        <f t="shared" si="26"/>
        <v>7.1428571428571508E-2</v>
      </c>
      <c r="BM45" s="141" t="str">
        <f t="shared" si="27"/>
        <v>NA</v>
      </c>
      <c r="BN45" s="141" t="str">
        <f t="shared" si="28"/>
        <v>NA</v>
      </c>
    </row>
    <row r="46" spans="2:66" s="5" customFormat="1" x14ac:dyDescent="0.3">
      <c r="B46" s="51">
        <v>84</v>
      </c>
      <c r="C46" s="48">
        <v>3</v>
      </c>
      <c r="D46" s="1">
        <v>0</v>
      </c>
      <c r="E46" s="1">
        <v>0</v>
      </c>
      <c r="F46" s="1">
        <v>0</v>
      </c>
      <c r="G46" s="39">
        <v>0</v>
      </c>
      <c r="H46" s="3">
        <v>0</v>
      </c>
      <c r="I46" s="3">
        <v>0</v>
      </c>
      <c r="J46" s="3">
        <v>0</v>
      </c>
      <c r="K46" s="3">
        <v>0</v>
      </c>
      <c r="L46" s="3">
        <v>0</v>
      </c>
      <c r="M46" s="3">
        <v>0</v>
      </c>
      <c r="N46" s="49">
        <v>0</v>
      </c>
      <c r="O46" s="49">
        <v>0</v>
      </c>
      <c r="P46" s="49">
        <v>0</v>
      </c>
      <c r="Q46" s="2">
        <v>0</v>
      </c>
      <c r="R46" s="2">
        <v>0</v>
      </c>
      <c r="S46" s="7"/>
      <c r="U46" s="1">
        <f t="shared" si="33"/>
        <v>0</v>
      </c>
      <c r="V46" s="1">
        <f t="shared" si="33"/>
        <v>0</v>
      </c>
      <c r="W46" s="1">
        <f t="shared" si="33"/>
        <v>0</v>
      </c>
      <c r="X46" s="1">
        <f t="shared" si="33"/>
        <v>0</v>
      </c>
      <c r="Y46" s="50">
        <f t="shared" si="33"/>
        <v>0</v>
      </c>
      <c r="Z46" s="50">
        <f t="shared" si="33"/>
        <v>0</v>
      </c>
      <c r="AA46" s="50">
        <f t="shared" si="33"/>
        <v>0</v>
      </c>
      <c r="AB46" s="50">
        <f t="shared" si="33"/>
        <v>0</v>
      </c>
      <c r="AC46" s="50">
        <f t="shared" si="33"/>
        <v>0</v>
      </c>
      <c r="AD46" s="50">
        <f t="shared" si="33"/>
        <v>0</v>
      </c>
      <c r="AE46" s="49">
        <f t="shared" si="33"/>
        <v>0</v>
      </c>
      <c r="AF46" s="49">
        <f t="shared" si="33"/>
        <v>0</v>
      </c>
      <c r="AG46" s="49">
        <f t="shared" si="33"/>
        <v>0</v>
      </c>
      <c r="AH46" s="2">
        <f t="shared" si="33"/>
        <v>0</v>
      </c>
      <c r="AI46" s="2">
        <f t="shared" si="33"/>
        <v>0</v>
      </c>
      <c r="AJ46" s="111">
        <f t="shared" si="32"/>
        <v>0.6428571428571429</v>
      </c>
      <c r="AK46" s="111">
        <f t="shared" si="2"/>
        <v>0.7857142857142857</v>
      </c>
      <c r="AL46" s="47">
        <f t="shared" si="3"/>
        <v>0.8571428571428571</v>
      </c>
      <c r="AM46" s="47">
        <f t="shared" si="4"/>
        <v>1</v>
      </c>
      <c r="AN46" s="47">
        <f t="shared" si="5"/>
        <v>0</v>
      </c>
      <c r="AO46" s="122">
        <f t="shared" si="6"/>
        <v>0.7857142857142857</v>
      </c>
      <c r="AP46" s="122" t="s">
        <v>718</v>
      </c>
      <c r="AQ46" s="47" t="s">
        <v>677</v>
      </c>
      <c r="AR46" s="47" t="str">
        <f t="shared" si="7"/>
        <v>NA</v>
      </c>
      <c r="AS46" s="47" t="str">
        <f t="shared" si="13"/>
        <v>NA</v>
      </c>
      <c r="AT46" s="47" t="str">
        <f t="shared" si="30"/>
        <v>NA</v>
      </c>
      <c r="AU46" s="47" t="str">
        <f t="shared" si="14"/>
        <v>NA</v>
      </c>
      <c r="AV46" s="47">
        <f t="shared" si="15"/>
        <v>1</v>
      </c>
      <c r="AW46" s="47" t="str">
        <f t="shared" si="9"/>
        <v>NA</v>
      </c>
      <c r="AX46" s="47" t="str">
        <f t="shared" si="16"/>
        <v>NA</v>
      </c>
      <c r="AY46" s="88">
        <f t="shared" si="17"/>
        <v>0.45238095238095244</v>
      </c>
      <c r="AZ46" s="94" t="str">
        <f t="shared" si="10"/>
        <v>NA</v>
      </c>
      <c r="BA46" s="94" t="str">
        <f t="shared" si="11"/>
        <v>NA</v>
      </c>
      <c r="BB46" s="94" t="str">
        <f t="shared" si="12"/>
        <v>NA</v>
      </c>
      <c r="BC46" s="94" t="str">
        <f t="shared" si="18"/>
        <v>NA</v>
      </c>
      <c r="BD46" s="94">
        <f t="shared" si="29"/>
        <v>0.45238095238095244</v>
      </c>
      <c r="BE46" s="94" t="str">
        <f t="shared" si="19"/>
        <v>NA</v>
      </c>
      <c r="BF46" s="94" t="str">
        <f t="shared" si="20"/>
        <v>NA</v>
      </c>
      <c r="BG46" s="140">
        <f t="shared" si="21"/>
        <v>0.1428571428571429</v>
      </c>
      <c r="BH46" s="141" t="str">
        <f t="shared" si="22"/>
        <v>NA</v>
      </c>
      <c r="BI46" s="141" t="str">
        <f t="shared" si="23"/>
        <v>NA</v>
      </c>
      <c r="BJ46" s="141" t="str">
        <f t="shared" si="24"/>
        <v>NA</v>
      </c>
      <c r="BK46" s="141" t="str">
        <f t="shared" si="25"/>
        <v>NA</v>
      </c>
      <c r="BL46" s="141">
        <f t="shared" si="26"/>
        <v>0.1428571428571429</v>
      </c>
      <c r="BM46" s="141" t="str">
        <f t="shared" si="27"/>
        <v>NA</v>
      </c>
      <c r="BN46" s="141" t="str">
        <f t="shared" si="28"/>
        <v>NA</v>
      </c>
    </row>
    <row r="47" spans="2:66" s="5" customFormat="1" x14ac:dyDescent="0.3">
      <c r="B47" s="51">
        <v>85</v>
      </c>
      <c r="C47" s="48">
        <v>3</v>
      </c>
      <c r="D47" s="1">
        <v>3</v>
      </c>
      <c r="E47" s="1">
        <v>3</v>
      </c>
      <c r="F47" s="1">
        <v>3</v>
      </c>
      <c r="G47" s="39">
        <v>3</v>
      </c>
      <c r="H47" s="3">
        <v>3</v>
      </c>
      <c r="I47" s="3">
        <v>2</v>
      </c>
      <c r="J47" s="3">
        <v>2</v>
      </c>
      <c r="K47" s="3">
        <v>3</v>
      </c>
      <c r="L47" s="3">
        <v>3</v>
      </c>
      <c r="M47" s="3">
        <v>2</v>
      </c>
      <c r="N47" s="49">
        <v>1</v>
      </c>
      <c r="O47" s="49">
        <v>1</v>
      </c>
      <c r="P47" s="49">
        <v>3</v>
      </c>
      <c r="Q47" s="2">
        <v>1</v>
      </c>
      <c r="R47" s="2">
        <v>0</v>
      </c>
      <c r="S47" s="7"/>
      <c r="U47" s="1">
        <f t="shared" si="33"/>
        <v>1</v>
      </c>
      <c r="V47" s="1">
        <f t="shared" si="33"/>
        <v>1</v>
      </c>
      <c r="W47" s="1">
        <f t="shared" si="33"/>
        <v>1</v>
      </c>
      <c r="X47" s="1">
        <f t="shared" si="33"/>
        <v>1</v>
      </c>
      <c r="Y47" s="50">
        <f t="shared" si="33"/>
        <v>1</v>
      </c>
      <c r="Z47" s="50">
        <f t="shared" si="33"/>
        <v>1</v>
      </c>
      <c r="AA47" s="50">
        <f t="shared" si="33"/>
        <v>1</v>
      </c>
      <c r="AB47" s="50">
        <f t="shared" si="33"/>
        <v>1</v>
      </c>
      <c r="AC47" s="50">
        <f t="shared" si="33"/>
        <v>1</v>
      </c>
      <c r="AD47" s="50">
        <f t="shared" si="33"/>
        <v>1</v>
      </c>
      <c r="AE47" s="49">
        <f t="shared" si="33"/>
        <v>0</v>
      </c>
      <c r="AF47" s="49">
        <f t="shared" si="33"/>
        <v>0</v>
      </c>
      <c r="AG47" s="49">
        <f t="shared" si="33"/>
        <v>1</v>
      </c>
      <c r="AH47" s="2">
        <f t="shared" si="33"/>
        <v>0</v>
      </c>
      <c r="AI47" s="2">
        <f t="shared" si="33"/>
        <v>0</v>
      </c>
      <c r="AJ47" s="111">
        <f t="shared" si="32"/>
        <v>0.40476190476190477</v>
      </c>
      <c r="AK47" s="111">
        <f t="shared" si="2"/>
        <v>0.5</v>
      </c>
      <c r="AL47" s="47">
        <f t="shared" si="3"/>
        <v>0.19047619047619047</v>
      </c>
      <c r="AM47" s="47">
        <f t="shared" si="4"/>
        <v>0.2857142857142857</v>
      </c>
      <c r="AN47" s="47">
        <f t="shared" si="5"/>
        <v>0.7142857142857143</v>
      </c>
      <c r="AO47" s="122">
        <f t="shared" si="6"/>
        <v>0.5</v>
      </c>
      <c r="AP47" s="122" t="s">
        <v>718</v>
      </c>
      <c r="AQ47" s="47" t="s">
        <v>679</v>
      </c>
      <c r="AR47" s="47" t="str">
        <f t="shared" si="7"/>
        <v>NA</v>
      </c>
      <c r="AS47" s="47" t="str">
        <f t="shared" si="13"/>
        <v>NA</v>
      </c>
      <c r="AT47" s="47" t="str">
        <f t="shared" si="30"/>
        <v>NA</v>
      </c>
      <c r="AU47" s="47" t="str">
        <f t="shared" si="14"/>
        <v>NA</v>
      </c>
      <c r="AV47" s="47" t="str">
        <f t="shared" si="15"/>
        <v>NA</v>
      </c>
      <c r="AW47" s="47" t="str">
        <f t="shared" si="9"/>
        <v>NA</v>
      </c>
      <c r="AX47" s="47">
        <f t="shared" si="16"/>
        <v>0.7142857142857143</v>
      </c>
      <c r="AY47" s="88">
        <f t="shared" si="17"/>
        <v>0.3888888888888889</v>
      </c>
      <c r="AZ47" s="94" t="str">
        <f t="shared" si="10"/>
        <v>NA</v>
      </c>
      <c r="BA47" s="94" t="str">
        <f t="shared" si="11"/>
        <v>NA</v>
      </c>
      <c r="BB47" s="94" t="str">
        <f t="shared" si="12"/>
        <v>NA</v>
      </c>
      <c r="BC47" s="94" t="str">
        <f t="shared" si="18"/>
        <v>NA</v>
      </c>
      <c r="BD47" s="94" t="str">
        <f t="shared" si="29"/>
        <v>NA</v>
      </c>
      <c r="BE47" s="94" t="str">
        <f t="shared" si="19"/>
        <v>NA</v>
      </c>
      <c r="BF47" s="94">
        <f t="shared" si="20"/>
        <v>0.3888888888888889</v>
      </c>
      <c r="BG47" s="140">
        <f t="shared" si="21"/>
        <v>0.2142857142857143</v>
      </c>
      <c r="BH47" s="141" t="str">
        <f t="shared" si="22"/>
        <v>NA</v>
      </c>
      <c r="BI47" s="141" t="str">
        <f t="shared" si="23"/>
        <v>NA</v>
      </c>
      <c r="BJ47" s="141" t="str">
        <f t="shared" si="24"/>
        <v>NA</v>
      </c>
      <c r="BK47" s="141" t="str">
        <f t="shared" si="25"/>
        <v>NA</v>
      </c>
      <c r="BL47" s="141" t="str">
        <f t="shared" si="26"/>
        <v>NA</v>
      </c>
      <c r="BM47" s="141" t="str">
        <f t="shared" si="27"/>
        <v>NA</v>
      </c>
      <c r="BN47" s="141">
        <f t="shared" si="28"/>
        <v>0.2142857142857143</v>
      </c>
    </row>
    <row r="48" spans="2:66" s="5" customFormat="1" x14ac:dyDescent="0.3">
      <c r="B48" s="51">
        <v>86</v>
      </c>
      <c r="C48" s="48">
        <v>3</v>
      </c>
      <c r="D48" s="1">
        <v>1</v>
      </c>
      <c r="E48" s="1">
        <v>3</v>
      </c>
      <c r="F48" s="1">
        <v>3</v>
      </c>
      <c r="G48" s="39">
        <v>2</v>
      </c>
      <c r="H48" s="3">
        <v>3</v>
      </c>
      <c r="I48" s="3">
        <v>2</v>
      </c>
      <c r="J48" s="3">
        <v>2</v>
      </c>
      <c r="K48" s="3">
        <v>2</v>
      </c>
      <c r="L48" s="3">
        <v>3</v>
      </c>
      <c r="M48" s="52">
        <v>0</v>
      </c>
      <c r="N48" s="49">
        <v>0</v>
      </c>
      <c r="O48" s="49">
        <v>0</v>
      </c>
      <c r="P48" s="49">
        <v>0</v>
      </c>
      <c r="Q48" s="2">
        <v>0</v>
      </c>
      <c r="R48" s="2">
        <v>0</v>
      </c>
      <c r="S48" s="53" t="s">
        <v>34</v>
      </c>
      <c r="U48" s="1">
        <f t="shared" si="33"/>
        <v>0</v>
      </c>
      <c r="V48" s="1">
        <f t="shared" si="33"/>
        <v>1</v>
      </c>
      <c r="W48" s="1">
        <f t="shared" si="33"/>
        <v>1</v>
      </c>
      <c r="X48" s="1">
        <f t="shared" si="33"/>
        <v>1</v>
      </c>
      <c r="Y48" s="50">
        <f t="shared" si="33"/>
        <v>1</v>
      </c>
      <c r="Z48" s="50">
        <f t="shared" si="33"/>
        <v>1</v>
      </c>
      <c r="AA48" s="50">
        <f t="shared" si="33"/>
        <v>1</v>
      </c>
      <c r="AB48" s="50">
        <f t="shared" si="33"/>
        <v>1</v>
      </c>
      <c r="AC48" s="50">
        <f t="shared" si="33"/>
        <v>1</v>
      </c>
      <c r="AD48" s="50">
        <f t="shared" si="33"/>
        <v>0</v>
      </c>
      <c r="AE48" s="49">
        <f t="shared" si="33"/>
        <v>0</v>
      </c>
      <c r="AF48" s="49">
        <f t="shared" si="33"/>
        <v>0</v>
      </c>
      <c r="AG48" s="49">
        <f t="shared" si="33"/>
        <v>0</v>
      </c>
      <c r="AH48" s="2">
        <f t="shared" si="33"/>
        <v>0</v>
      </c>
      <c r="AI48" s="2">
        <f t="shared" si="33"/>
        <v>0</v>
      </c>
      <c r="AJ48" s="111">
        <f t="shared" si="32"/>
        <v>0.52380952380952384</v>
      </c>
      <c r="AK48" s="111">
        <f t="shared" si="2"/>
        <v>0.66666666666666663</v>
      </c>
      <c r="AL48" s="47">
        <f t="shared" si="3"/>
        <v>0.40476190476190477</v>
      </c>
      <c r="AM48" s="47">
        <f t="shared" si="4"/>
        <v>0.54761904761904767</v>
      </c>
      <c r="AN48" s="47">
        <f t="shared" si="5"/>
        <v>0.45238095238095238</v>
      </c>
      <c r="AO48" s="122">
        <f t="shared" si="6"/>
        <v>0.66666666666666663</v>
      </c>
      <c r="AP48" s="122" t="s">
        <v>718</v>
      </c>
      <c r="AQ48" s="47" t="s">
        <v>694</v>
      </c>
      <c r="AR48" s="47">
        <f t="shared" si="7"/>
        <v>0.66666666666666663</v>
      </c>
      <c r="AS48" s="47" t="str">
        <f t="shared" si="13"/>
        <v>NA</v>
      </c>
      <c r="AT48" s="47" t="str">
        <f t="shared" si="30"/>
        <v>NA</v>
      </c>
      <c r="AU48" s="47" t="str">
        <f t="shared" si="14"/>
        <v>NA</v>
      </c>
      <c r="AV48" s="47" t="str">
        <f t="shared" si="15"/>
        <v>NA</v>
      </c>
      <c r="AW48" s="47" t="str">
        <f t="shared" si="9"/>
        <v>NA</v>
      </c>
      <c r="AX48" s="47" t="str">
        <f t="shared" si="16"/>
        <v>NA</v>
      </c>
      <c r="AY48" s="88">
        <f t="shared" si="17"/>
        <v>0.19841269841269843</v>
      </c>
      <c r="AZ48" s="94">
        <f t="shared" si="10"/>
        <v>0.19841269841269843</v>
      </c>
      <c r="BA48" s="94" t="str">
        <f t="shared" si="11"/>
        <v>NA</v>
      </c>
      <c r="BB48" s="94" t="str">
        <f t="shared" si="12"/>
        <v>NA</v>
      </c>
      <c r="BC48" s="94" t="str">
        <f t="shared" si="18"/>
        <v>NA</v>
      </c>
      <c r="BD48" s="94" t="str">
        <f t="shared" si="29"/>
        <v>NA</v>
      </c>
      <c r="BE48" s="94" t="str">
        <f t="shared" si="19"/>
        <v>NA</v>
      </c>
      <c r="BF48" s="94" t="str">
        <f t="shared" si="20"/>
        <v>NA</v>
      </c>
      <c r="BG48" s="140">
        <f t="shared" si="21"/>
        <v>0.11904761904761896</v>
      </c>
      <c r="BH48" s="141">
        <f t="shared" si="22"/>
        <v>0.11904761904761896</v>
      </c>
      <c r="BI48" s="141" t="str">
        <f t="shared" si="23"/>
        <v>NA</v>
      </c>
      <c r="BJ48" s="141" t="str">
        <f t="shared" si="24"/>
        <v>NA</v>
      </c>
      <c r="BK48" s="141" t="str">
        <f t="shared" si="25"/>
        <v>NA</v>
      </c>
      <c r="BL48" s="141" t="str">
        <f t="shared" si="26"/>
        <v>NA</v>
      </c>
      <c r="BM48" s="141" t="str">
        <f t="shared" si="27"/>
        <v>NA</v>
      </c>
      <c r="BN48" s="141" t="str">
        <f t="shared" si="28"/>
        <v>NA</v>
      </c>
    </row>
    <row r="49" spans="2:66" s="5" customFormat="1" x14ac:dyDescent="0.3">
      <c r="B49" s="51">
        <v>87</v>
      </c>
      <c r="C49" s="48">
        <v>3</v>
      </c>
      <c r="D49" s="1">
        <v>0</v>
      </c>
      <c r="E49" s="1">
        <v>1</v>
      </c>
      <c r="F49" s="1">
        <v>1</v>
      </c>
      <c r="G49" s="39">
        <v>3</v>
      </c>
      <c r="H49" s="3">
        <v>0</v>
      </c>
      <c r="I49" s="3">
        <v>0</v>
      </c>
      <c r="J49" s="3">
        <v>0</v>
      </c>
      <c r="K49" s="3">
        <v>0</v>
      </c>
      <c r="L49" s="3">
        <v>1</v>
      </c>
      <c r="M49" s="3">
        <v>0</v>
      </c>
      <c r="N49" s="49">
        <v>1</v>
      </c>
      <c r="O49" s="49">
        <v>1</v>
      </c>
      <c r="P49" s="49">
        <v>0</v>
      </c>
      <c r="Q49" s="2">
        <v>0</v>
      </c>
      <c r="R49" s="2">
        <v>0</v>
      </c>
      <c r="S49" s="7"/>
      <c r="U49" s="1">
        <f t="shared" si="33"/>
        <v>0</v>
      </c>
      <c r="V49" s="1">
        <f t="shared" si="33"/>
        <v>0</v>
      </c>
      <c r="W49" s="1">
        <f t="shared" si="33"/>
        <v>0</v>
      </c>
      <c r="X49" s="1">
        <f t="shared" si="33"/>
        <v>1</v>
      </c>
      <c r="Y49" s="50">
        <f t="shared" si="33"/>
        <v>0</v>
      </c>
      <c r="Z49" s="50">
        <f t="shared" si="33"/>
        <v>0</v>
      </c>
      <c r="AA49" s="50">
        <f t="shared" si="33"/>
        <v>0</v>
      </c>
      <c r="AB49" s="50">
        <f t="shared" si="33"/>
        <v>0</v>
      </c>
      <c r="AC49" s="50">
        <f t="shared" si="33"/>
        <v>0</v>
      </c>
      <c r="AD49" s="50">
        <f t="shared" si="33"/>
        <v>0</v>
      </c>
      <c r="AE49" s="49">
        <f t="shared" si="33"/>
        <v>0</v>
      </c>
      <c r="AF49" s="49">
        <f t="shared" si="33"/>
        <v>0</v>
      </c>
      <c r="AG49" s="49">
        <f t="shared" si="33"/>
        <v>0</v>
      </c>
      <c r="AH49" s="2">
        <f t="shared" si="33"/>
        <v>0</v>
      </c>
      <c r="AI49" s="2">
        <f t="shared" si="33"/>
        <v>0</v>
      </c>
      <c r="AJ49" s="111">
        <f t="shared" si="32"/>
        <v>0.61904761904761907</v>
      </c>
      <c r="AK49" s="111">
        <f t="shared" si="2"/>
        <v>0.76190476190476186</v>
      </c>
      <c r="AL49" s="47">
        <f t="shared" si="3"/>
        <v>0.73809523809523814</v>
      </c>
      <c r="AM49" s="47">
        <f t="shared" si="4"/>
        <v>0.88095238095238093</v>
      </c>
      <c r="AN49" s="47">
        <f t="shared" si="5"/>
        <v>0.11904761904761904</v>
      </c>
      <c r="AO49" s="122">
        <f t="shared" si="6"/>
        <v>0.76190476190476186</v>
      </c>
      <c r="AP49" s="122" t="s">
        <v>718</v>
      </c>
      <c r="AQ49" s="47" t="s">
        <v>677</v>
      </c>
      <c r="AR49" s="47" t="str">
        <f t="shared" si="7"/>
        <v>NA</v>
      </c>
      <c r="AS49" s="47" t="str">
        <f t="shared" si="13"/>
        <v>NA</v>
      </c>
      <c r="AT49" s="47" t="str">
        <f t="shared" si="30"/>
        <v>NA</v>
      </c>
      <c r="AU49" s="47" t="str">
        <f t="shared" si="14"/>
        <v>NA</v>
      </c>
      <c r="AV49" s="47">
        <f t="shared" si="15"/>
        <v>0.88095238095238093</v>
      </c>
      <c r="AW49" s="47" t="str">
        <f t="shared" si="9"/>
        <v>NA</v>
      </c>
      <c r="AX49" s="47" t="str">
        <f t="shared" si="16"/>
        <v>NA</v>
      </c>
      <c r="AY49" s="88">
        <f t="shared" si="17"/>
        <v>0.34126984126984128</v>
      </c>
      <c r="AZ49" s="94" t="str">
        <f t="shared" si="10"/>
        <v>NA</v>
      </c>
      <c r="BA49" s="94" t="str">
        <f t="shared" si="11"/>
        <v>NA</v>
      </c>
      <c r="BB49" s="94" t="str">
        <f t="shared" si="12"/>
        <v>NA</v>
      </c>
      <c r="BC49" s="94" t="str">
        <f t="shared" si="18"/>
        <v>NA</v>
      </c>
      <c r="BD49" s="94">
        <f t="shared" si="29"/>
        <v>0.34126984126984128</v>
      </c>
      <c r="BE49" s="94" t="str">
        <f t="shared" si="19"/>
        <v>NA</v>
      </c>
      <c r="BF49" s="94" t="str">
        <f t="shared" si="20"/>
        <v>NA</v>
      </c>
      <c r="BG49" s="140">
        <f t="shared" si="21"/>
        <v>0.11904761904761907</v>
      </c>
      <c r="BH49" s="141" t="str">
        <f t="shared" si="22"/>
        <v>NA</v>
      </c>
      <c r="BI49" s="141" t="str">
        <f t="shared" si="23"/>
        <v>NA</v>
      </c>
      <c r="BJ49" s="141" t="str">
        <f t="shared" si="24"/>
        <v>NA</v>
      </c>
      <c r="BK49" s="141" t="str">
        <f t="shared" si="25"/>
        <v>NA</v>
      </c>
      <c r="BL49" s="141">
        <f t="shared" si="26"/>
        <v>0.11904761904761907</v>
      </c>
      <c r="BM49" s="141" t="str">
        <f t="shared" si="27"/>
        <v>NA</v>
      </c>
      <c r="BN49" s="141" t="str">
        <f t="shared" si="28"/>
        <v>NA</v>
      </c>
    </row>
    <row r="50" spans="2:66" s="5" customFormat="1" x14ac:dyDescent="0.3">
      <c r="B50" s="51">
        <v>88</v>
      </c>
      <c r="C50" s="48">
        <v>3</v>
      </c>
      <c r="D50" s="1">
        <v>3</v>
      </c>
      <c r="E50" s="1">
        <v>2</v>
      </c>
      <c r="F50" s="1">
        <v>3</v>
      </c>
      <c r="G50" s="39">
        <v>3</v>
      </c>
      <c r="H50" s="3">
        <v>3</v>
      </c>
      <c r="I50" s="3">
        <v>3</v>
      </c>
      <c r="J50" s="52">
        <v>1</v>
      </c>
      <c r="K50" s="3">
        <v>3</v>
      </c>
      <c r="L50" s="3">
        <v>2</v>
      </c>
      <c r="M50" s="3">
        <v>3</v>
      </c>
      <c r="N50" s="49">
        <v>1</v>
      </c>
      <c r="O50" s="49">
        <v>1</v>
      </c>
      <c r="P50" s="49">
        <v>0</v>
      </c>
      <c r="Q50" s="2">
        <v>0</v>
      </c>
      <c r="R50" s="2">
        <v>0</v>
      </c>
      <c r="S50" s="53" t="s">
        <v>35</v>
      </c>
      <c r="U50" s="1">
        <f t="shared" si="33"/>
        <v>1</v>
      </c>
      <c r="V50" s="1">
        <f t="shared" si="33"/>
        <v>1</v>
      </c>
      <c r="W50" s="1">
        <f t="shared" si="33"/>
        <v>1</v>
      </c>
      <c r="X50" s="1">
        <f t="shared" si="33"/>
        <v>1</v>
      </c>
      <c r="Y50" s="50">
        <f t="shared" si="33"/>
        <v>1</v>
      </c>
      <c r="Z50" s="50">
        <f t="shared" si="33"/>
        <v>1</v>
      </c>
      <c r="AA50" s="50">
        <f t="shared" si="33"/>
        <v>0</v>
      </c>
      <c r="AB50" s="50">
        <f t="shared" si="33"/>
        <v>1</v>
      </c>
      <c r="AC50" s="50">
        <f t="shared" si="33"/>
        <v>1</v>
      </c>
      <c r="AD50" s="50">
        <f t="shared" si="33"/>
        <v>1</v>
      </c>
      <c r="AE50" s="49">
        <f t="shared" si="33"/>
        <v>0</v>
      </c>
      <c r="AF50" s="49">
        <f t="shared" si="33"/>
        <v>0</v>
      </c>
      <c r="AG50" s="49">
        <f t="shared" si="33"/>
        <v>0</v>
      </c>
      <c r="AH50" s="2">
        <f t="shared" si="33"/>
        <v>0</v>
      </c>
      <c r="AI50" s="2">
        <f t="shared" si="33"/>
        <v>0</v>
      </c>
      <c r="AJ50" s="111">
        <f t="shared" si="32"/>
        <v>0.42857142857142855</v>
      </c>
      <c r="AK50" s="111">
        <f t="shared" si="2"/>
        <v>0.5714285714285714</v>
      </c>
      <c r="AL50" s="47">
        <f t="shared" si="3"/>
        <v>0.26190476190476192</v>
      </c>
      <c r="AM50" s="47">
        <f t="shared" si="4"/>
        <v>0.40476190476190477</v>
      </c>
      <c r="AN50" s="47">
        <f t="shared" si="5"/>
        <v>0.59523809523809523</v>
      </c>
      <c r="AO50" s="122">
        <f t="shared" si="6"/>
        <v>0.5714285714285714</v>
      </c>
      <c r="AP50" s="122" t="s">
        <v>718</v>
      </c>
      <c r="AQ50" s="47" t="s">
        <v>679</v>
      </c>
      <c r="AR50" s="47" t="str">
        <f t="shared" si="7"/>
        <v>NA</v>
      </c>
      <c r="AS50" s="47" t="str">
        <f t="shared" si="13"/>
        <v>NA</v>
      </c>
      <c r="AT50" s="47" t="str">
        <f t="shared" si="30"/>
        <v>NA</v>
      </c>
      <c r="AU50" s="47" t="str">
        <f t="shared" si="14"/>
        <v>NA</v>
      </c>
      <c r="AV50" s="47" t="str">
        <f t="shared" si="15"/>
        <v>NA</v>
      </c>
      <c r="AW50" s="47" t="str">
        <f t="shared" si="9"/>
        <v>NA</v>
      </c>
      <c r="AX50" s="47">
        <f t="shared" si="16"/>
        <v>0.59523809523809523</v>
      </c>
      <c r="AY50" s="88">
        <f t="shared" si="17"/>
        <v>0.1825396825396825</v>
      </c>
      <c r="AZ50" s="94" t="str">
        <f t="shared" si="10"/>
        <v>NA</v>
      </c>
      <c r="BA50" s="94" t="str">
        <f t="shared" si="11"/>
        <v>NA</v>
      </c>
      <c r="BB50" s="94" t="str">
        <f t="shared" si="12"/>
        <v>NA</v>
      </c>
      <c r="BC50" s="94" t="str">
        <f t="shared" si="18"/>
        <v>NA</v>
      </c>
      <c r="BD50" s="94" t="str">
        <f t="shared" si="29"/>
        <v>NA</v>
      </c>
      <c r="BE50" s="94" t="str">
        <f t="shared" si="19"/>
        <v>NA</v>
      </c>
      <c r="BF50" s="94">
        <f t="shared" si="20"/>
        <v>0.1825396825396825</v>
      </c>
      <c r="BG50" s="140">
        <f t="shared" si="21"/>
        <v>2.3809523809523836E-2</v>
      </c>
      <c r="BH50" s="141" t="str">
        <f t="shared" si="22"/>
        <v>NA</v>
      </c>
      <c r="BI50" s="141" t="str">
        <f t="shared" si="23"/>
        <v>NA</v>
      </c>
      <c r="BJ50" s="141" t="str">
        <f t="shared" si="24"/>
        <v>NA</v>
      </c>
      <c r="BK50" s="141" t="str">
        <f t="shared" si="25"/>
        <v>NA</v>
      </c>
      <c r="BL50" s="141" t="str">
        <f t="shared" si="26"/>
        <v>NA</v>
      </c>
      <c r="BM50" s="141" t="str">
        <f t="shared" si="27"/>
        <v>NA</v>
      </c>
      <c r="BN50" s="141">
        <f t="shared" si="28"/>
        <v>2.3809523809523836E-2</v>
      </c>
    </row>
    <row r="51" spans="2:66" s="5" customFormat="1" x14ac:dyDescent="0.3">
      <c r="B51" s="51">
        <v>89</v>
      </c>
      <c r="C51" s="48">
        <v>3</v>
      </c>
      <c r="D51" s="1">
        <v>2</v>
      </c>
      <c r="E51" s="1">
        <v>0</v>
      </c>
      <c r="F51" s="1">
        <v>2</v>
      </c>
      <c r="G51" s="39">
        <v>1</v>
      </c>
      <c r="H51" s="3">
        <v>0</v>
      </c>
      <c r="I51" s="3">
        <v>0</v>
      </c>
      <c r="J51" s="3">
        <v>0</v>
      </c>
      <c r="K51" s="3">
        <v>0</v>
      </c>
      <c r="L51" s="3">
        <v>1</v>
      </c>
      <c r="M51" s="3">
        <v>0</v>
      </c>
      <c r="N51" s="49">
        <v>2</v>
      </c>
      <c r="O51" s="49">
        <v>1</v>
      </c>
      <c r="P51" s="49">
        <v>0</v>
      </c>
      <c r="Q51" s="2">
        <v>2</v>
      </c>
      <c r="R51" s="2">
        <v>2</v>
      </c>
      <c r="S51" s="7"/>
      <c r="U51" s="1">
        <f t="shared" si="33"/>
        <v>1</v>
      </c>
      <c r="V51" s="1">
        <f t="shared" si="33"/>
        <v>0</v>
      </c>
      <c r="W51" s="1">
        <f t="shared" si="33"/>
        <v>1</v>
      </c>
      <c r="X51" s="1">
        <f t="shared" si="33"/>
        <v>0</v>
      </c>
      <c r="Y51" s="50">
        <f t="shared" si="33"/>
        <v>0</v>
      </c>
      <c r="Z51" s="50">
        <f t="shared" si="33"/>
        <v>0</v>
      </c>
      <c r="AA51" s="50">
        <f t="shared" si="33"/>
        <v>0</v>
      </c>
      <c r="AB51" s="50">
        <f t="shared" si="33"/>
        <v>0</v>
      </c>
      <c r="AC51" s="50">
        <f t="shared" si="33"/>
        <v>0</v>
      </c>
      <c r="AD51" s="50">
        <f t="shared" si="33"/>
        <v>0</v>
      </c>
      <c r="AE51" s="49">
        <f t="shared" si="33"/>
        <v>1</v>
      </c>
      <c r="AF51" s="49">
        <f t="shared" si="33"/>
        <v>0</v>
      </c>
      <c r="AG51" s="49">
        <f t="shared" si="33"/>
        <v>0</v>
      </c>
      <c r="AH51" s="2">
        <f t="shared" si="33"/>
        <v>1</v>
      </c>
      <c r="AI51" s="2">
        <f t="shared" si="33"/>
        <v>1</v>
      </c>
      <c r="AJ51" s="111">
        <f t="shared" si="32"/>
        <v>0.73809523809523814</v>
      </c>
      <c r="AK51" s="111">
        <f t="shared" si="2"/>
        <v>0.69047619047619047</v>
      </c>
      <c r="AL51" s="47">
        <f t="shared" si="3"/>
        <v>0.76190476190476186</v>
      </c>
      <c r="AM51" s="47">
        <f t="shared" si="4"/>
        <v>0.7142857142857143</v>
      </c>
      <c r="AN51" s="47">
        <f t="shared" si="5"/>
        <v>0.2857142857142857</v>
      </c>
      <c r="AO51" s="122">
        <f t="shared" si="6"/>
        <v>0.73809523809523814</v>
      </c>
      <c r="AP51" s="122" t="s">
        <v>717</v>
      </c>
      <c r="AQ51" s="47" t="s">
        <v>676</v>
      </c>
      <c r="AR51" s="47" t="str">
        <f t="shared" si="7"/>
        <v>NA</v>
      </c>
      <c r="AS51" s="47" t="str">
        <f t="shared" si="13"/>
        <v>NA</v>
      </c>
      <c r="AT51" s="47" t="str">
        <f t="shared" si="30"/>
        <v>NA</v>
      </c>
      <c r="AU51" s="47">
        <f t="shared" si="14"/>
        <v>0.76190476190476186</v>
      </c>
      <c r="AV51" s="47" t="str">
        <f t="shared" si="15"/>
        <v>NA</v>
      </c>
      <c r="AW51" s="47" t="str">
        <f t="shared" si="9"/>
        <v>NA</v>
      </c>
      <c r="AX51" s="47" t="str">
        <f t="shared" si="16"/>
        <v>NA</v>
      </c>
      <c r="AY51" s="88">
        <f t="shared" si="17"/>
        <v>0.18253968253968245</v>
      </c>
      <c r="AZ51" s="94" t="str">
        <f t="shared" si="10"/>
        <v>NA</v>
      </c>
      <c r="BA51" s="94" t="str">
        <f t="shared" si="11"/>
        <v>NA</v>
      </c>
      <c r="BB51" s="94" t="str">
        <f t="shared" si="12"/>
        <v>NA</v>
      </c>
      <c r="BC51" s="94">
        <f t="shared" si="18"/>
        <v>0.18253968253968245</v>
      </c>
      <c r="BD51" s="94" t="str">
        <f t="shared" si="29"/>
        <v>NA</v>
      </c>
      <c r="BE51" s="94" t="str">
        <f t="shared" si="19"/>
        <v>NA</v>
      </c>
      <c r="BF51" s="94" t="str">
        <f t="shared" si="20"/>
        <v>NA</v>
      </c>
      <c r="BG51" s="140">
        <f t="shared" si="21"/>
        <v>2.3809523809523725E-2</v>
      </c>
      <c r="BH51" s="141" t="str">
        <f t="shared" si="22"/>
        <v>NA</v>
      </c>
      <c r="BI51" s="141" t="str">
        <f t="shared" si="23"/>
        <v>NA</v>
      </c>
      <c r="BJ51" s="141" t="str">
        <f t="shared" si="24"/>
        <v>NA</v>
      </c>
      <c r="BK51" s="141">
        <f t="shared" si="25"/>
        <v>2.3809523809523725E-2</v>
      </c>
      <c r="BL51" s="141" t="str">
        <f t="shared" si="26"/>
        <v>NA</v>
      </c>
      <c r="BM51" s="141" t="str">
        <f t="shared" si="27"/>
        <v>NA</v>
      </c>
      <c r="BN51" s="141" t="str">
        <f t="shared" si="28"/>
        <v>NA</v>
      </c>
    </row>
    <row r="52" spans="2:66" s="5" customFormat="1" x14ac:dyDescent="0.3">
      <c r="B52" s="51">
        <v>90</v>
      </c>
      <c r="C52" s="48">
        <v>3</v>
      </c>
      <c r="D52" s="1">
        <v>2</v>
      </c>
      <c r="E52" s="1">
        <v>0</v>
      </c>
      <c r="F52" s="1">
        <v>0</v>
      </c>
      <c r="G52" s="39">
        <v>0</v>
      </c>
      <c r="H52" s="3">
        <v>1</v>
      </c>
      <c r="I52" s="3">
        <v>0</v>
      </c>
      <c r="J52" s="3">
        <v>0</v>
      </c>
      <c r="K52" s="3">
        <v>0</v>
      </c>
      <c r="L52" s="3">
        <v>0</v>
      </c>
      <c r="M52" s="3">
        <v>1</v>
      </c>
      <c r="N52" s="49">
        <v>0</v>
      </c>
      <c r="O52" s="49">
        <v>0</v>
      </c>
      <c r="P52" s="49">
        <v>1</v>
      </c>
      <c r="Q52" s="2">
        <v>0</v>
      </c>
      <c r="R52" s="2">
        <v>0</v>
      </c>
      <c r="S52" s="7"/>
      <c r="U52" s="1">
        <f t="shared" si="33"/>
        <v>1</v>
      </c>
      <c r="V52" s="1">
        <f t="shared" si="33"/>
        <v>0</v>
      </c>
      <c r="W52" s="1">
        <f t="shared" si="33"/>
        <v>0</v>
      </c>
      <c r="X52" s="1">
        <f t="shared" si="33"/>
        <v>0</v>
      </c>
      <c r="Y52" s="50">
        <f t="shared" si="33"/>
        <v>0</v>
      </c>
      <c r="Z52" s="50">
        <f t="shared" si="33"/>
        <v>0</v>
      </c>
      <c r="AA52" s="50">
        <f t="shared" si="33"/>
        <v>0</v>
      </c>
      <c r="AB52" s="50">
        <f t="shared" si="33"/>
        <v>0</v>
      </c>
      <c r="AC52" s="50">
        <f t="shared" si="33"/>
        <v>0</v>
      </c>
      <c r="AD52" s="50">
        <f t="shared" si="33"/>
        <v>0</v>
      </c>
      <c r="AE52" s="49">
        <f t="shared" si="33"/>
        <v>0</v>
      </c>
      <c r="AF52" s="49">
        <f t="shared" si="33"/>
        <v>0</v>
      </c>
      <c r="AG52" s="49">
        <f t="shared" si="33"/>
        <v>0</v>
      </c>
      <c r="AH52" s="2">
        <f t="shared" si="33"/>
        <v>0</v>
      </c>
      <c r="AI52" s="2">
        <f t="shared" si="33"/>
        <v>0</v>
      </c>
      <c r="AJ52" s="111">
        <f t="shared" si="32"/>
        <v>0.61904761904761907</v>
      </c>
      <c r="AK52" s="111">
        <f t="shared" si="2"/>
        <v>0.76190476190476186</v>
      </c>
      <c r="AL52" s="47">
        <f t="shared" si="3"/>
        <v>0.73809523809523814</v>
      </c>
      <c r="AM52" s="47">
        <f t="shared" si="4"/>
        <v>0.88095238095238093</v>
      </c>
      <c r="AN52" s="47">
        <f t="shared" si="5"/>
        <v>0.11904761904761904</v>
      </c>
      <c r="AO52" s="122">
        <f t="shared" si="6"/>
        <v>0.76190476190476186</v>
      </c>
      <c r="AP52" s="122" t="s">
        <v>718</v>
      </c>
      <c r="AQ52" s="47" t="s">
        <v>677</v>
      </c>
      <c r="AR52" s="47" t="str">
        <f t="shared" si="7"/>
        <v>NA</v>
      </c>
      <c r="AS52" s="47" t="str">
        <f t="shared" si="13"/>
        <v>NA</v>
      </c>
      <c r="AT52" s="47" t="str">
        <f t="shared" si="30"/>
        <v>NA</v>
      </c>
      <c r="AU52" s="47" t="str">
        <f t="shared" si="14"/>
        <v>NA</v>
      </c>
      <c r="AV52" s="47">
        <f t="shared" si="15"/>
        <v>0.88095238095238093</v>
      </c>
      <c r="AW52" s="47" t="str">
        <f t="shared" si="9"/>
        <v>NA</v>
      </c>
      <c r="AX52" s="47" t="str">
        <f t="shared" si="16"/>
        <v>NA</v>
      </c>
      <c r="AY52" s="88">
        <f t="shared" si="17"/>
        <v>0.34126984126984128</v>
      </c>
      <c r="AZ52" s="94" t="str">
        <f t="shared" si="10"/>
        <v>NA</v>
      </c>
      <c r="BA52" s="94" t="str">
        <f t="shared" si="11"/>
        <v>NA</v>
      </c>
      <c r="BB52" s="94" t="str">
        <f t="shared" si="12"/>
        <v>NA</v>
      </c>
      <c r="BC52" s="94" t="str">
        <f t="shared" si="18"/>
        <v>NA</v>
      </c>
      <c r="BD52" s="94">
        <f t="shared" si="29"/>
        <v>0.34126984126984128</v>
      </c>
      <c r="BE52" s="94" t="str">
        <f t="shared" si="19"/>
        <v>NA</v>
      </c>
      <c r="BF52" s="94" t="str">
        <f t="shared" si="20"/>
        <v>NA</v>
      </c>
      <c r="BG52" s="140">
        <f t="shared" si="21"/>
        <v>0.11904761904761907</v>
      </c>
      <c r="BH52" s="141" t="str">
        <f t="shared" si="22"/>
        <v>NA</v>
      </c>
      <c r="BI52" s="141" t="str">
        <f t="shared" si="23"/>
        <v>NA</v>
      </c>
      <c r="BJ52" s="141" t="str">
        <f t="shared" si="24"/>
        <v>NA</v>
      </c>
      <c r="BK52" s="141" t="str">
        <f t="shared" si="25"/>
        <v>NA</v>
      </c>
      <c r="BL52" s="141">
        <f t="shared" si="26"/>
        <v>0.11904761904761907</v>
      </c>
      <c r="BM52" s="141" t="str">
        <f t="shared" si="27"/>
        <v>NA</v>
      </c>
      <c r="BN52" s="141" t="str">
        <f t="shared" si="28"/>
        <v>NA</v>
      </c>
    </row>
    <row r="53" spans="2:66" s="5" customFormat="1" x14ac:dyDescent="0.3">
      <c r="B53" s="51">
        <v>91</v>
      </c>
      <c r="C53" s="48">
        <v>3</v>
      </c>
      <c r="D53" s="1">
        <v>3</v>
      </c>
      <c r="E53" s="1">
        <v>1</v>
      </c>
      <c r="F53" s="1">
        <v>3</v>
      </c>
      <c r="G53" s="39">
        <v>1</v>
      </c>
      <c r="H53" s="3">
        <v>3</v>
      </c>
      <c r="I53" s="3">
        <v>3</v>
      </c>
      <c r="J53" s="3">
        <v>1</v>
      </c>
      <c r="K53" s="3">
        <v>0</v>
      </c>
      <c r="L53" s="3">
        <v>1</v>
      </c>
      <c r="M53" s="3">
        <v>3</v>
      </c>
      <c r="N53" s="49">
        <v>0</v>
      </c>
      <c r="O53" s="49">
        <v>0</v>
      </c>
      <c r="P53" s="49">
        <v>0</v>
      </c>
      <c r="Q53" s="2">
        <v>0</v>
      </c>
      <c r="R53" s="2">
        <v>0</v>
      </c>
      <c r="S53" s="7"/>
      <c r="U53" s="1">
        <f t="shared" si="33"/>
        <v>1</v>
      </c>
      <c r="V53" s="1">
        <f t="shared" si="33"/>
        <v>0</v>
      </c>
      <c r="W53" s="1">
        <f t="shared" si="33"/>
        <v>1</v>
      </c>
      <c r="X53" s="1">
        <f t="shared" si="33"/>
        <v>0</v>
      </c>
      <c r="Y53" s="50">
        <f t="shared" si="33"/>
        <v>1</v>
      </c>
      <c r="Z53" s="50">
        <f t="shared" si="33"/>
        <v>1</v>
      </c>
      <c r="AA53" s="50">
        <f t="shared" si="33"/>
        <v>0</v>
      </c>
      <c r="AB53" s="50">
        <f t="shared" si="33"/>
        <v>0</v>
      </c>
      <c r="AC53" s="50">
        <f t="shared" si="33"/>
        <v>0</v>
      </c>
      <c r="AD53" s="50">
        <f t="shared" si="33"/>
        <v>1</v>
      </c>
      <c r="AE53" s="49">
        <f t="shared" si="33"/>
        <v>0</v>
      </c>
      <c r="AF53" s="49">
        <f t="shared" si="33"/>
        <v>0</v>
      </c>
      <c r="AG53" s="49">
        <f t="shared" si="33"/>
        <v>0</v>
      </c>
      <c r="AH53" s="2">
        <f t="shared" si="33"/>
        <v>0</v>
      </c>
      <c r="AI53" s="2">
        <f t="shared" si="33"/>
        <v>0</v>
      </c>
      <c r="AJ53" s="111">
        <f t="shared" si="32"/>
        <v>0.54761904761904767</v>
      </c>
      <c r="AK53" s="111">
        <f t="shared" si="2"/>
        <v>0.69047619047619047</v>
      </c>
      <c r="AL53" s="47">
        <f t="shared" si="3"/>
        <v>0.42857142857142855</v>
      </c>
      <c r="AM53" s="47">
        <f t="shared" si="4"/>
        <v>0.5714285714285714</v>
      </c>
      <c r="AN53" s="47">
        <f t="shared" si="5"/>
        <v>0.42857142857142855</v>
      </c>
      <c r="AO53" s="122">
        <f t="shared" si="6"/>
        <v>0.69047619047619047</v>
      </c>
      <c r="AP53" s="122" t="s">
        <v>718</v>
      </c>
      <c r="AQ53" s="47" t="s">
        <v>694</v>
      </c>
      <c r="AR53" s="47">
        <f t="shared" si="7"/>
        <v>0.69047619047619047</v>
      </c>
      <c r="AS53" s="47" t="str">
        <f t="shared" si="13"/>
        <v>NA</v>
      </c>
      <c r="AT53" s="47" t="str">
        <f t="shared" si="30"/>
        <v>NA</v>
      </c>
      <c r="AU53" s="47" t="str">
        <f t="shared" si="14"/>
        <v>NA</v>
      </c>
      <c r="AV53" s="47" t="str">
        <f t="shared" si="15"/>
        <v>NA</v>
      </c>
      <c r="AW53" s="47" t="str">
        <f t="shared" si="9"/>
        <v>NA</v>
      </c>
      <c r="AX53" s="47" t="str">
        <f t="shared" si="16"/>
        <v>NA</v>
      </c>
      <c r="AY53" s="88">
        <f t="shared" si="17"/>
        <v>0.21428571428571425</v>
      </c>
      <c r="AZ53" s="94">
        <f t="shared" si="10"/>
        <v>0.21428571428571425</v>
      </c>
      <c r="BA53" s="94" t="str">
        <f t="shared" si="11"/>
        <v>NA</v>
      </c>
      <c r="BB53" s="94" t="str">
        <f t="shared" si="12"/>
        <v>NA</v>
      </c>
      <c r="BC53" s="94" t="str">
        <f t="shared" si="18"/>
        <v>NA</v>
      </c>
      <c r="BD53" s="94" t="str">
        <f t="shared" si="29"/>
        <v>NA</v>
      </c>
      <c r="BE53" s="94" t="str">
        <f t="shared" si="19"/>
        <v>NA</v>
      </c>
      <c r="BF53" s="94" t="str">
        <f t="shared" si="20"/>
        <v>NA</v>
      </c>
      <c r="BG53" s="140">
        <f t="shared" si="21"/>
        <v>0.11904761904761907</v>
      </c>
      <c r="BH53" s="141">
        <f t="shared" si="22"/>
        <v>0.11904761904761907</v>
      </c>
      <c r="BI53" s="141" t="str">
        <f t="shared" si="23"/>
        <v>NA</v>
      </c>
      <c r="BJ53" s="141" t="str">
        <f t="shared" si="24"/>
        <v>NA</v>
      </c>
      <c r="BK53" s="141" t="str">
        <f t="shared" si="25"/>
        <v>NA</v>
      </c>
      <c r="BL53" s="141" t="str">
        <f t="shared" si="26"/>
        <v>NA</v>
      </c>
      <c r="BM53" s="141" t="str">
        <f t="shared" si="27"/>
        <v>NA</v>
      </c>
      <c r="BN53" s="141" t="str">
        <f t="shared" si="28"/>
        <v>NA</v>
      </c>
    </row>
    <row r="54" spans="2:66" s="5" customFormat="1" x14ac:dyDescent="0.3">
      <c r="B54" s="51">
        <v>93</v>
      </c>
      <c r="C54" s="48">
        <v>3</v>
      </c>
      <c r="D54" s="1">
        <v>0</v>
      </c>
      <c r="E54" s="1">
        <v>0</v>
      </c>
      <c r="F54" s="1">
        <v>0</v>
      </c>
      <c r="G54" s="39">
        <v>0</v>
      </c>
      <c r="H54" s="3">
        <v>0</v>
      </c>
      <c r="I54" s="3">
        <v>0</v>
      </c>
      <c r="J54" s="3">
        <v>0</v>
      </c>
      <c r="K54" s="3">
        <v>0</v>
      </c>
      <c r="L54" s="3">
        <v>0</v>
      </c>
      <c r="M54" s="3">
        <v>0</v>
      </c>
      <c r="N54" s="49">
        <v>0</v>
      </c>
      <c r="O54" s="49">
        <v>0</v>
      </c>
      <c r="P54" s="49">
        <v>0</v>
      </c>
      <c r="Q54" s="2">
        <v>0</v>
      </c>
      <c r="R54" s="2">
        <v>0</v>
      </c>
      <c r="S54" s="7"/>
      <c r="U54" s="1">
        <f t="shared" ref="U54:AI70" si="34">IF(D54&gt;1,1,0)</f>
        <v>0</v>
      </c>
      <c r="V54" s="1">
        <f t="shared" si="34"/>
        <v>0</v>
      </c>
      <c r="W54" s="1">
        <f t="shared" si="34"/>
        <v>0</v>
      </c>
      <c r="X54" s="1">
        <f t="shared" si="34"/>
        <v>0</v>
      </c>
      <c r="Y54" s="50">
        <f t="shared" si="34"/>
        <v>0</v>
      </c>
      <c r="Z54" s="50">
        <f t="shared" si="34"/>
        <v>0</v>
      </c>
      <c r="AA54" s="50">
        <f t="shared" si="34"/>
        <v>0</v>
      </c>
      <c r="AB54" s="50">
        <f t="shared" si="34"/>
        <v>0</v>
      </c>
      <c r="AC54" s="50">
        <f t="shared" si="34"/>
        <v>0</v>
      </c>
      <c r="AD54" s="50">
        <f t="shared" si="34"/>
        <v>0</v>
      </c>
      <c r="AE54" s="49">
        <f t="shared" si="34"/>
        <v>0</v>
      </c>
      <c r="AF54" s="49">
        <f t="shared" si="34"/>
        <v>0</v>
      </c>
      <c r="AG54" s="49">
        <f t="shared" si="34"/>
        <v>0</v>
      </c>
      <c r="AH54" s="2">
        <f t="shared" si="34"/>
        <v>0</v>
      </c>
      <c r="AI54" s="2">
        <f t="shared" si="34"/>
        <v>0</v>
      </c>
      <c r="AJ54" s="111">
        <f t="shared" si="32"/>
        <v>0.6428571428571429</v>
      </c>
      <c r="AK54" s="111">
        <f t="shared" si="2"/>
        <v>0.7857142857142857</v>
      </c>
      <c r="AL54" s="47">
        <f t="shared" si="3"/>
        <v>0.8571428571428571</v>
      </c>
      <c r="AM54" s="47">
        <f t="shared" si="4"/>
        <v>1</v>
      </c>
      <c r="AN54" s="47">
        <f t="shared" si="5"/>
        <v>0</v>
      </c>
      <c r="AO54" s="122">
        <f t="shared" si="6"/>
        <v>0.7857142857142857</v>
      </c>
      <c r="AP54" s="122" t="s">
        <v>718</v>
      </c>
      <c r="AQ54" s="47" t="s">
        <v>677</v>
      </c>
      <c r="AR54" s="47" t="str">
        <f t="shared" si="7"/>
        <v>NA</v>
      </c>
      <c r="AS54" s="47" t="str">
        <f t="shared" si="13"/>
        <v>NA</v>
      </c>
      <c r="AT54" s="47" t="str">
        <f t="shared" si="30"/>
        <v>NA</v>
      </c>
      <c r="AU54" s="47" t="str">
        <f t="shared" si="14"/>
        <v>NA</v>
      </c>
      <c r="AV54" s="47">
        <f t="shared" si="15"/>
        <v>1</v>
      </c>
      <c r="AW54" s="47" t="str">
        <f t="shared" si="9"/>
        <v>NA</v>
      </c>
      <c r="AX54" s="47" t="str">
        <f t="shared" si="16"/>
        <v>NA</v>
      </c>
      <c r="AY54" s="88">
        <f t="shared" si="17"/>
        <v>0.45238095238095244</v>
      </c>
      <c r="AZ54" s="94" t="str">
        <f t="shared" si="10"/>
        <v>NA</v>
      </c>
      <c r="BA54" s="94" t="str">
        <f t="shared" si="11"/>
        <v>NA</v>
      </c>
      <c r="BB54" s="94" t="str">
        <f t="shared" si="12"/>
        <v>NA</v>
      </c>
      <c r="BC54" s="94" t="str">
        <f t="shared" si="18"/>
        <v>NA</v>
      </c>
      <c r="BD54" s="94">
        <f t="shared" si="29"/>
        <v>0.45238095238095244</v>
      </c>
      <c r="BE54" s="94" t="str">
        <f t="shared" si="19"/>
        <v>NA</v>
      </c>
      <c r="BF54" s="94" t="str">
        <f t="shared" si="20"/>
        <v>NA</v>
      </c>
      <c r="BG54" s="140">
        <f t="shared" si="21"/>
        <v>0.1428571428571429</v>
      </c>
      <c r="BH54" s="141" t="str">
        <f t="shared" si="22"/>
        <v>NA</v>
      </c>
      <c r="BI54" s="141" t="str">
        <f t="shared" si="23"/>
        <v>NA</v>
      </c>
      <c r="BJ54" s="141" t="str">
        <f t="shared" si="24"/>
        <v>NA</v>
      </c>
      <c r="BK54" s="141" t="str">
        <f t="shared" si="25"/>
        <v>NA</v>
      </c>
      <c r="BL54" s="141">
        <f t="shared" si="26"/>
        <v>0.1428571428571429</v>
      </c>
      <c r="BM54" s="141" t="str">
        <f t="shared" si="27"/>
        <v>NA</v>
      </c>
      <c r="BN54" s="141" t="str">
        <f t="shared" si="28"/>
        <v>NA</v>
      </c>
    </row>
    <row r="55" spans="2:66" s="5" customFormat="1" x14ac:dyDescent="0.3">
      <c r="B55" s="51">
        <v>94</v>
      </c>
      <c r="C55" s="48">
        <v>3</v>
      </c>
      <c r="D55" s="1">
        <v>3</v>
      </c>
      <c r="E55" s="1">
        <v>3</v>
      </c>
      <c r="F55" s="1">
        <v>3</v>
      </c>
      <c r="G55" s="39">
        <v>2</v>
      </c>
      <c r="H55" s="3">
        <v>3</v>
      </c>
      <c r="I55" s="3">
        <v>3</v>
      </c>
      <c r="J55" s="3">
        <v>2</v>
      </c>
      <c r="K55" s="3">
        <v>3</v>
      </c>
      <c r="L55" s="52">
        <v>1</v>
      </c>
      <c r="M55" s="3">
        <v>3</v>
      </c>
      <c r="N55" s="49">
        <v>0</v>
      </c>
      <c r="O55" s="49">
        <v>2</v>
      </c>
      <c r="P55" s="49">
        <v>3</v>
      </c>
      <c r="Q55" s="2">
        <v>1</v>
      </c>
      <c r="R55" s="2">
        <v>3</v>
      </c>
      <c r="S55" s="53" t="s">
        <v>28</v>
      </c>
      <c r="U55" s="1">
        <f t="shared" si="34"/>
        <v>1</v>
      </c>
      <c r="V55" s="1">
        <f t="shared" si="34"/>
        <v>1</v>
      </c>
      <c r="W55" s="1">
        <f t="shared" si="34"/>
        <v>1</v>
      </c>
      <c r="X55" s="1">
        <f t="shared" si="34"/>
        <v>1</v>
      </c>
      <c r="Y55" s="50">
        <f t="shared" si="34"/>
        <v>1</v>
      </c>
      <c r="Z55" s="50">
        <f t="shared" si="34"/>
        <v>1</v>
      </c>
      <c r="AA55" s="50">
        <f t="shared" si="34"/>
        <v>1</v>
      </c>
      <c r="AB55" s="50">
        <f t="shared" si="34"/>
        <v>1</v>
      </c>
      <c r="AC55" s="50">
        <f t="shared" si="34"/>
        <v>0</v>
      </c>
      <c r="AD55" s="50">
        <f t="shared" si="34"/>
        <v>1</v>
      </c>
      <c r="AE55" s="49">
        <f t="shared" si="34"/>
        <v>0</v>
      </c>
      <c r="AF55" s="49">
        <f t="shared" si="34"/>
        <v>1</v>
      </c>
      <c r="AG55" s="49">
        <f t="shared" si="34"/>
        <v>1</v>
      </c>
      <c r="AH55" s="2">
        <f t="shared" si="34"/>
        <v>0</v>
      </c>
      <c r="AI55" s="2">
        <f t="shared" si="34"/>
        <v>1</v>
      </c>
      <c r="AJ55" s="111">
        <f t="shared" si="32"/>
        <v>0.47619047619047616</v>
      </c>
      <c r="AK55" s="111">
        <f t="shared" si="2"/>
        <v>0.42857142857142855</v>
      </c>
      <c r="AL55" s="47">
        <f t="shared" si="3"/>
        <v>0.26190476190476192</v>
      </c>
      <c r="AM55" s="47">
        <f t="shared" si="4"/>
        <v>0.21428571428571427</v>
      </c>
      <c r="AN55" s="47">
        <f t="shared" si="5"/>
        <v>0.7857142857142857</v>
      </c>
      <c r="AO55" s="122">
        <f t="shared" si="6"/>
        <v>0.47619047619047616</v>
      </c>
      <c r="AP55" s="122" t="s">
        <v>717</v>
      </c>
      <c r="AQ55" s="47" t="s">
        <v>679</v>
      </c>
      <c r="AR55" s="47" t="str">
        <f t="shared" si="7"/>
        <v>NA</v>
      </c>
      <c r="AS55" s="47" t="str">
        <f t="shared" si="13"/>
        <v>NA</v>
      </c>
      <c r="AT55" s="47" t="str">
        <f t="shared" si="30"/>
        <v>NA</v>
      </c>
      <c r="AU55" s="47" t="str">
        <f t="shared" si="14"/>
        <v>NA</v>
      </c>
      <c r="AV55" s="47" t="str">
        <f t="shared" si="15"/>
        <v>NA</v>
      </c>
      <c r="AW55" s="47" t="str">
        <f t="shared" si="9"/>
        <v>NA</v>
      </c>
      <c r="AX55" s="47">
        <f t="shared" si="16"/>
        <v>0.7857142857142857</v>
      </c>
      <c r="AY55" s="88">
        <f t="shared" si="17"/>
        <v>0.4682539682539682</v>
      </c>
      <c r="AZ55" s="94" t="str">
        <f t="shared" si="10"/>
        <v>NA</v>
      </c>
      <c r="BA55" s="94" t="str">
        <f t="shared" si="11"/>
        <v>NA</v>
      </c>
      <c r="BB55" s="94" t="str">
        <f t="shared" si="12"/>
        <v>NA</v>
      </c>
      <c r="BC55" s="94" t="str">
        <f t="shared" si="18"/>
        <v>NA</v>
      </c>
      <c r="BD55" s="94" t="str">
        <f t="shared" si="29"/>
        <v>NA</v>
      </c>
      <c r="BE55" s="94" t="str">
        <f t="shared" si="19"/>
        <v>NA</v>
      </c>
      <c r="BF55" s="94">
        <f t="shared" si="20"/>
        <v>0.4682539682539682</v>
      </c>
      <c r="BG55" s="140">
        <f t="shared" si="21"/>
        <v>0.30952380952380953</v>
      </c>
      <c r="BH55" s="141" t="str">
        <f t="shared" si="22"/>
        <v>NA</v>
      </c>
      <c r="BI55" s="141" t="str">
        <f t="shared" si="23"/>
        <v>NA</v>
      </c>
      <c r="BJ55" s="141" t="str">
        <f t="shared" si="24"/>
        <v>NA</v>
      </c>
      <c r="BK55" s="141" t="str">
        <f t="shared" si="25"/>
        <v>NA</v>
      </c>
      <c r="BL55" s="141" t="str">
        <f t="shared" si="26"/>
        <v>NA</v>
      </c>
      <c r="BM55" s="141" t="str">
        <f t="shared" si="27"/>
        <v>NA</v>
      </c>
      <c r="BN55" s="141">
        <f t="shared" si="28"/>
        <v>0.30952380952380953</v>
      </c>
    </row>
    <row r="56" spans="2:66" s="5" customFormat="1" x14ac:dyDescent="0.3">
      <c r="B56" s="51">
        <v>95</v>
      </c>
      <c r="C56" s="48">
        <v>3</v>
      </c>
      <c r="D56" s="1">
        <v>2</v>
      </c>
      <c r="E56" s="1">
        <v>1</v>
      </c>
      <c r="F56" s="1">
        <v>0</v>
      </c>
      <c r="G56" s="39">
        <v>0</v>
      </c>
      <c r="H56" s="3">
        <v>3</v>
      </c>
      <c r="I56" s="3">
        <v>3</v>
      </c>
      <c r="J56" s="50">
        <v>0</v>
      </c>
      <c r="K56" s="3">
        <v>0</v>
      </c>
      <c r="L56" s="3">
        <v>0</v>
      </c>
      <c r="M56" s="3">
        <v>2</v>
      </c>
      <c r="N56" s="49">
        <v>0</v>
      </c>
      <c r="O56" s="49">
        <v>0</v>
      </c>
      <c r="P56" s="49">
        <v>0</v>
      </c>
      <c r="Q56" s="2">
        <v>0</v>
      </c>
      <c r="R56" s="2">
        <v>0</v>
      </c>
      <c r="S56" s="8"/>
      <c r="U56" s="1">
        <f t="shared" si="34"/>
        <v>1</v>
      </c>
      <c r="V56" s="1">
        <f t="shared" si="34"/>
        <v>0</v>
      </c>
      <c r="W56" s="1">
        <f t="shared" si="34"/>
        <v>0</v>
      </c>
      <c r="X56" s="1">
        <f t="shared" si="34"/>
        <v>0</v>
      </c>
      <c r="Y56" s="50">
        <f t="shared" si="34"/>
        <v>1</v>
      </c>
      <c r="Z56" s="50">
        <f t="shared" si="34"/>
        <v>1</v>
      </c>
      <c r="AA56" s="50">
        <f t="shared" si="34"/>
        <v>0</v>
      </c>
      <c r="AB56" s="50">
        <f t="shared" si="34"/>
        <v>0</v>
      </c>
      <c r="AC56" s="50">
        <f t="shared" si="34"/>
        <v>0</v>
      </c>
      <c r="AD56" s="50">
        <f t="shared" si="34"/>
        <v>1</v>
      </c>
      <c r="AE56" s="49">
        <f t="shared" si="34"/>
        <v>0</v>
      </c>
      <c r="AF56" s="49">
        <f t="shared" si="34"/>
        <v>0</v>
      </c>
      <c r="AG56" s="49">
        <f t="shared" si="34"/>
        <v>0</v>
      </c>
      <c r="AH56" s="2">
        <f t="shared" si="34"/>
        <v>0</v>
      </c>
      <c r="AI56" s="2">
        <f t="shared" si="34"/>
        <v>0</v>
      </c>
      <c r="AJ56" s="111">
        <f t="shared" si="32"/>
        <v>0.52380952380952384</v>
      </c>
      <c r="AK56" s="111">
        <f t="shared" si="2"/>
        <v>0.66666666666666663</v>
      </c>
      <c r="AL56" s="47">
        <f t="shared" si="3"/>
        <v>0.59523809523809523</v>
      </c>
      <c r="AM56" s="47">
        <f t="shared" si="4"/>
        <v>0.73809523809523814</v>
      </c>
      <c r="AN56" s="47">
        <f t="shared" si="5"/>
        <v>0.26190476190476192</v>
      </c>
      <c r="AO56" s="122">
        <f t="shared" si="6"/>
        <v>0.66666666666666663</v>
      </c>
      <c r="AP56" s="122" t="s">
        <v>718</v>
      </c>
      <c r="AQ56" s="47" t="s">
        <v>677</v>
      </c>
      <c r="AR56" s="47" t="str">
        <f t="shared" si="7"/>
        <v>NA</v>
      </c>
      <c r="AS56" s="47" t="str">
        <f t="shared" si="13"/>
        <v>NA</v>
      </c>
      <c r="AT56" s="47" t="str">
        <f t="shared" si="30"/>
        <v>NA</v>
      </c>
      <c r="AU56" s="47" t="str">
        <f t="shared" si="14"/>
        <v>NA</v>
      </c>
      <c r="AV56" s="47">
        <f t="shared" si="15"/>
        <v>0.73809523809523814</v>
      </c>
      <c r="AW56" s="47" t="str">
        <f t="shared" si="9"/>
        <v>NA</v>
      </c>
      <c r="AX56" s="47" t="str">
        <f t="shared" si="16"/>
        <v>NA</v>
      </c>
      <c r="AY56" s="88">
        <f t="shared" si="17"/>
        <v>0.23015873015873023</v>
      </c>
      <c r="AZ56" s="94" t="str">
        <f t="shared" si="10"/>
        <v>NA</v>
      </c>
      <c r="BA56" s="94" t="str">
        <f t="shared" si="11"/>
        <v>NA</v>
      </c>
      <c r="BB56" s="94" t="str">
        <f t="shared" si="12"/>
        <v>NA</v>
      </c>
      <c r="BC56" s="94" t="str">
        <f t="shared" si="18"/>
        <v>NA</v>
      </c>
      <c r="BD56" s="94">
        <f t="shared" si="29"/>
        <v>0.23015873015873023</v>
      </c>
      <c r="BE56" s="94" t="str">
        <f t="shared" si="19"/>
        <v>NA</v>
      </c>
      <c r="BF56" s="94" t="str">
        <f t="shared" si="20"/>
        <v>NA</v>
      </c>
      <c r="BG56" s="140">
        <f t="shared" si="21"/>
        <v>7.1428571428571508E-2</v>
      </c>
      <c r="BH56" s="141" t="str">
        <f t="shared" si="22"/>
        <v>NA</v>
      </c>
      <c r="BI56" s="141" t="str">
        <f t="shared" si="23"/>
        <v>NA</v>
      </c>
      <c r="BJ56" s="141" t="str">
        <f t="shared" si="24"/>
        <v>NA</v>
      </c>
      <c r="BK56" s="141" t="str">
        <f t="shared" si="25"/>
        <v>NA</v>
      </c>
      <c r="BL56" s="141">
        <f t="shared" si="26"/>
        <v>7.1428571428571508E-2</v>
      </c>
      <c r="BM56" s="141" t="str">
        <f t="shared" si="27"/>
        <v>NA</v>
      </c>
      <c r="BN56" s="141" t="str">
        <f t="shared" si="28"/>
        <v>NA</v>
      </c>
    </row>
    <row r="57" spans="2:66" s="5" customFormat="1" x14ac:dyDescent="0.3">
      <c r="B57" s="51">
        <v>96</v>
      </c>
      <c r="C57" s="48">
        <v>3</v>
      </c>
      <c r="D57" s="1">
        <v>2</v>
      </c>
      <c r="E57" s="1">
        <v>2</v>
      </c>
      <c r="F57" s="1">
        <v>0</v>
      </c>
      <c r="G57" s="39">
        <v>1</v>
      </c>
      <c r="H57" s="52">
        <v>1</v>
      </c>
      <c r="I57" s="3">
        <v>0</v>
      </c>
      <c r="J57" s="3">
        <v>0</v>
      </c>
      <c r="K57" s="3">
        <v>0</v>
      </c>
      <c r="L57" s="3">
        <v>0</v>
      </c>
      <c r="M57" s="3">
        <v>0</v>
      </c>
      <c r="N57" s="49">
        <v>0</v>
      </c>
      <c r="O57" s="49">
        <v>0</v>
      </c>
      <c r="P57" s="49">
        <v>0</v>
      </c>
      <c r="Q57" s="2">
        <v>0</v>
      </c>
      <c r="R57" s="2">
        <v>0</v>
      </c>
      <c r="S57" s="53" t="s">
        <v>36</v>
      </c>
      <c r="U57" s="1">
        <f t="shared" si="34"/>
        <v>1</v>
      </c>
      <c r="V57" s="1">
        <f t="shared" si="34"/>
        <v>1</v>
      </c>
      <c r="W57" s="1">
        <f t="shared" si="34"/>
        <v>0</v>
      </c>
      <c r="X57" s="1">
        <f t="shared" si="34"/>
        <v>0</v>
      </c>
      <c r="Y57" s="50">
        <f t="shared" si="34"/>
        <v>0</v>
      </c>
      <c r="Z57" s="50">
        <f t="shared" si="34"/>
        <v>0</v>
      </c>
      <c r="AA57" s="50">
        <f t="shared" si="34"/>
        <v>0</v>
      </c>
      <c r="AB57" s="50">
        <f t="shared" si="34"/>
        <v>0</v>
      </c>
      <c r="AC57" s="50">
        <f t="shared" si="34"/>
        <v>0</v>
      </c>
      <c r="AD57" s="50">
        <f t="shared" si="34"/>
        <v>0</v>
      </c>
      <c r="AE57" s="49">
        <f t="shared" si="34"/>
        <v>0</v>
      </c>
      <c r="AF57" s="49">
        <f t="shared" si="34"/>
        <v>0</v>
      </c>
      <c r="AG57" s="49">
        <f t="shared" si="34"/>
        <v>0</v>
      </c>
      <c r="AH57" s="2">
        <f t="shared" si="34"/>
        <v>0</v>
      </c>
      <c r="AI57" s="2">
        <f t="shared" si="34"/>
        <v>0</v>
      </c>
      <c r="AJ57" s="111">
        <f t="shared" si="32"/>
        <v>0.7142857142857143</v>
      </c>
      <c r="AK57" s="111">
        <f t="shared" si="2"/>
        <v>0.8571428571428571</v>
      </c>
      <c r="AL57" s="47">
        <f t="shared" si="3"/>
        <v>0.73809523809523814</v>
      </c>
      <c r="AM57" s="47">
        <f t="shared" si="4"/>
        <v>0.88095238095238093</v>
      </c>
      <c r="AN57" s="47">
        <f t="shared" si="5"/>
        <v>0.11904761904761904</v>
      </c>
      <c r="AO57" s="122">
        <f t="shared" si="6"/>
        <v>0.8571428571428571</v>
      </c>
      <c r="AP57" s="122" t="s">
        <v>718</v>
      </c>
      <c r="AQ57" s="47" t="s">
        <v>677</v>
      </c>
      <c r="AR57" s="47" t="str">
        <f t="shared" si="7"/>
        <v>NA</v>
      </c>
      <c r="AS57" s="47" t="str">
        <f t="shared" si="13"/>
        <v>NA</v>
      </c>
      <c r="AT57" s="47" t="str">
        <f t="shared" si="30"/>
        <v>NA</v>
      </c>
      <c r="AU57" s="47" t="str">
        <f t="shared" si="14"/>
        <v>NA</v>
      </c>
      <c r="AV57" s="47">
        <f t="shared" si="15"/>
        <v>0.88095238095238093</v>
      </c>
      <c r="AW57" s="47" t="str">
        <f t="shared" si="9"/>
        <v>NA</v>
      </c>
      <c r="AX57" s="47" t="str">
        <f t="shared" si="16"/>
        <v>NA</v>
      </c>
      <c r="AY57" s="88">
        <f t="shared" si="17"/>
        <v>0.30952380952380942</v>
      </c>
      <c r="AZ57" s="94" t="str">
        <f t="shared" si="10"/>
        <v>NA</v>
      </c>
      <c r="BA57" s="94" t="str">
        <f t="shared" si="11"/>
        <v>NA</v>
      </c>
      <c r="BB57" s="94" t="str">
        <f t="shared" si="12"/>
        <v>NA</v>
      </c>
      <c r="BC57" s="94" t="str">
        <f t="shared" si="18"/>
        <v>NA</v>
      </c>
      <c r="BD57" s="94">
        <f t="shared" si="29"/>
        <v>0.30952380952380942</v>
      </c>
      <c r="BE57" s="94" t="str">
        <f t="shared" si="19"/>
        <v>NA</v>
      </c>
      <c r="BF57" s="94" t="str">
        <f t="shared" si="20"/>
        <v>NA</v>
      </c>
      <c r="BG57" s="140">
        <f t="shared" si="21"/>
        <v>2.3809523809523836E-2</v>
      </c>
      <c r="BH57" s="141" t="str">
        <f t="shared" si="22"/>
        <v>NA</v>
      </c>
      <c r="BI57" s="141" t="str">
        <f t="shared" si="23"/>
        <v>NA</v>
      </c>
      <c r="BJ57" s="141" t="str">
        <f t="shared" si="24"/>
        <v>NA</v>
      </c>
      <c r="BK57" s="141" t="str">
        <f t="shared" si="25"/>
        <v>NA</v>
      </c>
      <c r="BL57" s="141">
        <f t="shared" si="26"/>
        <v>2.3809523809523836E-2</v>
      </c>
      <c r="BM57" s="141" t="str">
        <f t="shared" si="27"/>
        <v>NA</v>
      </c>
      <c r="BN57" s="141" t="str">
        <f t="shared" si="28"/>
        <v>NA</v>
      </c>
    </row>
    <row r="58" spans="2:66" s="5" customFormat="1" x14ac:dyDescent="0.3">
      <c r="B58" s="51">
        <v>97</v>
      </c>
      <c r="C58" s="48">
        <v>3</v>
      </c>
      <c r="D58" s="1">
        <v>2</v>
      </c>
      <c r="E58" s="1">
        <v>2</v>
      </c>
      <c r="F58" s="1">
        <v>3</v>
      </c>
      <c r="G58" s="39">
        <v>1</v>
      </c>
      <c r="H58" s="3">
        <v>3</v>
      </c>
      <c r="I58" s="52">
        <v>0</v>
      </c>
      <c r="J58" s="3">
        <v>2</v>
      </c>
      <c r="K58" s="52">
        <v>0</v>
      </c>
      <c r="L58" s="3">
        <v>3</v>
      </c>
      <c r="M58" s="3">
        <v>2</v>
      </c>
      <c r="N58" s="49">
        <v>3</v>
      </c>
      <c r="O58" s="49">
        <v>3</v>
      </c>
      <c r="P58" s="49">
        <v>3</v>
      </c>
      <c r="Q58" s="2">
        <v>3</v>
      </c>
      <c r="R58" s="2">
        <v>3</v>
      </c>
      <c r="S58" s="53" t="s">
        <v>49</v>
      </c>
      <c r="U58" s="1">
        <f t="shared" si="34"/>
        <v>1</v>
      </c>
      <c r="V58" s="1">
        <f t="shared" si="34"/>
        <v>1</v>
      </c>
      <c r="W58" s="1">
        <f t="shared" si="34"/>
        <v>1</v>
      </c>
      <c r="X58" s="1">
        <f t="shared" si="34"/>
        <v>0</v>
      </c>
      <c r="Y58" s="50">
        <f t="shared" si="34"/>
        <v>1</v>
      </c>
      <c r="Z58" s="50">
        <f t="shared" si="34"/>
        <v>0</v>
      </c>
      <c r="AA58" s="50">
        <f t="shared" si="34"/>
        <v>1</v>
      </c>
      <c r="AB58" s="50">
        <f t="shared" si="34"/>
        <v>0</v>
      </c>
      <c r="AC58" s="50">
        <f t="shared" si="34"/>
        <v>1</v>
      </c>
      <c r="AD58" s="50">
        <f t="shared" si="34"/>
        <v>1</v>
      </c>
      <c r="AE58" s="49">
        <f t="shared" si="34"/>
        <v>1</v>
      </c>
      <c r="AF58" s="49">
        <f t="shared" si="34"/>
        <v>1</v>
      </c>
      <c r="AG58" s="49">
        <f t="shared" si="34"/>
        <v>1</v>
      </c>
      <c r="AH58" s="2">
        <f t="shared" si="34"/>
        <v>1</v>
      </c>
      <c r="AI58" s="2">
        <f t="shared" si="34"/>
        <v>1</v>
      </c>
      <c r="AJ58" s="111">
        <f t="shared" si="32"/>
        <v>0.5</v>
      </c>
      <c r="AK58" s="111">
        <f t="shared" si="2"/>
        <v>0.35714285714285715</v>
      </c>
      <c r="AL58" s="47">
        <f t="shared" si="3"/>
        <v>0.38095238095238093</v>
      </c>
      <c r="AM58" s="47">
        <f t="shared" si="4"/>
        <v>0.23809523809523808</v>
      </c>
      <c r="AN58" s="47">
        <f t="shared" si="5"/>
        <v>0.76190476190476186</v>
      </c>
      <c r="AO58" s="122">
        <f t="shared" si="6"/>
        <v>0.5</v>
      </c>
      <c r="AP58" s="122" t="s">
        <v>717</v>
      </c>
      <c r="AQ58" s="47" t="s">
        <v>679</v>
      </c>
      <c r="AR58" s="47" t="str">
        <f t="shared" si="7"/>
        <v>NA</v>
      </c>
      <c r="AS58" s="47" t="str">
        <f t="shared" si="13"/>
        <v>NA</v>
      </c>
      <c r="AT58" s="47" t="str">
        <f t="shared" si="30"/>
        <v>NA</v>
      </c>
      <c r="AU58" s="47" t="str">
        <f t="shared" si="14"/>
        <v>NA</v>
      </c>
      <c r="AV58" s="47" t="str">
        <f t="shared" si="15"/>
        <v>NA</v>
      </c>
      <c r="AW58" s="47" t="str">
        <f t="shared" si="9"/>
        <v>NA</v>
      </c>
      <c r="AX58" s="47">
        <f t="shared" si="16"/>
        <v>0.76190476190476186</v>
      </c>
      <c r="AY58" s="88">
        <f t="shared" si="17"/>
        <v>0.38888888888888884</v>
      </c>
      <c r="AZ58" s="94" t="str">
        <f t="shared" si="10"/>
        <v>NA</v>
      </c>
      <c r="BA58" s="94" t="str">
        <f t="shared" si="11"/>
        <v>NA</v>
      </c>
      <c r="BB58" s="94" t="str">
        <f t="shared" si="12"/>
        <v>NA</v>
      </c>
      <c r="BC58" s="94" t="str">
        <f t="shared" si="18"/>
        <v>NA</v>
      </c>
      <c r="BD58" s="94" t="str">
        <f t="shared" si="29"/>
        <v>NA</v>
      </c>
      <c r="BE58" s="94" t="str">
        <f t="shared" si="19"/>
        <v>NA</v>
      </c>
      <c r="BF58" s="94">
        <f t="shared" si="20"/>
        <v>0.38888888888888884</v>
      </c>
      <c r="BG58" s="140">
        <f t="shared" si="21"/>
        <v>0.26190476190476186</v>
      </c>
      <c r="BH58" s="141" t="str">
        <f t="shared" si="22"/>
        <v>NA</v>
      </c>
      <c r="BI58" s="141" t="str">
        <f t="shared" si="23"/>
        <v>NA</v>
      </c>
      <c r="BJ58" s="141" t="str">
        <f t="shared" si="24"/>
        <v>NA</v>
      </c>
      <c r="BK58" s="141" t="str">
        <f t="shared" si="25"/>
        <v>NA</v>
      </c>
      <c r="BL58" s="141" t="str">
        <f t="shared" si="26"/>
        <v>NA</v>
      </c>
      <c r="BM58" s="141" t="str">
        <f t="shared" si="27"/>
        <v>NA</v>
      </c>
      <c r="BN58" s="141">
        <f t="shared" si="28"/>
        <v>0.26190476190476186</v>
      </c>
    </row>
    <row r="59" spans="2:66" s="5" customFormat="1" x14ac:dyDescent="0.3">
      <c r="B59" s="51">
        <v>98</v>
      </c>
      <c r="C59" s="48">
        <v>3</v>
      </c>
      <c r="D59" s="1">
        <v>3</v>
      </c>
      <c r="E59" s="1">
        <v>3</v>
      </c>
      <c r="F59" s="1">
        <v>3</v>
      </c>
      <c r="G59" s="39">
        <v>3</v>
      </c>
      <c r="H59" s="3">
        <v>3</v>
      </c>
      <c r="I59" s="3">
        <v>3</v>
      </c>
      <c r="J59" s="3">
        <v>2</v>
      </c>
      <c r="K59" s="3">
        <v>3</v>
      </c>
      <c r="L59" s="3">
        <v>2</v>
      </c>
      <c r="M59" s="3">
        <v>3</v>
      </c>
      <c r="N59" s="49">
        <v>0</v>
      </c>
      <c r="O59" s="49">
        <v>1</v>
      </c>
      <c r="P59" s="49">
        <v>2</v>
      </c>
      <c r="Q59" s="2">
        <v>2</v>
      </c>
      <c r="R59" s="2">
        <v>3</v>
      </c>
      <c r="S59" s="7"/>
      <c r="U59" s="1">
        <f t="shared" si="34"/>
        <v>1</v>
      </c>
      <c r="V59" s="1">
        <f t="shared" si="34"/>
        <v>1</v>
      </c>
      <c r="W59" s="1">
        <f t="shared" si="34"/>
        <v>1</v>
      </c>
      <c r="X59" s="1">
        <f t="shared" si="34"/>
        <v>1</v>
      </c>
      <c r="Y59" s="50">
        <f t="shared" si="34"/>
        <v>1</v>
      </c>
      <c r="Z59" s="50">
        <f t="shared" si="34"/>
        <v>1</v>
      </c>
      <c r="AA59" s="50">
        <f t="shared" si="34"/>
        <v>1</v>
      </c>
      <c r="AB59" s="50">
        <f t="shared" si="34"/>
        <v>1</v>
      </c>
      <c r="AC59" s="50">
        <f t="shared" si="34"/>
        <v>1</v>
      </c>
      <c r="AD59" s="50">
        <f t="shared" si="34"/>
        <v>1</v>
      </c>
      <c r="AE59" s="49">
        <f t="shared" si="34"/>
        <v>0</v>
      </c>
      <c r="AF59" s="49">
        <f t="shared" si="34"/>
        <v>0</v>
      </c>
      <c r="AG59" s="49">
        <f t="shared" si="34"/>
        <v>1</v>
      </c>
      <c r="AH59" s="2">
        <f t="shared" si="34"/>
        <v>1</v>
      </c>
      <c r="AI59" s="2">
        <f t="shared" si="34"/>
        <v>1</v>
      </c>
      <c r="AJ59" s="111">
        <f t="shared" si="32"/>
        <v>0.52380952380952384</v>
      </c>
      <c r="AK59" s="111">
        <f t="shared" si="2"/>
        <v>0.42857142857142855</v>
      </c>
      <c r="AL59" s="47">
        <f t="shared" si="3"/>
        <v>0.30952380952380953</v>
      </c>
      <c r="AM59" s="47">
        <f t="shared" si="4"/>
        <v>0.21428571428571427</v>
      </c>
      <c r="AN59" s="47">
        <f t="shared" si="5"/>
        <v>0.7857142857142857</v>
      </c>
      <c r="AO59" s="122">
        <f t="shared" si="6"/>
        <v>0.52380952380952384</v>
      </c>
      <c r="AP59" s="122" t="s">
        <v>717</v>
      </c>
      <c r="AQ59" s="47" t="s">
        <v>679</v>
      </c>
      <c r="AR59" s="47" t="str">
        <f t="shared" si="7"/>
        <v>NA</v>
      </c>
      <c r="AS59" s="47" t="str">
        <f t="shared" si="13"/>
        <v>NA</v>
      </c>
      <c r="AT59" s="47" t="str">
        <f t="shared" si="30"/>
        <v>NA</v>
      </c>
      <c r="AU59" s="47" t="str">
        <f t="shared" si="14"/>
        <v>NA</v>
      </c>
      <c r="AV59" s="47" t="str">
        <f t="shared" si="15"/>
        <v>NA</v>
      </c>
      <c r="AW59" s="47" t="str">
        <f t="shared" si="9"/>
        <v>NA</v>
      </c>
      <c r="AX59" s="47">
        <f t="shared" si="16"/>
        <v>0.7857142857142857</v>
      </c>
      <c r="AY59" s="88">
        <f t="shared" si="17"/>
        <v>0.43650793650793646</v>
      </c>
      <c r="AZ59" s="94" t="str">
        <f t="shared" si="10"/>
        <v>NA</v>
      </c>
      <c r="BA59" s="94" t="str">
        <f t="shared" si="11"/>
        <v>NA</v>
      </c>
      <c r="BB59" s="94" t="str">
        <f t="shared" si="12"/>
        <v>NA</v>
      </c>
      <c r="BC59" s="94" t="str">
        <f t="shared" si="18"/>
        <v>NA</v>
      </c>
      <c r="BD59" s="94" t="str">
        <f t="shared" si="29"/>
        <v>NA</v>
      </c>
      <c r="BE59" s="94" t="str">
        <f t="shared" si="19"/>
        <v>NA</v>
      </c>
      <c r="BF59" s="94">
        <f t="shared" si="20"/>
        <v>0.43650793650793646</v>
      </c>
      <c r="BG59" s="140">
        <f t="shared" si="21"/>
        <v>0.26190476190476186</v>
      </c>
      <c r="BH59" s="141" t="str">
        <f t="shared" si="22"/>
        <v>NA</v>
      </c>
      <c r="BI59" s="141" t="str">
        <f t="shared" si="23"/>
        <v>NA</v>
      </c>
      <c r="BJ59" s="141" t="str">
        <f t="shared" si="24"/>
        <v>NA</v>
      </c>
      <c r="BK59" s="141" t="str">
        <f t="shared" si="25"/>
        <v>NA</v>
      </c>
      <c r="BL59" s="141" t="str">
        <f t="shared" si="26"/>
        <v>NA</v>
      </c>
      <c r="BM59" s="141" t="str">
        <f t="shared" si="27"/>
        <v>NA</v>
      </c>
      <c r="BN59" s="141">
        <f t="shared" si="28"/>
        <v>0.26190476190476186</v>
      </c>
    </row>
    <row r="60" spans="2:66" s="5" customFormat="1" x14ac:dyDescent="0.3">
      <c r="B60" s="51">
        <v>103</v>
      </c>
      <c r="C60" s="48">
        <v>3</v>
      </c>
      <c r="D60" s="1">
        <v>0</v>
      </c>
      <c r="E60" s="1">
        <v>0</v>
      </c>
      <c r="F60" s="1">
        <v>0</v>
      </c>
      <c r="G60" s="39">
        <v>0</v>
      </c>
      <c r="H60" s="3">
        <v>1</v>
      </c>
      <c r="I60" s="3">
        <v>0</v>
      </c>
      <c r="J60" s="3">
        <v>0</v>
      </c>
      <c r="K60" s="3">
        <v>0</v>
      </c>
      <c r="L60" s="3">
        <v>0</v>
      </c>
      <c r="M60" s="3">
        <v>0</v>
      </c>
      <c r="N60" s="49">
        <v>0</v>
      </c>
      <c r="O60" s="49">
        <v>0</v>
      </c>
      <c r="P60" s="49">
        <v>0</v>
      </c>
      <c r="Q60" s="2">
        <v>0</v>
      </c>
      <c r="R60" s="2">
        <v>0</v>
      </c>
      <c r="S60" s="7"/>
      <c r="U60" s="1">
        <f t="shared" si="34"/>
        <v>0</v>
      </c>
      <c r="V60" s="1">
        <f t="shared" si="34"/>
        <v>0</v>
      </c>
      <c r="W60" s="1">
        <f t="shared" si="34"/>
        <v>0</v>
      </c>
      <c r="X60" s="1">
        <f t="shared" si="34"/>
        <v>0</v>
      </c>
      <c r="Y60" s="50">
        <f t="shared" si="34"/>
        <v>0</v>
      </c>
      <c r="Z60" s="50">
        <f t="shared" si="34"/>
        <v>0</v>
      </c>
      <c r="AA60" s="50">
        <f t="shared" si="34"/>
        <v>0</v>
      </c>
      <c r="AB60" s="50">
        <f t="shared" si="34"/>
        <v>0</v>
      </c>
      <c r="AC60" s="50">
        <f t="shared" si="34"/>
        <v>0</v>
      </c>
      <c r="AD60" s="50">
        <f t="shared" si="34"/>
        <v>0</v>
      </c>
      <c r="AE60" s="49">
        <f t="shared" si="34"/>
        <v>0</v>
      </c>
      <c r="AF60" s="49">
        <f t="shared" si="34"/>
        <v>0</v>
      </c>
      <c r="AG60" s="49">
        <f t="shared" si="34"/>
        <v>0</v>
      </c>
      <c r="AH60" s="2">
        <f t="shared" si="34"/>
        <v>0</v>
      </c>
      <c r="AI60" s="2">
        <f t="shared" si="34"/>
        <v>0</v>
      </c>
      <c r="AJ60" s="111">
        <f t="shared" si="32"/>
        <v>0.61904761904761907</v>
      </c>
      <c r="AK60" s="111">
        <f t="shared" si="2"/>
        <v>0.76190476190476186</v>
      </c>
      <c r="AL60" s="47">
        <f t="shared" si="3"/>
        <v>0.83333333333333337</v>
      </c>
      <c r="AM60" s="47">
        <f t="shared" si="4"/>
        <v>0.97619047619047616</v>
      </c>
      <c r="AN60" s="47">
        <f t="shared" si="5"/>
        <v>2.3809523809523808E-2</v>
      </c>
      <c r="AO60" s="122">
        <f t="shared" si="6"/>
        <v>0.76190476190476186</v>
      </c>
      <c r="AP60" s="122" t="s">
        <v>718</v>
      </c>
      <c r="AQ60" s="47" t="s">
        <v>677</v>
      </c>
      <c r="AR60" s="47" t="str">
        <f t="shared" si="7"/>
        <v>NA</v>
      </c>
      <c r="AS60" s="47" t="str">
        <f t="shared" si="13"/>
        <v>NA</v>
      </c>
      <c r="AT60" s="47" t="str">
        <f t="shared" si="30"/>
        <v>NA</v>
      </c>
      <c r="AU60" s="47" t="str">
        <f t="shared" si="14"/>
        <v>NA</v>
      </c>
      <c r="AV60" s="47">
        <f t="shared" si="15"/>
        <v>0.97619047619047616</v>
      </c>
      <c r="AW60" s="47" t="str">
        <f t="shared" si="9"/>
        <v>NA</v>
      </c>
      <c r="AX60" s="47" t="str">
        <f t="shared" si="16"/>
        <v>NA</v>
      </c>
      <c r="AY60" s="88">
        <f t="shared" si="17"/>
        <v>0.43650793650793651</v>
      </c>
      <c r="AZ60" s="94" t="str">
        <f t="shared" si="10"/>
        <v>NA</v>
      </c>
      <c r="BA60" s="94" t="str">
        <f t="shared" si="11"/>
        <v>NA</v>
      </c>
      <c r="BB60" s="94" t="str">
        <f t="shared" si="12"/>
        <v>NA</v>
      </c>
      <c r="BC60" s="94" t="str">
        <f t="shared" si="18"/>
        <v>NA</v>
      </c>
      <c r="BD60" s="94">
        <f t="shared" si="29"/>
        <v>0.43650793650793651</v>
      </c>
      <c r="BE60" s="94" t="str">
        <f t="shared" si="19"/>
        <v>NA</v>
      </c>
      <c r="BF60" s="94" t="str">
        <f t="shared" si="20"/>
        <v>NA</v>
      </c>
      <c r="BG60" s="140">
        <f t="shared" si="21"/>
        <v>0.14285714285714279</v>
      </c>
      <c r="BH60" s="141" t="str">
        <f t="shared" si="22"/>
        <v>NA</v>
      </c>
      <c r="BI60" s="141" t="str">
        <f t="shared" si="23"/>
        <v>NA</v>
      </c>
      <c r="BJ60" s="141" t="str">
        <f t="shared" si="24"/>
        <v>NA</v>
      </c>
      <c r="BK60" s="141" t="str">
        <f t="shared" si="25"/>
        <v>NA</v>
      </c>
      <c r="BL60" s="141">
        <f t="shared" si="26"/>
        <v>0.14285714285714279</v>
      </c>
      <c r="BM60" s="141" t="str">
        <f t="shared" si="27"/>
        <v>NA</v>
      </c>
      <c r="BN60" s="141" t="str">
        <f t="shared" si="28"/>
        <v>NA</v>
      </c>
    </row>
    <row r="61" spans="2:66" s="5" customFormat="1" x14ac:dyDescent="0.3">
      <c r="B61" s="51">
        <v>104</v>
      </c>
      <c r="C61" s="48">
        <v>3</v>
      </c>
      <c r="D61" s="1">
        <v>3</v>
      </c>
      <c r="E61" s="1">
        <v>2</v>
      </c>
      <c r="F61" s="1">
        <v>0</v>
      </c>
      <c r="G61" s="39">
        <v>1</v>
      </c>
      <c r="H61" s="3">
        <v>2</v>
      </c>
      <c r="I61" s="3">
        <v>2</v>
      </c>
      <c r="J61" s="3">
        <v>0</v>
      </c>
      <c r="K61" s="3">
        <v>0</v>
      </c>
      <c r="L61" s="3">
        <v>0</v>
      </c>
      <c r="M61" s="3">
        <v>1</v>
      </c>
      <c r="N61" s="49">
        <v>0</v>
      </c>
      <c r="O61" s="49">
        <v>0</v>
      </c>
      <c r="P61" s="49">
        <v>0</v>
      </c>
      <c r="Q61" s="2">
        <v>0</v>
      </c>
      <c r="R61" s="2">
        <v>0</v>
      </c>
      <c r="S61" s="7"/>
      <c r="U61" s="1">
        <f t="shared" si="34"/>
        <v>1</v>
      </c>
      <c r="V61" s="1">
        <f t="shared" si="34"/>
        <v>1</v>
      </c>
      <c r="W61" s="1">
        <f t="shared" si="34"/>
        <v>0</v>
      </c>
      <c r="X61" s="1">
        <f t="shared" si="34"/>
        <v>0</v>
      </c>
      <c r="Y61" s="50">
        <f t="shared" si="34"/>
        <v>1</v>
      </c>
      <c r="Z61" s="50">
        <f t="shared" si="34"/>
        <v>1</v>
      </c>
      <c r="AA61" s="50">
        <f t="shared" si="34"/>
        <v>0</v>
      </c>
      <c r="AB61" s="50">
        <f t="shared" si="34"/>
        <v>0</v>
      </c>
      <c r="AC61" s="50">
        <f t="shared" si="34"/>
        <v>0</v>
      </c>
      <c r="AD61" s="50">
        <f t="shared" si="34"/>
        <v>0</v>
      </c>
      <c r="AE61" s="49">
        <f t="shared" si="34"/>
        <v>0</v>
      </c>
      <c r="AF61" s="49">
        <f t="shared" si="34"/>
        <v>0</v>
      </c>
      <c r="AG61" s="49">
        <f t="shared" si="34"/>
        <v>0</v>
      </c>
      <c r="AH61" s="2">
        <f t="shared" si="34"/>
        <v>0</v>
      </c>
      <c r="AI61" s="2">
        <f t="shared" si="34"/>
        <v>0</v>
      </c>
      <c r="AJ61" s="111">
        <f t="shared" si="32"/>
        <v>0.6428571428571429</v>
      </c>
      <c r="AK61" s="111">
        <f t="shared" si="2"/>
        <v>0.7857142857142857</v>
      </c>
      <c r="AL61" s="47">
        <f t="shared" si="3"/>
        <v>0.61904761904761907</v>
      </c>
      <c r="AM61" s="47">
        <f t="shared" si="4"/>
        <v>0.76190476190476186</v>
      </c>
      <c r="AN61" s="47">
        <f t="shared" si="5"/>
        <v>0.23809523809523808</v>
      </c>
      <c r="AO61" s="122">
        <f t="shared" si="6"/>
        <v>0.7857142857142857</v>
      </c>
      <c r="AP61" s="122" t="s">
        <v>718</v>
      </c>
      <c r="AQ61" s="47" t="s">
        <v>694</v>
      </c>
      <c r="AR61" s="47">
        <f t="shared" si="7"/>
        <v>0.7857142857142857</v>
      </c>
      <c r="AS61" s="47" t="str">
        <f t="shared" si="13"/>
        <v>NA</v>
      </c>
      <c r="AT61" s="47" t="str">
        <f t="shared" si="30"/>
        <v>NA</v>
      </c>
      <c r="AU61" s="47" t="str">
        <f t="shared" si="14"/>
        <v>NA</v>
      </c>
      <c r="AV61" s="47" t="str">
        <f t="shared" si="15"/>
        <v>NA</v>
      </c>
      <c r="AW61" s="47" t="str">
        <f t="shared" si="9"/>
        <v>NA</v>
      </c>
      <c r="AX61" s="47" t="str">
        <f t="shared" si="16"/>
        <v>NA</v>
      </c>
      <c r="AY61" s="88">
        <f t="shared" si="17"/>
        <v>0.24603174603174605</v>
      </c>
      <c r="AZ61" s="94">
        <f t="shared" si="10"/>
        <v>0.24603174603174605</v>
      </c>
      <c r="BA61" s="94" t="str">
        <f t="shared" si="11"/>
        <v>NA</v>
      </c>
      <c r="BB61" s="94" t="str">
        <f t="shared" si="12"/>
        <v>NA</v>
      </c>
      <c r="BC61" s="94" t="str">
        <f t="shared" si="18"/>
        <v>NA</v>
      </c>
      <c r="BD61" s="94" t="str">
        <f t="shared" si="29"/>
        <v>NA</v>
      </c>
      <c r="BE61" s="94" t="str">
        <f t="shared" si="19"/>
        <v>NA</v>
      </c>
      <c r="BF61" s="94" t="str">
        <f t="shared" si="20"/>
        <v>NA</v>
      </c>
      <c r="BG61" s="140">
        <f t="shared" si="21"/>
        <v>2.3809523809523836E-2</v>
      </c>
      <c r="BH61" s="141">
        <f t="shared" si="22"/>
        <v>2.3809523809523836E-2</v>
      </c>
      <c r="BI61" s="141" t="str">
        <f t="shared" si="23"/>
        <v>NA</v>
      </c>
      <c r="BJ61" s="141" t="str">
        <f t="shared" si="24"/>
        <v>NA</v>
      </c>
      <c r="BK61" s="141" t="str">
        <f t="shared" si="25"/>
        <v>NA</v>
      </c>
      <c r="BL61" s="141" t="str">
        <f t="shared" si="26"/>
        <v>NA</v>
      </c>
      <c r="BM61" s="141" t="str">
        <f t="shared" si="27"/>
        <v>NA</v>
      </c>
      <c r="BN61" s="141" t="str">
        <f t="shared" si="28"/>
        <v>NA</v>
      </c>
    </row>
    <row r="62" spans="2:66" s="5" customFormat="1" x14ac:dyDescent="0.3">
      <c r="B62" s="51">
        <v>106</v>
      </c>
      <c r="C62" s="48">
        <v>3</v>
      </c>
      <c r="D62" s="1">
        <v>2</v>
      </c>
      <c r="E62" s="1">
        <v>3</v>
      </c>
      <c r="F62" s="1">
        <v>2</v>
      </c>
      <c r="G62" s="39">
        <v>2</v>
      </c>
      <c r="H62" s="3">
        <v>3</v>
      </c>
      <c r="I62" s="3">
        <v>2</v>
      </c>
      <c r="J62" s="3">
        <v>3</v>
      </c>
      <c r="K62" s="3">
        <v>3</v>
      </c>
      <c r="L62" s="3">
        <v>2</v>
      </c>
      <c r="M62" s="52">
        <v>1</v>
      </c>
      <c r="N62" s="49">
        <v>0</v>
      </c>
      <c r="O62" s="49">
        <v>0</v>
      </c>
      <c r="P62" s="49">
        <v>2</v>
      </c>
      <c r="Q62" s="2">
        <v>0</v>
      </c>
      <c r="R62" s="2">
        <v>0</v>
      </c>
      <c r="S62" s="53" t="s">
        <v>31</v>
      </c>
      <c r="U62" s="1">
        <f t="shared" si="34"/>
        <v>1</v>
      </c>
      <c r="V62" s="1">
        <f t="shared" si="34"/>
        <v>1</v>
      </c>
      <c r="W62" s="1">
        <f t="shared" si="34"/>
        <v>1</v>
      </c>
      <c r="X62" s="1">
        <f t="shared" si="34"/>
        <v>1</v>
      </c>
      <c r="Y62" s="50">
        <f t="shared" si="34"/>
        <v>1</v>
      </c>
      <c r="Z62" s="50">
        <f t="shared" si="34"/>
        <v>1</v>
      </c>
      <c r="AA62" s="50">
        <f t="shared" si="34"/>
        <v>1</v>
      </c>
      <c r="AB62" s="50">
        <f t="shared" si="34"/>
        <v>1</v>
      </c>
      <c r="AC62" s="50">
        <f t="shared" si="34"/>
        <v>1</v>
      </c>
      <c r="AD62" s="50">
        <f t="shared" si="34"/>
        <v>0</v>
      </c>
      <c r="AE62" s="49">
        <f t="shared" si="34"/>
        <v>0</v>
      </c>
      <c r="AF62" s="49">
        <f t="shared" si="34"/>
        <v>0</v>
      </c>
      <c r="AG62" s="49">
        <f t="shared" si="34"/>
        <v>1</v>
      </c>
      <c r="AH62" s="2">
        <f t="shared" si="34"/>
        <v>0</v>
      </c>
      <c r="AI62" s="2">
        <f t="shared" si="34"/>
        <v>0</v>
      </c>
      <c r="AJ62" s="111">
        <f t="shared" si="32"/>
        <v>0.42857142857142855</v>
      </c>
      <c r="AK62" s="111">
        <f t="shared" si="2"/>
        <v>0.5714285714285714</v>
      </c>
      <c r="AL62" s="47">
        <f t="shared" si="3"/>
        <v>0.30952380952380953</v>
      </c>
      <c r="AM62" s="47">
        <f t="shared" si="4"/>
        <v>0.45238095238095238</v>
      </c>
      <c r="AN62" s="47">
        <f t="shared" si="5"/>
        <v>0.54761904761904767</v>
      </c>
      <c r="AO62" s="122">
        <f t="shared" si="6"/>
        <v>0.5714285714285714</v>
      </c>
      <c r="AP62" s="122" t="s">
        <v>718</v>
      </c>
      <c r="AQ62" s="47" t="s">
        <v>694</v>
      </c>
      <c r="AR62" s="47">
        <f t="shared" si="7"/>
        <v>0.5714285714285714</v>
      </c>
      <c r="AS62" s="47" t="str">
        <f t="shared" si="13"/>
        <v>NA</v>
      </c>
      <c r="AT62" s="47" t="str">
        <f t="shared" si="30"/>
        <v>NA</v>
      </c>
      <c r="AU62" s="47" t="str">
        <f t="shared" si="14"/>
        <v>NA</v>
      </c>
      <c r="AV62" s="47" t="str">
        <f t="shared" si="15"/>
        <v>NA</v>
      </c>
      <c r="AW62" s="47" t="str">
        <f t="shared" si="9"/>
        <v>NA</v>
      </c>
      <c r="AX62" s="47" t="str">
        <f t="shared" si="16"/>
        <v>NA</v>
      </c>
      <c r="AY62" s="88">
        <f t="shared" si="17"/>
        <v>0.13492063492063489</v>
      </c>
      <c r="AZ62" s="94">
        <f t="shared" si="10"/>
        <v>0.13492063492063489</v>
      </c>
      <c r="BA62" s="94" t="str">
        <f t="shared" si="11"/>
        <v>NA</v>
      </c>
      <c r="BB62" s="94" t="str">
        <f t="shared" si="12"/>
        <v>NA</v>
      </c>
      <c r="BC62" s="94" t="str">
        <f t="shared" si="18"/>
        <v>NA</v>
      </c>
      <c r="BD62" s="94" t="str">
        <f t="shared" si="29"/>
        <v>NA</v>
      </c>
      <c r="BE62" s="94" t="str">
        <f t="shared" si="19"/>
        <v>NA</v>
      </c>
      <c r="BF62" s="94" t="str">
        <f t="shared" si="20"/>
        <v>NA</v>
      </c>
      <c r="BG62" s="140">
        <f t="shared" si="21"/>
        <v>2.3809523809523725E-2</v>
      </c>
      <c r="BH62" s="141">
        <f t="shared" si="22"/>
        <v>2.3809523809523725E-2</v>
      </c>
      <c r="BI62" s="141" t="str">
        <f t="shared" si="23"/>
        <v>NA</v>
      </c>
      <c r="BJ62" s="141" t="str">
        <f t="shared" si="24"/>
        <v>NA</v>
      </c>
      <c r="BK62" s="141" t="str">
        <f t="shared" si="25"/>
        <v>NA</v>
      </c>
      <c r="BL62" s="141" t="str">
        <f t="shared" si="26"/>
        <v>NA</v>
      </c>
      <c r="BM62" s="141" t="str">
        <f t="shared" si="27"/>
        <v>NA</v>
      </c>
      <c r="BN62" s="141" t="str">
        <f t="shared" si="28"/>
        <v>NA</v>
      </c>
    </row>
    <row r="63" spans="2:66" s="5" customFormat="1" x14ac:dyDescent="0.3">
      <c r="B63" s="51">
        <v>107</v>
      </c>
      <c r="C63" s="48">
        <v>2</v>
      </c>
      <c r="D63" s="1">
        <v>2</v>
      </c>
      <c r="E63" s="1">
        <v>3</v>
      </c>
      <c r="F63" s="1">
        <v>2</v>
      </c>
      <c r="G63" s="39">
        <v>0</v>
      </c>
      <c r="H63" s="52">
        <v>0</v>
      </c>
      <c r="I63" s="52">
        <v>0</v>
      </c>
      <c r="J63" s="52">
        <v>1</v>
      </c>
      <c r="K63" s="52">
        <v>2</v>
      </c>
      <c r="L63" s="3">
        <v>1</v>
      </c>
      <c r="M63" s="52">
        <v>0</v>
      </c>
      <c r="N63" s="49">
        <v>2</v>
      </c>
      <c r="O63" s="49">
        <v>1</v>
      </c>
      <c r="P63" s="49">
        <v>0</v>
      </c>
      <c r="Q63" s="2">
        <v>1</v>
      </c>
      <c r="R63" s="2">
        <v>2</v>
      </c>
      <c r="S63" s="53" t="s">
        <v>37</v>
      </c>
      <c r="U63" s="1">
        <f t="shared" si="34"/>
        <v>1</v>
      </c>
      <c r="V63" s="1">
        <f t="shared" si="34"/>
        <v>1</v>
      </c>
      <c r="W63" s="1">
        <f t="shared" si="34"/>
        <v>1</v>
      </c>
      <c r="X63" s="1">
        <f t="shared" si="34"/>
        <v>0</v>
      </c>
      <c r="Y63" s="50">
        <f t="shared" si="34"/>
        <v>0</v>
      </c>
      <c r="Z63" s="50">
        <f t="shared" si="34"/>
        <v>0</v>
      </c>
      <c r="AA63" s="50">
        <f t="shared" si="34"/>
        <v>0</v>
      </c>
      <c r="AB63" s="50">
        <f t="shared" si="34"/>
        <v>1</v>
      </c>
      <c r="AC63" s="50">
        <f t="shared" si="34"/>
        <v>0</v>
      </c>
      <c r="AD63" s="50">
        <f t="shared" si="34"/>
        <v>0</v>
      </c>
      <c r="AE63" s="49">
        <f t="shared" si="34"/>
        <v>1</v>
      </c>
      <c r="AF63" s="49">
        <f t="shared" si="34"/>
        <v>0</v>
      </c>
      <c r="AG63" s="49">
        <f t="shared" si="34"/>
        <v>0</v>
      </c>
      <c r="AH63" s="2">
        <f t="shared" si="34"/>
        <v>0</v>
      </c>
      <c r="AI63" s="2">
        <f t="shared" si="34"/>
        <v>1</v>
      </c>
      <c r="AJ63" s="111">
        <f t="shared" si="32"/>
        <v>0.7142857142857143</v>
      </c>
      <c r="AK63" s="111">
        <f t="shared" si="2"/>
        <v>0.7142857142857143</v>
      </c>
      <c r="AL63" s="47">
        <f t="shared" si="3"/>
        <v>0.59523809523809523</v>
      </c>
      <c r="AM63" s="47">
        <f t="shared" si="4"/>
        <v>0.59523809523809523</v>
      </c>
      <c r="AN63" s="47">
        <f t="shared" si="5"/>
        <v>0.40476190476190477</v>
      </c>
      <c r="AO63" s="122">
        <f t="shared" si="6"/>
        <v>0.7142857142857143</v>
      </c>
      <c r="AP63" s="122" t="s">
        <v>718</v>
      </c>
      <c r="AQ63" s="47" t="s">
        <v>694</v>
      </c>
      <c r="AR63" s="47">
        <f t="shared" si="7"/>
        <v>0.7142857142857143</v>
      </c>
      <c r="AS63" s="47" t="str">
        <f t="shared" si="13"/>
        <v>NA</v>
      </c>
      <c r="AT63" s="47" t="str">
        <f t="shared" si="30"/>
        <v>NA</v>
      </c>
      <c r="AU63" s="47" t="str">
        <f t="shared" si="14"/>
        <v>NA</v>
      </c>
      <c r="AV63" s="47" t="str">
        <f t="shared" si="15"/>
        <v>NA</v>
      </c>
      <c r="AW63" s="47" t="str">
        <f t="shared" si="9"/>
        <v>NA</v>
      </c>
      <c r="AX63" s="47" t="str">
        <f t="shared" si="16"/>
        <v>NA</v>
      </c>
      <c r="AY63" s="88">
        <f t="shared" si="17"/>
        <v>0.18253968253968256</v>
      </c>
      <c r="AZ63" s="94">
        <f t="shared" si="10"/>
        <v>0.18253968253968256</v>
      </c>
      <c r="BA63" s="94" t="str">
        <f t="shared" si="11"/>
        <v>NA</v>
      </c>
      <c r="BB63" s="94" t="str">
        <f t="shared" si="12"/>
        <v>NA</v>
      </c>
      <c r="BC63" s="94" t="str">
        <f t="shared" si="18"/>
        <v>NA</v>
      </c>
      <c r="BD63" s="94" t="str">
        <f t="shared" si="29"/>
        <v>NA</v>
      </c>
      <c r="BE63" s="94" t="str">
        <f t="shared" si="19"/>
        <v>NA</v>
      </c>
      <c r="BF63" s="94" t="str">
        <f t="shared" si="20"/>
        <v>NA</v>
      </c>
      <c r="BG63" s="140">
        <f t="shared" si="21"/>
        <v>0.11904761904761907</v>
      </c>
      <c r="BH63" s="141">
        <f t="shared" si="22"/>
        <v>0.11904761904761907</v>
      </c>
      <c r="BI63" s="141" t="str">
        <f t="shared" si="23"/>
        <v>NA</v>
      </c>
      <c r="BJ63" s="141" t="str">
        <f t="shared" si="24"/>
        <v>NA</v>
      </c>
      <c r="BK63" s="141" t="str">
        <f t="shared" si="25"/>
        <v>NA</v>
      </c>
      <c r="BL63" s="141" t="str">
        <f t="shared" si="26"/>
        <v>NA</v>
      </c>
      <c r="BM63" s="141" t="str">
        <f t="shared" si="27"/>
        <v>NA</v>
      </c>
      <c r="BN63" s="141" t="str">
        <f t="shared" si="28"/>
        <v>NA</v>
      </c>
    </row>
    <row r="64" spans="2:66" s="5" customFormat="1" x14ac:dyDescent="0.3">
      <c r="B64" s="51">
        <v>109</v>
      </c>
      <c r="C64" s="48">
        <v>3</v>
      </c>
      <c r="D64" s="1">
        <v>3</v>
      </c>
      <c r="E64" s="1">
        <v>3</v>
      </c>
      <c r="F64" s="1">
        <v>2</v>
      </c>
      <c r="G64" s="39">
        <v>0</v>
      </c>
      <c r="H64" s="52">
        <v>1</v>
      </c>
      <c r="I64" s="52">
        <v>0</v>
      </c>
      <c r="J64" s="52">
        <v>0</v>
      </c>
      <c r="K64" s="3">
        <v>0</v>
      </c>
      <c r="L64" s="3">
        <v>1</v>
      </c>
      <c r="M64" s="3">
        <v>0</v>
      </c>
      <c r="N64" s="49">
        <v>0</v>
      </c>
      <c r="O64" s="49">
        <v>0</v>
      </c>
      <c r="P64" s="49">
        <v>0</v>
      </c>
      <c r="Q64" s="2">
        <v>0</v>
      </c>
      <c r="R64" s="2">
        <v>0</v>
      </c>
      <c r="S64" s="53" t="s">
        <v>37</v>
      </c>
      <c r="U64" s="1">
        <f t="shared" si="34"/>
        <v>1</v>
      </c>
      <c r="V64" s="1">
        <f t="shared" si="34"/>
        <v>1</v>
      </c>
      <c r="W64" s="1">
        <f t="shared" si="34"/>
        <v>1</v>
      </c>
      <c r="X64" s="1">
        <f t="shared" si="34"/>
        <v>0</v>
      </c>
      <c r="Y64" s="50">
        <f t="shared" si="34"/>
        <v>0</v>
      </c>
      <c r="Z64" s="50">
        <f t="shared" si="34"/>
        <v>0</v>
      </c>
      <c r="AA64" s="50">
        <f t="shared" si="34"/>
        <v>0</v>
      </c>
      <c r="AB64" s="50">
        <f t="shared" si="34"/>
        <v>0</v>
      </c>
      <c r="AC64" s="50">
        <f t="shared" si="34"/>
        <v>0</v>
      </c>
      <c r="AD64" s="50">
        <f t="shared" si="34"/>
        <v>0</v>
      </c>
      <c r="AE64" s="49">
        <f t="shared" si="34"/>
        <v>0</v>
      </c>
      <c r="AF64" s="49">
        <f t="shared" si="34"/>
        <v>0</v>
      </c>
      <c r="AG64" s="49">
        <f t="shared" si="34"/>
        <v>0</v>
      </c>
      <c r="AH64" s="2">
        <f t="shared" si="34"/>
        <v>0</v>
      </c>
      <c r="AI64" s="2">
        <f t="shared" si="34"/>
        <v>0</v>
      </c>
      <c r="AJ64" s="111">
        <f t="shared" si="32"/>
        <v>0.7857142857142857</v>
      </c>
      <c r="AK64" s="111">
        <f t="shared" si="2"/>
        <v>0.9285714285714286</v>
      </c>
      <c r="AL64" s="47">
        <f t="shared" si="3"/>
        <v>0.61904761904761907</v>
      </c>
      <c r="AM64" s="47">
        <f t="shared" si="4"/>
        <v>0.76190476190476186</v>
      </c>
      <c r="AN64" s="47">
        <f t="shared" si="5"/>
        <v>0.23809523809523808</v>
      </c>
      <c r="AO64" s="122">
        <f t="shared" si="6"/>
        <v>0.9285714285714286</v>
      </c>
      <c r="AP64" s="122" t="s">
        <v>718</v>
      </c>
      <c r="AQ64" s="47" t="s">
        <v>694</v>
      </c>
      <c r="AR64" s="47">
        <f t="shared" si="7"/>
        <v>0.9285714285714286</v>
      </c>
      <c r="AS64" s="47" t="str">
        <f t="shared" si="13"/>
        <v>NA</v>
      </c>
      <c r="AT64" s="47" t="str">
        <f t="shared" si="30"/>
        <v>NA</v>
      </c>
      <c r="AU64" s="47" t="str">
        <f t="shared" si="14"/>
        <v>NA</v>
      </c>
      <c r="AV64" s="47" t="str">
        <f t="shared" si="15"/>
        <v>NA</v>
      </c>
      <c r="AW64" s="47" t="str">
        <f t="shared" si="9"/>
        <v>NA</v>
      </c>
      <c r="AX64" s="47" t="str">
        <f t="shared" si="16"/>
        <v>NA</v>
      </c>
      <c r="AY64" s="88">
        <f t="shared" si="17"/>
        <v>0.38888888888888895</v>
      </c>
      <c r="AZ64" s="94">
        <f t="shared" si="10"/>
        <v>0.38888888888888895</v>
      </c>
      <c r="BA64" s="94" t="str">
        <f t="shared" si="11"/>
        <v>NA</v>
      </c>
      <c r="BB64" s="94" t="str">
        <f t="shared" si="12"/>
        <v>NA</v>
      </c>
      <c r="BC64" s="94" t="str">
        <f t="shared" si="18"/>
        <v>NA</v>
      </c>
      <c r="BD64" s="94" t="str">
        <f t="shared" si="29"/>
        <v>NA</v>
      </c>
      <c r="BE64" s="94" t="str">
        <f t="shared" si="19"/>
        <v>NA</v>
      </c>
      <c r="BF64" s="94" t="str">
        <f t="shared" si="20"/>
        <v>NA</v>
      </c>
      <c r="BG64" s="140">
        <f t="shared" si="21"/>
        <v>0.16666666666666674</v>
      </c>
      <c r="BH64" s="141">
        <f t="shared" si="22"/>
        <v>0.16666666666666674</v>
      </c>
      <c r="BI64" s="141" t="str">
        <f t="shared" si="23"/>
        <v>NA</v>
      </c>
      <c r="BJ64" s="141" t="str">
        <f t="shared" si="24"/>
        <v>NA</v>
      </c>
      <c r="BK64" s="141" t="str">
        <f t="shared" si="25"/>
        <v>NA</v>
      </c>
      <c r="BL64" s="141" t="str">
        <f t="shared" si="26"/>
        <v>NA</v>
      </c>
      <c r="BM64" s="141" t="str">
        <f t="shared" si="27"/>
        <v>NA</v>
      </c>
      <c r="BN64" s="141" t="str">
        <f t="shared" si="28"/>
        <v>NA</v>
      </c>
    </row>
    <row r="65" spans="2:66" s="5" customFormat="1" x14ac:dyDescent="0.3">
      <c r="B65" s="51">
        <v>111</v>
      </c>
      <c r="C65" s="48">
        <v>3</v>
      </c>
      <c r="D65" s="1">
        <v>1</v>
      </c>
      <c r="E65" s="1">
        <v>0</v>
      </c>
      <c r="F65" s="1">
        <v>1</v>
      </c>
      <c r="G65" s="39">
        <v>0</v>
      </c>
      <c r="H65" s="3">
        <v>0</v>
      </c>
      <c r="I65" s="3">
        <v>0</v>
      </c>
      <c r="J65" s="3">
        <v>0</v>
      </c>
      <c r="K65" s="3">
        <v>0</v>
      </c>
      <c r="L65" s="3">
        <v>0</v>
      </c>
      <c r="M65" s="3">
        <v>0</v>
      </c>
      <c r="N65" s="49">
        <v>0</v>
      </c>
      <c r="O65" s="49">
        <v>0</v>
      </c>
      <c r="P65" s="49">
        <v>0</v>
      </c>
      <c r="Q65" s="2">
        <v>0</v>
      </c>
      <c r="R65" s="2">
        <v>0</v>
      </c>
      <c r="S65" s="7"/>
      <c r="U65" s="1">
        <f t="shared" si="34"/>
        <v>0</v>
      </c>
      <c r="V65" s="1">
        <f t="shared" si="34"/>
        <v>0</v>
      </c>
      <c r="W65" s="1">
        <f t="shared" si="34"/>
        <v>0</v>
      </c>
      <c r="X65" s="1">
        <f t="shared" si="34"/>
        <v>0</v>
      </c>
      <c r="Y65" s="50">
        <f t="shared" si="34"/>
        <v>0</v>
      </c>
      <c r="Z65" s="50">
        <f t="shared" si="34"/>
        <v>0</v>
      </c>
      <c r="AA65" s="50">
        <f t="shared" si="34"/>
        <v>0</v>
      </c>
      <c r="AB65" s="50">
        <f t="shared" si="34"/>
        <v>0</v>
      </c>
      <c r="AC65" s="50">
        <f t="shared" si="34"/>
        <v>0</v>
      </c>
      <c r="AD65" s="50">
        <f t="shared" si="34"/>
        <v>0</v>
      </c>
      <c r="AE65" s="49">
        <f t="shared" si="34"/>
        <v>0</v>
      </c>
      <c r="AF65" s="49">
        <f t="shared" si="34"/>
        <v>0</v>
      </c>
      <c r="AG65" s="49">
        <f t="shared" si="34"/>
        <v>0</v>
      </c>
      <c r="AH65" s="2">
        <f t="shared" si="34"/>
        <v>0</v>
      </c>
      <c r="AI65" s="2">
        <f t="shared" si="34"/>
        <v>0</v>
      </c>
      <c r="AJ65" s="111">
        <f t="shared" si="32"/>
        <v>0.69047619047619047</v>
      </c>
      <c r="AK65" s="111">
        <f t="shared" si="2"/>
        <v>0.83333333333333337</v>
      </c>
      <c r="AL65" s="47">
        <f t="shared" si="3"/>
        <v>0.80952380952380953</v>
      </c>
      <c r="AM65" s="47">
        <f t="shared" si="4"/>
        <v>0.95238095238095233</v>
      </c>
      <c r="AN65" s="47">
        <f t="shared" si="5"/>
        <v>4.7619047619047616E-2</v>
      </c>
      <c r="AO65" s="122">
        <f t="shared" si="6"/>
        <v>0.83333333333333337</v>
      </c>
      <c r="AP65" s="122" t="s">
        <v>718</v>
      </c>
      <c r="AQ65" s="47" t="s">
        <v>677</v>
      </c>
      <c r="AR65" s="47" t="str">
        <f t="shared" si="7"/>
        <v>NA</v>
      </c>
      <c r="AS65" s="47" t="str">
        <f t="shared" si="13"/>
        <v>NA</v>
      </c>
      <c r="AT65" s="47" t="str">
        <f t="shared" si="30"/>
        <v>NA</v>
      </c>
      <c r="AU65" s="47" t="str">
        <f t="shared" si="14"/>
        <v>NA</v>
      </c>
      <c r="AV65" s="47">
        <f t="shared" si="15"/>
        <v>0.95238095238095233</v>
      </c>
      <c r="AW65" s="47" t="str">
        <f t="shared" si="9"/>
        <v>NA</v>
      </c>
      <c r="AX65" s="47" t="str">
        <f t="shared" si="16"/>
        <v>NA</v>
      </c>
      <c r="AY65" s="88">
        <f t="shared" si="17"/>
        <v>0.38888888888888884</v>
      </c>
      <c r="AZ65" s="94" t="str">
        <f t="shared" si="10"/>
        <v>NA</v>
      </c>
      <c r="BA65" s="94" t="str">
        <f t="shared" si="11"/>
        <v>NA</v>
      </c>
      <c r="BB65" s="94" t="str">
        <f t="shared" si="12"/>
        <v>NA</v>
      </c>
      <c r="BC65" s="94" t="str">
        <f t="shared" si="18"/>
        <v>NA</v>
      </c>
      <c r="BD65" s="94">
        <f t="shared" si="29"/>
        <v>0.38888888888888884</v>
      </c>
      <c r="BE65" s="94" t="str">
        <f t="shared" si="19"/>
        <v>NA</v>
      </c>
      <c r="BF65" s="94" t="str">
        <f t="shared" si="20"/>
        <v>NA</v>
      </c>
      <c r="BG65" s="140">
        <f t="shared" si="21"/>
        <v>0.11904761904761896</v>
      </c>
      <c r="BH65" s="141" t="str">
        <f t="shared" si="22"/>
        <v>NA</v>
      </c>
      <c r="BI65" s="141" t="str">
        <f t="shared" si="23"/>
        <v>NA</v>
      </c>
      <c r="BJ65" s="141" t="str">
        <f t="shared" si="24"/>
        <v>NA</v>
      </c>
      <c r="BK65" s="141" t="str">
        <f t="shared" si="25"/>
        <v>NA</v>
      </c>
      <c r="BL65" s="141">
        <f t="shared" si="26"/>
        <v>0.11904761904761896</v>
      </c>
      <c r="BM65" s="141" t="str">
        <f t="shared" si="27"/>
        <v>NA</v>
      </c>
      <c r="BN65" s="141" t="str">
        <f t="shared" si="28"/>
        <v>NA</v>
      </c>
    </row>
    <row r="66" spans="2:66" s="5" customFormat="1" x14ac:dyDescent="0.3">
      <c r="B66" s="51">
        <v>112</v>
      </c>
      <c r="C66" s="48">
        <v>3</v>
      </c>
      <c r="D66" s="1">
        <v>3</v>
      </c>
      <c r="E66" s="1">
        <v>2</v>
      </c>
      <c r="F66" s="1">
        <v>0</v>
      </c>
      <c r="G66" s="39">
        <v>1</v>
      </c>
      <c r="H66" s="3">
        <v>2</v>
      </c>
      <c r="I66" s="3">
        <v>0</v>
      </c>
      <c r="J66" s="3">
        <v>1</v>
      </c>
      <c r="K66" s="3">
        <v>0</v>
      </c>
      <c r="L66" s="3">
        <v>0</v>
      </c>
      <c r="M66" s="3">
        <v>0</v>
      </c>
      <c r="N66" s="49">
        <v>0</v>
      </c>
      <c r="O66" s="49">
        <v>0</v>
      </c>
      <c r="P66" s="49">
        <v>0</v>
      </c>
      <c r="Q66" s="2">
        <v>0</v>
      </c>
      <c r="R66" s="2">
        <v>2</v>
      </c>
      <c r="S66" s="7"/>
      <c r="U66" s="1">
        <f t="shared" si="34"/>
        <v>1</v>
      </c>
      <c r="V66" s="1">
        <f t="shared" si="34"/>
        <v>1</v>
      </c>
      <c r="W66" s="1">
        <f t="shared" si="34"/>
        <v>0</v>
      </c>
      <c r="X66" s="1">
        <f t="shared" si="34"/>
        <v>0</v>
      </c>
      <c r="Y66" s="50">
        <f t="shared" si="34"/>
        <v>1</v>
      </c>
      <c r="Z66" s="50">
        <f t="shared" si="34"/>
        <v>0</v>
      </c>
      <c r="AA66" s="50">
        <f t="shared" si="34"/>
        <v>0</v>
      </c>
      <c r="AB66" s="50">
        <f t="shared" si="34"/>
        <v>0</v>
      </c>
      <c r="AC66" s="50">
        <f t="shared" si="34"/>
        <v>0</v>
      </c>
      <c r="AD66" s="50">
        <f t="shared" si="34"/>
        <v>0</v>
      </c>
      <c r="AE66" s="49">
        <f t="shared" si="34"/>
        <v>0</v>
      </c>
      <c r="AF66" s="49">
        <f t="shared" si="34"/>
        <v>0</v>
      </c>
      <c r="AG66" s="49">
        <f t="shared" si="34"/>
        <v>0</v>
      </c>
      <c r="AH66" s="2">
        <f t="shared" si="34"/>
        <v>0</v>
      </c>
      <c r="AI66" s="2">
        <f t="shared" si="34"/>
        <v>1</v>
      </c>
      <c r="AJ66" s="111">
        <f t="shared" si="32"/>
        <v>0.73809523809523814</v>
      </c>
      <c r="AK66" s="111">
        <f t="shared" si="2"/>
        <v>0.7857142857142857</v>
      </c>
      <c r="AL66" s="47">
        <f t="shared" si="3"/>
        <v>0.7142857142857143</v>
      </c>
      <c r="AM66" s="47">
        <f t="shared" si="4"/>
        <v>0.76190476190476186</v>
      </c>
      <c r="AN66" s="47">
        <f t="shared" si="5"/>
        <v>0.23809523809523808</v>
      </c>
      <c r="AO66" s="122">
        <f t="shared" si="6"/>
        <v>0.7857142857142857</v>
      </c>
      <c r="AP66" s="122" t="s">
        <v>718</v>
      </c>
      <c r="AQ66" s="47" t="s">
        <v>694</v>
      </c>
      <c r="AR66" s="47">
        <f t="shared" si="7"/>
        <v>0.7857142857142857</v>
      </c>
      <c r="AS66" s="47" t="str">
        <f t="shared" si="13"/>
        <v>NA</v>
      </c>
      <c r="AT66" s="47" t="str">
        <f t="shared" si="30"/>
        <v>NA</v>
      </c>
      <c r="AU66" s="47" t="str">
        <f t="shared" si="14"/>
        <v>NA</v>
      </c>
      <c r="AV66" s="47" t="str">
        <f t="shared" si="15"/>
        <v>NA</v>
      </c>
      <c r="AW66" s="47" t="str">
        <f t="shared" si="9"/>
        <v>NA</v>
      </c>
      <c r="AX66" s="47" t="str">
        <f t="shared" si="16"/>
        <v>NA</v>
      </c>
      <c r="AY66" s="88">
        <f t="shared" si="17"/>
        <v>0.21428571428571419</v>
      </c>
      <c r="AZ66" s="94">
        <f t="shared" si="10"/>
        <v>0.21428571428571419</v>
      </c>
      <c r="BA66" s="94" t="str">
        <f t="shared" si="11"/>
        <v>NA</v>
      </c>
      <c r="BB66" s="94" t="str">
        <f t="shared" si="12"/>
        <v>NA</v>
      </c>
      <c r="BC66" s="94" t="str">
        <f t="shared" si="18"/>
        <v>NA</v>
      </c>
      <c r="BD66" s="94" t="str">
        <f t="shared" si="29"/>
        <v>NA</v>
      </c>
      <c r="BE66" s="94" t="str">
        <f t="shared" si="19"/>
        <v>NA</v>
      </c>
      <c r="BF66" s="94" t="str">
        <f t="shared" si="20"/>
        <v>NA</v>
      </c>
      <c r="BG66" s="140">
        <f t="shared" si="21"/>
        <v>2.3809523809523836E-2</v>
      </c>
      <c r="BH66" s="141">
        <f t="shared" si="22"/>
        <v>2.3809523809523836E-2</v>
      </c>
      <c r="BI66" s="141" t="str">
        <f t="shared" si="23"/>
        <v>NA</v>
      </c>
      <c r="BJ66" s="141" t="str">
        <f t="shared" si="24"/>
        <v>NA</v>
      </c>
      <c r="BK66" s="141" t="str">
        <f t="shared" si="25"/>
        <v>NA</v>
      </c>
      <c r="BL66" s="141" t="str">
        <f t="shared" si="26"/>
        <v>NA</v>
      </c>
      <c r="BM66" s="141" t="str">
        <f t="shared" si="27"/>
        <v>NA</v>
      </c>
      <c r="BN66" s="141" t="str">
        <f t="shared" si="28"/>
        <v>NA</v>
      </c>
    </row>
    <row r="67" spans="2:66" s="5" customFormat="1" x14ac:dyDescent="0.3">
      <c r="B67" s="51">
        <v>113</v>
      </c>
      <c r="C67" s="48">
        <v>3</v>
      </c>
      <c r="D67" s="1">
        <v>3</v>
      </c>
      <c r="E67" s="1">
        <v>3</v>
      </c>
      <c r="F67" s="1">
        <v>3</v>
      </c>
      <c r="G67" s="39">
        <v>3</v>
      </c>
      <c r="H67" s="3">
        <v>3</v>
      </c>
      <c r="I67" s="3">
        <v>2</v>
      </c>
      <c r="J67" s="3">
        <v>3</v>
      </c>
      <c r="K67" s="3">
        <v>2</v>
      </c>
      <c r="L67" s="3">
        <v>3</v>
      </c>
      <c r="M67" s="3">
        <v>2</v>
      </c>
      <c r="N67" s="49">
        <v>1</v>
      </c>
      <c r="O67" s="49">
        <v>1</v>
      </c>
      <c r="P67" s="49">
        <v>1</v>
      </c>
      <c r="Q67" s="2">
        <v>0</v>
      </c>
      <c r="R67" s="2">
        <v>0</v>
      </c>
      <c r="S67" s="7"/>
      <c r="U67" s="1">
        <f t="shared" si="34"/>
        <v>1</v>
      </c>
      <c r="V67" s="1">
        <f t="shared" si="34"/>
        <v>1</v>
      </c>
      <c r="W67" s="1">
        <f t="shared" si="34"/>
        <v>1</v>
      </c>
      <c r="X67" s="1">
        <f t="shared" si="34"/>
        <v>1</v>
      </c>
      <c r="Y67" s="50">
        <f t="shared" si="34"/>
        <v>1</v>
      </c>
      <c r="Z67" s="50">
        <f t="shared" si="34"/>
        <v>1</v>
      </c>
      <c r="AA67" s="50">
        <f t="shared" si="34"/>
        <v>1</v>
      </c>
      <c r="AB67" s="50">
        <f t="shared" si="34"/>
        <v>1</v>
      </c>
      <c r="AC67" s="50">
        <f t="shared" si="34"/>
        <v>1</v>
      </c>
      <c r="AD67" s="50">
        <f t="shared" si="34"/>
        <v>1</v>
      </c>
      <c r="AE67" s="49">
        <f t="shared" si="34"/>
        <v>0</v>
      </c>
      <c r="AF67" s="49">
        <f t="shared" si="34"/>
        <v>0</v>
      </c>
      <c r="AG67" s="49">
        <f t="shared" si="34"/>
        <v>0</v>
      </c>
      <c r="AH67" s="2">
        <f t="shared" si="34"/>
        <v>0</v>
      </c>
      <c r="AI67" s="2">
        <f t="shared" si="34"/>
        <v>0</v>
      </c>
      <c r="AJ67" s="111">
        <f t="shared" ref="AJ67:AJ81" si="35">(42-9+SUM(D67:F67) - SUM(H67:P67) -6+SUM(Q67:R67))/42</f>
        <v>0.42857142857142855</v>
      </c>
      <c r="AK67" s="111">
        <f t="shared" ref="AK67:AK81" si="36">(42-9+SUM(D67:F67) - SUM(H67:R67))/42</f>
        <v>0.5714285714285714</v>
      </c>
      <c r="AL67" s="47">
        <f t="shared" ref="AL67:AL81" si="37">(42-SUM(D67:F67) -SUM(H67:P67)-6+SUM(Q67:R67))/42</f>
        <v>0.21428571428571427</v>
      </c>
      <c r="AM67" s="47">
        <f t="shared" ref="AM67:AM81" si="38">(42-SUM(D67:F67)-SUM(H67:R67))/42</f>
        <v>0.35714285714285715</v>
      </c>
      <c r="AN67" s="47">
        <f t="shared" ref="AN67:AN81" si="39">(SUM(D67:F67)+SUM(H67:R67))/42</f>
        <v>0.6428571428571429</v>
      </c>
      <c r="AO67" s="122">
        <f t="shared" ref="AO67:AO81" si="40">LARGE(AJ67:AK67, 1)</f>
        <v>0.5714285714285714</v>
      </c>
      <c r="AP67" s="122" t="s">
        <v>718</v>
      </c>
      <c r="AQ67" s="47" t="s">
        <v>679</v>
      </c>
      <c r="AR67" s="47" t="str">
        <f t="shared" ref="AR67:AR81" si="41">IF(AQ67="SIM (+worst)", LARGE(AJ67:AK67, 1), "NA")</f>
        <v>NA</v>
      </c>
      <c r="AS67" s="47" t="str">
        <f t="shared" si="13"/>
        <v>NA</v>
      </c>
      <c r="AT67" s="47" t="str">
        <f t="shared" si="30"/>
        <v>NA</v>
      </c>
      <c r="AU67" s="47" t="str">
        <f t="shared" si="14"/>
        <v>NA</v>
      </c>
      <c r="AV67" s="47" t="str">
        <f t="shared" si="15"/>
        <v>NA</v>
      </c>
      <c r="AW67" s="47" t="str">
        <f t="shared" ref="AW67:AW81" si="42">IF(AQ67="UTIL&amp;WORST", AM67, "NA")</f>
        <v>NA</v>
      </c>
      <c r="AX67" s="47">
        <f t="shared" si="16"/>
        <v>0.6428571428571429</v>
      </c>
      <c r="AY67" s="88">
        <f t="shared" si="17"/>
        <v>0.26190476190476197</v>
      </c>
      <c r="AZ67" s="94" t="str">
        <f t="shared" ref="AZ67:AZ81" si="43">IF(AR67="NA", "NA", AY67)</f>
        <v>NA</v>
      </c>
      <c r="BA67" s="94" t="str">
        <f t="shared" ref="BA67:BA81" si="44">IF(AS67="NA", "NA", AY67)</f>
        <v>NA</v>
      </c>
      <c r="BB67" s="94" t="str">
        <f t="shared" ref="BB67:BB81" si="45">IF(AT67="NA", "NA", AY67)</f>
        <v>NA</v>
      </c>
      <c r="BC67" s="94" t="str">
        <f t="shared" si="18"/>
        <v>NA</v>
      </c>
      <c r="BD67" s="94" t="str">
        <f t="shared" si="29"/>
        <v>NA</v>
      </c>
      <c r="BE67" s="94" t="str">
        <f t="shared" si="19"/>
        <v>NA</v>
      </c>
      <c r="BF67" s="94">
        <f t="shared" si="20"/>
        <v>0.26190476190476197</v>
      </c>
      <c r="BG67" s="140">
        <f t="shared" si="21"/>
        <v>7.1428571428571508E-2</v>
      </c>
      <c r="BH67" s="141" t="str">
        <f t="shared" si="22"/>
        <v>NA</v>
      </c>
      <c r="BI67" s="141" t="str">
        <f t="shared" si="23"/>
        <v>NA</v>
      </c>
      <c r="BJ67" s="141" t="str">
        <f t="shared" si="24"/>
        <v>NA</v>
      </c>
      <c r="BK67" s="141" t="str">
        <f t="shared" si="25"/>
        <v>NA</v>
      </c>
      <c r="BL67" s="141" t="str">
        <f t="shared" si="26"/>
        <v>NA</v>
      </c>
      <c r="BM67" s="141" t="str">
        <f t="shared" si="27"/>
        <v>NA</v>
      </c>
      <c r="BN67" s="141">
        <f t="shared" si="28"/>
        <v>7.1428571428571508E-2</v>
      </c>
    </row>
    <row r="68" spans="2:66" s="5" customFormat="1" x14ac:dyDescent="0.3">
      <c r="B68" s="51">
        <v>114</v>
      </c>
      <c r="C68" s="48">
        <v>3</v>
      </c>
      <c r="D68" s="1">
        <v>3</v>
      </c>
      <c r="E68" s="1">
        <v>1</v>
      </c>
      <c r="F68" s="1">
        <v>2</v>
      </c>
      <c r="G68" s="39">
        <v>0</v>
      </c>
      <c r="H68" s="3">
        <v>1</v>
      </c>
      <c r="I68" s="3">
        <v>0</v>
      </c>
      <c r="J68" s="3">
        <v>1</v>
      </c>
      <c r="K68" s="3">
        <v>0</v>
      </c>
      <c r="L68" s="3">
        <v>1</v>
      </c>
      <c r="M68" s="3">
        <v>1</v>
      </c>
      <c r="N68" s="49">
        <v>0</v>
      </c>
      <c r="O68" s="49">
        <v>0</v>
      </c>
      <c r="P68" s="49">
        <v>0</v>
      </c>
      <c r="Q68" s="2">
        <v>0</v>
      </c>
      <c r="R68" s="2">
        <v>1</v>
      </c>
      <c r="S68" s="7"/>
      <c r="U68" s="1">
        <f t="shared" si="34"/>
        <v>1</v>
      </c>
      <c r="V68" s="1">
        <f t="shared" si="34"/>
        <v>0</v>
      </c>
      <c r="W68" s="1">
        <f t="shared" si="34"/>
        <v>1</v>
      </c>
      <c r="X68" s="1">
        <f t="shared" si="34"/>
        <v>0</v>
      </c>
      <c r="Y68" s="50">
        <f t="shared" si="34"/>
        <v>0</v>
      </c>
      <c r="Z68" s="50">
        <f t="shared" si="34"/>
        <v>0</v>
      </c>
      <c r="AA68" s="50">
        <f t="shared" si="34"/>
        <v>0</v>
      </c>
      <c r="AB68" s="50">
        <f t="shared" si="34"/>
        <v>0</v>
      </c>
      <c r="AC68" s="50">
        <f t="shared" si="34"/>
        <v>0</v>
      </c>
      <c r="AD68" s="50">
        <f t="shared" si="34"/>
        <v>0</v>
      </c>
      <c r="AE68" s="49">
        <f t="shared" si="34"/>
        <v>0</v>
      </c>
      <c r="AF68" s="49">
        <f t="shared" si="34"/>
        <v>0</v>
      </c>
      <c r="AG68" s="49">
        <f t="shared" si="34"/>
        <v>0</v>
      </c>
      <c r="AH68" s="2">
        <f t="shared" si="34"/>
        <v>0</v>
      </c>
      <c r="AI68" s="2">
        <f t="shared" si="34"/>
        <v>0</v>
      </c>
      <c r="AJ68" s="111">
        <f t="shared" si="35"/>
        <v>0.7142857142857143</v>
      </c>
      <c r="AK68" s="111">
        <f t="shared" si="36"/>
        <v>0.80952380952380953</v>
      </c>
      <c r="AL68" s="47">
        <f t="shared" si="37"/>
        <v>0.6428571428571429</v>
      </c>
      <c r="AM68" s="47">
        <f t="shared" si="38"/>
        <v>0.73809523809523814</v>
      </c>
      <c r="AN68" s="47">
        <f t="shared" si="39"/>
        <v>0.26190476190476192</v>
      </c>
      <c r="AO68" s="122">
        <f t="shared" si="40"/>
        <v>0.80952380952380953</v>
      </c>
      <c r="AP68" s="122" t="s">
        <v>718</v>
      </c>
      <c r="AQ68" s="47" t="s">
        <v>694</v>
      </c>
      <c r="AR68" s="47">
        <f t="shared" si="41"/>
        <v>0.80952380952380953</v>
      </c>
      <c r="AS68" s="47" t="str">
        <f t="shared" ref="AS68:AS81" si="46">IF(AQ68="SIM (+worst/util tied)", AK68, "NA")</f>
        <v>NA</v>
      </c>
      <c r="AT68" s="47" t="str">
        <f t="shared" si="30"/>
        <v>NA</v>
      </c>
      <c r="AU68" s="47" t="str">
        <f t="shared" ref="AU68:AU81" si="47">IF(AQ68="UTIL", AL68, "NA")</f>
        <v>NA</v>
      </c>
      <c r="AV68" s="47" t="str">
        <f t="shared" ref="AV68:AV81" si="48">IF(AQ68="WORST", AM68, "NA")</f>
        <v>NA</v>
      </c>
      <c r="AW68" s="47" t="str">
        <f t="shared" si="42"/>
        <v>NA</v>
      </c>
      <c r="AX68" s="47" t="str">
        <f t="shared" ref="AX68:AX81" si="49">IF(AQ68="GREATER", AN68, "NA")</f>
        <v>NA</v>
      </c>
      <c r="AY68" s="88">
        <f t="shared" ref="AY68:AY81" si="50">LARGE(AL68:AO68, 1)-(LARGE(AL68:AO68,2) +LARGE(AL68:AO68,3)+LARGE(AL68:AO68,4))/3</f>
        <v>0.26190476190476197</v>
      </c>
      <c r="AZ68" s="94">
        <f t="shared" si="43"/>
        <v>0.26190476190476197</v>
      </c>
      <c r="BA68" s="94" t="str">
        <f t="shared" si="44"/>
        <v>NA</v>
      </c>
      <c r="BB68" s="94" t="str">
        <f t="shared" si="45"/>
        <v>NA</v>
      </c>
      <c r="BC68" s="94" t="str">
        <f t="shared" ref="BC68:BC81" si="51">IF(AU68="NA", "NA", AY68)</f>
        <v>NA</v>
      </c>
      <c r="BD68" s="94" t="str">
        <f t="shared" si="29"/>
        <v>NA</v>
      </c>
      <c r="BE68" s="94" t="str">
        <f t="shared" ref="BE68:BE81" si="52">IF(AW68="NA", "NA", AY68)</f>
        <v>NA</v>
      </c>
      <c r="BF68" s="94" t="str">
        <f t="shared" ref="BF68:BF81" si="53">IF(AX68="NA", "NA", AY68)</f>
        <v>NA</v>
      </c>
      <c r="BG68" s="140">
        <f t="shared" ref="BG68:BG81" si="54">LARGE(AL68:AO68, 1)-LARGE(AL68:AO68,2)</f>
        <v>7.1428571428571397E-2</v>
      </c>
      <c r="BH68" s="141">
        <f t="shared" ref="BH68:BH81" si="55">IF(AR68="NA", "NA", BG68)</f>
        <v>7.1428571428571397E-2</v>
      </c>
      <c r="BI68" s="141" t="str">
        <f t="shared" ref="BI68:BI81" si="56">IF(AS68="NA", "NA", BG68)</f>
        <v>NA</v>
      </c>
      <c r="BJ68" s="141" t="str">
        <f t="shared" ref="BJ68:BJ81" si="57">IF(AT68="NA", "NA", BG68)</f>
        <v>NA</v>
      </c>
      <c r="BK68" s="141" t="str">
        <f t="shared" ref="BK68:BK81" si="58">IF(AU68="NA", "NA", BG68)</f>
        <v>NA</v>
      </c>
      <c r="BL68" s="141" t="str">
        <f t="shared" ref="BL68:BL81" si="59">IF(AV68="NA", "NA", BG68)</f>
        <v>NA</v>
      </c>
      <c r="BM68" s="141" t="str">
        <f t="shared" ref="BM68:BM81" si="60">IF(AW68="NA", "NA", BG68)</f>
        <v>NA</v>
      </c>
      <c r="BN68" s="141" t="str">
        <f t="shared" ref="BN68:BN81" si="61">IF(AX68="NA", "NA", BG68)</f>
        <v>NA</v>
      </c>
    </row>
    <row r="69" spans="2:66" s="5" customFormat="1" x14ac:dyDescent="0.3">
      <c r="B69" s="51">
        <v>115</v>
      </c>
      <c r="C69" s="48">
        <v>3</v>
      </c>
      <c r="D69" s="1">
        <v>3</v>
      </c>
      <c r="E69" s="1">
        <v>3</v>
      </c>
      <c r="F69" s="1">
        <v>3</v>
      </c>
      <c r="G69" s="39">
        <v>3</v>
      </c>
      <c r="H69" s="3">
        <v>2</v>
      </c>
      <c r="I69" s="3">
        <v>2</v>
      </c>
      <c r="J69" s="3">
        <v>3</v>
      </c>
      <c r="K69" s="52">
        <v>1</v>
      </c>
      <c r="L69" s="52">
        <v>1</v>
      </c>
      <c r="M69" s="52">
        <v>0</v>
      </c>
      <c r="N69" s="49">
        <v>0</v>
      </c>
      <c r="O69" s="49">
        <v>1</v>
      </c>
      <c r="P69" s="49">
        <v>0</v>
      </c>
      <c r="Q69" s="2">
        <v>2</v>
      </c>
      <c r="R69" s="2">
        <v>0</v>
      </c>
      <c r="S69" s="53" t="s">
        <v>38</v>
      </c>
      <c r="U69" s="1">
        <f t="shared" si="34"/>
        <v>1</v>
      </c>
      <c r="V69" s="1">
        <f t="shared" si="34"/>
        <v>1</v>
      </c>
      <c r="W69" s="1">
        <f t="shared" si="34"/>
        <v>1</v>
      </c>
      <c r="X69" s="1">
        <f t="shared" si="34"/>
        <v>1</v>
      </c>
      <c r="Y69" s="50">
        <f t="shared" si="34"/>
        <v>1</v>
      </c>
      <c r="Z69" s="50">
        <f t="shared" si="34"/>
        <v>1</v>
      </c>
      <c r="AA69" s="50">
        <f t="shared" si="34"/>
        <v>1</v>
      </c>
      <c r="AB69" s="50">
        <f t="shared" si="34"/>
        <v>0</v>
      </c>
      <c r="AC69" s="50">
        <f t="shared" si="34"/>
        <v>0</v>
      </c>
      <c r="AD69" s="50">
        <f t="shared" si="34"/>
        <v>0</v>
      </c>
      <c r="AE69" s="49">
        <f t="shared" si="34"/>
        <v>0</v>
      </c>
      <c r="AF69" s="49">
        <f t="shared" si="34"/>
        <v>0</v>
      </c>
      <c r="AG69" s="49">
        <f t="shared" si="34"/>
        <v>0</v>
      </c>
      <c r="AH69" s="2">
        <f t="shared" si="34"/>
        <v>1</v>
      </c>
      <c r="AI69" s="2">
        <f t="shared" si="34"/>
        <v>0</v>
      </c>
      <c r="AJ69" s="111">
        <f t="shared" si="35"/>
        <v>0.66666666666666663</v>
      </c>
      <c r="AK69" s="111">
        <f t="shared" si="36"/>
        <v>0.7142857142857143</v>
      </c>
      <c r="AL69" s="47">
        <f t="shared" si="37"/>
        <v>0.45238095238095238</v>
      </c>
      <c r="AM69" s="47">
        <f t="shared" si="38"/>
        <v>0.5</v>
      </c>
      <c r="AN69" s="47">
        <f t="shared" si="39"/>
        <v>0.5</v>
      </c>
      <c r="AO69" s="122">
        <f t="shared" si="40"/>
        <v>0.7142857142857143</v>
      </c>
      <c r="AP69" s="122" t="s">
        <v>718</v>
      </c>
      <c r="AQ69" s="47" t="s">
        <v>694</v>
      </c>
      <c r="AR69" s="47">
        <f t="shared" si="41"/>
        <v>0.7142857142857143</v>
      </c>
      <c r="AS69" s="47" t="str">
        <f t="shared" si="46"/>
        <v>NA</v>
      </c>
      <c r="AT69" s="47" t="str">
        <f t="shared" si="30"/>
        <v>NA</v>
      </c>
      <c r="AU69" s="47" t="str">
        <f t="shared" si="47"/>
        <v>NA</v>
      </c>
      <c r="AV69" s="47" t="str">
        <f t="shared" si="48"/>
        <v>NA</v>
      </c>
      <c r="AW69" s="47" t="str">
        <f t="shared" si="42"/>
        <v>NA</v>
      </c>
      <c r="AX69" s="47" t="str">
        <f t="shared" si="49"/>
        <v>NA</v>
      </c>
      <c r="AY69" s="88">
        <f t="shared" si="50"/>
        <v>0.23015873015873017</v>
      </c>
      <c r="AZ69" s="94">
        <f t="shared" si="43"/>
        <v>0.23015873015873017</v>
      </c>
      <c r="BA69" s="94" t="str">
        <f t="shared" si="44"/>
        <v>NA</v>
      </c>
      <c r="BB69" s="94" t="str">
        <f t="shared" si="45"/>
        <v>NA</v>
      </c>
      <c r="BC69" s="94" t="str">
        <f t="shared" si="51"/>
        <v>NA</v>
      </c>
      <c r="BD69" s="94" t="str">
        <f t="shared" ref="BD69:BD81" si="62">IF(AV69="NA", "NA", AY69)</f>
        <v>NA</v>
      </c>
      <c r="BE69" s="94" t="str">
        <f t="shared" si="52"/>
        <v>NA</v>
      </c>
      <c r="BF69" s="94" t="str">
        <f t="shared" si="53"/>
        <v>NA</v>
      </c>
      <c r="BG69" s="140">
        <f t="shared" si="54"/>
        <v>0.2142857142857143</v>
      </c>
      <c r="BH69" s="141">
        <f t="shared" si="55"/>
        <v>0.2142857142857143</v>
      </c>
      <c r="BI69" s="141" t="str">
        <f t="shared" si="56"/>
        <v>NA</v>
      </c>
      <c r="BJ69" s="141" t="str">
        <f t="shared" si="57"/>
        <v>NA</v>
      </c>
      <c r="BK69" s="141" t="str">
        <f t="shared" si="58"/>
        <v>NA</v>
      </c>
      <c r="BL69" s="141" t="str">
        <f t="shared" si="59"/>
        <v>NA</v>
      </c>
      <c r="BM69" s="141" t="str">
        <f t="shared" si="60"/>
        <v>NA</v>
      </c>
      <c r="BN69" s="141" t="str">
        <f t="shared" si="61"/>
        <v>NA</v>
      </c>
    </row>
    <row r="70" spans="2:66" s="5" customFormat="1" ht="13.5" customHeight="1" x14ac:dyDescent="0.3">
      <c r="B70" s="51">
        <v>116</v>
      </c>
      <c r="C70" s="48">
        <v>3</v>
      </c>
      <c r="D70" s="1">
        <v>3</v>
      </c>
      <c r="E70" s="1">
        <v>2</v>
      </c>
      <c r="F70" s="1">
        <v>3</v>
      </c>
      <c r="G70" s="39">
        <v>2</v>
      </c>
      <c r="H70" s="52">
        <v>1</v>
      </c>
      <c r="I70" s="52">
        <v>0</v>
      </c>
      <c r="J70" s="52">
        <v>1</v>
      </c>
      <c r="K70" s="52">
        <v>1</v>
      </c>
      <c r="L70" s="52">
        <v>0</v>
      </c>
      <c r="M70" s="3">
        <v>2</v>
      </c>
      <c r="N70" s="49">
        <v>0</v>
      </c>
      <c r="O70" s="49">
        <v>0</v>
      </c>
      <c r="P70" s="49">
        <v>0</v>
      </c>
      <c r="Q70" s="2">
        <v>0</v>
      </c>
      <c r="R70" s="2">
        <v>1</v>
      </c>
      <c r="S70" s="53" t="s">
        <v>39</v>
      </c>
      <c r="U70" s="1">
        <f t="shared" si="34"/>
        <v>1</v>
      </c>
      <c r="V70" s="1">
        <f t="shared" si="34"/>
        <v>1</v>
      </c>
      <c r="W70" s="1">
        <f t="shared" si="34"/>
        <v>1</v>
      </c>
      <c r="X70" s="1">
        <f t="shared" si="34"/>
        <v>1</v>
      </c>
      <c r="Y70" s="50">
        <f t="shared" si="34"/>
        <v>0</v>
      </c>
      <c r="Z70" s="50">
        <f t="shared" si="34"/>
        <v>0</v>
      </c>
      <c r="AA70" s="50">
        <f t="shared" si="34"/>
        <v>0</v>
      </c>
      <c r="AB70" s="50">
        <f t="shared" si="34"/>
        <v>0</v>
      </c>
      <c r="AC70" s="50">
        <f t="shared" si="34"/>
        <v>0</v>
      </c>
      <c r="AD70" s="50">
        <f t="shared" si="34"/>
        <v>1</v>
      </c>
      <c r="AE70" s="49">
        <f t="shared" si="34"/>
        <v>0</v>
      </c>
      <c r="AF70" s="49">
        <f t="shared" si="34"/>
        <v>0</v>
      </c>
      <c r="AG70" s="49">
        <f t="shared" si="34"/>
        <v>0</v>
      </c>
      <c r="AH70" s="2">
        <f t="shared" si="34"/>
        <v>0</v>
      </c>
      <c r="AI70" s="2">
        <f t="shared" si="34"/>
        <v>0</v>
      </c>
      <c r="AJ70" s="111">
        <f t="shared" si="35"/>
        <v>0.73809523809523814</v>
      </c>
      <c r="AK70" s="111">
        <f t="shared" si="36"/>
        <v>0.83333333333333337</v>
      </c>
      <c r="AL70" s="47">
        <f t="shared" si="37"/>
        <v>0.5714285714285714</v>
      </c>
      <c r="AM70" s="47">
        <f t="shared" si="38"/>
        <v>0.66666666666666663</v>
      </c>
      <c r="AN70" s="47">
        <f t="shared" si="39"/>
        <v>0.33333333333333331</v>
      </c>
      <c r="AO70" s="122">
        <f t="shared" si="40"/>
        <v>0.83333333333333337</v>
      </c>
      <c r="AP70" s="122" t="s">
        <v>718</v>
      </c>
      <c r="AQ70" s="47" t="s">
        <v>694</v>
      </c>
      <c r="AR70" s="47">
        <f t="shared" si="41"/>
        <v>0.83333333333333337</v>
      </c>
      <c r="AS70" s="47" t="str">
        <f t="shared" si="46"/>
        <v>NA</v>
      </c>
      <c r="AT70" s="47" t="str">
        <f t="shared" si="30"/>
        <v>NA</v>
      </c>
      <c r="AU70" s="47" t="str">
        <f t="shared" si="47"/>
        <v>NA</v>
      </c>
      <c r="AV70" s="47" t="str">
        <f t="shared" si="48"/>
        <v>NA</v>
      </c>
      <c r="AW70" s="47" t="str">
        <f t="shared" si="42"/>
        <v>NA</v>
      </c>
      <c r="AX70" s="47" t="str">
        <f t="shared" si="49"/>
        <v>NA</v>
      </c>
      <c r="AY70" s="88">
        <f t="shared" si="50"/>
        <v>0.30952380952380953</v>
      </c>
      <c r="AZ70" s="94">
        <f t="shared" si="43"/>
        <v>0.30952380952380953</v>
      </c>
      <c r="BA70" s="94" t="str">
        <f t="shared" si="44"/>
        <v>NA</v>
      </c>
      <c r="BB70" s="94" t="str">
        <f t="shared" si="45"/>
        <v>NA</v>
      </c>
      <c r="BC70" s="94" t="str">
        <f t="shared" si="51"/>
        <v>NA</v>
      </c>
      <c r="BD70" s="94" t="str">
        <f t="shared" si="62"/>
        <v>NA</v>
      </c>
      <c r="BE70" s="94" t="str">
        <f t="shared" si="52"/>
        <v>NA</v>
      </c>
      <c r="BF70" s="94" t="str">
        <f t="shared" si="53"/>
        <v>NA</v>
      </c>
      <c r="BG70" s="140">
        <f t="shared" si="54"/>
        <v>0.16666666666666674</v>
      </c>
      <c r="BH70" s="141">
        <f t="shared" si="55"/>
        <v>0.16666666666666674</v>
      </c>
      <c r="BI70" s="141" t="str">
        <f t="shared" si="56"/>
        <v>NA</v>
      </c>
      <c r="BJ70" s="141" t="str">
        <f t="shared" si="57"/>
        <v>NA</v>
      </c>
      <c r="BK70" s="141" t="str">
        <f t="shared" si="58"/>
        <v>NA</v>
      </c>
      <c r="BL70" s="141" t="str">
        <f t="shared" si="59"/>
        <v>NA</v>
      </c>
      <c r="BM70" s="141" t="str">
        <f t="shared" si="60"/>
        <v>NA</v>
      </c>
      <c r="BN70" s="141" t="str">
        <f t="shared" si="61"/>
        <v>NA</v>
      </c>
    </row>
    <row r="71" spans="2:66" s="5" customFormat="1" ht="13.5" customHeight="1" x14ac:dyDescent="0.3">
      <c r="B71" s="51">
        <v>117</v>
      </c>
      <c r="C71" s="48">
        <v>3</v>
      </c>
      <c r="D71" s="1">
        <v>3</v>
      </c>
      <c r="E71" s="1">
        <v>0</v>
      </c>
      <c r="F71" s="1">
        <v>0</v>
      </c>
      <c r="G71" s="39">
        <v>0</v>
      </c>
      <c r="H71" s="3">
        <v>0</v>
      </c>
      <c r="I71" s="3">
        <v>0</v>
      </c>
      <c r="J71" s="3">
        <v>0</v>
      </c>
      <c r="K71" s="3">
        <v>0</v>
      </c>
      <c r="L71" s="3">
        <v>0</v>
      </c>
      <c r="M71" s="3">
        <v>0</v>
      </c>
      <c r="N71" s="49">
        <v>0</v>
      </c>
      <c r="O71" s="49">
        <v>0</v>
      </c>
      <c r="P71" s="49">
        <v>0</v>
      </c>
      <c r="Q71" s="2">
        <v>0</v>
      </c>
      <c r="R71" s="2">
        <v>0</v>
      </c>
      <c r="S71" s="7"/>
      <c r="U71" s="1">
        <f t="shared" ref="U71:AI81" si="63">IF(D71&gt;1,1,0)</f>
        <v>1</v>
      </c>
      <c r="V71" s="1">
        <f t="shared" si="63"/>
        <v>0</v>
      </c>
      <c r="W71" s="1">
        <f t="shared" si="63"/>
        <v>0</v>
      </c>
      <c r="X71" s="1">
        <f t="shared" si="63"/>
        <v>0</v>
      </c>
      <c r="Y71" s="50">
        <f t="shared" si="63"/>
        <v>0</v>
      </c>
      <c r="Z71" s="50">
        <f t="shared" si="63"/>
        <v>0</v>
      </c>
      <c r="AA71" s="50">
        <f t="shared" si="63"/>
        <v>0</v>
      </c>
      <c r="AB71" s="50">
        <f t="shared" si="63"/>
        <v>0</v>
      </c>
      <c r="AC71" s="50">
        <f t="shared" si="63"/>
        <v>0</v>
      </c>
      <c r="AD71" s="50">
        <f t="shared" si="63"/>
        <v>0</v>
      </c>
      <c r="AE71" s="49">
        <f t="shared" si="63"/>
        <v>0</v>
      </c>
      <c r="AF71" s="49">
        <f t="shared" si="63"/>
        <v>0</v>
      </c>
      <c r="AG71" s="49">
        <f t="shared" si="63"/>
        <v>0</v>
      </c>
      <c r="AH71" s="2">
        <f t="shared" si="63"/>
        <v>0</v>
      </c>
      <c r="AI71" s="2">
        <f t="shared" si="63"/>
        <v>0</v>
      </c>
      <c r="AJ71" s="111">
        <f t="shared" si="35"/>
        <v>0.7142857142857143</v>
      </c>
      <c r="AK71" s="111">
        <f t="shared" si="36"/>
        <v>0.8571428571428571</v>
      </c>
      <c r="AL71" s="47">
        <f t="shared" si="37"/>
        <v>0.7857142857142857</v>
      </c>
      <c r="AM71" s="47">
        <f t="shared" si="38"/>
        <v>0.9285714285714286</v>
      </c>
      <c r="AN71" s="47">
        <f t="shared" si="39"/>
        <v>7.1428571428571425E-2</v>
      </c>
      <c r="AO71" s="122">
        <f t="shared" si="40"/>
        <v>0.8571428571428571</v>
      </c>
      <c r="AP71" s="122" t="s">
        <v>718</v>
      </c>
      <c r="AQ71" s="47" t="s">
        <v>677</v>
      </c>
      <c r="AR71" s="47" t="str">
        <f t="shared" si="41"/>
        <v>NA</v>
      </c>
      <c r="AS71" s="47" t="str">
        <f t="shared" si="46"/>
        <v>NA</v>
      </c>
      <c r="AT71" s="47" t="str">
        <f t="shared" si="30"/>
        <v>NA</v>
      </c>
      <c r="AU71" s="47" t="str">
        <f t="shared" si="47"/>
        <v>NA</v>
      </c>
      <c r="AV71" s="47">
        <f t="shared" si="48"/>
        <v>0.9285714285714286</v>
      </c>
      <c r="AW71" s="47" t="str">
        <f t="shared" si="42"/>
        <v>NA</v>
      </c>
      <c r="AX71" s="47" t="str">
        <f t="shared" si="49"/>
        <v>NA</v>
      </c>
      <c r="AY71" s="88">
        <f t="shared" si="50"/>
        <v>0.35714285714285721</v>
      </c>
      <c r="AZ71" s="94" t="str">
        <f t="shared" si="43"/>
        <v>NA</v>
      </c>
      <c r="BA71" s="94" t="str">
        <f t="shared" si="44"/>
        <v>NA</v>
      </c>
      <c r="BB71" s="94" t="str">
        <f t="shared" si="45"/>
        <v>NA</v>
      </c>
      <c r="BC71" s="94" t="str">
        <f t="shared" si="51"/>
        <v>NA</v>
      </c>
      <c r="BD71" s="94">
        <f t="shared" si="62"/>
        <v>0.35714285714285721</v>
      </c>
      <c r="BE71" s="94" t="str">
        <f t="shared" si="52"/>
        <v>NA</v>
      </c>
      <c r="BF71" s="94" t="str">
        <f t="shared" si="53"/>
        <v>NA</v>
      </c>
      <c r="BG71" s="140">
        <f t="shared" si="54"/>
        <v>7.1428571428571508E-2</v>
      </c>
      <c r="BH71" s="141" t="str">
        <f t="shared" si="55"/>
        <v>NA</v>
      </c>
      <c r="BI71" s="141" t="str">
        <f t="shared" si="56"/>
        <v>NA</v>
      </c>
      <c r="BJ71" s="141" t="str">
        <f t="shared" si="57"/>
        <v>NA</v>
      </c>
      <c r="BK71" s="141" t="str">
        <f t="shared" si="58"/>
        <v>NA</v>
      </c>
      <c r="BL71" s="141">
        <f t="shared" si="59"/>
        <v>7.1428571428571508E-2</v>
      </c>
      <c r="BM71" s="141" t="str">
        <f t="shared" si="60"/>
        <v>NA</v>
      </c>
      <c r="BN71" s="141" t="str">
        <f t="shared" si="61"/>
        <v>NA</v>
      </c>
    </row>
    <row r="72" spans="2:66" s="5" customFormat="1" x14ac:dyDescent="0.3">
      <c r="B72" s="51">
        <v>119</v>
      </c>
      <c r="C72" s="48">
        <v>3</v>
      </c>
      <c r="D72" s="1">
        <v>3</v>
      </c>
      <c r="E72" s="1">
        <v>2</v>
      </c>
      <c r="F72" s="1">
        <v>2</v>
      </c>
      <c r="G72" s="39">
        <v>1</v>
      </c>
      <c r="H72" s="52">
        <v>1</v>
      </c>
      <c r="I72" s="52">
        <v>1</v>
      </c>
      <c r="J72" s="52">
        <v>0</v>
      </c>
      <c r="K72" s="52">
        <v>1</v>
      </c>
      <c r="L72" s="52">
        <v>0</v>
      </c>
      <c r="M72" s="52">
        <v>0</v>
      </c>
      <c r="N72" s="49">
        <v>0</v>
      </c>
      <c r="O72" s="49">
        <v>0</v>
      </c>
      <c r="P72" s="49">
        <v>0</v>
      </c>
      <c r="Q72" s="2">
        <v>0</v>
      </c>
      <c r="R72" s="2">
        <v>1</v>
      </c>
      <c r="S72" s="53" t="s">
        <v>40</v>
      </c>
      <c r="U72" s="1">
        <f t="shared" si="63"/>
        <v>1</v>
      </c>
      <c r="V72" s="1">
        <f t="shared" si="63"/>
        <v>1</v>
      </c>
      <c r="W72" s="1">
        <f t="shared" si="63"/>
        <v>1</v>
      </c>
      <c r="X72" s="1">
        <f t="shared" si="63"/>
        <v>0</v>
      </c>
      <c r="Y72" s="50">
        <f t="shared" si="63"/>
        <v>0</v>
      </c>
      <c r="Z72" s="50">
        <f t="shared" si="63"/>
        <v>0</v>
      </c>
      <c r="AA72" s="50">
        <f t="shared" si="63"/>
        <v>0</v>
      </c>
      <c r="AB72" s="50">
        <f t="shared" si="63"/>
        <v>0</v>
      </c>
      <c r="AC72" s="50">
        <f t="shared" si="63"/>
        <v>0</v>
      </c>
      <c r="AD72" s="50">
        <f t="shared" si="63"/>
        <v>0</v>
      </c>
      <c r="AE72" s="49">
        <f t="shared" si="63"/>
        <v>0</v>
      </c>
      <c r="AF72" s="49">
        <f t="shared" si="63"/>
        <v>0</v>
      </c>
      <c r="AG72" s="49">
        <f t="shared" si="63"/>
        <v>0</v>
      </c>
      <c r="AH72" s="2">
        <f t="shared" si="63"/>
        <v>0</v>
      </c>
      <c r="AI72" s="2">
        <f t="shared" si="63"/>
        <v>0</v>
      </c>
      <c r="AJ72" s="111">
        <f t="shared" si="35"/>
        <v>0.76190476190476186</v>
      </c>
      <c r="AK72" s="111">
        <f t="shared" si="36"/>
        <v>0.8571428571428571</v>
      </c>
      <c r="AL72" s="47">
        <f t="shared" si="37"/>
        <v>0.6428571428571429</v>
      </c>
      <c r="AM72" s="47">
        <f t="shared" si="38"/>
        <v>0.73809523809523814</v>
      </c>
      <c r="AN72" s="47">
        <f t="shared" si="39"/>
        <v>0.26190476190476192</v>
      </c>
      <c r="AO72" s="122">
        <f t="shared" si="40"/>
        <v>0.8571428571428571</v>
      </c>
      <c r="AP72" s="122" t="s">
        <v>718</v>
      </c>
      <c r="AQ72" s="47" t="s">
        <v>694</v>
      </c>
      <c r="AR72" s="47">
        <f t="shared" si="41"/>
        <v>0.8571428571428571</v>
      </c>
      <c r="AS72" s="47" t="str">
        <f t="shared" si="46"/>
        <v>NA</v>
      </c>
      <c r="AT72" s="47" t="str">
        <f t="shared" si="30"/>
        <v>NA</v>
      </c>
      <c r="AU72" s="47" t="str">
        <f t="shared" si="47"/>
        <v>NA</v>
      </c>
      <c r="AV72" s="47" t="str">
        <f t="shared" si="48"/>
        <v>NA</v>
      </c>
      <c r="AW72" s="47" t="str">
        <f t="shared" si="42"/>
        <v>NA</v>
      </c>
      <c r="AX72" s="47" t="str">
        <f t="shared" si="49"/>
        <v>NA</v>
      </c>
      <c r="AY72" s="88">
        <f t="shared" si="50"/>
        <v>0.30952380952380953</v>
      </c>
      <c r="AZ72" s="94">
        <f t="shared" si="43"/>
        <v>0.30952380952380953</v>
      </c>
      <c r="BA72" s="94" t="str">
        <f t="shared" si="44"/>
        <v>NA</v>
      </c>
      <c r="BB72" s="94" t="str">
        <f t="shared" si="45"/>
        <v>NA</v>
      </c>
      <c r="BC72" s="94" t="str">
        <f t="shared" si="51"/>
        <v>NA</v>
      </c>
      <c r="BD72" s="94" t="str">
        <f t="shared" si="62"/>
        <v>NA</v>
      </c>
      <c r="BE72" s="94" t="str">
        <f t="shared" si="52"/>
        <v>NA</v>
      </c>
      <c r="BF72" s="94" t="str">
        <f t="shared" si="53"/>
        <v>NA</v>
      </c>
      <c r="BG72" s="140">
        <f t="shared" si="54"/>
        <v>0.11904761904761896</v>
      </c>
      <c r="BH72" s="141">
        <f t="shared" si="55"/>
        <v>0.11904761904761896</v>
      </c>
      <c r="BI72" s="141" t="str">
        <f t="shared" si="56"/>
        <v>NA</v>
      </c>
      <c r="BJ72" s="141" t="str">
        <f t="shared" si="57"/>
        <v>NA</v>
      </c>
      <c r="BK72" s="141" t="str">
        <f t="shared" si="58"/>
        <v>NA</v>
      </c>
      <c r="BL72" s="141" t="str">
        <f t="shared" si="59"/>
        <v>NA</v>
      </c>
      <c r="BM72" s="141" t="str">
        <f t="shared" si="60"/>
        <v>NA</v>
      </c>
      <c r="BN72" s="141" t="str">
        <f t="shared" si="61"/>
        <v>NA</v>
      </c>
    </row>
    <row r="73" spans="2:66" s="5" customFormat="1" x14ac:dyDescent="0.3">
      <c r="B73" s="51">
        <v>120</v>
      </c>
      <c r="C73" s="48">
        <v>3</v>
      </c>
      <c r="D73" s="1">
        <v>2</v>
      </c>
      <c r="E73" s="1">
        <v>1</v>
      </c>
      <c r="F73" s="1">
        <v>3</v>
      </c>
      <c r="G73" s="39">
        <v>2</v>
      </c>
      <c r="H73" s="3">
        <v>1</v>
      </c>
      <c r="I73" s="3">
        <v>0</v>
      </c>
      <c r="J73" s="3">
        <v>0</v>
      </c>
      <c r="K73" s="50">
        <v>0</v>
      </c>
      <c r="L73" s="52">
        <v>0</v>
      </c>
      <c r="M73" s="50">
        <v>0</v>
      </c>
      <c r="N73" s="49">
        <v>0</v>
      </c>
      <c r="O73" s="49">
        <v>0</v>
      </c>
      <c r="P73" s="49">
        <v>0</v>
      </c>
      <c r="Q73" s="2">
        <v>0</v>
      </c>
      <c r="R73" s="2">
        <v>0</v>
      </c>
      <c r="S73" s="53" t="s">
        <v>41</v>
      </c>
      <c r="U73" s="1">
        <f t="shared" si="63"/>
        <v>1</v>
      </c>
      <c r="V73" s="1">
        <f t="shared" si="63"/>
        <v>0</v>
      </c>
      <c r="W73" s="1">
        <f t="shared" si="63"/>
        <v>1</v>
      </c>
      <c r="X73" s="1">
        <f t="shared" si="63"/>
        <v>1</v>
      </c>
      <c r="Y73" s="50">
        <f t="shared" si="63"/>
        <v>0</v>
      </c>
      <c r="Z73" s="50">
        <f t="shared" si="63"/>
        <v>0</v>
      </c>
      <c r="AA73" s="50">
        <f t="shared" si="63"/>
        <v>0</v>
      </c>
      <c r="AB73" s="50">
        <f t="shared" si="63"/>
        <v>0</v>
      </c>
      <c r="AC73" s="50">
        <f t="shared" si="63"/>
        <v>0</v>
      </c>
      <c r="AD73" s="50">
        <f t="shared" si="63"/>
        <v>0</v>
      </c>
      <c r="AE73" s="49">
        <f t="shared" si="63"/>
        <v>0</v>
      </c>
      <c r="AF73" s="49">
        <f t="shared" si="63"/>
        <v>0</v>
      </c>
      <c r="AG73" s="49">
        <f t="shared" si="63"/>
        <v>0</v>
      </c>
      <c r="AH73" s="2">
        <f t="shared" si="63"/>
        <v>0</v>
      </c>
      <c r="AI73" s="2">
        <f t="shared" si="63"/>
        <v>0</v>
      </c>
      <c r="AJ73" s="111">
        <f t="shared" si="35"/>
        <v>0.76190476190476186</v>
      </c>
      <c r="AK73" s="111">
        <f t="shared" si="36"/>
        <v>0.90476190476190477</v>
      </c>
      <c r="AL73" s="47">
        <f t="shared" si="37"/>
        <v>0.69047619047619047</v>
      </c>
      <c r="AM73" s="47">
        <f t="shared" si="38"/>
        <v>0.83333333333333337</v>
      </c>
      <c r="AN73" s="47">
        <f t="shared" si="39"/>
        <v>0.16666666666666666</v>
      </c>
      <c r="AO73" s="122">
        <f t="shared" si="40"/>
        <v>0.90476190476190477</v>
      </c>
      <c r="AP73" s="122" t="s">
        <v>718</v>
      </c>
      <c r="AQ73" s="47" t="s">
        <v>694</v>
      </c>
      <c r="AR73" s="47">
        <f t="shared" si="41"/>
        <v>0.90476190476190477</v>
      </c>
      <c r="AS73" s="47" t="str">
        <f t="shared" si="46"/>
        <v>NA</v>
      </c>
      <c r="AT73" s="47" t="str">
        <f t="shared" si="30"/>
        <v>NA</v>
      </c>
      <c r="AU73" s="47" t="str">
        <f t="shared" si="47"/>
        <v>NA</v>
      </c>
      <c r="AV73" s="47" t="str">
        <f t="shared" si="48"/>
        <v>NA</v>
      </c>
      <c r="AW73" s="47" t="str">
        <f t="shared" si="42"/>
        <v>NA</v>
      </c>
      <c r="AX73" s="47" t="str">
        <f t="shared" si="49"/>
        <v>NA</v>
      </c>
      <c r="AY73" s="88">
        <f t="shared" si="50"/>
        <v>0.34126984126984128</v>
      </c>
      <c r="AZ73" s="94">
        <f t="shared" si="43"/>
        <v>0.34126984126984128</v>
      </c>
      <c r="BA73" s="94" t="str">
        <f t="shared" si="44"/>
        <v>NA</v>
      </c>
      <c r="BB73" s="94" t="str">
        <f t="shared" si="45"/>
        <v>NA</v>
      </c>
      <c r="BC73" s="94" t="str">
        <f t="shared" si="51"/>
        <v>NA</v>
      </c>
      <c r="BD73" s="94" t="str">
        <f t="shared" si="62"/>
        <v>NA</v>
      </c>
      <c r="BE73" s="94" t="str">
        <f t="shared" si="52"/>
        <v>NA</v>
      </c>
      <c r="BF73" s="94" t="str">
        <f t="shared" si="53"/>
        <v>NA</v>
      </c>
      <c r="BG73" s="140">
        <f t="shared" si="54"/>
        <v>7.1428571428571397E-2</v>
      </c>
      <c r="BH73" s="141">
        <f t="shared" si="55"/>
        <v>7.1428571428571397E-2</v>
      </c>
      <c r="BI73" s="141" t="str">
        <f t="shared" si="56"/>
        <v>NA</v>
      </c>
      <c r="BJ73" s="141" t="str">
        <f t="shared" si="57"/>
        <v>NA</v>
      </c>
      <c r="BK73" s="141" t="str">
        <f t="shared" si="58"/>
        <v>NA</v>
      </c>
      <c r="BL73" s="141" t="str">
        <f t="shared" si="59"/>
        <v>NA</v>
      </c>
      <c r="BM73" s="141" t="str">
        <f t="shared" si="60"/>
        <v>NA</v>
      </c>
      <c r="BN73" s="141" t="str">
        <f t="shared" si="61"/>
        <v>NA</v>
      </c>
    </row>
    <row r="74" spans="2:66" s="5" customFormat="1" x14ac:dyDescent="0.3">
      <c r="B74" s="51">
        <v>121</v>
      </c>
      <c r="C74" s="48">
        <v>3</v>
      </c>
      <c r="D74" s="1">
        <v>1</v>
      </c>
      <c r="E74" s="1">
        <v>1</v>
      </c>
      <c r="F74" s="1">
        <v>1</v>
      </c>
      <c r="G74" s="39">
        <v>0</v>
      </c>
      <c r="H74" s="3">
        <v>0</v>
      </c>
      <c r="I74" s="3">
        <v>0</v>
      </c>
      <c r="J74" s="3">
        <v>0</v>
      </c>
      <c r="K74" s="3">
        <v>0</v>
      </c>
      <c r="L74" s="3">
        <v>0</v>
      </c>
      <c r="M74" s="3">
        <v>0</v>
      </c>
      <c r="N74" s="49">
        <v>0</v>
      </c>
      <c r="O74" s="49">
        <v>0</v>
      </c>
      <c r="P74" s="49">
        <v>0</v>
      </c>
      <c r="Q74" s="2">
        <v>0</v>
      </c>
      <c r="R74" s="2">
        <v>0</v>
      </c>
      <c r="S74" s="7"/>
      <c r="U74" s="1">
        <f t="shared" si="63"/>
        <v>0</v>
      </c>
      <c r="V74" s="1">
        <f t="shared" si="63"/>
        <v>0</v>
      </c>
      <c r="W74" s="1">
        <f t="shared" si="63"/>
        <v>0</v>
      </c>
      <c r="X74" s="1">
        <f t="shared" si="63"/>
        <v>0</v>
      </c>
      <c r="Y74" s="50">
        <f t="shared" si="63"/>
        <v>0</v>
      </c>
      <c r="Z74" s="50">
        <f t="shared" si="63"/>
        <v>0</v>
      </c>
      <c r="AA74" s="50">
        <f t="shared" si="63"/>
        <v>0</v>
      </c>
      <c r="AB74" s="50">
        <f t="shared" si="63"/>
        <v>0</v>
      </c>
      <c r="AC74" s="50">
        <f t="shared" si="63"/>
        <v>0</v>
      </c>
      <c r="AD74" s="50">
        <f t="shared" si="63"/>
        <v>0</v>
      </c>
      <c r="AE74" s="49">
        <f t="shared" si="63"/>
        <v>0</v>
      </c>
      <c r="AF74" s="49">
        <f t="shared" si="63"/>
        <v>0</v>
      </c>
      <c r="AG74" s="49">
        <f t="shared" si="63"/>
        <v>0</v>
      </c>
      <c r="AH74" s="2">
        <f t="shared" si="63"/>
        <v>0</v>
      </c>
      <c r="AI74" s="2">
        <f t="shared" si="63"/>
        <v>0</v>
      </c>
      <c r="AJ74" s="111">
        <f t="shared" si="35"/>
        <v>0.7142857142857143</v>
      </c>
      <c r="AK74" s="111">
        <f t="shared" si="36"/>
        <v>0.8571428571428571</v>
      </c>
      <c r="AL74" s="47">
        <f t="shared" si="37"/>
        <v>0.7857142857142857</v>
      </c>
      <c r="AM74" s="47">
        <f t="shared" si="38"/>
        <v>0.9285714285714286</v>
      </c>
      <c r="AN74" s="47">
        <f t="shared" si="39"/>
        <v>7.1428571428571425E-2</v>
      </c>
      <c r="AO74" s="122">
        <f t="shared" si="40"/>
        <v>0.8571428571428571</v>
      </c>
      <c r="AP74" s="122" t="s">
        <v>718</v>
      </c>
      <c r="AQ74" s="47" t="s">
        <v>677</v>
      </c>
      <c r="AR74" s="47" t="str">
        <f t="shared" si="41"/>
        <v>NA</v>
      </c>
      <c r="AS74" s="47" t="str">
        <f t="shared" si="46"/>
        <v>NA</v>
      </c>
      <c r="AT74" s="47" t="str">
        <f t="shared" si="30"/>
        <v>NA</v>
      </c>
      <c r="AU74" s="47" t="str">
        <f t="shared" si="47"/>
        <v>NA</v>
      </c>
      <c r="AV74" s="47">
        <f t="shared" si="48"/>
        <v>0.9285714285714286</v>
      </c>
      <c r="AW74" s="47" t="str">
        <f t="shared" si="42"/>
        <v>NA</v>
      </c>
      <c r="AX74" s="47" t="str">
        <f t="shared" si="49"/>
        <v>NA</v>
      </c>
      <c r="AY74" s="88">
        <f t="shared" si="50"/>
        <v>0.35714285714285721</v>
      </c>
      <c r="AZ74" s="94" t="str">
        <f t="shared" si="43"/>
        <v>NA</v>
      </c>
      <c r="BA74" s="94" t="str">
        <f t="shared" si="44"/>
        <v>NA</v>
      </c>
      <c r="BB74" s="94" t="str">
        <f t="shared" si="45"/>
        <v>NA</v>
      </c>
      <c r="BC74" s="94" t="str">
        <f t="shared" si="51"/>
        <v>NA</v>
      </c>
      <c r="BD74" s="94">
        <f t="shared" si="62"/>
        <v>0.35714285714285721</v>
      </c>
      <c r="BE74" s="94" t="str">
        <f t="shared" si="52"/>
        <v>NA</v>
      </c>
      <c r="BF74" s="94" t="str">
        <f t="shared" si="53"/>
        <v>NA</v>
      </c>
      <c r="BG74" s="140">
        <f t="shared" si="54"/>
        <v>7.1428571428571508E-2</v>
      </c>
      <c r="BH74" s="141" t="str">
        <f t="shared" si="55"/>
        <v>NA</v>
      </c>
      <c r="BI74" s="141" t="str">
        <f t="shared" si="56"/>
        <v>NA</v>
      </c>
      <c r="BJ74" s="141" t="str">
        <f t="shared" si="57"/>
        <v>NA</v>
      </c>
      <c r="BK74" s="141" t="str">
        <f t="shared" si="58"/>
        <v>NA</v>
      </c>
      <c r="BL74" s="141">
        <f t="shared" si="59"/>
        <v>7.1428571428571508E-2</v>
      </c>
      <c r="BM74" s="141" t="str">
        <f t="shared" si="60"/>
        <v>NA</v>
      </c>
      <c r="BN74" s="141" t="str">
        <f t="shared" si="61"/>
        <v>NA</v>
      </c>
    </row>
    <row r="75" spans="2:66" s="5" customFormat="1" x14ac:dyDescent="0.3">
      <c r="B75" s="51">
        <v>122</v>
      </c>
      <c r="C75" s="48">
        <v>3</v>
      </c>
      <c r="D75" s="1">
        <v>3</v>
      </c>
      <c r="E75" s="1">
        <v>3</v>
      </c>
      <c r="F75" s="1">
        <v>3</v>
      </c>
      <c r="G75" s="39">
        <v>1</v>
      </c>
      <c r="H75" s="3">
        <v>3</v>
      </c>
      <c r="I75" s="3">
        <v>3</v>
      </c>
      <c r="J75" s="3">
        <v>3</v>
      </c>
      <c r="K75" s="3">
        <v>3</v>
      </c>
      <c r="L75" s="3">
        <v>2</v>
      </c>
      <c r="M75" s="3">
        <v>3</v>
      </c>
      <c r="N75" s="49">
        <v>1</v>
      </c>
      <c r="O75" s="49">
        <v>3</v>
      </c>
      <c r="P75" s="49">
        <v>3</v>
      </c>
      <c r="Q75" s="2">
        <v>3</v>
      </c>
      <c r="R75" s="2">
        <v>0</v>
      </c>
      <c r="S75" s="7"/>
      <c r="U75" s="1">
        <f t="shared" si="63"/>
        <v>1</v>
      </c>
      <c r="V75" s="1">
        <f t="shared" si="63"/>
        <v>1</v>
      </c>
      <c r="W75" s="1">
        <f t="shared" si="63"/>
        <v>1</v>
      </c>
      <c r="X75" s="1">
        <f t="shared" si="63"/>
        <v>0</v>
      </c>
      <c r="Y75" s="50">
        <f t="shared" si="63"/>
        <v>1</v>
      </c>
      <c r="Z75" s="50">
        <f t="shared" si="63"/>
        <v>1</v>
      </c>
      <c r="AA75" s="50">
        <f t="shared" si="63"/>
        <v>1</v>
      </c>
      <c r="AB75" s="50">
        <f t="shared" si="63"/>
        <v>1</v>
      </c>
      <c r="AC75" s="50">
        <f t="shared" si="63"/>
        <v>1</v>
      </c>
      <c r="AD75" s="50">
        <f t="shared" si="63"/>
        <v>1</v>
      </c>
      <c r="AE75" s="49">
        <f t="shared" si="63"/>
        <v>0</v>
      </c>
      <c r="AF75" s="49">
        <f t="shared" si="63"/>
        <v>1</v>
      </c>
      <c r="AG75" s="49">
        <f t="shared" si="63"/>
        <v>1</v>
      </c>
      <c r="AH75" s="2">
        <f t="shared" si="63"/>
        <v>1</v>
      </c>
      <c r="AI75" s="2">
        <f t="shared" si="63"/>
        <v>0</v>
      </c>
      <c r="AJ75" s="111">
        <f t="shared" si="35"/>
        <v>0.35714285714285715</v>
      </c>
      <c r="AK75" s="111">
        <f t="shared" si="36"/>
        <v>0.35714285714285715</v>
      </c>
      <c r="AL75" s="47">
        <f t="shared" si="37"/>
        <v>0.14285714285714285</v>
      </c>
      <c r="AM75" s="47">
        <f t="shared" si="38"/>
        <v>0.14285714285714285</v>
      </c>
      <c r="AN75" s="47">
        <f t="shared" si="39"/>
        <v>0.8571428571428571</v>
      </c>
      <c r="AO75" s="122">
        <f t="shared" si="40"/>
        <v>0.35714285714285715</v>
      </c>
      <c r="AP75" s="122" t="s">
        <v>717</v>
      </c>
      <c r="AQ75" s="47" t="s">
        <v>679</v>
      </c>
      <c r="AR75" s="47" t="str">
        <f t="shared" si="41"/>
        <v>NA</v>
      </c>
      <c r="AS75" s="47" t="str">
        <f t="shared" si="46"/>
        <v>NA</v>
      </c>
      <c r="AT75" s="47" t="str">
        <f t="shared" si="30"/>
        <v>NA</v>
      </c>
      <c r="AU75" s="47" t="str">
        <f t="shared" si="47"/>
        <v>NA</v>
      </c>
      <c r="AV75" s="47" t="str">
        <f t="shared" si="48"/>
        <v>NA</v>
      </c>
      <c r="AW75" s="47" t="str">
        <f t="shared" si="42"/>
        <v>NA</v>
      </c>
      <c r="AX75" s="47">
        <f t="shared" si="49"/>
        <v>0.8571428571428571</v>
      </c>
      <c r="AY75" s="88">
        <f t="shared" si="50"/>
        <v>0.64285714285714279</v>
      </c>
      <c r="AZ75" s="94" t="str">
        <f t="shared" si="43"/>
        <v>NA</v>
      </c>
      <c r="BA75" s="94" t="str">
        <f t="shared" si="44"/>
        <v>NA</v>
      </c>
      <c r="BB75" s="94" t="str">
        <f t="shared" si="45"/>
        <v>NA</v>
      </c>
      <c r="BC75" s="94" t="str">
        <f t="shared" si="51"/>
        <v>NA</v>
      </c>
      <c r="BD75" s="94" t="str">
        <f t="shared" si="62"/>
        <v>NA</v>
      </c>
      <c r="BE75" s="94" t="str">
        <f t="shared" si="52"/>
        <v>NA</v>
      </c>
      <c r="BF75" s="94">
        <f t="shared" si="53"/>
        <v>0.64285714285714279</v>
      </c>
      <c r="BG75" s="140">
        <f t="shared" si="54"/>
        <v>0.49999999999999994</v>
      </c>
      <c r="BH75" s="141" t="str">
        <f t="shared" si="55"/>
        <v>NA</v>
      </c>
      <c r="BI75" s="141" t="str">
        <f t="shared" si="56"/>
        <v>NA</v>
      </c>
      <c r="BJ75" s="141" t="str">
        <f t="shared" si="57"/>
        <v>NA</v>
      </c>
      <c r="BK75" s="141" t="str">
        <f t="shared" si="58"/>
        <v>NA</v>
      </c>
      <c r="BL75" s="141" t="str">
        <f t="shared" si="59"/>
        <v>NA</v>
      </c>
      <c r="BM75" s="141" t="str">
        <f t="shared" si="60"/>
        <v>NA</v>
      </c>
      <c r="BN75" s="141">
        <f t="shared" si="61"/>
        <v>0.49999999999999994</v>
      </c>
    </row>
    <row r="76" spans="2:66" s="5" customFormat="1" x14ac:dyDescent="0.3">
      <c r="B76" s="51">
        <v>123</v>
      </c>
      <c r="C76" s="48">
        <v>3</v>
      </c>
      <c r="D76" s="1">
        <v>0</v>
      </c>
      <c r="E76" s="1">
        <v>2</v>
      </c>
      <c r="F76" s="1">
        <v>2</v>
      </c>
      <c r="G76" s="39">
        <v>0</v>
      </c>
      <c r="H76" s="3">
        <v>0</v>
      </c>
      <c r="I76" s="3">
        <v>0</v>
      </c>
      <c r="J76" s="52">
        <v>0</v>
      </c>
      <c r="K76" s="3">
        <v>0</v>
      </c>
      <c r="L76" s="3">
        <v>0</v>
      </c>
      <c r="M76" s="3">
        <v>0</v>
      </c>
      <c r="N76" s="49">
        <v>2</v>
      </c>
      <c r="O76" s="49">
        <v>1</v>
      </c>
      <c r="P76" s="49">
        <v>1</v>
      </c>
      <c r="Q76" s="2">
        <v>1</v>
      </c>
      <c r="R76" s="2">
        <v>3</v>
      </c>
      <c r="S76" s="53" t="s">
        <v>46</v>
      </c>
      <c r="U76" s="1">
        <f t="shared" si="63"/>
        <v>0</v>
      </c>
      <c r="V76" s="1">
        <f t="shared" si="63"/>
        <v>1</v>
      </c>
      <c r="W76" s="1">
        <f t="shared" si="63"/>
        <v>1</v>
      </c>
      <c r="X76" s="1">
        <f t="shared" si="63"/>
        <v>0</v>
      </c>
      <c r="Y76" s="50">
        <f t="shared" si="63"/>
        <v>0</v>
      </c>
      <c r="Z76" s="50">
        <f t="shared" si="63"/>
        <v>0</v>
      </c>
      <c r="AA76" s="50">
        <f t="shared" si="63"/>
        <v>0</v>
      </c>
      <c r="AB76" s="50">
        <f t="shared" si="63"/>
        <v>0</v>
      </c>
      <c r="AC76" s="50">
        <f t="shared" si="63"/>
        <v>0</v>
      </c>
      <c r="AD76" s="50">
        <f t="shared" si="63"/>
        <v>0</v>
      </c>
      <c r="AE76" s="49">
        <f t="shared" si="63"/>
        <v>1</v>
      </c>
      <c r="AF76" s="49">
        <f t="shared" si="63"/>
        <v>0</v>
      </c>
      <c r="AG76" s="49">
        <f t="shared" si="63"/>
        <v>0</v>
      </c>
      <c r="AH76" s="2">
        <f t="shared" si="63"/>
        <v>0</v>
      </c>
      <c r="AI76" s="2">
        <f t="shared" si="63"/>
        <v>1</v>
      </c>
      <c r="AJ76" s="111">
        <f t="shared" si="35"/>
        <v>0.73809523809523814</v>
      </c>
      <c r="AK76" s="111">
        <f t="shared" si="36"/>
        <v>0.69047619047619047</v>
      </c>
      <c r="AL76" s="47">
        <f t="shared" si="37"/>
        <v>0.76190476190476186</v>
      </c>
      <c r="AM76" s="47">
        <f t="shared" si="38"/>
        <v>0.7142857142857143</v>
      </c>
      <c r="AN76" s="47">
        <f t="shared" si="39"/>
        <v>0.2857142857142857</v>
      </c>
      <c r="AO76" s="122">
        <f t="shared" si="40"/>
        <v>0.73809523809523814</v>
      </c>
      <c r="AP76" s="122" t="s">
        <v>717</v>
      </c>
      <c r="AQ76" s="47" t="s">
        <v>676</v>
      </c>
      <c r="AR76" s="47" t="str">
        <f t="shared" si="41"/>
        <v>NA</v>
      </c>
      <c r="AS76" s="47" t="str">
        <f t="shared" si="46"/>
        <v>NA</v>
      </c>
      <c r="AT76" s="47" t="str">
        <f t="shared" si="30"/>
        <v>NA</v>
      </c>
      <c r="AU76" s="47">
        <f t="shared" si="47"/>
        <v>0.76190476190476186</v>
      </c>
      <c r="AV76" s="47" t="str">
        <f t="shared" si="48"/>
        <v>NA</v>
      </c>
      <c r="AW76" s="47" t="str">
        <f t="shared" si="42"/>
        <v>NA</v>
      </c>
      <c r="AX76" s="47" t="str">
        <f t="shared" si="49"/>
        <v>NA</v>
      </c>
      <c r="AY76" s="88">
        <f t="shared" si="50"/>
        <v>0.18253968253968245</v>
      </c>
      <c r="AZ76" s="94" t="str">
        <f t="shared" si="43"/>
        <v>NA</v>
      </c>
      <c r="BA76" s="94" t="str">
        <f t="shared" si="44"/>
        <v>NA</v>
      </c>
      <c r="BB76" s="94" t="str">
        <f t="shared" si="45"/>
        <v>NA</v>
      </c>
      <c r="BC76" s="94">
        <f t="shared" si="51"/>
        <v>0.18253968253968245</v>
      </c>
      <c r="BD76" s="94" t="str">
        <f t="shared" si="62"/>
        <v>NA</v>
      </c>
      <c r="BE76" s="94" t="str">
        <f t="shared" si="52"/>
        <v>NA</v>
      </c>
      <c r="BF76" s="94" t="str">
        <f t="shared" si="53"/>
        <v>NA</v>
      </c>
      <c r="BG76" s="140">
        <f t="shared" si="54"/>
        <v>2.3809523809523725E-2</v>
      </c>
      <c r="BH76" s="141" t="str">
        <f t="shared" si="55"/>
        <v>NA</v>
      </c>
      <c r="BI76" s="141" t="str">
        <f t="shared" si="56"/>
        <v>NA</v>
      </c>
      <c r="BJ76" s="141" t="str">
        <f t="shared" si="57"/>
        <v>NA</v>
      </c>
      <c r="BK76" s="141">
        <f t="shared" si="58"/>
        <v>2.3809523809523725E-2</v>
      </c>
      <c r="BL76" s="141" t="str">
        <f t="shared" si="59"/>
        <v>NA</v>
      </c>
      <c r="BM76" s="141" t="str">
        <f t="shared" si="60"/>
        <v>NA</v>
      </c>
      <c r="BN76" s="141" t="str">
        <f t="shared" si="61"/>
        <v>NA</v>
      </c>
    </row>
    <row r="77" spans="2:66" s="5" customFormat="1" x14ac:dyDescent="0.3">
      <c r="B77" s="51">
        <v>124</v>
      </c>
      <c r="C77" s="48">
        <v>3</v>
      </c>
      <c r="D77" s="1">
        <v>3</v>
      </c>
      <c r="E77" s="1">
        <v>3</v>
      </c>
      <c r="F77" s="1">
        <v>3</v>
      </c>
      <c r="G77" s="39">
        <v>3</v>
      </c>
      <c r="H77" s="3">
        <v>3</v>
      </c>
      <c r="I77" s="3">
        <v>3</v>
      </c>
      <c r="J77" s="3">
        <v>3</v>
      </c>
      <c r="K77" s="3">
        <v>3</v>
      </c>
      <c r="L77" s="3">
        <v>3</v>
      </c>
      <c r="M77" s="3">
        <v>3</v>
      </c>
      <c r="N77" s="49">
        <v>0</v>
      </c>
      <c r="O77" s="49">
        <v>0</v>
      </c>
      <c r="P77" s="49">
        <v>0</v>
      </c>
      <c r="Q77" s="2">
        <v>0</v>
      </c>
      <c r="R77" s="2">
        <v>0</v>
      </c>
      <c r="S77" s="7"/>
      <c r="U77" s="1">
        <f t="shared" si="63"/>
        <v>1</v>
      </c>
      <c r="V77" s="1">
        <f t="shared" si="63"/>
        <v>1</v>
      </c>
      <c r="W77" s="1">
        <f t="shared" si="63"/>
        <v>1</v>
      </c>
      <c r="X77" s="1">
        <f t="shared" si="63"/>
        <v>1</v>
      </c>
      <c r="Y77" s="50">
        <f t="shared" si="63"/>
        <v>1</v>
      </c>
      <c r="Z77" s="50">
        <f t="shared" si="63"/>
        <v>1</v>
      </c>
      <c r="AA77" s="50">
        <f t="shared" si="63"/>
        <v>1</v>
      </c>
      <c r="AB77" s="50">
        <f t="shared" si="63"/>
        <v>1</v>
      </c>
      <c r="AC77" s="50">
        <f t="shared" si="63"/>
        <v>1</v>
      </c>
      <c r="AD77" s="50">
        <f t="shared" si="63"/>
        <v>1</v>
      </c>
      <c r="AE77" s="49">
        <f t="shared" si="63"/>
        <v>0</v>
      </c>
      <c r="AF77" s="49">
        <f t="shared" si="63"/>
        <v>0</v>
      </c>
      <c r="AG77" s="49">
        <f t="shared" si="63"/>
        <v>0</v>
      </c>
      <c r="AH77" s="2">
        <f t="shared" si="63"/>
        <v>0</v>
      </c>
      <c r="AI77" s="2">
        <f t="shared" si="63"/>
        <v>0</v>
      </c>
      <c r="AJ77" s="111">
        <f t="shared" si="35"/>
        <v>0.42857142857142855</v>
      </c>
      <c r="AK77" s="111">
        <f t="shared" si="36"/>
        <v>0.5714285714285714</v>
      </c>
      <c r="AL77" s="47">
        <f t="shared" si="37"/>
        <v>0.21428571428571427</v>
      </c>
      <c r="AM77" s="47">
        <f t="shared" si="38"/>
        <v>0.35714285714285715</v>
      </c>
      <c r="AN77" s="47">
        <f t="shared" si="39"/>
        <v>0.6428571428571429</v>
      </c>
      <c r="AO77" s="122">
        <f t="shared" si="40"/>
        <v>0.5714285714285714</v>
      </c>
      <c r="AP77" s="122" t="s">
        <v>718</v>
      </c>
      <c r="AQ77" s="47" t="s">
        <v>679</v>
      </c>
      <c r="AR77" s="47" t="str">
        <f t="shared" si="41"/>
        <v>NA</v>
      </c>
      <c r="AS77" s="47" t="str">
        <f t="shared" si="46"/>
        <v>NA</v>
      </c>
      <c r="AT77" s="47" t="str">
        <f t="shared" si="30"/>
        <v>NA</v>
      </c>
      <c r="AU77" s="47" t="str">
        <f t="shared" si="47"/>
        <v>NA</v>
      </c>
      <c r="AV77" s="47" t="str">
        <f t="shared" si="48"/>
        <v>NA</v>
      </c>
      <c r="AW77" s="47" t="str">
        <f t="shared" si="42"/>
        <v>NA</v>
      </c>
      <c r="AX77" s="47">
        <f t="shared" si="49"/>
        <v>0.6428571428571429</v>
      </c>
      <c r="AY77" s="88">
        <f t="shared" si="50"/>
        <v>0.26190476190476197</v>
      </c>
      <c r="AZ77" s="94" t="str">
        <f t="shared" si="43"/>
        <v>NA</v>
      </c>
      <c r="BA77" s="94" t="str">
        <f t="shared" si="44"/>
        <v>NA</v>
      </c>
      <c r="BB77" s="94" t="str">
        <f t="shared" si="45"/>
        <v>NA</v>
      </c>
      <c r="BC77" s="94" t="str">
        <f t="shared" si="51"/>
        <v>NA</v>
      </c>
      <c r="BD77" s="94" t="str">
        <f t="shared" si="62"/>
        <v>NA</v>
      </c>
      <c r="BE77" s="94" t="str">
        <f t="shared" si="52"/>
        <v>NA</v>
      </c>
      <c r="BF77" s="94">
        <f t="shared" si="53"/>
        <v>0.26190476190476197</v>
      </c>
      <c r="BG77" s="140">
        <f t="shared" si="54"/>
        <v>7.1428571428571508E-2</v>
      </c>
      <c r="BH77" s="141" t="str">
        <f t="shared" si="55"/>
        <v>NA</v>
      </c>
      <c r="BI77" s="141" t="str">
        <f t="shared" si="56"/>
        <v>NA</v>
      </c>
      <c r="BJ77" s="141" t="str">
        <f t="shared" si="57"/>
        <v>NA</v>
      </c>
      <c r="BK77" s="141" t="str">
        <f t="shared" si="58"/>
        <v>NA</v>
      </c>
      <c r="BL77" s="141" t="str">
        <f t="shared" si="59"/>
        <v>NA</v>
      </c>
      <c r="BM77" s="141" t="str">
        <f t="shared" si="60"/>
        <v>NA</v>
      </c>
      <c r="BN77" s="141">
        <f t="shared" si="61"/>
        <v>7.1428571428571508E-2</v>
      </c>
    </row>
    <row r="78" spans="2:66" s="5" customFormat="1" x14ac:dyDescent="0.3">
      <c r="B78" s="51">
        <v>125</v>
      </c>
      <c r="C78" s="48">
        <v>3</v>
      </c>
      <c r="D78" s="1">
        <v>1</v>
      </c>
      <c r="E78" s="1">
        <v>2</v>
      </c>
      <c r="F78" s="1">
        <v>1</v>
      </c>
      <c r="G78" s="39">
        <v>0</v>
      </c>
      <c r="H78" s="3">
        <v>1</v>
      </c>
      <c r="I78" s="55">
        <v>3</v>
      </c>
      <c r="J78" s="3">
        <v>0</v>
      </c>
      <c r="K78" s="3">
        <v>1</v>
      </c>
      <c r="L78" s="3">
        <v>0</v>
      </c>
      <c r="M78" s="3">
        <v>1</v>
      </c>
      <c r="N78" s="49">
        <v>0</v>
      </c>
      <c r="O78" s="49">
        <v>0</v>
      </c>
      <c r="P78" s="49">
        <v>0</v>
      </c>
      <c r="Q78" s="2">
        <v>0</v>
      </c>
      <c r="R78" s="2">
        <v>0</v>
      </c>
      <c r="S78" s="54" t="s">
        <v>45</v>
      </c>
      <c r="U78" s="1">
        <f t="shared" si="63"/>
        <v>0</v>
      </c>
      <c r="V78" s="1">
        <f t="shared" si="63"/>
        <v>1</v>
      </c>
      <c r="W78" s="1">
        <f t="shared" si="63"/>
        <v>0</v>
      </c>
      <c r="X78" s="1">
        <f t="shared" si="63"/>
        <v>0</v>
      </c>
      <c r="Y78" s="50">
        <f t="shared" si="63"/>
        <v>0</v>
      </c>
      <c r="Z78" s="50">
        <f t="shared" si="63"/>
        <v>1</v>
      </c>
      <c r="AA78" s="50">
        <f t="shared" si="63"/>
        <v>0</v>
      </c>
      <c r="AB78" s="50">
        <f t="shared" si="63"/>
        <v>0</v>
      </c>
      <c r="AC78" s="50">
        <f t="shared" si="63"/>
        <v>0</v>
      </c>
      <c r="AD78" s="50">
        <f t="shared" si="63"/>
        <v>0</v>
      </c>
      <c r="AE78" s="49">
        <f t="shared" si="63"/>
        <v>0</v>
      </c>
      <c r="AF78" s="49">
        <f t="shared" si="63"/>
        <v>0</v>
      </c>
      <c r="AG78" s="49">
        <f t="shared" si="63"/>
        <v>0</v>
      </c>
      <c r="AH78" s="2">
        <f t="shared" si="63"/>
        <v>0</v>
      </c>
      <c r="AI78" s="2">
        <f t="shared" si="63"/>
        <v>0</v>
      </c>
      <c r="AJ78" s="111">
        <f t="shared" si="35"/>
        <v>0.59523809523809523</v>
      </c>
      <c r="AK78" s="111">
        <f t="shared" si="36"/>
        <v>0.73809523809523814</v>
      </c>
      <c r="AL78" s="47">
        <f t="shared" si="37"/>
        <v>0.61904761904761907</v>
      </c>
      <c r="AM78" s="47">
        <f t="shared" si="38"/>
        <v>0.76190476190476186</v>
      </c>
      <c r="AN78" s="47">
        <f t="shared" si="39"/>
        <v>0.23809523809523808</v>
      </c>
      <c r="AO78" s="122">
        <f t="shared" si="40"/>
        <v>0.73809523809523814</v>
      </c>
      <c r="AP78" s="122" t="s">
        <v>718</v>
      </c>
      <c r="AQ78" s="47" t="s">
        <v>677</v>
      </c>
      <c r="AR78" s="47" t="str">
        <f t="shared" si="41"/>
        <v>NA</v>
      </c>
      <c r="AS78" s="47" t="str">
        <f t="shared" si="46"/>
        <v>NA</v>
      </c>
      <c r="AT78" s="47" t="str">
        <f>IF(AQ78="SIM (+util)", AK78, "NA")</f>
        <v>NA</v>
      </c>
      <c r="AU78" s="47" t="str">
        <f t="shared" si="47"/>
        <v>NA</v>
      </c>
      <c r="AV78" s="47">
        <f t="shared" si="48"/>
        <v>0.76190476190476186</v>
      </c>
      <c r="AW78" s="47" t="str">
        <f t="shared" si="42"/>
        <v>NA</v>
      </c>
      <c r="AX78" s="47" t="str">
        <f t="shared" si="49"/>
        <v>NA</v>
      </c>
      <c r="AY78" s="88">
        <f t="shared" si="50"/>
        <v>0.23015873015873012</v>
      </c>
      <c r="AZ78" s="94" t="str">
        <f t="shared" si="43"/>
        <v>NA</v>
      </c>
      <c r="BA78" s="94" t="str">
        <f t="shared" si="44"/>
        <v>NA</v>
      </c>
      <c r="BB78" s="94" t="str">
        <f t="shared" si="45"/>
        <v>NA</v>
      </c>
      <c r="BC78" s="94" t="str">
        <f t="shared" si="51"/>
        <v>NA</v>
      </c>
      <c r="BD78" s="94">
        <f t="shared" si="62"/>
        <v>0.23015873015873012</v>
      </c>
      <c r="BE78" s="94" t="str">
        <f t="shared" si="52"/>
        <v>NA</v>
      </c>
      <c r="BF78" s="94" t="str">
        <f t="shared" si="53"/>
        <v>NA</v>
      </c>
      <c r="BG78" s="140">
        <f t="shared" si="54"/>
        <v>2.3809523809523725E-2</v>
      </c>
      <c r="BH78" s="141" t="str">
        <f t="shared" si="55"/>
        <v>NA</v>
      </c>
      <c r="BI78" s="141" t="str">
        <f t="shared" si="56"/>
        <v>NA</v>
      </c>
      <c r="BJ78" s="141" t="str">
        <f t="shared" si="57"/>
        <v>NA</v>
      </c>
      <c r="BK78" s="141" t="str">
        <f t="shared" si="58"/>
        <v>NA</v>
      </c>
      <c r="BL78" s="141">
        <f t="shared" si="59"/>
        <v>2.3809523809523725E-2</v>
      </c>
      <c r="BM78" s="141" t="str">
        <f t="shared" si="60"/>
        <v>NA</v>
      </c>
      <c r="BN78" s="141" t="str">
        <f t="shared" si="61"/>
        <v>NA</v>
      </c>
    </row>
    <row r="79" spans="2:66" s="5" customFormat="1" x14ac:dyDescent="0.3">
      <c r="B79" s="51">
        <v>126</v>
      </c>
      <c r="C79" s="48">
        <v>3</v>
      </c>
      <c r="D79" s="1">
        <v>1</v>
      </c>
      <c r="E79" s="1">
        <v>0</v>
      </c>
      <c r="F79" s="1">
        <v>0</v>
      </c>
      <c r="G79" s="39">
        <v>0</v>
      </c>
      <c r="H79" s="3">
        <v>0</v>
      </c>
      <c r="I79" s="3">
        <v>1</v>
      </c>
      <c r="J79" s="3">
        <v>0</v>
      </c>
      <c r="K79" s="3">
        <v>0</v>
      </c>
      <c r="L79" s="3">
        <v>0</v>
      </c>
      <c r="M79" s="3">
        <v>0</v>
      </c>
      <c r="N79" s="49">
        <v>0</v>
      </c>
      <c r="O79" s="49">
        <v>1</v>
      </c>
      <c r="P79" s="49">
        <v>0</v>
      </c>
      <c r="Q79" s="2">
        <v>2</v>
      </c>
      <c r="R79" s="2">
        <v>3</v>
      </c>
      <c r="S79" s="7"/>
      <c r="U79" s="1">
        <f t="shared" si="63"/>
        <v>0</v>
      </c>
      <c r="V79" s="1">
        <f t="shared" si="63"/>
        <v>0</v>
      </c>
      <c r="W79" s="1">
        <f t="shared" si="63"/>
        <v>0</v>
      </c>
      <c r="X79" s="1">
        <f t="shared" si="63"/>
        <v>0</v>
      </c>
      <c r="Y79" s="50">
        <f t="shared" si="63"/>
        <v>0</v>
      </c>
      <c r="Z79" s="50">
        <f t="shared" si="63"/>
        <v>0</v>
      </c>
      <c r="AA79" s="50">
        <f t="shared" si="63"/>
        <v>0</v>
      </c>
      <c r="AB79" s="50">
        <f t="shared" si="63"/>
        <v>0</v>
      </c>
      <c r="AC79" s="50">
        <f t="shared" si="63"/>
        <v>0</v>
      </c>
      <c r="AD79" s="50">
        <f t="shared" si="63"/>
        <v>0</v>
      </c>
      <c r="AE79" s="49">
        <f t="shared" si="63"/>
        <v>0</v>
      </c>
      <c r="AF79" s="49">
        <f t="shared" si="63"/>
        <v>0</v>
      </c>
      <c r="AG79" s="49">
        <f t="shared" si="63"/>
        <v>0</v>
      </c>
      <c r="AH79" s="2">
        <f t="shared" si="63"/>
        <v>1</v>
      </c>
      <c r="AI79" s="2">
        <f t="shared" si="63"/>
        <v>1</v>
      </c>
      <c r="AJ79" s="111">
        <f t="shared" si="35"/>
        <v>0.73809523809523814</v>
      </c>
      <c r="AK79" s="111">
        <f t="shared" si="36"/>
        <v>0.6428571428571429</v>
      </c>
      <c r="AL79" s="47">
        <f t="shared" si="37"/>
        <v>0.90476190476190477</v>
      </c>
      <c r="AM79" s="47">
        <f t="shared" si="38"/>
        <v>0.80952380952380953</v>
      </c>
      <c r="AN79" s="47">
        <f t="shared" si="39"/>
        <v>0.19047619047619047</v>
      </c>
      <c r="AO79" s="122">
        <f t="shared" si="40"/>
        <v>0.73809523809523814</v>
      </c>
      <c r="AP79" s="122" t="s">
        <v>717</v>
      </c>
      <c r="AQ79" s="47" t="s">
        <v>676</v>
      </c>
      <c r="AR79" s="47" t="str">
        <f t="shared" si="41"/>
        <v>NA</v>
      </c>
      <c r="AS79" s="47" t="str">
        <f t="shared" si="46"/>
        <v>NA</v>
      </c>
      <c r="AT79" s="47" t="str">
        <f>IF(AQ79="SIM (+util)", AK79, "NA")</f>
        <v>NA</v>
      </c>
      <c r="AU79" s="47">
        <f t="shared" si="47"/>
        <v>0.90476190476190477</v>
      </c>
      <c r="AV79" s="47" t="str">
        <f t="shared" si="48"/>
        <v>NA</v>
      </c>
      <c r="AW79" s="47" t="str">
        <f t="shared" si="42"/>
        <v>NA</v>
      </c>
      <c r="AX79" s="47" t="str">
        <f t="shared" si="49"/>
        <v>NA</v>
      </c>
      <c r="AY79" s="88">
        <f t="shared" si="50"/>
        <v>0.32539682539682535</v>
      </c>
      <c r="AZ79" s="94" t="str">
        <f t="shared" si="43"/>
        <v>NA</v>
      </c>
      <c r="BA79" s="94" t="str">
        <f t="shared" si="44"/>
        <v>NA</v>
      </c>
      <c r="BB79" s="94" t="str">
        <f t="shared" si="45"/>
        <v>NA</v>
      </c>
      <c r="BC79" s="94">
        <f t="shared" si="51"/>
        <v>0.32539682539682535</v>
      </c>
      <c r="BD79" s="94" t="str">
        <f t="shared" si="62"/>
        <v>NA</v>
      </c>
      <c r="BE79" s="94" t="str">
        <f t="shared" si="52"/>
        <v>NA</v>
      </c>
      <c r="BF79" s="94" t="str">
        <f t="shared" si="53"/>
        <v>NA</v>
      </c>
      <c r="BG79" s="140">
        <f t="shared" si="54"/>
        <v>9.5238095238095233E-2</v>
      </c>
      <c r="BH79" s="141" t="str">
        <f t="shared" si="55"/>
        <v>NA</v>
      </c>
      <c r="BI79" s="141" t="str">
        <f t="shared" si="56"/>
        <v>NA</v>
      </c>
      <c r="BJ79" s="141" t="str">
        <f t="shared" si="57"/>
        <v>NA</v>
      </c>
      <c r="BK79" s="141">
        <f t="shared" si="58"/>
        <v>9.5238095238095233E-2</v>
      </c>
      <c r="BL79" s="141" t="str">
        <f t="shared" si="59"/>
        <v>NA</v>
      </c>
      <c r="BM79" s="141" t="str">
        <f t="shared" si="60"/>
        <v>NA</v>
      </c>
      <c r="BN79" s="141" t="str">
        <f t="shared" si="61"/>
        <v>NA</v>
      </c>
    </row>
    <row r="80" spans="2:66" s="5" customFormat="1" x14ac:dyDescent="0.3">
      <c r="B80" s="51">
        <v>127</v>
      </c>
      <c r="C80" s="48">
        <v>3</v>
      </c>
      <c r="D80" s="1">
        <v>2</v>
      </c>
      <c r="E80" s="1">
        <v>1</v>
      </c>
      <c r="F80" s="1">
        <v>3</v>
      </c>
      <c r="G80" s="39">
        <v>0</v>
      </c>
      <c r="H80" s="3">
        <v>1</v>
      </c>
      <c r="I80" s="3">
        <v>1</v>
      </c>
      <c r="J80" s="3">
        <v>1</v>
      </c>
      <c r="K80" s="3">
        <v>0</v>
      </c>
      <c r="L80" s="3">
        <v>1</v>
      </c>
      <c r="M80" s="3">
        <v>0</v>
      </c>
      <c r="N80" s="49">
        <v>1</v>
      </c>
      <c r="O80" s="49">
        <v>0</v>
      </c>
      <c r="P80" s="49">
        <v>0</v>
      </c>
      <c r="Q80" s="2">
        <v>1</v>
      </c>
      <c r="R80" s="2">
        <v>0</v>
      </c>
      <c r="S80" s="7"/>
      <c r="U80" s="1">
        <f t="shared" si="63"/>
        <v>1</v>
      </c>
      <c r="V80" s="1">
        <f t="shared" si="63"/>
        <v>0</v>
      </c>
      <c r="W80" s="1">
        <f t="shared" si="63"/>
        <v>1</v>
      </c>
      <c r="X80" s="1">
        <f t="shared" si="63"/>
        <v>0</v>
      </c>
      <c r="Y80" s="50">
        <f t="shared" si="63"/>
        <v>0</v>
      </c>
      <c r="Z80" s="50">
        <f t="shared" si="63"/>
        <v>0</v>
      </c>
      <c r="AA80" s="50">
        <f t="shared" si="63"/>
        <v>0</v>
      </c>
      <c r="AB80" s="50">
        <f t="shared" si="63"/>
        <v>0</v>
      </c>
      <c r="AC80" s="50">
        <f t="shared" si="63"/>
        <v>0</v>
      </c>
      <c r="AD80" s="50">
        <f t="shared" si="63"/>
        <v>0</v>
      </c>
      <c r="AE80" s="49">
        <f t="shared" si="63"/>
        <v>0</v>
      </c>
      <c r="AF80" s="49">
        <f t="shared" si="63"/>
        <v>0</v>
      </c>
      <c r="AG80" s="49">
        <f t="shared" si="63"/>
        <v>0</v>
      </c>
      <c r="AH80" s="2">
        <f t="shared" si="63"/>
        <v>0</v>
      </c>
      <c r="AI80" s="2">
        <f t="shared" si="63"/>
        <v>0</v>
      </c>
      <c r="AJ80" s="111">
        <f t="shared" si="35"/>
        <v>0.69047619047619047</v>
      </c>
      <c r="AK80" s="111">
        <f t="shared" si="36"/>
        <v>0.7857142857142857</v>
      </c>
      <c r="AL80" s="47">
        <f t="shared" si="37"/>
        <v>0.61904761904761907</v>
      </c>
      <c r="AM80" s="47">
        <f t="shared" si="38"/>
        <v>0.7142857142857143</v>
      </c>
      <c r="AN80" s="47">
        <f t="shared" si="39"/>
        <v>0.2857142857142857</v>
      </c>
      <c r="AO80" s="122">
        <f t="shared" si="40"/>
        <v>0.7857142857142857</v>
      </c>
      <c r="AP80" s="122" t="s">
        <v>718</v>
      </c>
      <c r="AQ80" s="47" t="s">
        <v>694</v>
      </c>
      <c r="AR80" s="47">
        <f t="shared" si="41"/>
        <v>0.7857142857142857</v>
      </c>
      <c r="AS80" s="47" t="str">
        <f t="shared" si="46"/>
        <v>NA</v>
      </c>
      <c r="AT80" s="47" t="str">
        <f>IF(AQ80="SIM (+util)", AK80, "NA")</f>
        <v>NA</v>
      </c>
      <c r="AU80" s="47" t="str">
        <f t="shared" si="47"/>
        <v>NA</v>
      </c>
      <c r="AV80" s="47" t="str">
        <f t="shared" si="48"/>
        <v>NA</v>
      </c>
      <c r="AW80" s="47" t="str">
        <f t="shared" si="42"/>
        <v>NA</v>
      </c>
      <c r="AX80" s="47" t="str">
        <f t="shared" si="49"/>
        <v>NA</v>
      </c>
      <c r="AY80" s="88">
        <f t="shared" si="50"/>
        <v>0.24603174603174605</v>
      </c>
      <c r="AZ80" s="94">
        <f t="shared" si="43"/>
        <v>0.24603174603174605</v>
      </c>
      <c r="BA80" s="94" t="str">
        <f t="shared" si="44"/>
        <v>NA</v>
      </c>
      <c r="BB80" s="94" t="str">
        <f t="shared" si="45"/>
        <v>NA</v>
      </c>
      <c r="BC80" s="94" t="str">
        <f t="shared" si="51"/>
        <v>NA</v>
      </c>
      <c r="BD80" s="94" t="str">
        <f t="shared" si="62"/>
        <v>NA</v>
      </c>
      <c r="BE80" s="94" t="str">
        <f t="shared" si="52"/>
        <v>NA</v>
      </c>
      <c r="BF80" s="94" t="str">
        <f t="shared" si="53"/>
        <v>NA</v>
      </c>
      <c r="BG80" s="140">
        <f t="shared" si="54"/>
        <v>7.1428571428571397E-2</v>
      </c>
      <c r="BH80" s="141">
        <f t="shared" si="55"/>
        <v>7.1428571428571397E-2</v>
      </c>
      <c r="BI80" s="141" t="str">
        <f t="shared" si="56"/>
        <v>NA</v>
      </c>
      <c r="BJ80" s="141" t="str">
        <f t="shared" si="57"/>
        <v>NA</v>
      </c>
      <c r="BK80" s="141" t="str">
        <f t="shared" si="58"/>
        <v>NA</v>
      </c>
      <c r="BL80" s="141" t="str">
        <f t="shared" si="59"/>
        <v>NA</v>
      </c>
      <c r="BM80" s="141" t="str">
        <f t="shared" si="60"/>
        <v>NA</v>
      </c>
      <c r="BN80" s="141" t="str">
        <f t="shared" si="61"/>
        <v>NA</v>
      </c>
    </row>
    <row r="81" spans="1:117" x14ac:dyDescent="0.3">
      <c r="B81" s="51">
        <v>129</v>
      </c>
      <c r="C81" s="48">
        <v>3</v>
      </c>
      <c r="D81" s="1">
        <v>3</v>
      </c>
      <c r="E81" s="1">
        <v>1</v>
      </c>
      <c r="F81" s="1">
        <v>1</v>
      </c>
      <c r="G81" s="39">
        <v>0</v>
      </c>
      <c r="H81" s="3">
        <v>1</v>
      </c>
      <c r="I81" s="3">
        <v>2</v>
      </c>
      <c r="J81" s="3">
        <v>0</v>
      </c>
      <c r="K81" s="3">
        <v>0</v>
      </c>
      <c r="L81" s="3">
        <v>0</v>
      </c>
      <c r="M81" s="55">
        <v>2</v>
      </c>
      <c r="N81" s="49">
        <v>0</v>
      </c>
      <c r="O81" s="49">
        <v>0</v>
      </c>
      <c r="P81" s="49">
        <v>0</v>
      </c>
      <c r="Q81" s="2">
        <v>0</v>
      </c>
      <c r="R81" s="2">
        <v>0</v>
      </c>
      <c r="S81" s="54" t="s">
        <v>48</v>
      </c>
      <c r="U81" s="1">
        <f t="shared" si="63"/>
        <v>1</v>
      </c>
      <c r="V81" s="1">
        <f t="shared" si="63"/>
        <v>0</v>
      </c>
      <c r="W81" s="1">
        <f t="shared" si="63"/>
        <v>0</v>
      </c>
      <c r="X81" s="1">
        <f t="shared" si="63"/>
        <v>0</v>
      </c>
      <c r="Y81" s="50">
        <f t="shared" si="63"/>
        <v>0</v>
      </c>
      <c r="Z81" s="50">
        <f t="shared" si="63"/>
        <v>1</v>
      </c>
      <c r="AA81" s="50">
        <f t="shared" si="63"/>
        <v>0</v>
      </c>
      <c r="AB81" s="50">
        <f t="shared" si="63"/>
        <v>0</v>
      </c>
      <c r="AC81" s="50">
        <f t="shared" si="63"/>
        <v>0</v>
      </c>
      <c r="AD81" s="50">
        <f t="shared" si="63"/>
        <v>1</v>
      </c>
      <c r="AE81" s="49">
        <f t="shared" si="63"/>
        <v>0</v>
      </c>
      <c r="AF81" s="49">
        <f t="shared" si="63"/>
        <v>0</v>
      </c>
      <c r="AG81" s="49">
        <f t="shared" si="63"/>
        <v>0</v>
      </c>
      <c r="AH81" s="2">
        <f t="shared" si="63"/>
        <v>0</v>
      </c>
      <c r="AI81" s="2">
        <f t="shared" si="63"/>
        <v>0</v>
      </c>
      <c r="AJ81" s="111">
        <f t="shared" si="35"/>
        <v>0.6428571428571429</v>
      </c>
      <c r="AK81" s="111">
        <f t="shared" si="36"/>
        <v>0.7857142857142857</v>
      </c>
      <c r="AL81" s="47">
        <f t="shared" si="37"/>
        <v>0.61904761904761907</v>
      </c>
      <c r="AM81" s="47">
        <f t="shared" si="38"/>
        <v>0.76190476190476186</v>
      </c>
      <c r="AN81" s="47">
        <f t="shared" si="39"/>
        <v>0.23809523809523808</v>
      </c>
      <c r="AO81" s="122">
        <f t="shared" si="40"/>
        <v>0.7857142857142857</v>
      </c>
      <c r="AP81" s="122" t="s">
        <v>718</v>
      </c>
      <c r="AQ81" s="47" t="s">
        <v>694</v>
      </c>
      <c r="AR81" s="47">
        <f t="shared" si="41"/>
        <v>0.7857142857142857</v>
      </c>
      <c r="AS81" s="47" t="str">
        <f t="shared" si="46"/>
        <v>NA</v>
      </c>
      <c r="AT81" s="47" t="str">
        <f>IF(AQ81="SIM (+util)", AK81, "NA")</f>
        <v>NA</v>
      </c>
      <c r="AU81" s="47" t="str">
        <f t="shared" si="47"/>
        <v>NA</v>
      </c>
      <c r="AV81" s="47" t="str">
        <f t="shared" si="48"/>
        <v>NA</v>
      </c>
      <c r="AW81" s="47" t="str">
        <f t="shared" si="42"/>
        <v>NA</v>
      </c>
      <c r="AX81" s="47" t="str">
        <f t="shared" si="49"/>
        <v>NA</v>
      </c>
      <c r="AY81" s="88">
        <f t="shared" si="50"/>
        <v>0.24603174603174605</v>
      </c>
      <c r="AZ81" s="94">
        <f t="shared" si="43"/>
        <v>0.24603174603174605</v>
      </c>
      <c r="BA81" s="94" t="str">
        <f t="shared" si="44"/>
        <v>NA</v>
      </c>
      <c r="BB81" s="94" t="str">
        <f t="shared" si="45"/>
        <v>NA</v>
      </c>
      <c r="BC81" s="94" t="str">
        <f t="shared" si="51"/>
        <v>NA</v>
      </c>
      <c r="BD81" s="94" t="str">
        <f t="shared" si="62"/>
        <v>NA</v>
      </c>
      <c r="BE81" s="94" t="str">
        <f t="shared" si="52"/>
        <v>NA</v>
      </c>
      <c r="BF81" s="94" t="str">
        <f t="shared" si="53"/>
        <v>NA</v>
      </c>
      <c r="BG81" s="140">
        <f t="shared" si="54"/>
        <v>2.3809523809523836E-2</v>
      </c>
      <c r="BH81" s="141">
        <f t="shared" si="55"/>
        <v>2.3809523809523836E-2</v>
      </c>
      <c r="BI81" s="141" t="str">
        <f t="shared" si="56"/>
        <v>NA</v>
      </c>
      <c r="BJ81" s="141" t="str">
        <f t="shared" si="57"/>
        <v>NA</v>
      </c>
      <c r="BK81" s="141" t="str">
        <f t="shared" si="58"/>
        <v>NA</v>
      </c>
      <c r="BL81" s="141" t="str">
        <f t="shared" si="59"/>
        <v>NA</v>
      </c>
      <c r="BM81" s="141" t="str">
        <f t="shared" si="60"/>
        <v>NA</v>
      </c>
      <c r="BN81" s="141" t="str">
        <f t="shared" si="61"/>
        <v>NA</v>
      </c>
    </row>
    <row r="82" spans="1:117" s="59" customFormat="1" x14ac:dyDescent="0.3">
      <c r="A82" s="56"/>
      <c r="B82" s="57"/>
      <c r="C82" s="58"/>
      <c r="D82" s="58"/>
      <c r="E82" s="58"/>
      <c r="F82" s="58"/>
      <c r="G82" s="39"/>
      <c r="H82" s="58"/>
      <c r="I82" s="58"/>
      <c r="J82" s="58"/>
      <c r="K82" s="58"/>
      <c r="L82" s="58"/>
      <c r="M82" s="58"/>
      <c r="N82" s="58"/>
      <c r="O82" s="58"/>
      <c r="P82" s="58"/>
      <c r="Q82" s="58"/>
      <c r="R82" s="58"/>
      <c r="S82" s="56"/>
      <c r="U82" s="58"/>
      <c r="V82" s="56"/>
      <c r="W82" s="56"/>
      <c r="X82" s="56"/>
      <c r="Y82" s="56"/>
      <c r="AD82" s="56"/>
      <c r="AJ82" s="112"/>
      <c r="AK82" s="112"/>
      <c r="AL82" s="47"/>
      <c r="AM82" s="47"/>
      <c r="AN82" s="47"/>
      <c r="AO82" s="122"/>
      <c r="AP82" s="122"/>
      <c r="AQ82" s="47"/>
      <c r="AR82" s="47"/>
      <c r="AS82" s="47"/>
      <c r="AT82" s="47"/>
      <c r="AU82" s="6"/>
      <c r="AV82" s="6"/>
      <c r="AW82" s="47"/>
      <c r="AX82" s="6"/>
      <c r="AY82" s="89"/>
      <c r="AZ82" s="93"/>
      <c r="BA82" s="93"/>
      <c r="BB82" s="93"/>
      <c r="BC82" s="93"/>
      <c r="BD82" s="93"/>
      <c r="BE82" s="93"/>
      <c r="BF82" s="6"/>
      <c r="BG82" s="138"/>
      <c r="BH82" s="138"/>
      <c r="BI82" s="138"/>
      <c r="BJ82" s="138"/>
      <c r="BK82" s="138"/>
      <c r="BL82" s="138"/>
      <c r="BM82" s="138"/>
      <c r="BN82" s="138"/>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row>
    <row r="83" spans="1:117" s="6" customFormat="1" x14ac:dyDescent="0.3">
      <c r="A83" s="8" t="s">
        <v>54</v>
      </c>
      <c r="B83" s="60"/>
      <c r="C83" s="61">
        <f t="shared" ref="C83:R83" si="64">SUM(C3:C81)/237</f>
        <v>0.98734177215189878</v>
      </c>
      <c r="D83" s="62">
        <f t="shared" si="64"/>
        <v>0.57383966244725737</v>
      </c>
      <c r="E83" s="62">
        <f t="shared" si="64"/>
        <v>0.53586497890295359</v>
      </c>
      <c r="F83" s="62">
        <f t="shared" si="64"/>
        <v>0.51898734177215189</v>
      </c>
      <c r="G83" s="63">
        <f t="shared" si="64"/>
        <v>0.39662447257383965</v>
      </c>
      <c r="H83" s="64">
        <f t="shared" si="64"/>
        <v>0.41350210970464135</v>
      </c>
      <c r="I83" s="64">
        <f t="shared" si="64"/>
        <v>0.33755274261603374</v>
      </c>
      <c r="J83" s="64">
        <f t="shared" si="64"/>
        <v>0.29957805907172996</v>
      </c>
      <c r="K83" s="64">
        <f t="shared" si="64"/>
        <v>0.30379746835443039</v>
      </c>
      <c r="L83" s="64">
        <f t="shared" si="64"/>
        <v>0.28691983122362869</v>
      </c>
      <c r="M83" s="64">
        <f t="shared" si="64"/>
        <v>0.25316455696202533</v>
      </c>
      <c r="N83" s="65">
        <f t="shared" si="64"/>
        <v>0.16033755274261605</v>
      </c>
      <c r="O83" s="65">
        <f t="shared" si="64"/>
        <v>0.1940928270042194</v>
      </c>
      <c r="P83" s="65">
        <f t="shared" si="64"/>
        <v>0.16455696202531644</v>
      </c>
      <c r="Q83" s="66">
        <f t="shared" si="64"/>
        <v>0.1729957805907173</v>
      </c>
      <c r="R83" s="66">
        <f t="shared" si="64"/>
        <v>0.23628691983122363</v>
      </c>
      <c r="S83" s="67"/>
      <c r="U83" s="1">
        <f t="shared" ref="U83:AH83" si="65">SUM(U3:U81)</f>
        <v>46</v>
      </c>
      <c r="V83" s="1">
        <f t="shared" si="65"/>
        <v>43</v>
      </c>
      <c r="W83" s="1">
        <f t="shared" si="65"/>
        <v>41</v>
      </c>
      <c r="X83" s="1">
        <f t="shared" si="65"/>
        <v>30</v>
      </c>
      <c r="Y83" s="50">
        <f t="shared" si="65"/>
        <v>33</v>
      </c>
      <c r="Z83" s="50">
        <f t="shared" si="65"/>
        <v>25</v>
      </c>
      <c r="AA83" s="50">
        <f t="shared" si="65"/>
        <v>19</v>
      </c>
      <c r="AB83" s="50">
        <f t="shared" si="65"/>
        <v>24</v>
      </c>
      <c r="AC83" s="50">
        <f t="shared" si="65"/>
        <v>19</v>
      </c>
      <c r="AD83" s="50">
        <f>SUM(AD3:AD81)</f>
        <v>18</v>
      </c>
      <c r="AE83" s="49">
        <f t="shared" si="65"/>
        <v>10</v>
      </c>
      <c r="AF83" s="49">
        <f t="shared" si="65"/>
        <v>11</v>
      </c>
      <c r="AG83" s="49">
        <f t="shared" si="65"/>
        <v>11</v>
      </c>
      <c r="AH83" s="2">
        <f t="shared" si="65"/>
        <v>11</v>
      </c>
      <c r="AI83" s="2">
        <f>SUM(AI3:AI81)</f>
        <v>19</v>
      </c>
      <c r="AJ83" s="113">
        <f>AVERAGE(AJ3:AJ81)</f>
        <v>0.61603375527426185</v>
      </c>
      <c r="AK83" s="113">
        <f>AVERAGE(AK3:AK81)</f>
        <v>0.70042194092826981</v>
      </c>
      <c r="AL83" s="47">
        <f>AVERAGE(AL3:AL81)</f>
        <v>0.59764918625678132</v>
      </c>
      <c r="AM83" s="47">
        <f>AVERAGE(AM3:AM81)</f>
        <v>0.68203737191078939</v>
      </c>
      <c r="AN83" s="47">
        <f>AVERAGE(AN3:AN81)</f>
        <v>0.31796262808921033</v>
      </c>
      <c r="AO83" s="122">
        <f>LARGE(AJ83:AK83, 1)</f>
        <v>0.70042194092826981</v>
      </c>
      <c r="AP83" s="122"/>
      <c r="AQ83" s="47"/>
      <c r="AR83" s="47"/>
      <c r="AS83" s="47"/>
      <c r="AT83" s="47"/>
      <c r="AW83" s="47"/>
      <c r="AY83" s="89"/>
      <c r="AZ83" s="93"/>
      <c r="BA83" s="93"/>
      <c r="BB83" s="93"/>
      <c r="BC83" s="93"/>
      <c r="BD83" s="93"/>
      <c r="BE83" s="93"/>
      <c r="BG83" s="138"/>
      <c r="BH83" s="138"/>
      <c r="BI83" s="138"/>
      <c r="BJ83" s="138"/>
      <c r="BK83" s="138"/>
      <c r="BL83" s="138"/>
      <c r="BM83" s="138"/>
      <c r="BN83" s="138"/>
    </row>
    <row r="84" spans="1:117" x14ac:dyDescent="0.3">
      <c r="A84" s="7" t="s">
        <v>51</v>
      </c>
      <c r="B84" s="51"/>
      <c r="C84" s="68">
        <f xml:space="preserve"> 79/79</f>
        <v>1</v>
      </c>
      <c r="D84" s="69">
        <f t="shared" ref="D84:R84" si="66">U83/79</f>
        <v>0.58227848101265822</v>
      </c>
      <c r="E84" s="69">
        <f t="shared" si="66"/>
        <v>0.54430379746835444</v>
      </c>
      <c r="F84" s="69">
        <f t="shared" si="66"/>
        <v>0.51898734177215189</v>
      </c>
      <c r="G84" s="70">
        <f t="shared" si="66"/>
        <v>0.379746835443038</v>
      </c>
      <c r="H84" s="71">
        <f t="shared" si="66"/>
        <v>0.41772151898734178</v>
      </c>
      <c r="I84" s="71">
        <f t="shared" si="66"/>
        <v>0.31645569620253167</v>
      </c>
      <c r="J84" s="71">
        <f t="shared" si="66"/>
        <v>0.24050632911392406</v>
      </c>
      <c r="K84" s="71">
        <f t="shared" si="66"/>
        <v>0.30379746835443039</v>
      </c>
      <c r="L84" s="71">
        <f t="shared" si="66"/>
        <v>0.24050632911392406</v>
      </c>
      <c r="M84" s="71">
        <f t="shared" si="66"/>
        <v>0.22784810126582278</v>
      </c>
      <c r="N84" s="72">
        <f t="shared" si="66"/>
        <v>0.12658227848101267</v>
      </c>
      <c r="O84" s="72">
        <f t="shared" si="66"/>
        <v>0.13924050632911392</v>
      </c>
      <c r="P84" s="72">
        <f t="shared" si="66"/>
        <v>0.13924050632911392</v>
      </c>
      <c r="Q84" s="73">
        <f t="shared" si="66"/>
        <v>0.13924050632911392</v>
      </c>
      <c r="R84" s="73">
        <f t="shared" si="66"/>
        <v>0.24050632911392406</v>
      </c>
      <c r="S84" s="67"/>
      <c r="U84" s="74"/>
      <c r="V84" s="8"/>
      <c r="W84" s="7"/>
      <c r="X84" s="7"/>
      <c r="Y84" s="7"/>
      <c r="Z84" s="7"/>
      <c r="AA84" s="7"/>
      <c r="AC84" s="7"/>
      <c r="AD84" s="8"/>
      <c r="AE84" s="8"/>
      <c r="AF84" s="6"/>
      <c r="AG84" s="6"/>
      <c r="AH84" s="8"/>
      <c r="AI84" s="8"/>
      <c r="AM84" s="38"/>
      <c r="AN84" s="38"/>
      <c r="AO84" s="123"/>
      <c r="AP84" s="123"/>
      <c r="AQ84" s="38"/>
    </row>
    <row r="85" spans="1:117" x14ac:dyDescent="0.3">
      <c r="B85" s="51"/>
      <c r="C85" s="48"/>
      <c r="D85" s="1"/>
      <c r="E85" s="1"/>
      <c r="F85" s="1"/>
      <c r="G85" s="39"/>
      <c r="H85" s="3"/>
      <c r="I85" s="3"/>
      <c r="J85" s="3"/>
      <c r="K85" s="3"/>
      <c r="L85" s="3"/>
      <c r="M85" s="3"/>
      <c r="N85" s="49"/>
      <c r="O85" s="49"/>
      <c r="P85" s="49"/>
      <c r="Q85" s="2"/>
      <c r="R85" s="2"/>
      <c r="U85" s="50"/>
      <c r="V85" s="50"/>
      <c r="W85" s="7"/>
      <c r="X85" s="7"/>
      <c r="AD85" s="5"/>
      <c r="AE85" s="6"/>
      <c r="AF85" s="6"/>
      <c r="AG85" s="6"/>
      <c r="AH85" s="6"/>
      <c r="AI85" s="6"/>
    </row>
    <row r="86" spans="1:117" x14ac:dyDescent="0.3">
      <c r="B86" s="51"/>
      <c r="C86" s="48"/>
      <c r="D86" s="1"/>
      <c r="E86" s="1"/>
      <c r="F86" s="1"/>
      <c r="G86" s="39"/>
      <c r="H86" s="3"/>
      <c r="I86" s="3"/>
      <c r="J86" s="3"/>
      <c r="K86" s="3"/>
      <c r="L86" s="3"/>
      <c r="M86" s="3"/>
      <c r="N86" s="49"/>
      <c r="O86" s="49"/>
      <c r="P86" s="49"/>
      <c r="Q86" s="2"/>
      <c r="R86" s="2"/>
      <c r="U86" s="50"/>
      <c r="V86" s="8"/>
      <c r="W86" s="7"/>
      <c r="X86" s="7"/>
      <c r="AD86" s="5"/>
      <c r="AE86" s="6"/>
      <c r="AF86" s="6"/>
      <c r="AG86" s="6"/>
      <c r="AH86" s="6"/>
      <c r="AI86" s="6"/>
      <c r="AR86" s="84"/>
      <c r="AS86" s="83" t="s">
        <v>689</v>
      </c>
      <c r="AT86" s="84" t="s">
        <v>685</v>
      </c>
      <c r="AU86" s="84" t="s">
        <v>709</v>
      </c>
      <c r="AV86" s="84" t="s">
        <v>685</v>
      </c>
      <c r="AW86" s="84" t="s">
        <v>701</v>
      </c>
      <c r="AX86" s="83" t="s">
        <v>727</v>
      </c>
    </row>
    <row r="87" spans="1:117" x14ac:dyDescent="0.3">
      <c r="A87" s="7" t="s">
        <v>19</v>
      </c>
      <c r="B87" s="51">
        <v>71</v>
      </c>
      <c r="C87" s="75">
        <v>0</v>
      </c>
      <c r="D87" s="1">
        <v>3</v>
      </c>
      <c r="E87" s="1">
        <v>3</v>
      </c>
      <c r="F87" s="1">
        <v>3</v>
      </c>
      <c r="G87" s="39">
        <v>3</v>
      </c>
      <c r="H87" s="3">
        <v>3</v>
      </c>
      <c r="I87" s="3">
        <v>3</v>
      </c>
      <c r="J87" s="3">
        <v>3</v>
      </c>
      <c r="K87" s="3">
        <v>3</v>
      </c>
      <c r="L87" s="3">
        <v>3</v>
      </c>
      <c r="M87" s="3">
        <v>3</v>
      </c>
      <c r="N87" s="49">
        <v>3</v>
      </c>
      <c r="O87" s="49">
        <v>3</v>
      </c>
      <c r="P87" s="49">
        <v>3</v>
      </c>
      <c r="Q87" s="2">
        <v>3</v>
      </c>
      <c r="R87" s="2">
        <v>3</v>
      </c>
      <c r="U87" s="50"/>
      <c r="V87" s="8"/>
      <c r="W87" s="7"/>
      <c r="X87" s="7"/>
      <c r="AE87" s="6"/>
      <c r="AF87" s="6"/>
      <c r="AG87" s="6"/>
      <c r="AH87" s="6"/>
      <c r="AI87" s="6"/>
      <c r="AR87" s="84" t="s">
        <v>680</v>
      </c>
      <c r="AS87" s="85">
        <f>(COUNTIF(AQ3:AQ81, "SIM (+util)")+COUNTIF(AQ3:AQ81, "SIM (+worst)")+COUNTIF(AQ3:AQ81, "SIM (+worst/util tied)"))/79</f>
        <v>0.36708860759493672</v>
      </c>
      <c r="AT87" s="85">
        <f>AVERAGE(AR3:AT81)</f>
        <v>0.77504105090311981</v>
      </c>
      <c r="AU87" s="85"/>
      <c r="AV87" s="84"/>
      <c r="AW87" s="85">
        <f>AVERAGE(AZ3:BB81)</f>
        <v>0.25752599890530925</v>
      </c>
      <c r="AX87" s="85">
        <f>AVERAGE(BH3:BJ81)</f>
        <v>9.9343185550082092E-2</v>
      </c>
      <c r="AY87" s="90"/>
      <c r="BG87" s="142"/>
    </row>
    <row r="88" spans="1:117" x14ac:dyDescent="0.3">
      <c r="B88" s="51"/>
      <c r="C88" s="75"/>
      <c r="D88" s="1"/>
      <c r="E88" s="1"/>
      <c r="F88" s="1"/>
      <c r="G88" s="39"/>
      <c r="H88" s="3"/>
      <c r="I88" s="3"/>
      <c r="J88" s="3"/>
      <c r="K88" s="3"/>
      <c r="L88" s="3"/>
      <c r="M88" s="3"/>
      <c r="N88" s="49"/>
      <c r="O88" s="49"/>
      <c r="P88" s="49"/>
      <c r="Q88" s="2"/>
      <c r="R88" s="2"/>
      <c r="U88" s="50"/>
      <c r="V88" s="8"/>
      <c r="W88" s="7"/>
      <c r="X88" s="7"/>
      <c r="AE88" s="6"/>
      <c r="AF88" s="6"/>
      <c r="AG88" s="6"/>
      <c r="AH88" s="6"/>
      <c r="AI88" s="6"/>
      <c r="AR88" s="87" t="s">
        <v>696</v>
      </c>
      <c r="AS88" s="83"/>
      <c r="AT88" s="85"/>
      <c r="AU88" s="85">
        <f>(COUNTIF(AQ3:AQ81, "SIM (+worst)"))/79</f>
        <v>0.35443037974683544</v>
      </c>
      <c r="AV88" s="85">
        <f>AVERAGE(AR3:AR81)</f>
        <v>0.77891156462585021</v>
      </c>
      <c r="AW88" s="85">
        <f>AVERAGE(AZ3:AZ81)</f>
        <v>0.25850340136054423</v>
      </c>
      <c r="AX88" s="134">
        <f>AVERAGE(BH3:BH81)</f>
        <v>0.10034013605442176</v>
      </c>
    </row>
    <row r="89" spans="1:117" x14ac:dyDescent="0.3">
      <c r="B89" s="51"/>
      <c r="C89" s="75"/>
      <c r="D89" s="1"/>
      <c r="E89" s="1"/>
      <c r="F89" s="1"/>
      <c r="G89" s="39"/>
      <c r="H89" s="3"/>
      <c r="I89" s="3"/>
      <c r="J89" s="3"/>
      <c r="K89" s="3"/>
      <c r="L89" s="3"/>
      <c r="M89" s="3"/>
      <c r="N89" s="49"/>
      <c r="O89" s="49"/>
      <c r="P89" s="49"/>
      <c r="Q89" s="2"/>
      <c r="R89" s="2"/>
      <c r="U89" s="50"/>
      <c r="V89" s="8"/>
      <c r="W89" s="7"/>
      <c r="X89" s="7"/>
      <c r="AE89" s="6"/>
      <c r="AF89" s="6"/>
      <c r="AG89" s="6"/>
      <c r="AH89" s="6"/>
      <c r="AI89" s="6"/>
      <c r="AR89" s="87" t="s">
        <v>698</v>
      </c>
      <c r="AS89" s="83"/>
      <c r="AT89" s="85"/>
      <c r="AU89" s="85">
        <f>(COUNTIF(AQ3:AQ81, "SIM (+worst/util tied)"))/79</f>
        <v>0</v>
      </c>
      <c r="AV89" s="85"/>
      <c r="AW89" s="85"/>
      <c r="AX89" s="83"/>
    </row>
    <row r="90" spans="1:117" x14ac:dyDescent="0.3">
      <c r="B90" s="51"/>
      <c r="C90" s="75"/>
      <c r="D90" s="1"/>
      <c r="E90" s="1"/>
      <c r="F90" s="1"/>
      <c r="G90" s="39"/>
      <c r="H90" s="3"/>
      <c r="I90" s="3"/>
      <c r="J90" s="3"/>
      <c r="K90" s="3"/>
      <c r="L90" s="3"/>
      <c r="M90" s="3"/>
      <c r="N90" s="49"/>
      <c r="O90" s="49"/>
      <c r="P90" s="49"/>
      <c r="Q90" s="2"/>
      <c r="R90" s="2"/>
      <c r="U90" s="50"/>
      <c r="V90" s="8"/>
      <c r="W90" s="7"/>
      <c r="X90" s="7"/>
      <c r="AE90" s="6"/>
      <c r="AF90" s="6"/>
      <c r="AG90" s="6"/>
      <c r="AH90" s="6"/>
      <c r="AI90" s="6"/>
      <c r="AR90" s="87" t="s">
        <v>697</v>
      </c>
      <c r="AS90" s="83"/>
      <c r="AT90" s="85"/>
      <c r="AU90" s="85">
        <f>(COUNTIF(AQ3:AQ81, "SIM (+util)"))/79</f>
        <v>1.2658227848101266E-2</v>
      </c>
      <c r="AV90" s="85">
        <f>AVERAGE(AT3:AT81)</f>
        <v>0.66666666666666663</v>
      </c>
      <c r="AW90" s="85">
        <f>AVERAGE(BB3:BB81)</f>
        <v>0.23015873015873012</v>
      </c>
      <c r="AX90" s="134">
        <f>AVERAGE(BJ3:BJ81)</f>
        <v>7.1428571428571397E-2</v>
      </c>
    </row>
    <row r="91" spans="1:117" x14ac:dyDescent="0.3">
      <c r="A91" s="7" t="s">
        <v>19</v>
      </c>
      <c r="B91" s="51">
        <v>110</v>
      </c>
      <c r="C91" s="75">
        <v>1</v>
      </c>
      <c r="D91" s="1">
        <v>0</v>
      </c>
      <c r="E91" s="1">
        <v>0</v>
      </c>
      <c r="F91" s="1">
        <v>0</v>
      </c>
      <c r="G91" s="39">
        <v>0</v>
      </c>
      <c r="H91" s="3">
        <v>0</v>
      </c>
      <c r="I91" s="3">
        <v>0</v>
      </c>
      <c r="J91" s="3">
        <v>0</v>
      </c>
      <c r="K91" s="3">
        <v>0</v>
      </c>
      <c r="L91" s="3">
        <v>0</v>
      </c>
      <c r="M91" s="3">
        <v>0</v>
      </c>
      <c r="N91" s="49">
        <v>1</v>
      </c>
      <c r="O91" s="49">
        <v>2</v>
      </c>
      <c r="P91" s="49">
        <v>0</v>
      </c>
      <c r="Q91" s="2">
        <v>2</v>
      </c>
      <c r="R91" s="2">
        <v>2</v>
      </c>
      <c r="U91" s="50"/>
      <c r="V91" s="50"/>
      <c r="W91" s="7"/>
      <c r="X91" s="7"/>
      <c r="AD91" s="5"/>
      <c r="AE91" s="6"/>
      <c r="AF91" s="6"/>
      <c r="AG91" s="6"/>
      <c r="AH91" s="6"/>
      <c r="AI91" s="6"/>
      <c r="AR91" s="84" t="s">
        <v>681</v>
      </c>
      <c r="AS91" s="85">
        <f>(COUNTIF(AQ3:AQ81, "UTIL")+COUNTIF(AQ3:AQ81, "UTIL&amp;WORST"))/79</f>
        <v>0.10126582278481013</v>
      </c>
      <c r="AT91" s="85"/>
      <c r="AU91" s="85">
        <f>(COUNTIF(AQ3:AQ81, "UTIL"))/79</f>
        <v>5.0632911392405063E-2</v>
      </c>
      <c r="AV91" s="85">
        <f>AVERAGE(AU3:AU81)</f>
        <v>0.79166666666666663</v>
      </c>
      <c r="AW91" s="85">
        <f>AVERAGE(BC3:BC81)</f>
        <v>0.22619047619047614</v>
      </c>
      <c r="AX91" s="134">
        <f>AVERAGE(BK3:BK81)</f>
        <v>4.7619047619047589E-2</v>
      </c>
      <c r="AY91" s="90"/>
      <c r="BG91" s="142"/>
    </row>
    <row r="92" spans="1:117" x14ac:dyDescent="0.3">
      <c r="A92" s="7" t="s">
        <v>19</v>
      </c>
      <c r="B92" s="51">
        <v>74</v>
      </c>
      <c r="C92" s="75">
        <v>0</v>
      </c>
      <c r="D92" s="1">
        <v>1</v>
      </c>
      <c r="E92" s="1">
        <v>0</v>
      </c>
      <c r="F92" s="1">
        <v>2</v>
      </c>
      <c r="G92" s="39">
        <v>0</v>
      </c>
      <c r="H92" s="3">
        <v>0</v>
      </c>
      <c r="I92" s="3">
        <v>0</v>
      </c>
      <c r="J92" s="3">
        <v>1</v>
      </c>
      <c r="K92" s="3">
        <v>0</v>
      </c>
      <c r="L92" s="3">
        <v>0</v>
      </c>
      <c r="M92" s="3">
        <v>0</v>
      </c>
      <c r="N92" s="49">
        <v>3</v>
      </c>
      <c r="O92" s="49">
        <v>3</v>
      </c>
      <c r="P92" s="49">
        <v>2</v>
      </c>
      <c r="Q92" s="2">
        <v>3</v>
      </c>
      <c r="R92" s="2">
        <v>3</v>
      </c>
      <c r="U92" s="50"/>
      <c r="V92" s="50"/>
      <c r="W92" s="7"/>
      <c r="X92" s="7"/>
      <c r="AD92" s="5"/>
      <c r="AE92" s="6"/>
      <c r="AF92" s="6"/>
      <c r="AG92" s="6"/>
      <c r="AH92" s="6"/>
      <c r="AI92" s="6"/>
      <c r="AR92" s="84" t="s">
        <v>682</v>
      </c>
      <c r="AS92" s="85">
        <f>(COUNTIF(AQ3:AQ83, "WORST")+COUNTIF(AQ3:AQ83, "UTIL&amp;WORST")+COUNTIF(AQ3:AQ81, "SIM&amp;WORST"))/79</f>
        <v>0.4050632911392405</v>
      </c>
      <c r="AT92" s="85">
        <f>AVERAGE(AV3:AW81)</f>
        <v>0.87276785714285687</v>
      </c>
      <c r="AU92" s="85">
        <f>(COUNTIF(AQ3:AQ83, "WORST"))/79</f>
        <v>0.35443037974683544</v>
      </c>
      <c r="AV92" s="85">
        <f>AVERAGE(AV3:AV81)</f>
        <v>0.88775510204081609</v>
      </c>
      <c r="AW92" s="85">
        <f>AVERAGE(BD3:BD81)</f>
        <v>0.33900226757369617</v>
      </c>
      <c r="AX92" s="134">
        <f>AVERAGE(BL3:BL81)</f>
        <v>8.3333333333333356E-2</v>
      </c>
      <c r="AY92" s="90"/>
      <c r="BG92" s="142"/>
    </row>
    <row r="93" spans="1:117" x14ac:dyDescent="0.3">
      <c r="B93" s="7"/>
      <c r="C93" s="40"/>
      <c r="D93" s="41"/>
      <c r="E93" s="41"/>
      <c r="F93" s="41"/>
      <c r="G93" s="42"/>
      <c r="H93" s="7"/>
      <c r="I93" s="7"/>
      <c r="J93" s="7"/>
      <c r="K93" s="7"/>
      <c r="L93" s="7"/>
      <c r="M93" s="7"/>
      <c r="N93" s="43"/>
      <c r="O93" s="43"/>
      <c r="P93" s="43"/>
      <c r="Q93" s="44"/>
      <c r="R93" s="44"/>
      <c r="U93" s="8"/>
      <c r="V93" s="8"/>
      <c r="W93" s="7"/>
      <c r="X93" s="7"/>
      <c r="AE93" s="6"/>
      <c r="AF93" s="6"/>
      <c r="AG93" s="6"/>
      <c r="AH93" s="6"/>
      <c r="AI93" s="6"/>
      <c r="AR93" s="84" t="s">
        <v>683</v>
      </c>
      <c r="AS93" s="85">
        <f>COUNTIF(AQ3:AQ81, "GREATER")/79</f>
        <v>0.17721518987341772</v>
      </c>
      <c r="AT93" s="85">
        <f>AVERAGE(AX3:AX81)</f>
        <v>0.74829931972789121</v>
      </c>
      <c r="AU93" s="85">
        <f>COUNTIF(AQ3:AQ81, "GREATER")/79</f>
        <v>0.17721518987341772</v>
      </c>
      <c r="AV93" s="85">
        <f>AVERAGE(AX3:AX81)</f>
        <v>0.74829931972789121</v>
      </c>
      <c r="AW93" s="85">
        <f>AVERAGE(BF3:BF81)</f>
        <v>0.42290249433106586</v>
      </c>
      <c r="AX93" s="134">
        <f>AVERAGE(BN3:BN81)</f>
        <v>0.27040816326530609</v>
      </c>
      <c r="AY93" s="90"/>
      <c r="BG93" s="142"/>
    </row>
    <row r="94" spans="1:117" x14ac:dyDescent="0.3">
      <c r="B94" s="7"/>
      <c r="C94" s="40"/>
      <c r="D94" s="41"/>
      <c r="E94" s="41"/>
      <c r="F94" s="41"/>
      <c r="G94" s="42"/>
      <c r="H94" s="7"/>
      <c r="I94" s="7"/>
      <c r="J94" s="7"/>
      <c r="K94" s="7"/>
      <c r="L94" s="7"/>
      <c r="M94" s="7"/>
      <c r="N94" s="43"/>
      <c r="O94" s="43"/>
      <c r="P94" s="43"/>
      <c r="Q94" s="44"/>
      <c r="R94" s="44"/>
      <c r="U94" s="8"/>
      <c r="V94" s="8"/>
      <c r="W94" s="7"/>
      <c r="X94" s="7"/>
      <c r="AE94" s="6"/>
      <c r="AF94" s="6"/>
      <c r="AG94" s="6"/>
      <c r="AH94" s="6"/>
      <c r="AI94" s="6"/>
      <c r="AR94" s="84" t="s">
        <v>695</v>
      </c>
      <c r="AS94" s="84"/>
      <c r="AT94" s="84"/>
      <c r="AU94" s="85">
        <f>(COUNTIF(AQ3:AQ81, "UTIL&amp;WORST"))/79</f>
        <v>5.0632911392405063E-2</v>
      </c>
      <c r="AV94" s="85">
        <f>AVERAGE(AW3:AW81)</f>
        <v>0.76785714285714279</v>
      </c>
      <c r="AW94" s="85">
        <f>AVERAGE(BE3:BE81)</f>
        <v>0.22619047619047619</v>
      </c>
      <c r="AX94" s="86">
        <f>AVERAGE(BM3:BM81)</f>
        <v>0</v>
      </c>
      <c r="AY94" s="88"/>
      <c r="BG94" s="140"/>
    </row>
    <row r="95" spans="1:117" x14ac:dyDescent="0.3">
      <c r="B95" s="7"/>
      <c r="C95" s="40"/>
      <c r="D95" s="41"/>
      <c r="E95" s="41"/>
      <c r="F95" s="41"/>
      <c r="G95" s="42"/>
      <c r="H95" s="7"/>
      <c r="I95" s="7"/>
      <c r="J95" s="7"/>
      <c r="K95" s="7"/>
      <c r="L95" s="7"/>
      <c r="M95" s="7"/>
      <c r="N95" s="43"/>
      <c r="O95" s="43"/>
      <c r="P95" s="43"/>
      <c r="Q95" s="44"/>
      <c r="R95" s="44"/>
      <c r="U95" s="8"/>
      <c r="V95" s="8"/>
      <c r="W95" s="7"/>
      <c r="X95" s="7"/>
      <c r="AD95" s="5"/>
      <c r="AE95" s="6"/>
      <c r="AF95" s="6"/>
      <c r="AG95" s="6"/>
      <c r="AH95" s="6"/>
      <c r="AI95" s="6"/>
      <c r="AR95" s="84" t="s">
        <v>684</v>
      </c>
      <c r="AS95" s="86">
        <f>SUM(AS87:AS93)</f>
        <v>1.0506329113924051</v>
      </c>
      <c r="AT95" s="86"/>
      <c r="AU95" s="86">
        <f>SUM(AU87:AU94)</f>
        <v>1</v>
      </c>
      <c r="AV95" s="86"/>
      <c r="AW95" s="86"/>
      <c r="AX95" s="83"/>
      <c r="AY95" s="91"/>
      <c r="BG95" s="143"/>
    </row>
    <row r="96" spans="1:117" x14ac:dyDescent="0.3">
      <c r="B96" s="7"/>
      <c r="C96" s="40"/>
      <c r="D96" s="41"/>
      <c r="E96" s="41"/>
      <c r="F96" s="41"/>
      <c r="G96" s="42"/>
      <c r="H96" s="7"/>
      <c r="I96" s="7"/>
      <c r="J96" s="7"/>
      <c r="K96" s="7"/>
      <c r="L96" s="7"/>
      <c r="M96" s="7"/>
      <c r="N96" s="43"/>
      <c r="O96" s="43"/>
      <c r="P96" s="43"/>
      <c r="Q96" s="44"/>
      <c r="R96" s="44"/>
      <c r="U96" s="8"/>
      <c r="V96" s="8"/>
      <c r="W96" s="7"/>
      <c r="X96" s="7"/>
      <c r="AD96" s="5"/>
      <c r="AE96" s="6"/>
      <c r="AF96" s="6"/>
      <c r="AG96" s="6"/>
      <c r="AH96" s="6"/>
      <c r="AI96" s="6"/>
      <c r="AR96" s="84"/>
      <c r="AS96" s="83"/>
      <c r="AT96" s="84"/>
      <c r="AU96" s="84"/>
      <c r="AV96" s="84"/>
      <c r="AW96" s="84"/>
      <c r="AX96" s="83"/>
    </row>
    <row r="97" spans="2:35" s="5" customFormat="1" ht="13.2" x14ac:dyDescent="0.25">
      <c r="B97" s="7"/>
      <c r="C97" s="40"/>
      <c r="D97" s="41"/>
      <c r="E97" s="41"/>
      <c r="F97" s="41"/>
      <c r="G97" s="42"/>
      <c r="H97" s="7"/>
      <c r="I97" s="7"/>
      <c r="J97" s="7"/>
      <c r="K97" s="7"/>
      <c r="L97" s="7"/>
      <c r="M97" s="7"/>
      <c r="N97" s="43"/>
      <c r="O97" s="43"/>
      <c r="P97" s="43"/>
      <c r="Q97" s="44"/>
      <c r="R97" s="44"/>
      <c r="S97" s="7"/>
      <c r="U97" s="8"/>
      <c r="V97" s="8"/>
      <c r="W97" s="7"/>
      <c r="X97" s="7"/>
      <c r="AD97" s="6"/>
      <c r="AE97" s="6"/>
      <c r="AF97" s="6"/>
      <c r="AG97" s="6"/>
      <c r="AH97" s="6"/>
      <c r="AI97" s="6"/>
    </row>
    <row r="98" spans="2:35" s="5" customFormat="1" ht="13.2" x14ac:dyDescent="0.25">
      <c r="B98" s="7"/>
      <c r="C98" s="40"/>
      <c r="D98" s="41"/>
      <c r="E98" s="41"/>
      <c r="F98" s="41"/>
      <c r="G98" s="42"/>
      <c r="H98" s="7"/>
      <c r="I98" s="7"/>
      <c r="J98" s="7"/>
      <c r="K98" s="7"/>
      <c r="L98" s="7"/>
      <c r="M98" s="7"/>
      <c r="N98" s="43"/>
      <c r="O98" s="43"/>
      <c r="P98" s="43"/>
      <c r="Q98" s="44"/>
      <c r="R98" s="44"/>
      <c r="S98" s="7"/>
      <c r="U98" s="8"/>
      <c r="V98" s="8"/>
      <c r="W98" s="7"/>
      <c r="X98" s="7"/>
      <c r="AE98" s="6"/>
      <c r="AF98" s="6"/>
      <c r="AG98" s="6"/>
      <c r="AH98" s="6"/>
      <c r="AI98" s="6"/>
    </row>
    <row r="99" spans="2:35" s="5" customFormat="1" ht="13.2" x14ac:dyDescent="0.25">
      <c r="B99" s="7"/>
      <c r="C99" s="40"/>
      <c r="D99" s="41"/>
      <c r="E99" s="41"/>
      <c r="F99" s="41"/>
      <c r="G99" s="42"/>
      <c r="H99" s="7"/>
      <c r="I99" s="7"/>
      <c r="J99" s="7"/>
      <c r="K99" s="7"/>
      <c r="L99" s="7"/>
      <c r="M99" s="7"/>
      <c r="N99" s="43"/>
      <c r="O99" s="43"/>
      <c r="P99" s="43"/>
      <c r="Q99" s="44"/>
      <c r="R99" s="44"/>
      <c r="S99" s="7"/>
      <c r="U99" s="8"/>
      <c r="V99" s="8"/>
      <c r="W99" s="7"/>
      <c r="X99" s="7"/>
      <c r="AD99" s="6"/>
      <c r="AE99" s="6"/>
      <c r="AF99" s="6"/>
      <c r="AG99" s="6"/>
      <c r="AH99" s="6"/>
      <c r="AI99" s="6"/>
    </row>
    <row r="100" spans="2:35" s="5" customFormat="1" ht="13.2" x14ac:dyDescent="0.25">
      <c r="B100" s="7"/>
      <c r="C100" s="40"/>
      <c r="D100" s="41"/>
      <c r="E100" s="41"/>
      <c r="F100" s="41"/>
      <c r="G100" s="42"/>
      <c r="H100" s="7"/>
      <c r="I100" s="7"/>
      <c r="J100" s="7"/>
      <c r="K100" s="7"/>
      <c r="L100" s="7"/>
      <c r="M100" s="7"/>
      <c r="N100" s="43"/>
      <c r="O100" s="43"/>
      <c r="P100" s="43"/>
      <c r="Q100" s="44"/>
      <c r="R100" s="44"/>
      <c r="S100" s="7"/>
      <c r="U100" s="8"/>
      <c r="V100" s="8"/>
      <c r="W100" s="7"/>
      <c r="X100" s="7"/>
      <c r="AD100" s="6"/>
      <c r="AE100" s="6"/>
      <c r="AF100" s="6"/>
      <c r="AG100" s="6"/>
      <c r="AH100" s="6"/>
      <c r="AI100" s="6"/>
    </row>
    <row r="101" spans="2:35" s="5" customFormat="1" ht="13.2" x14ac:dyDescent="0.25">
      <c r="C101" s="76"/>
      <c r="D101" s="77"/>
      <c r="E101" s="77"/>
      <c r="F101" s="77"/>
      <c r="G101" s="78"/>
      <c r="N101" s="45"/>
      <c r="O101" s="45"/>
      <c r="P101" s="45"/>
      <c r="Q101" s="46"/>
      <c r="R101" s="46"/>
      <c r="S101" s="7"/>
      <c r="U101" s="6"/>
      <c r="V101" s="6"/>
      <c r="AD101" s="6"/>
      <c r="AE101" s="6"/>
      <c r="AF101" s="6"/>
      <c r="AG101" s="6"/>
      <c r="AH101" s="6"/>
      <c r="AI101" s="6"/>
    </row>
    <row r="102" spans="2:35" s="5" customFormat="1" ht="13.2" x14ac:dyDescent="0.25">
      <c r="C102" s="76"/>
      <c r="D102" s="77"/>
      <c r="E102" s="77"/>
      <c r="F102" s="77"/>
      <c r="G102" s="78"/>
      <c r="N102" s="45"/>
      <c r="O102" s="45"/>
      <c r="P102" s="45"/>
      <c r="Q102" s="46"/>
      <c r="R102" s="46"/>
      <c r="S102" s="7"/>
      <c r="U102" s="6"/>
      <c r="V102" s="6"/>
      <c r="AD102" s="6"/>
      <c r="AE102" s="6"/>
      <c r="AF102" s="6"/>
      <c r="AG102" s="6"/>
      <c r="AH102" s="6"/>
      <c r="AI102" s="6"/>
    </row>
    <row r="103" spans="2:35" s="5" customFormat="1" ht="13.2" x14ac:dyDescent="0.25">
      <c r="C103" s="76"/>
      <c r="D103" s="77"/>
      <c r="E103" s="77"/>
      <c r="F103" s="77"/>
      <c r="G103" s="78"/>
      <c r="N103" s="45"/>
      <c r="O103" s="45"/>
      <c r="P103" s="45"/>
      <c r="Q103" s="46"/>
      <c r="R103" s="46"/>
      <c r="S103" s="7"/>
      <c r="U103" s="6"/>
      <c r="V103" s="6"/>
      <c r="AD103" s="6"/>
      <c r="AE103" s="6"/>
      <c r="AF103" s="6"/>
      <c r="AG103" s="6"/>
      <c r="AH103" s="6"/>
      <c r="AI103" s="6"/>
    </row>
    <row r="104" spans="2:35" s="5" customFormat="1" ht="13.2" x14ac:dyDescent="0.25">
      <c r="C104" s="76"/>
      <c r="D104" s="77"/>
      <c r="E104" s="77"/>
      <c r="F104" s="77"/>
      <c r="G104" s="78"/>
      <c r="N104" s="45"/>
      <c r="O104" s="45"/>
      <c r="P104" s="45"/>
      <c r="Q104" s="46"/>
      <c r="R104" s="46"/>
      <c r="S104" s="7"/>
      <c r="U104" s="6"/>
      <c r="V104" s="6"/>
      <c r="AD104" s="6"/>
      <c r="AE104" s="6"/>
      <c r="AF104" s="6"/>
      <c r="AG104" s="6"/>
      <c r="AH104" s="6"/>
      <c r="AI104" s="6"/>
    </row>
    <row r="105" spans="2:35" s="5" customFormat="1" ht="13.2" x14ac:dyDescent="0.25">
      <c r="C105" s="76"/>
      <c r="D105" s="77"/>
      <c r="E105" s="77"/>
      <c r="F105" s="77"/>
      <c r="G105" s="78"/>
      <c r="N105" s="45"/>
      <c r="O105" s="45"/>
      <c r="P105" s="45"/>
      <c r="Q105" s="46"/>
      <c r="R105" s="46"/>
      <c r="S105" s="7"/>
      <c r="U105" s="6"/>
      <c r="V105" s="6"/>
      <c r="AD105" s="6"/>
      <c r="AE105" s="6"/>
      <c r="AF105" s="6"/>
      <c r="AG105" s="6"/>
      <c r="AH105" s="6"/>
      <c r="AI105" s="6"/>
    </row>
    <row r="106" spans="2:35" s="5" customFormat="1" ht="13.2" x14ac:dyDescent="0.25">
      <c r="C106" s="76"/>
      <c r="D106" s="77"/>
      <c r="E106" s="77"/>
      <c r="F106" s="77"/>
      <c r="G106" s="78"/>
      <c r="N106" s="45"/>
      <c r="O106" s="45"/>
      <c r="P106" s="45"/>
      <c r="Q106" s="46"/>
      <c r="R106" s="46"/>
      <c r="S106" s="7"/>
      <c r="U106" s="6"/>
      <c r="V106" s="6"/>
      <c r="AD106" s="6"/>
      <c r="AE106" s="6"/>
      <c r="AF106" s="6"/>
      <c r="AG106" s="6"/>
      <c r="AH106" s="6"/>
      <c r="AI106" s="6"/>
    </row>
    <row r="107" spans="2:35" s="5" customFormat="1" ht="13.2" x14ac:dyDescent="0.25">
      <c r="C107" s="76"/>
      <c r="D107" s="77"/>
      <c r="E107" s="77"/>
      <c r="F107" s="77"/>
      <c r="G107" s="78"/>
      <c r="N107" s="45"/>
      <c r="O107" s="45"/>
      <c r="P107" s="45"/>
      <c r="Q107" s="46"/>
      <c r="R107" s="46"/>
      <c r="S107" s="7"/>
      <c r="U107" s="6"/>
      <c r="V107" s="6"/>
      <c r="AD107" s="6"/>
      <c r="AE107" s="6"/>
      <c r="AF107" s="6"/>
      <c r="AG107" s="6"/>
      <c r="AH107" s="6"/>
      <c r="AI107" s="6"/>
    </row>
    <row r="108" spans="2:35" s="5" customFormat="1" ht="13.2" x14ac:dyDescent="0.25">
      <c r="C108" s="76"/>
      <c r="D108" s="77"/>
      <c r="E108" s="77"/>
      <c r="F108" s="77"/>
      <c r="G108" s="78"/>
      <c r="N108" s="45"/>
      <c r="O108" s="45"/>
      <c r="P108" s="45"/>
      <c r="Q108" s="46"/>
      <c r="R108" s="46"/>
      <c r="S108" s="7"/>
      <c r="U108" s="6"/>
      <c r="V108" s="6"/>
      <c r="AD108" s="6"/>
      <c r="AE108" s="6"/>
      <c r="AF108" s="6"/>
      <c r="AG108" s="6"/>
      <c r="AH108" s="6"/>
      <c r="AI108" s="6"/>
    </row>
    <row r="109" spans="2:35" s="5" customFormat="1" ht="13.2" x14ac:dyDescent="0.25">
      <c r="C109" s="76"/>
      <c r="D109" s="77"/>
      <c r="E109" s="77"/>
      <c r="F109" s="77"/>
      <c r="G109" s="78"/>
      <c r="N109" s="45"/>
      <c r="O109" s="45"/>
      <c r="P109" s="45"/>
      <c r="Q109" s="46"/>
      <c r="R109" s="46"/>
      <c r="S109" s="7"/>
      <c r="U109" s="6"/>
      <c r="V109" s="6"/>
      <c r="AD109" s="6"/>
      <c r="AE109" s="6"/>
      <c r="AF109" s="6"/>
      <c r="AG109" s="6"/>
      <c r="AH109" s="6"/>
      <c r="AI109" s="6"/>
    </row>
    <row r="110" spans="2:35" s="5" customFormat="1" ht="13.2" x14ac:dyDescent="0.25">
      <c r="C110" s="76"/>
      <c r="D110" s="77"/>
      <c r="E110" s="77"/>
      <c r="F110" s="77"/>
      <c r="G110" s="78"/>
      <c r="N110" s="45"/>
      <c r="O110" s="45"/>
      <c r="P110" s="45"/>
      <c r="Q110" s="46"/>
      <c r="R110" s="46"/>
      <c r="S110" s="7"/>
      <c r="U110" s="6"/>
      <c r="V110" s="6"/>
      <c r="AD110" s="6"/>
      <c r="AE110" s="6"/>
      <c r="AF110" s="6"/>
      <c r="AG110" s="6"/>
      <c r="AH110" s="6"/>
      <c r="AI110" s="6"/>
    </row>
    <row r="111" spans="2:35" s="5" customFormat="1" ht="13.2" x14ac:dyDescent="0.25">
      <c r="C111" s="76"/>
      <c r="D111" s="77"/>
      <c r="E111" s="77"/>
      <c r="F111" s="77"/>
      <c r="G111" s="78"/>
      <c r="N111" s="45"/>
      <c r="O111" s="45"/>
      <c r="P111" s="45"/>
      <c r="Q111" s="46"/>
      <c r="R111" s="46"/>
      <c r="S111" s="7"/>
      <c r="U111" s="6"/>
      <c r="V111" s="6"/>
      <c r="AD111" s="6"/>
      <c r="AE111" s="6"/>
      <c r="AF111" s="6"/>
      <c r="AG111" s="6"/>
      <c r="AH111" s="6"/>
      <c r="AI111" s="6"/>
    </row>
    <row r="112" spans="2:35" s="5" customFormat="1" ht="13.2" x14ac:dyDescent="0.25">
      <c r="C112" s="76"/>
      <c r="D112" s="77"/>
      <c r="E112" s="77"/>
      <c r="F112" s="77"/>
      <c r="G112" s="78"/>
      <c r="N112" s="45"/>
      <c r="O112" s="45"/>
      <c r="P112" s="45"/>
      <c r="Q112" s="46"/>
      <c r="R112" s="46"/>
      <c r="S112" s="7"/>
      <c r="U112" s="6"/>
      <c r="V112" s="6"/>
      <c r="AD112" s="6"/>
      <c r="AE112" s="6"/>
      <c r="AF112" s="6"/>
      <c r="AG112" s="6"/>
      <c r="AH112" s="6"/>
      <c r="AI112" s="6"/>
    </row>
    <row r="113" spans="20:37" s="5" customFormat="1" x14ac:dyDescent="0.3">
      <c r="U113" s="6" t="s">
        <v>57</v>
      </c>
      <c r="V113" s="6" t="s">
        <v>58</v>
      </c>
      <c r="W113" s="5" t="s">
        <v>59</v>
      </c>
      <c r="Y113" s="5" t="s">
        <v>60</v>
      </c>
      <c r="Z113" s="5" t="s">
        <v>61</v>
      </c>
      <c r="AA113" s="5" t="s">
        <v>59</v>
      </c>
      <c r="AC113" s="5" t="s">
        <v>70</v>
      </c>
      <c r="AD113" s="6" t="s">
        <v>71</v>
      </c>
      <c r="AE113" s="6" t="s">
        <v>59</v>
      </c>
      <c r="AF113" s="6"/>
      <c r="AG113" s="6"/>
      <c r="AH113" s="6" t="s">
        <v>72</v>
      </c>
      <c r="AI113" s="6" t="s">
        <v>73</v>
      </c>
      <c r="AJ113" s="112"/>
      <c r="AK113" s="112"/>
    </row>
    <row r="114" spans="20:37" s="5" customFormat="1" x14ac:dyDescent="0.3">
      <c r="T114" s="5" t="s">
        <v>55</v>
      </c>
      <c r="U114" s="79">
        <f>U85/79</f>
        <v>0</v>
      </c>
      <c r="V114" s="79">
        <f>V85/79</f>
        <v>0</v>
      </c>
      <c r="W114" s="5">
        <v>0</v>
      </c>
      <c r="Y114" s="80">
        <f>Y85/79</f>
        <v>0</v>
      </c>
      <c r="Z114" s="80">
        <f>Z85/79</f>
        <v>0</v>
      </c>
      <c r="AA114" s="5">
        <v>0</v>
      </c>
      <c r="AC114" s="80">
        <f>AC85/79</f>
        <v>0</v>
      </c>
      <c r="AD114" s="80">
        <f>AD85/79</f>
        <v>0</v>
      </c>
      <c r="AE114" s="6">
        <v>0</v>
      </c>
      <c r="AF114" s="6"/>
      <c r="AG114" s="6"/>
      <c r="AH114" s="79">
        <f>AH85/79</f>
        <v>0</v>
      </c>
      <c r="AI114" s="79">
        <f>AI85/79</f>
        <v>0</v>
      </c>
      <c r="AJ114" s="114"/>
      <c r="AK114" s="114"/>
    </row>
    <row r="115" spans="20:37" s="5" customFormat="1" x14ac:dyDescent="0.3">
      <c r="T115" s="5" t="s">
        <v>56</v>
      </c>
      <c r="U115" s="79">
        <f>U86/79</f>
        <v>0</v>
      </c>
      <c r="V115" s="79">
        <f>V86/79</f>
        <v>0</v>
      </c>
      <c r="W115" s="5">
        <v>0</v>
      </c>
      <c r="Y115" s="80">
        <f>Y86/79</f>
        <v>0</v>
      </c>
      <c r="Z115" s="80">
        <f>Z86/79</f>
        <v>0</v>
      </c>
      <c r="AA115" s="5">
        <v>0</v>
      </c>
      <c r="AC115" s="80">
        <f>AC86/79</f>
        <v>0</v>
      </c>
      <c r="AD115" s="80">
        <f>AD86/79</f>
        <v>0</v>
      </c>
      <c r="AE115" s="6">
        <v>0</v>
      </c>
      <c r="AF115" s="6"/>
      <c r="AG115" s="6"/>
      <c r="AH115" s="79">
        <f>AH86/79</f>
        <v>0</v>
      </c>
      <c r="AI115" s="79">
        <f>AI86/79</f>
        <v>0</v>
      </c>
      <c r="AJ115" s="112"/>
      <c r="AK115" s="112"/>
    </row>
    <row r="116" spans="20:37" s="5" customFormat="1" x14ac:dyDescent="0.3">
      <c r="U116" s="79"/>
      <c r="V116" s="6"/>
      <c r="Y116" s="80"/>
      <c r="AC116" s="80"/>
      <c r="AD116" s="80"/>
      <c r="AE116" s="6"/>
      <c r="AF116" s="6"/>
      <c r="AG116" s="6"/>
      <c r="AH116" s="79" t="s">
        <v>75</v>
      </c>
      <c r="AI116" s="79" t="s">
        <v>74</v>
      </c>
      <c r="AJ116" s="112"/>
      <c r="AK116" s="112"/>
    </row>
    <row r="117" spans="20:37" s="5" customFormat="1" x14ac:dyDescent="0.3">
      <c r="T117" s="5" t="s">
        <v>62</v>
      </c>
      <c r="U117" s="79">
        <f>U91/79</f>
        <v>0</v>
      </c>
      <c r="V117" s="79">
        <f>V91/79</f>
        <v>0</v>
      </c>
      <c r="W117" s="5">
        <v>0</v>
      </c>
      <c r="Y117" s="80">
        <f>Y91/79</f>
        <v>0</v>
      </c>
      <c r="Z117" s="80">
        <f>Z91/79</f>
        <v>0</v>
      </c>
      <c r="AA117" s="5">
        <v>0</v>
      </c>
      <c r="AC117" s="80">
        <f>AC91/79</f>
        <v>0</v>
      </c>
      <c r="AD117" s="80">
        <f>AD91/79</f>
        <v>0</v>
      </c>
      <c r="AE117" s="6">
        <v>0</v>
      </c>
      <c r="AF117" s="6"/>
      <c r="AG117" s="6"/>
      <c r="AH117" s="79">
        <f>AH91/79</f>
        <v>0</v>
      </c>
      <c r="AI117" s="79">
        <f>AI91/79</f>
        <v>0</v>
      </c>
      <c r="AJ117" s="112"/>
      <c r="AK117" s="112"/>
    </row>
    <row r="118" spans="20:37" s="5" customFormat="1" x14ac:dyDescent="0.3">
      <c r="T118" s="5" t="s">
        <v>63</v>
      </c>
      <c r="U118" s="79">
        <f>U92/79</f>
        <v>0</v>
      </c>
      <c r="V118" s="79">
        <f>V92/79</f>
        <v>0</v>
      </c>
      <c r="W118" s="5">
        <v>0</v>
      </c>
      <c r="Y118" s="80">
        <f>Y92/79</f>
        <v>0</v>
      </c>
      <c r="Z118" s="80">
        <f>Z92/79</f>
        <v>0</v>
      </c>
      <c r="AA118" s="5">
        <v>0</v>
      </c>
      <c r="AC118" s="80">
        <f>AC92/79</f>
        <v>0</v>
      </c>
      <c r="AD118" s="80">
        <f>AD92/79</f>
        <v>0</v>
      </c>
      <c r="AE118" s="6">
        <v>0</v>
      </c>
      <c r="AF118" s="6"/>
      <c r="AG118" s="6"/>
      <c r="AH118" s="79">
        <f>AH92/79</f>
        <v>0</v>
      </c>
      <c r="AI118" s="79">
        <f>AI92/79</f>
        <v>0</v>
      </c>
      <c r="AJ118" s="112"/>
      <c r="AK118" s="112"/>
    </row>
    <row r="119" spans="20:37" s="5" customFormat="1" x14ac:dyDescent="0.3">
      <c r="U119" s="79"/>
      <c r="V119" s="6"/>
      <c r="Y119" s="80"/>
      <c r="AC119" s="80"/>
      <c r="AD119" s="80"/>
      <c r="AE119" s="6"/>
      <c r="AF119" s="6"/>
      <c r="AG119" s="6"/>
      <c r="AH119" s="6" t="s">
        <v>76</v>
      </c>
      <c r="AI119" s="6" t="s">
        <v>77</v>
      </c>
      <c r="AJ119" s="112"/>
      <c r="AK119" s="112"/>
    </row>
    <row r="120" spans="20:37" s="5" customFormat="1" x14ac:dyDescent="0.3">
      <c r="T120" s="5" t="s">
        <v>64</v>
      </c>
      <c r="U120" s="79">
        <f>U95/79</f>
        <v>0</v>
      </c>
      <c r="V120" s="79">
        <f>V95/79</f>
        <v>0</v>
      </c>
      <c r="W120" s="5">
        <v>0</v>
      </c>
      <c r="Y120" s="80">
        <f>Y95/79</f>
        <v>0</v>
      </c>
      <c r="Z120" s="80">
        <f>Z95/79</f>
        <v>0</v>
      </c>
      <c r="AA120" s="5">
        <v>0</v>
      </c>
      <c r="AC120" s="80">
        <f>AC95/79</f>
        <v>0</v>
      </c>
      <c r="AD120" s="80">
        <f>AD95/79</f>
        <v>0</v>
      </c>
      <c r="AE120" s="6">
        <v>0</v>
      </c>
      <c r="AF120" s="6"/>
      <c r="AG120" s="6"/>
      <c r="AH120" s="79">
        <f>AH96/79</f>
        <v>0</v>
      </c>
      <c r="AI120" s="79">
        <f>AI96/79</f>
        <v>0</v>
      </c>
      <c r="AJ120" s="112"/>
      <c r="AK120" s="112"/>
    </row>
    <row r="121" spans="20:37" s="5" customFormat="1" x14ac:dyDescent="0.3">
      <c r="T121" s="5" t="s">
        <v>65</v>
      </c>
      <c r="U121" s="79">
        <f>U96/79</f>
        <v>0</v>
      </c>
      <c r="V121" s="79">
        <f>V96/79</f>
        <v>0</v>
      </c>
      <c r="W121" s="5">
        <v>0</v>
      </c>
      <c r="Y121" s="80">
        <f>Y96/79</f>
        <v>0</v>
      </c>
      <c r="Z121" s="80">
        <f>Z96/79</f>
        <v>0</v>
      </c>
      <c r="AA121" s="5">
        <v>0</v>
      </c>
      <c r="AC121" s="80">
        <f>AC96/79</f>
        <v>0</v>
      </c>
      <c r="AD121" s="80">
        <f>AD96/79</f>
        <v>0</v>
      </c>
      <c r="AE121" s="6">
        <v>0</v>
      </c>
      <c r="AF121" s="6"/>
      <c r="AG121" s="6"/>
      <c r="AH121" s="79">
        <f>AH97/79</f>
        <v>0</v>
      </c>
      <c r="AI121" s="79">
        <f>AI97/79</f>
        <v>0</v>
      </c>
      <c r="AJ121" s="112"/>
      <c r="AK121" s="112"/>
    </row>
    <row r="122" spans="20:37" s="5" customFormat="1" x14ac:dyDescent="0.3">
      <c r="U122" s="79"/>
      <c r="V122" s="79"/>
      <c r="Y122" s="80"/>
      <c r="Z122" s="80"/>
      <c r="AC122" s="80"/>
      <c r="AD122" s="80"/>
      <c r="AE122" s="6"/>
      <c r="AF122" s="6"/>
      <c r="AG122" s="6"/>
      <c r="AH122" s="6"/>
      <c r="AI122" s="6"/>
      <c r="AJ122" s="112"/>
      <c r="AK122" s="112"/>
    </row>
    <row r="123" spans="20:37" s="5" customFormat="1" x14ac:dyDescent="0.3">
      <c r="T123" s="5" t="s">
        <v>66</v>
      </c>
      <c r="U123" s="79">
        <f>U98/79</f>
        <v>0</v>
      </c>
      <c r="V123" s="79">
        <f>V98/79</f>
        <v>0</v>
      </c>
      <c r="W123" s="5">
        <v>0</v>
      </c>
      <c r="Y123" s="80">
        <f>Y98/79</f>
        <v>0</v>
      </c>
      <c r="Z123" s="80">
        <f>Z98/79</f>
        <v>0</v>
      </c>
      <c r="AA123" s="5">
        <v>0</v>
      </c>
      <c r="AC123" s="80">
        <f>AC98/79</f>
        <v>0</v>
      </c>
      <c r="AD123" s="80">
        <f>AD98/79</f>
        <v>0</v>
      </c>
      <c r="AE123" s="6">
        <v>0</v>
      </c>
      <c r="AF123" s="6"/>
      <c r="AG123" s="6"/>
      <c r="AH123" s="6"/>
      <c r="AI123" s="6"/>
      <c r="AJ123" s="112"/>
      <c r="AK123" s="112"/>
    </row>
    <row r="124" spans="20:37" s="5" customFormat="1" x14ac:dyDescent="0.3">
      <c r="T124" s="5" t="s">
        <v>67</v>
      </c>
      <c r="U124" s="79">
        <f>U99/79</f>
        <v>0</v>
      </c>
      <c r="V124" s="79">
        <f>V99/79</f>
        <v>0</v>
      </c>
      <c r="W124" s="5">
        <v>0</v>
      </c>
      <c r="Y124" s="80">
        <f>Y99/79</f>
        <v>0</v>
      </c>
      <c r="Z124" s="80">
        <f>Z99/79</f>
        <v>0</v>
      </c>
      <c r="AA124" s="5">
        <v>0</v>
      </c>
      <c r="AC124" s="80">
        <f>AC99/79</f>
        <v>0</v>
      </c>
      <c r="AD124" s="80">
        <f>AD99/79</f>
        <v>0</v>
      </c>
      <c r="AE124" s="6">
        <v>0</v>
      </c>
      <c r="AF124" s="6"/>
      <c r="AG124" s="6"/>
      <c r="AH124" s="6"/>
      <c r="AI124" s="6"/>
      <c r="AJ124" s="112"/>
      <c r="AK124" s="112"/>
    </row>
    <row r="125" spans="20:37" s="5" customFormat="1" x14ac:dyDescent="0.3">
      <c r="U125" s="6"/>
      <c r="V125" s="6"/>
      <c r="Z125" s="80"/>
      <c r="AD125" s="6"/>
      <c r="AE125" s="6"/>
      <c r="AF125" s="6"/>
      <c r="AG125" s="6"/>
      <c r="AH125" s="6"/>
      <c r="AI125" s="6"/>
      <c r="AJ125" s="112"/>
      <c r="AK125" s="112"/>
    </row>
    <row r="126" spans="20:37" s="5" customFormat="1" x14ac:dyDescent="0.3">
      <c r="T126" s="5" t="s">
        <v>68</v>
      </c>
      <c r="U126" s="6">
        <v>6</v>
      </c>
      <c r="V126" s="6">
        <v>4</v>
      </c>
      <c r="W126" s="5">
        <v>0</v>
      </c>
      <c r="Y126" s="5">
        <v>8</v>
      </c>
      <c r="Z126" s="5">
        <v>2</v>
      </c>
      <c r="AA126" s="5">
        <v>0</v>
      </c>
      <c r="AD126" s="6"/>
      <c r="AE126" s="6"/>
      <c r="AF126" s="6"/>
      <c r="AG126" s="6"/>
      <c r="AH126" s="6"/>
      <c r="AI126" s="6"/>
      <c r="AJ126" s="112"/>
      <c r="AK126" s="112"/>
    </row>
    <row r="127" spans="20:37" s="5" customFormat="1" x14ac:dyDescent="0.3">
      <c r="T127" s="5" t="s">
        <v>69</v>
      </c>
      <c r="U127" s="6">
        <v>5</v>
      </c>
      <c r="V127" s="6">
        <v>64</v>
      </c>
      <c r="W127" s="5">
        <v>0</v>
      </c>
      <c r="Y127" s="5">
        <v>11</v>
      </c>
      <c r="Z127" s="5">
        <v>58</v>
      </c>
      <c r="AA127" s="5">
        <v>0</v>
      </c>
      <c r="AD127" s="6"/>
      <c r="AE127" s="6"/>
      <c r="AF127" s="6"/>
      <c r="AG127" s="6"/>
      <c r="AH127" s="6"/>
      <c r="AI127" s="6"/>
      <c r="AJ127" s="112"/>
      <c r="AK127" s="112"/>
    </row>
    <row r="128" spans="20:37" s="5" customFormat="1" x14ac:dyDescent="0.3">
      <c r="U128" s="6"/>
      <c r="V128" s="6"/>
      <c r="AD128" s="6"/>
      <c r="AE128" s="6"/>
      <c r="AF128" s="6"/>
      <c r="AG128" s="6"/>
      <c r="AH128" s="6"/>
      <c r="AI128" s="6"/>
      <c r="AJ128" s="112"/>
      <c r="AK128" s="112"/>
    </row>
    <row r="129" spans="21:35" s="5" customFormat="1" ht="13.2" x14ac:dyDescent="0.25">
      <c r="U129" s="6"/>
      <c r="V129" s="6"/>
      <c r="AD129" s="6"/>
      <c r="AE129" s="6"/>
      <c r="AF129" s="6"/>
      <c r="AG129" s="6"/>
      <c r="AH129" s="6"/>
      <c r="AI129" s="6"/>
    </row>
    <row r="130" spans="21:35" s="5" customFormat="1" ht="13.2" x14ac:dyDescent="0.25">
      <c r="U130" s="6"/>
      <c r="V130" s="6"/>
      <c r="AD130" s="6"/>
      <c r="AE130" s="6"/>
      <c r="AF130" s="6"/>
      <c r="AG130" s="6"/>
      <c r="AH130" s="6"/>
      <c r="AI130" s="6"/>
    </row>
    <row r="131" spans="21:35" s="5" customFormat="1" ht="13.2" x14ac:dyDescent="0.25">
      <c r="U131" s="6"/>
      <c r="V131" s="6"/>
      <c r="AD131" s="6"/>
      <c r="AE131" s="6"/>
      <c r="AF131" s="6"/>
      <c r="AG131" s="6"/>
      <c r="AH131" s="6"/>
      <c r="AI131" s="6"/>
    </row>
    <row r="132" spans="21:35" s="5" customFormat="1" ht="13.2" x14ac:dyDescent="0.25">
      <c r="U132" s="6"/>
      <c r="V132" s="6"/>
      <c r="AD132" s="6"/>
      <c r="AE132" s="6"/>
      <c r="AF132" s="6"/>
      <c r="AG132" s="6"/>
      <c r="AH132" s="6"/>
      <c r="AI132" s="6"/>
    </row>
    <row r="133" spans="21:35" s="5" customFormat="1" ht="13.2" x14ac:dyDescent="0.25">
      <c r="U133" s="6"/>
      <c r="V133" s="6"/>
      <c r="AD133" s="6"/>
      <c r="AE133" s="6"/>
      <c r="AF133" s="6"/>
      <c r="AG133" s="6"/>
      <c r="AH133" s="6"/>
      <c r="AI133" s="6"/>
    </row>
    <row r="134" spans="21:35" s="5" customFormat="1" ht="13.2" x14ac:dyDescent="0.25">
      <c r="U134" s="77"/>
      <c r="V134" s="77"/>
      <c r="AD134" s="6"/>
      <c r="AE134" s="6"/>
      <c r="AF134" s="6"/>
      <c r="AG134" s="6"/>
      <c r="AH134" s="6"/>
      <c r="AI134" s="6"/>
    </row>
    <row r="135" spans="21:35" s="5" customFormat="1" ht="13.2" x14ac:dyDescent="0.25">
      <c r="U135" s="77"/>
      <c r="V135" s="77"/>
      <c r="AD135" s="6"/>
      <c r="AE135" s="6"/>
      <c r="AF135" s="6"/>
      <c r="AG135" s="6"/>
      <c r="AH135" s="6"/>
      <c r="AI135" s="6"/>
    </row>
    <row r="136" spans="21:35" s="5" customFormat="1" ht="13.2" x14ac:dyDescent="0.25">
      <c r="U136" s="77"/>
      <c r="V136" s="77"/>
      <c r="AD136" s="6"/>
      <c r="AE136" s="6"/>
      <c r="AF136" s="6"/>
      <c r="AG136" s="6"/>
      <c r="AH136" s="6"/>
      <c r="AI136" s="6"/>
    </row>
    <row r="137" spans="21:35" s="5" customFormat="1" ht="13.2" x14ac:dyDescent="0.25">
      <c r="U137" s="77"/>
      <c r="V137" s="77"/>
      <c r="AD137" s="6"/>
      <c r="AE137" s="6"/>
      <c r="AF137" s="6"/>
      <c r="AG137" s="6"/>
      <c r="AH137" s="6"/>
      <c r="AI137" s="6"/>
    </row>
    <row r="138" spans="21:35" s="5" customFormat="1" ht="13.2" x14ac:dyDescent="0.25">
      <c r="U138" s="77"/>
      <c r="V138" s="77"/>
      <c r="AD138" s="6"/>
      <c r="AE138" s="6"/>
      <c r="AF138" s="6"/>
      <c r="AG138" s="6"/>
      <c r="AH138" s="6"/>
      <c r="AI138" s="6"/>
    </row>
    <row r="139" spans="21:35" s="5" customFormat="1" ht="13.2" x14ac:dyDescent="0.25">
      <c r="U139" s="77"/>
      <c r="V139" s="77"/>
      <c r="AD139" s="6"/>
      <c r="AE139" s="6"/>
      <c r="AF139" s="6"/>
      <c r="AG139" s="6"/>
      <c r="AH139" s="6"/>
      <c r="AI139" s="6"/>
    </row>
    <row r="140" spans="21:35" s="5" customFormat="1" ht="13.2" x14ac:dyDescent="0.25">
      <c r="U140" s="77"/>
      <c r="V140" s="77"/>
      <c r="AD140" s="6"/>
      <c r="AE140" s="6"/>
      <c r="AF140" s="6"/>
      <c r="AG140" s="6"/>
      <c r="AH140" s="6"/>
      <c r="AI140" s="6"/>
    </row>
    <row r="141" spans="21:35" s="5" customFormat="1" ht="13.2" x14ac:dyDescent="0.25">
      <c r="U141" s="77"/>
      <c r="V141" s="77"/>
      <c r="AD141" s="6"/>
      <c r="AE141" s="6"/>
      <c r="AF141" s="6"/>
      <c r="AG141" s="6"/>
      <c r="AH141" s="6"/>
      <c r="AI141" s="6"/>
    </row>
    <row r="142" spans="21:35" s="5" customFormat="1" ht="13.2" x14ac:dyDescent="0.25">
      <c r="U142" s="77"/>
      <c r="V142" s="77"/>
      <c r="AD142" s="6"/>
      <c r="AE142" s="6"/>
      <c r="AF142" s="6"/>
      <c r="AG142" s="6"/>
      <c r="AH142" s="6"/>
      <c r="AI142" s="6"/>
    </row>
    <row r="143" spans="21:35" s="5" customFormat="1" ht="13.2" x14ac:dyDescent="0.25">
      <c r="U143" s="77"/>
      <c r="V143" s="77"/>
      <c r="AD143" s="6"/>
      <c r="AE143" s="6"/>
      <c r="AF143" s="6"/>
      <c r="AG143" s="6"/>
      <c r="AH143" s="6"/>
      <c r="AI143" s="6"/>
    </row>
    <row r="144" spans="21:35" s="5" customFormat="1" ht="13.2" x14ac:dyDescent="0.25">
      <c r="U144" s="77"/>
      <c r="V144" s="77"/>
      <c r="AD144" s="6"/>
      <c r="AE144" s="6"/>
      <c r="AF144" s="6"/>
      <c r="AG144" s="6"/>
      <c r="AH144" s="6"/>
      <c r="AI144" s="6"/>
    </row>
    <row r="145" spans="31:35" s="5" customFormat="1" ht="13.2" x14ac:dyDescent="0.25">
      <c r="AE145" s="6"/>
      <c r="AF145" s="6"/>
      <c r="AG145" s="6"/>
      <c r="AH145" s="6"/>
      <c r="AI145" s="6"/>
    </row>
    <row r="146" spans="31:35" s="5" customFormat="1" ht="13.2" x14ac:dyDescent="0.25">
      <c r="AE146" s="6"/>
      <c r="AF146" s="6"/>
      <c r="AG146" s="6"/>
      <c r="AH146" s="6"/>
      <c r="AI146" s="6"/>
    </row>
    <row r="147" spans="31:35" s="5" customFormat="1" ht="13.2" x14ac:dyDescent="0.25">
      <c r="AE147" s="6"/>
      <c r="AF147" s="6"/>
      <c r="AG147" s="6"/>
      <c r="AH147" s="6"/>
      <c r="AI147" s="6"/>
    </row>
    <row r="148" spans="31:35" s="5" customFormat="1" ht="13.2" x14ac:dyDescent="0.25">
      <c r="AE148" s="6"/>
      <c r="AF148" s="6"/>
      <c r="AG148" s="6"/>
      <c r="AH148" s="6"/>
      <c r="AI148" s="6"/>
    </row>
    <row r="149" spans="31:35" s="5" customFormat="1" ht="13.2" x14ac:dyDescent="0.25">
      <c r="AE149" s="6"/>
      <c r="AF149" s="6"/>
      <c r="AG149" s="6"/>
      <c r="AH149" s="6"/>
      <c r="AI149" s="6"/>
    </row>
    <row r="150" spans="31:35" s="5" customFormat="1" ht="13.2" x14ac:dyDescent="0.25">
      <c r="AE150" s="6"/>
      <c r="AF150" s="6"/>
      <c r="AG150" s="6"/>
      <c r="AH150" s="6"/>
      <c r="AI150" s="6"/>
    </row>
    <row r="151" spans="31:35" s="5" customFormat="1" ht="13.2" x14ac:dyDescent="0.25">
      <c r="AE151" s="6"/>
      <c r="AF151" s="6"/>
      <c r="AG151" s="6"/>
      <c r="AH151" s="6"/>
      <c r="AI151" s="6"/>
    </row>
    <row r="152" spans="31:35" s="5" customFormat="1" ht="13.2" x14ac:dyDescent="0.25">
      <c r="AE152" s="6"/>
      <c r="AF152" s="6"/>
      <c r="AG152" s="6"/>
      <c r="AH152" s="6"/>
      <c r="AI152" s="6"/>
    </row>
    <row r="153" spans="31:35" s="5" customFormat="1" ht="13.2" x14ac:dyDescent="0.25">
      <c r="AE153" s="6"/>
      <c r="AF153" s="6"/>
      <c r="AG153" s="6"/>
      <c r="AH153" s="6"/>
      <c r="AI153" s="6"/>
    </row>
    <row r="154" spans="31:35" s="5" customFormat="1" ht="13.2" x14ac:dyDescent="0.25">
      <c r="AE154" s="6"/>
      <c r="AF154" s="6"/>
      <c r="AG154" s="6"/>
      <c r="AH154" s="6"/>
      <c r="AI154" s="6"/>
    </row>
    <row r="155" spans="31:35" s="5" customFormat="1" ht="13.2" x14ac:dyDescent="0.25">
      <c r="AE155" s="6"/>
      <c r="AF155" s="6"/>
      <c r="AG155" s="6"/>
      <c r="AH155" s="6"/>
      <c r="AI155" s="6"/>
    </row>
    <row r="156" spans="31:35" s="5" customFormat="1" ht="13.2" x14ac:dyDescent="0.25">
      <c r="AE156" s="6"/>
      <c r="AF156" s="6"/>
      <c r="AG156" s="6"/>
      <c r="AH156" s="6"/>
      <c r="AI156" s="6"/>
    </row>
    <row r="157" spans="31:35" s="5" customFormat="1" ht="13.2" x14ac:dyDescent="0.25">
      <c r="AE157" s="6"/>
      <c r="AF157" s="6"/>
      <c r="AG157" s="6"/>
      <c r="AH157" s="6"/>
      <c r="AI157" s="6"/>
    </row>
    <row r="158" spans="31:35" s="5" customFormat="1" ht="13.2" x14ac:dyDescent="0.25">
      <c r="AE158" s="6"/>
      <c r="AF158" s="6"/>
      <c r="AG158" s="6"/>
      <c r="AH158" s="6"/>
      <c r="AI158" s="6"/>
    </row>
    <row r="159" spans="31:35" s="5" customFormat="1" ht="13.2" x14ac:dyDescent="0.25">
      <c r="AE159" s="6"/>
      <c r="AF159" s="6"/>
      <c r="AG159" s="6"/>
      <c r="AH159" s="6"/>
      <c r="AI159" s="6"/>
    </row>
    <row r="160" spans="31:35" s="5" customFormat="1" ht="13.2" x14ac:dyDescent="0.25">
      <c r="AE160" s="6"/>
      <c r="AF160" s="6"/>
      <c r="AG160" s="6"/>
      <c r="AH160" s="6"/>
      <c r="AI160" s="6"/>
    </row>
    <row r="161" spans="31:35" s="5" customFormat="1" ht="13.2" x14ac:dyDescent="0.25">
      <c r="AE161" s="6"/>
      <c r="AF161" s="6"/>
      <c r="AG161" s="6"/>
      <c r="AH161" s="6"/>
      <c r="AI161" s="6"/>
    </row>
    <row r="162" spans="31:35" s="5" customFormat="1" ht="13.2" x14ac:dyDescent="0.25">
      <c r="AE162" s="6"/>
      <c r="AF162" s="6"/>
      <c r="AG162" s="6"/>
      <c r="AH162" s="6"/>
      <c r="AI162" s="6"/>
    </row>
    <row r="163" spans="31:35" s="5" customFormat="1" ht="13.2" x14ac:dyDescent="0.25">
      <c r="AE163" s="6"/>
      <c r="AF163" s="6"/>
      <c r="AG163" s="6"/>
      <c r="AH163" s="6"/>
      <c r="AI163" s="6"/>
    </row>
    <row r="164" spans="31:35" s="5" customFormat="1" ht="13.2" x14ac:dyDescent="0.25">
      <c r="AE164" s="6"/>
      <c r="AF164" s="6"/>
      <c r="AG164" s="6"/>
      <c r="AH164" s="6"/>
      <c r="AI164" s="6"/>
    </row>
    <row r="165" spans="31:35" s="5" customFormat="1" ht="13.2" x14ac:dyDescent="0.25">
      <c r="AE165" s="6"/>
      <c r="AF165" s="6"/>
      <c r="AG165" s="6"/>
      <c r="AH165" s="6"/>
      <c r="AI165" s="6"/>
    </row>
    <row r="166" spans="31:35" s="5" customFormat="1" ht="13.2" x14ac:dyDescent="0.25">
      <c r="AE166" s="6"/>
      <c r="AF166" s="6"/>
      <c r="AG166" s="6"/>
      <c r="AH166" s="6"/>
      <c r="AI166" s="6"/>
    </row>
    <row r="167" spans="31:35" s="5" customFormat="1" ht="13.2" x14ac:dyDescent="0.25">
      <c r="AE167" s="6"/>
      <c r="AF167" s="6"/>
      <c r="AG167" s="6"/>
      <c r="AH167" s="6"/>
      <c r="AI167" s="6"/>
    </row>
    <row r="168" spans="31:35" s="5" customFormat="1" ht="13.2" x14ac:dyDescent="0.25">
      <c r="AE168" s="6"/>
      <c r="AF168" s="6"/>
      <c r="AG168" s="6"/>
      <c r="AH168" s="6"/>
      <c r="AI168" s="6"/>
    </row>
    <row r="169" spans="31:35" s="5" customFormat="1" ht="13.2" x14ac:dyDescent="0.25">
      <c r="AE169" s="6"/>
      <c r="AF169" s="6"/>
      <c r="AG169" s="6"/>
      <c r="AH169" s="6"/>
      <c r="AI169" s="6"/>
    </row>
    <row r="170" spans="31:35" s="5" customFormat="1" ht="13.2" x14ac:dyDescent="0.25">
      <c r="AE170" s="6"/>
      <c r="AF170" s="6"/>
      <c r="AG170" s="6"/>
      <c r="AH170" s="6"/>
      <c r="AI170" s="6"/>
    </row>
    <row r="171" spans="31:35" s="5" customFormat="1" ht="13.2" x14ac:dyDescent="0.25">
      <c r="AE171" s="6"/>
      <c r="AF171" s="6"/>
      <c r="AG171" s="6"/>
      <c r="AH171" s="6"/>
      <c r="AI171" s="6"/>
    </row>
    <row r="172" spans="31:35" s="5" customFormat="1" ht="13.2" x14ac:dyDescent="0.25">
      <c r="AE172" s="6"/>
      <c r="AF172" s="6"/>
      <c r="AG172" s="6"/>
      <c r="AH172" s="6"/>
      <c r="AI172" s="6"/>
    </row>
    <row r="173" spans="31:35" s="5" customFormat="1" ht="13.2" x14ac:dyDescent="0.25">
      <c r="AE173" s="6"/>
      <c r="AF173" s="6"/>
      <c r="AG173" s="6"/>
      <c r="AH173" s="6"/>
      <c r="AI173" s="6"/>
    </row>
    <row r="174" spans="31:35" s="5" customFormat="1" ht="13.2" x14ac:dyDescent="0.25">
      <c r="AE174" s="6"/>
      <c r="AF174" s="6"/>
      <c r="AG174" s="6"/>
      <c r="AH174" s="6"/>
      <c r="AI174" s="6"/>
    </row>
    <row r="175" spans="31:35" s="5" customFormat="1" ht="13.2" x14ac:dyDescent="0.25">
      <c r="AE175" s="6"/>
      <c r="AF175" s="6"/>
      <c r="AG175" s="6"/>
      <c r="AH175" s="6"/>
      <c r="AI175" s="6"/>
    </row>
    <row r="176" spans="31:35" s="5" customFormat="1" ht="13.2" x14ac:dyDescent="0.25">
      <c r="AE176" s="6"/>
      <c r="AF176" s="6"/>
      <c r="AG176" s="6"/>
      <c r="AH176" s="6"/>
      <c r="AI176" s="6"/>
    </row>
    <row r="177" spans="31:35" s="5" customFormat="1" ht="13.2" x14ac:dyDescent="0.25">
      <c r="AE177" s="6"/>
      <c r="AF177" s="6"/>
      <c r="AG177" s="6"/>
      <c r="AH177" s="6"/>
      <c r="AI177" s="6"/>
    </row>
    <row r="178" spans="31:35" s="5" customFormat="1" ht="13.2" x14ac:dyDescent="0.25">
      <c r="AE178" s="6"/>
      <c r="AF178" s="6"/>
      <c r="AG178" s="6"/>
      <c r="AH178" s="6"/>
      <c r="AI178"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78"/>
  <sheetViews>
    <sheetView topLeftCell="AR75" workbookViewId="0">
      <selection activeCell="AZ86" sqref="AZ86"/>
    </sheetView>
  </sheetViews>
  <sheetFormatPr defaultColWidth="9.109375" defaultRowHeight="14.4" x14ac:dyDescent="0.3"/>
  <cols>
    <col min="1" max="1" width="12.109375" style="7" customWidth="1"/>
    <col min="2" max="2" width="7" style="5" customWidth="1"/>
    <col min="3" max="3" width="8" style="76" customWidth="1"/>
    <col min="4" max="4" width="7.33203125" style="77" customWidth="1"/>
    <col min="5" max="5" width="6.44140625" style="77" customWidth="1"/>
    <col min="6" max="6" width="5.88671875" style="77" customWidth="1"/>
    <col min="7" max="7" width="7" style="78" customWidth="1"/>
    <col min="8" max="8" width="6.109375" style="5" customWidth="1"/>
    <col min="9" max="9" width="5.6640625" style="5" customWidth="1"/>
    <col min="10" max="10" width="6.44140625" style="5" customWidth="1"/>
    <col min="11" max="11" width="6.109375" style="5" customWidth="1"/>
    <col min="12" max="12" width="6" style="5" customWidth="1"/>
    <col min="13" max="13" width="6.6640625" style="5" customWidth="1"/>
    <col min="14" max="14" width="6.88671875" style="45" customWidth="1"/>
    <col min="15" max="15" width="6.109375" style="45" customWidth="1"/>
    <col min="16" max="16" width="5.6640625" style="45" customWidth="1"/>
    <col min="17" max="17" width="7" style="46" customWidth="1"/>
    <col min="18" max="18" width="6" style="46" customWidth="1"/>
    <col min="19" max="19" width="60.88671875" style="7" customWidth="1"/>
    <col min="20" max="20" width="16" style="5" customWidth="1"/>
    <col min="21" max="21" width="6.33203125" style="77" customWidth="1"/>
    <col min="22" max="22" width="6.5546875" style="77" customWidth="1"/>
    <col min="23" max="23" width="5.88671875" style="5" customWidth="1"/>
    <col min="24" max="24" width="6.5546875" style="5" customWidth="1"/>
    <col min="25" max="25" width="6.6640625" style="5" customWidth="1"/>
    <col min="26" max="26" width="6.33203125" style="5" customWidth="1"/>
    <col min="27" max="27" width="6" style="5" customWidth="1"/>
    <col min="28" max="28" width="4.6640625" style="5" customWidth="1"/>
    <col min="29" max="29" width="6.33203125" style="5" customWidth="1"/>
    <col min="30" max="30" width="6" style="6" customWidth="1"/>
    <col min="31" max="31" width="7" style="45" customWidth="1"/>
    <col min="32" max="32" width="5.6640625" style="45" customWidth="1"/>
    <col min="33" max="33" width="4.88671875" style="45" customWidth="1"/>
    <col min="34" max="35" width="12.44140625" style="46" customWidth="1"/>
    <col min="36" max="37" width="12.44140625" style="117" customWidth="1"/>
    <col min="38" max="39" width="20.5546875" style="112" customWidth="1"/>
    <col min="40" max="40" width="15.88671875" style="47" customWidth="1"/>
    <col min="41" max="41" width="14.6640625" style="47" customWidth="1"/>
    <col min="42" max="42" width="17.5546875" style="47" customWidth="1"/>
    <col min="43" max="44" width="17.5546875" style="122" customWidth="1"/>
    <col min="45" max="45" width="17.5546875" style="47" customWidth="1"/>
    <col min="46" max="48" width="15.109375" style="47" customWidth="1"/>
    <col min="49" max="50" width="9.109375" style="6"/>
    <col min="51" max="51" width="9.109375" style="47"/>
    <col min="52" max="52" width="9.109375" style="6"/>
    <col min="53" max="53" width="17.33203125" style="89" customWidth="1"/>
    <col min="54" max="54" width="18.109375" style="92" customWidth="1"/>
    <col min="55" max="55" width="18.33203125" style="93" customWidth="1"/>
    <col min="56" max="56" width="9.109375" style="93"/>
    <col min="57" max="57" width="13.33203125" style="93" customWidth="1"/>
    <col min="58" max="58" width="13.109375" style="93" customWidth="1"/>
    <col min="59" max="59" width="12.44140625" style="93" customWidth="1"/>
    <col min="60" max="60" width="9.109375" style="6"/>
    <col min="61" max="61" width="17.33203125" style="128" customWidth="1"/>
    <col min="62" max="62" width="18.109375" style="129" customWidth="1"/>
    <col min="63" max="63" width="18.33203125" style="128" customWidth="1"/>
    <col min="64" max="64" width="9.109375" style="128"/>
    <col min="65" max="65" width="13.33203125" style="128" customWidth="1"/>
    <col min="66" max="66" width="13.109375" style="128" customWidth="1"/>
    <col min="67" max="67" width="12.44140625" style="128" customWidth="1"/>
    <col min="68" max="68" width="9.109375" style="128"/>
    <col min="69" max="126" width="9.109375" style="6"/>
    <col min="127" max="16384" width="9.109375" style="5"/>
  </cols>
  <sheetData>
    <row r="1" spans="1:126" s="100" customFormat="1" ht="172.2" x14ac:dyDescent="0.3">
      <c r="A1" s="4"/>
      <c r="B1" s="4"/>
      <c r="C1" s="95" t="s">
        <v>17</v>
      </c>
      <c r="D1" s="96" t="s">
        <v>78</v>
      </c>
      <c r="E1" s="96"/>
      <c r="F1" s="96"/>
      <c r="G1" s="97"/>
      <c r="H1" s="4"/>
      <c r="I1" s="4"/>
      <c r="J1" s="4"/>
      <c r="K1" s="4"/>
      <c r="L1" s="4"/>
      <c r="M1" s="4" t="s">
        <v>20</v>
      </c>
      <c r="N1" s="98" t="s">
        <v>18</v>
      </c>
      <c r="O1" s="98"/>
      <c r="P1" s="98"/>
      <c r="Q1" s="99" t="s">
        <v>675</v>
      </c>
      <c r="R1" s="99"/>
      <c r="S1" s="4" t="s">
        <v>22</v>
      </c>
      <c r="U1" s="96" t="s">
        <v>52</v>
      </c>
      <c r="V1" s="96"/>
      <c r="W1" s="4"/>
      <c r="X1" s="4"/>
      <c r="AD1" s="101"/>
      <c r="AE1" s="102"/>
      <c r="AF1" s="102"/>
      <c r="AG1" s="102"/>
      <c r="AH1" s="103"/>
      <c r="AI1" s="103"/>
      <c r="AJ1" s="115" t="s">
        <v>723</v>
      </c>
      <c r="AK1" s="115" t="s">
        <v>713</v>
      </c>
      <c r="AL1" s="109" t="s">
        <v>714</v>
      </c>
      <c r="AM1" s="109" t="s">
        <v>715</v>
      </c>
      <c r="AN1" s="104" t="s">
        <v>710</v>
      </c>
      <c r="AO1" s="104" t="s">
        <v>711</v>
      </c>
      <c r="AP1" s="104" t="s">
        <v>712</v>
      </c>
      <c r="AQ1" s="121" t="s">
        <v>716</v>
      </c>
      <c r="AR1" s="121" t="s">
        <v>720</v>
      </c>
      <c r="AS1" s="104" t="s">
        <v>719</v>
      </c>
      <c r="AT1" s="104" t="s">
        <v>692</v>
      </c>
      <c r="AU1" s="104" t="s">
        <v>699</v>
      </c>
      <c r="AV1" s="104" t="s">
        <v>693</v>
      </c>
      <c r="AW1" s="105" t="s">
        <v>686</v>
      </c>
      <c r="AX1" s="105" t="s">
        <v>687</v>
      </c>
      <c r="AY1" s="104" t="s">
        <v>690</v>
      </c>
      <c r="AZ1" s="101" t="s">
        <v>688</v>
      </c>
      <c r="BA1" s="106" t="s">
        <v>700</v>
      </c>
      <c r="BB1" s="107" t="s">
        <v>702</v>
      </c>
      <c r="BC1" s="108" t="s">
        <v>703</v>
      </c>
      <c r="BD1" s="108" t="s">
        <v>704</v>
      </c>
      <c r="BE1" s="108" t="s">
        <v>705</v>
      </c>
      <c r="BF1" s="108" t="s">
        <v>706</v>
      </c>
      <c r="BG1" s="108" t="s">
        <v>707</v>
      </c>
      <c r="BH1" s="108" t="s">
        <v>708</v>
      </c>
      <c r="BI1" s="125" t="s">
        <v>727</v>
      </c>
      <c r="BJ1" s="126" t="s">
        <v>728</v>
      </c>
      <c r="BK1" s="127" t="s">
        <v>729</v>
      </c>
      <c r="BL1" s="127" t="s">
        <v>730</v>
      </c>
      <c r="BM1" s="127" t="s">
        <v>731</v>
      </c>
      <c r="BN1" s="127" t="s">
        <v>732</v>
      </c>
      <c r="BO1" s="127" t="s">
        <v>733</v>
      </c>
      <c r="BP1" s="127" t="s">
        <v>734</v>
      </c>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row>
    <row r="2" spans="1:126" x14ac:dyDescent="0.3">
      <c r="A2" s="4"/>
      <c r="B2" s="7" t="s">
        <v>0</v>
      </c>
      <c r="C2" s="48" t="s">
        <v>12</v>
      </c>
      <c r="D2" s="1" t="s">
        <v>1</v>
      </c>
      <c r="E2" s="1" t="s">
        <v>2</v>
      </c>
      <c r="F2" s="1" t="s">
        <v>3</v>
      </c>
      <c r="G2" s="39" t="s">
        <v>4</v>
      </c>
      <c r="H2" s="3" t="s">
        <v>6</v>
      </c>
      <c r="I2" s="3" t="s">
        <v>7</v>
      </c>
      <c r="J2" s="3" t="s">
        <v>8</v>
      </c>
      <c r="K2" s="3" t="s">
        <v>9</v>
      </c>
      <c r="L2" s="3" t="s">
        <v>10</v>
      </c>
      <c r="M2" s="3" t="s">
        <v>5</v>
      </c>
      <c r="N2" s="49" t="s">
        <v>14</v>
      </c>
      <c r="O2" s="49" t="s">
        <v>15</v>
      </c>
      <c r="P2" s="49" t="s">
        <v>16</v>
      </c>
      <c r="Q2" s="2" t="s">
        <v>11</v>
      </c>
      <c r="R2" s="2" t="s">
        <v>13</v>
      </c>
      <c r="S2" s="7" t="s">
        <v>50</v>
      </c>
      <c r="U2" s="1" t="s">
        <v>1</v>
      </c>
      <c r="V2" s="41" t="s">
        <v>2</v>
      </c>
      <c r="W2" s="41" t="s">
        <v>3</v>
      </c>
      <c r="X2" s="41" t="s">
        <v>4</v>
      </c>
      <c r="Y2" s="3" t="s">
        <v>6</v>
      </c>
      <c r="Z2" s="3" t="s">
        <v>7</v>
      </c>
      <c r="AA2" s="3" t="s">
        <v>8</v>
      </c>
      <c r="AB2" s="3" t="s">
        <v>9</v>
      </c>
      <c r="AC2" s="3" t="s">
        <v>10</v>
      </c>
      <c r="AD2" s="8" t="s">
        <v>5</v>
      </c>
      <c r="AE2" s="49" t="s">
        <v>14</v>
      </c>
      <c r="AF2" s="49" t="s">
        <v>15</v>
      </c>
      <c r="AG2" s="49" t="s">
        <v>16</v>
      </c>
      <c r="AH2" s="2" t="s">
        <v>11</v>
      </c>
      <c r="AI2" s="2" t="s">
        <v>13</v>
      </c>
      <c r="AJ2" s="116"/>
      <c r="AK2" s="116"/>
      <c r="AL2" s="110" t="s">
        <v>717</v>
      </c>
      <c r="AM2" s="110" t="s">
        <v>718</v>
      </c>
      <c r="AN2" s="47" t="s">
        <v>676</v>
      </c>
      <c r="AO2" s="47" t="s">
        <v>677</v>
      </c>
      <c r="AP2" s="47" t="s">
        <v>679</v>
      </c>
      <c r="BH2" s="93"/>
    </row>
    <row r="3" spans="1:126" x14ac:dyDescent="0.3">
      <c r="B3" s="51"/>
      <c r="C3" s="48"/>
      <c r="D3" s="1"/>
      <c r="E3" s="1"/>
      <c r="F3" s="1"/>
      <c r="G3" s="39"/>
      <c r="H3" s="52"/>
      <c r="I3" s="3"/>
      <c r="J3" s="3"/>
      <c r="K3" s="52"/>
      <c r="L3" s="3"/>
      <c r="M3" s="52"/>
      <c r="N3" s="49"/>
      <c r="O3" s="49"/>
      <c r="P3" s="49"/>
      <c r="Q3" s="2"/>
      <c r="R3" s="2"/>
      <c r="S3" s="53"/>
      <c r="U3" s="1"/>
      <c r="V3" s="1"/>
      <c r="W3" s="1"/>
      <c r="X3" s="1"/>
      <c r="Y3" s="50"/>
      <c r="Z3" s="50"/>
      <c r="AA3" s="50"/>
      <c r="AB3" s="50"/>
      <c r="AC3" s="50"/>
      <c r="AD3" s="50"/>
      <c r="AE3" s="49"/>
      <c r="AF3" s="49"/>
      <c r="AG3" s="49"/>
      <c r="AH3" s="2"/>
      <c r="AI3" s="2"/>
      <c r="AJ3" s="120"/>
      <c r="AK3" s="120"/>
      <c r="AL3" s="111"/>
      <c r="AM3" s="111"/>
      <c r="AW3" s="47"/>
      <c r="AX3" s="47"/>
      <c r="AZ3" s="47"/>
      <c r="BA3" s="88"/>
      <c r="BB3" s="94"/>
      <c r="BC3" s="94"/>
      <c r="BD3" s="94"/>
      <c r="BE3" s="94"/>
      <c r="BF3" s="94"/>
      <c r="BG3" s="94"/>
      <c r="BH3" s="94"/>
      <c r="BI3" s="130"/>
      <c r="BJ3" s="131"/>
      <c r="BK3" s="131"/>
      <c r="BL3" s="131"/>
      <c r="BM3" s="131"/>
      <c r="BN3" s="131"/>
      <c r="BO3" s="131"/>
      <c r="BP3" s="131"/>
      <c r="BQ3" s="47"/>
      <c r="BR3" s="47"/>
      <c r="BS3" s="47"/>
    </row>
    <row r="4" spans="1:126" x14ac:dyDescent="0.3">
      <c r="B4" s="51">
        <v>28</v>
      </c>
      <c r="C4" s="48">
        <v>3</v>
      </c>
      <c r="D4" s="1">
        <v>2</v>
      </c>
      <c r="E4" s="1">
        <v>2</v>
      </c>
      <c r="F4" s="1">
        <v>0</v>
      </c>
      <c r="G4" s="39">
        <v>1</v>
      </c>
      <c r="H4" s="3">
        <v>2</v>
      </c>
      <c r="I4" s="3">
        <v>1</v>
      </c>
      <c r="J4" s="3">
        <v>1</v>
      </c>
      <c r="K4" s="52">
        <v>2</v>
      </c>
      <c r="L4" s="3">
        <v>0</v>
      </c>
      <c r="M4" s="52">
        <v>1</v>
      </c>
      <c r="N4" s="49">
        <v>0</v>
      </c>
      <c r="O4" s="49">
        <v>0</v>
      </c>
      <c r="P4" s="49">
        <v>0</v>
      </c>
      <c r="Q4" s="2">
        <v>0</v>
      </c>
      <c r="R4" s="2">
        <v>0</v>
      </c>
      <c r="S4" s="53" t="s">
        <v>42</v>
      </c>
      <c r="U4" s="1">
        <f t="shared" ref="U4:AI19" si="0">IF(D4&gt;1,1,0)</f>
        <v>1</v>
      </c>
      <c r="V4" s="1">
        <f t="shared" si="0"/>
        <v>1</v>
      </c>
      <c r="W4" s="1">
        <f t="shared" si="0"/>
        <v>0</v>
      </c>
      <c r="X4" s="1">
        <f t="shared" si="0"/>
        <v>0</v>
      </c>
      <c r="Y4" s="50">
        <f t="shared" si="0"/>
        <v>1</v>
      </c>
      <c r="Z4" s="50">
        <f t="shared" si="0"/>
        <v>0</v>
      </c>
      <c r="AA4" s="50">
        <f t="shared" si="0"/>
        <v>0</v>
      </c>
      <c r="AB4" s="50">
        <f t="shared" si="0"/>
        <v>1</v>
      </c>
      <c r="AC4" s="50">
        <f t="shared" si="0"/>
        <v>0</v>
      </c>
      <c r="AD4" s="50">
        <f t="shared" si="0"/>
        <v>0</v>
      </c>
      <c r="AE4" s="49">
        <f t="shared" si="0"/>
        <v>0</v>
      </c>
      <c r="AF4" s="49">
        <f t="shared" si="0"/>
        <v>0</v>
      </c>
      <c r="AG4" s="49">
        <f t="shared" si="0"/>
        <v>0</v>
      </c>
      <c r="AH4" s="2">
        <f t="shared" si="0"/>
        <v>0</v>
      </c>
      <c r="AI4" s="2">
        <f t="shared" si="0"/>
        <v>0</v>
      </c>
      <c r="AJ4" s="120">
        <f t="shared" ref="AJ4:AJ66" si="1">(42-9+SUM(D4:F4) -3+H4 -I4-3+J4-K4-3+L4  - SUM(M4:R4))/42</f>
        <v>0.6428571428571429</v>
      </c>
      <c r="AK4" s="120">
        <f t="shared" ref="AK4:AK34" si="2">(42-9+SUM(D4:F4) -3+H4 -I4-3+J4-K4-3+L4- SUM(M4:P4)-6+SUM(Q4:R4))/42</f>
        <v>0.5</v>
      </c>
      <c r="AL4" s="111">
        <f t="shared" ref="AL4:AL66" si="3">(42-9+SUM(D4:F4) - SUM(H4:P4) -6+SUM(Q4:R4))/42</f>
        <v>0.5714285714285714</v>
      </c>
      <c r="AM4" s="111">
        <f t="shared" ref="AM4:AM66" si="4">(42-9+SUM(D4:F4) - SUM(H4:R4))/42</f>
        <v>0.7142857142857143</v>
      </c>
      <c r="AN4" s="47">
        <f t="shared" ref="AN4:AN66" si="5">(42-SUM(D4:F4) -SUM(H4:P4)-6+SUM(Q4:R4))/42</f>
        <v>0.59523809523809523</v>
      </c>
      <c r="AO4" s="47">
        <f t="shared" ref="AO4:AO66" si="6">(42-SUM(D4:F4)-SUM(H4:R4))/42</f>
        <v>0.73809523809523814</v>
      </c>
      <c r="AP4" s="47">
        <f t="shared" ref="AP4:AP66" si="7">(SUM(D4:F4)+SUM(H4:R4))/42</f>
        <v>0.26190476190476192</v>
      </c>
      <c r="AQ4" s="122">
        <f t="shared" ref="AQ4:AQ66" si="8">LARGE(AJ4:AM4, 1)</f>
        <v>0.7142857142857143</v>
      </c>
      <c r="AR4" s="122" t="s">
        <v>718</v>
      </c>
      <c r="AS4" s="47" t="s">
        <v>677</v>
      </c>
      <c r="AT4" s="47" t="str">
        <f t="shared" ref="AT4:AT66" si="9">IF(AS4="SIM (+worst)", LARGE(AJ4:AM4, 1), "NA")</f>
        <v>NA</v>
      </c>
      <c r="AU4" s="47" t="str">
        <f t="shared" ref="AU4:AU66" si="10">IF(AS4="SIM (+worst/util tied)", AM4, "NA")</f>
        <v>NA</v>
      </c>
      <c r="AV4" s="47" t="str">
        <f t="shared" ref="AV4:AV66" si="11">IF(AS4="SIM (+util)", AM4, "NA")</f>
        <v>NA</v>
      </c>
      <c r="AW4" s="47" t="str">
        <f t="shared" ref="AW4:AW66" si="12">IF(AS4="UTIL", AN4, "NA")</f>
        <v>NA</v>
      </c>
      <c r="AX4" s="47">
        <f t="shared" ref="AX4:AX66" si="13">IF(AS4="WORST", AO4, "NA")</f>
        <v>0.73809523809523814</v>
      </c>
      <c r="AY4" s="47" t="str">
        <f t="shared" ref="AY4:AY66" si="14">IF(AS4="UTIL&amp;WORST", AO4, "NA")</f>
        <v>NA</v>
      </c>
      <c r="AZ4" s="47" t="str">
        <f t="shared" ref="AZ4:AZ66" si="15">IF(AS4="GREATER", AP4, "NA")</f>
        <v>NA</v>
      </c>
      <c r="BA4" s="88">
        <f t="shared" ref="BA4:BA66" si="16">LARGE(AN4:AQ4, 1)-(LARGE(AN4:AQ4,2) +LARGE(AN4:AQ4,3)+LARGE(AN4:AQ4,4))/3</f>
        <v>0.2142857142857143</v>
      </c>
      <c r="BB4" s="94" t="str">
        <f t="shared" ref="BB4:BB66" si="17">IF(AT4="NA", "NA", BA4)</f>
        <v>NA</v>
      </c>
      <c r="BC4" s="94" t="str">
        <f t="shared" ref="BC4:BC66" si="18">IF(AU4="NA", "NA", BA4)</f>
        <v>NA</v>
      </c>
      <c r="BD4" s="94" t="str">
        <f t="shared" ref="BD4:BD66" si="19">IF(AV4="NA", "NA", BA4)</f>
        <v>NA</v>
      </c>
      <c r="BE4" s="94" t="str">
        <f t="shared" ref="BE4:BE66" si="20">IF(AW4="NA", "NA", BA4)</f>
        <v>NA</v>
      </c>
      <c r="BF4" s="94">
        <f t="shared" ref="BF4:BF66" si="21">IF(AX4="NA", "NA", BA4)</f>
        <v>0.2142857142857143</v>
      </c>
      <c r="BG4" s="94" t="str">
        <f t="shared" ref="BG4:BG66" si="22">IF(AY4="NA", "NA", BA4)</f>
        <v>NA</v>
      </c>
      <c r="BH4" s="94" t="str">
        <f t="shared" ref="BH4:BH66" si="23">IF(AZ4="NA", "NA", BA4)</f>
        <v>NA</v>
      </c>
      <c r="BI4" s="130">
        <f t="shared" ref="BI4:BI66" si="24">LARGE(AN4:AQ4, 1)-LARGE(AN4:AQ4,2)</f>
        <v>2.3809523809523836E-2</v>
      </c>
      <c r="BJ4" s="131" t="str">
        <f t="shared" ref="BJ4:BJ66" si="25">IF(BB4="NA", "NA", BI4)</f>
        <v>NA</v>
      </c>
      <c r="BK4" s="131" t="str">
        <f t="shared" ref="BK4:BK66" si="26">IF(BC4="NA", "NA", BI4)</f>
        <v>NA</v>
      </c>
      <c r="BL4" s="131" t="str">
        <f t="shared" ref="BL4:BL66" si="27">IF(BD4="NA", "NA", BI4)</f>
        <v>NA</v>
      </c>
      <c r="BM4" s="131" t="str">
        <f t="shared" ref="BM4:BM66" si="28">IF(BE4="NA", "NA", BI4)</f>
        <v>NA</v>
      </c>
      <c r="BN4" s="131">
        <f t="shared" ref="BN4:BN66" si="29">IF(BF4="NA", "NA", BI4)</f>
        <v>2.3809523809523836E-2</v>
      </c>
      <c r="BO4" s="131" t="str">
        <f t="shared" ref="BO4:BO66" si="30">IF(BG4="NA", "NA", BI4)</f>
        <v>NA</v>
      </c>
      <c r="BP4" s="131" t="str">
        <f t="shared" ref="BP4:BP66" si="31">IF(BH4="NA", "NA", BI4)</f>
        <v>NA</v>
      </c>
      <c r="BQ4" s="47"/>
      <c r="BR4" s="47"/>
      <c r="BS4" s="47"/>
    </row>
    <row r="5" spans="1:126" x14ac:dyDescent="0.3">
      <c r="B5" s="7">
        <v>32</v>
      </c>
      <c r="C5" s="48">
        <v>3</v>
      </c>
      <c r="D5" s="1">
        <v>0</v>
      </c>
      <c r="E5" s="1">
        <v>1</v>
      </c>
      <c r="F5" s="1">
        <v>3</v>
      </c>
      <c r="G5" s="39">
        <v>0</v>
      </c>
      <c r="H5" s="3">
        <v>0</v>
      </c>
      <c r="I5" s="3">
        <v>0</v>
      </c>
      <c r="J5" s="3">
        <v>2</v>
      </c>
      <c r="K5" s="3">
        <v>0</v>
      </c>
      <c r="L5" s="3">
        <v>0</v>
      </c>
      <c r="M5" s="3">
        <v>0</v>
      </c>
      <c r="N5" s="49">
        <v>0</v>
      </c>
      <c r="O5" s="49">
        <v>0</v>
      </c>
      <c r="P5" s="49">
        <v>0</v>
      </c>
      <c r="Q5" s="2">
        <v>0</v>
      </c>
      <c r="R5" s="2">
        <v>0</v>
      </c>
      <c r="U5" s="1">
        <f t="shared" si="0"/>
        <v>0</v>
      </c>
      <c r="V5" s="1">
        <f t="shared" si="0"/>
        <v>0</v>
      </c>
      <c r="W5" s="1">
        <f t="shared" si="0"/>
        <v>1</v>
      </c>
      <c r="X5" s="1">
        <f t="shared" si="0"/>
        <v>0</v>
      </c>
      <c r="Y5" s="50">
        <f t="shared" si="0"/>
        <v>0</v>
      </c>
      <c r="Z5" s="50">
        <f t="shared" si="0"/>
        <v>0</v>
      </c>
      <c r="AA5" s="50">
        <f t="shared" si="0"/>
        <v>1</v>
      </c>
      <c r="AB5" s="50">
        <f t="shared" si="0"/>
        <v>0</v>
      </c>
      <c r="AC5" s="50">
        <f t="shared" si="0"/>
        <v>0</v>
      </c>
      <c r="AD5" s="50">
        <f t="shared" si="0"/>
        <v>0</v>
      </c>
      <c r="AE5" s="49">
        <f t="shared" si="0"/>
        <v>0</v>
      </c>
      <c r="AF5" s="49">
        <f t="shared" si="0"/>
        <v>0</v>
      </c>
      <c r="AG5" s="49">
        <f t="shared" si="0"/>
        <v>0</v>
      </c>
      <c r="AH5" s="2">
        <f t="shared" si="0"/>
        <v>0</v>
      </c>
      <c r="AI5" s="2">
        <f t="shared" si="0"/>
        <v>0</v>
      </c>
      <c r="AJ5" s="120">
        <f t="shared" si="1"/>
        <v>0.7142857142857143</v>
      </c>
      <c r="AK5" s="120">
        <f t="shared" si="2"/>
        <v>0.5714285714285714</v>
      </c>
      <c r="AL5" s="111">
        <f t="shared" si="3"/>
        <v>0.69047619047619047</v>
      </c>
      <c r="AM5" s="111">
        <f t="shared" si="4"/>
        <v>0.83333333333333337</v>
      </c>
      <c r="AN5" s="47">
        <f t="shared" si="5"/>
        <v>0.7142857142857143</v>
      </c>
      <c r="AO5" s="47">
        <f t="shared" si="6"/>
        <v>0.8571428571428571</v>
      </c>
      <c r="AP5" s="47">
        <f t="shared" si="7"/>
        <v>0.14285714285714285</v>
      </c>
      <c r="AQ5" s="122">
        <f t="shared" si="8"/>
        <v>0.83333333333333337</v>
      </c>
      <c r="AR5" s="122" t="s">
        <v>718</v>
      </c>
      <c r="AS5" s="47" t="s">
        <v>677</v>
      </c>
      <c r="AT5" s="47" t="str">
        <f t="shared" si="9"/>
        <v>NA</v>
      </c>
      <c r="AU5" s="47" t="str">
        <f t="shared" si="10"/>
        <v>NA</v>
      </c>
      <c r="AV5" s="47" t="str">
        <f t="shared" si="11"/>
        <v>NA</v>
      </c>
      <c r="AW5" s="47" t="str">
        <f t="shared" si="12"/>
        <v>NA</v>
      </c>
      <c r="AX5" s="47">
        <f t="shared" si="13"/>
        <v>0.8571428571428571</v>
      </c>
      <c r="AY5" s="47" t="str">
        <f t="shared" si="14"/>
        <v>NA</v>
      </c>
      <c r="AZ5" s="47" t="str">
        <f t="shared" si="15"/>
        <v>NA</v>
      </c>
      <c r="BA5" s="88">
        <f t="shared" si="16"/>
        <v>0.29365079365079361</v>
      </c>
      <c r="BB5" s="94" t="str">
        <f t="shared" si="17"/>
        <v>NA</v>
      </c>
      <c r="BC5" s="94" t="str">
        <f t="shared" si="18"/>
        <v>NA</v>
      </c>
      <c r="BD5" s="94" t="str">
        <f t="shared" si="19"/>
        <v>NA</v>
      </c>
      <c r="BE5" s="94" t="str">
        <f t="shared" si="20"/>
        <v>NA</v>
      </c>
      <c r="BF5" s="94">
        <f t="shared" si="21"/>
        <v>0.29365079365079361</v>
      </c>
      <c r="BG5" s="94" t="str">
        <f t="shared" si="22"/>
        <v>NA</v>
      </c>
      <c r="BH5" s="94" t="str">
        <f t="shared" si="23"/>
        <v>NA</v>
      </c>
      <c r="BI5" s="130">
        <f t="shared" si="24"/>
        <v>2.3809523809523725E-2</v>
      </c>
      <c r="BJ5" s="131" t="str">
        <f t="shared" si="25"/>
        <v>NA</v>
      </c>
      <c r="BK5" s="131" t="str">
        <f t="shared" si="26"/>
        <v>NA</v>
      </c>
      <c r="BL5" s="131" t="str">
        <f t="shared" si="27"/>
        <v>NA</v>
      </c>
      <c r="BM5" s="131" t="str">
        <f t="shared" si="28"/>
        <v>NA</v>
      </c>
      <c r="BN5" s="131">
        <f t="shared" si="29"/>
        <v>2.3809523809523725E-2</v>
      </c>
      <c r="BO5" s="131" t="str">
        <f t="shared" si="30"/>
        <v>NA</v>
      </c>
      <c r="BP5" s="131" t="str">
        <f t="shared" si="31"/>
        <v>NA</v>
      </c>
      <c r="BQ5" s="47"/>
      <c r="BR5" s="47"/>
      <c r="BS5" s="47"/>
    </row>
    <row r="6" spans="1:126" x14ac:dyDescent="0.3">
      <c r="B6" s="7"/>
      <c r="C6" s="48"/>
      <c r="D6" s="1"/>
      <c r="E6" s="1"/>
      <c r="F6" s="1"/>
      <c r="G6" s="39"/>
      <c r="H6" s="3"/>
      <c r="I6" s="3"/>
      <c r="J6" s="52"/>
      <c r="K6" s="52"/>
      <c r="L6" s="3"/>
      <c r="M6" s="3"/>
      <c r="N6" s="49"/>
      <c r="O6" s="49"/>
      <c r="P6" s="49"/>
      <c r="Q6" s="2"/>
      <c r="R6" s="2"/>
      <c r="S6" s="53"/>
      <c r="U6" s="1"/>
      <c r="V6" s="1"/>
      <c r="W6" s="1"/>
      <c r="X6" s="1"/>
      <c r="Y6" s="50"/>
      <c r="Z6" s="50"/>
      <c r="AA6" s="50"/>
      <c r="AB6" s="50"/>
      <c r="AC6" s="50"/>
      <c r="AD6" s="50"/>
      <c r="AE6" s="49"/>
      <c r="AF6" s="49"/>
      <c r="AG6" s="49"/>
      <c r="AH6" s="2"/>
      <c r="AI6" s="2"/>
      <c r="AJ6" s="120"/>
      <c r="AK6" s="120"/>
      <c r="AL6" s="111"/>
      <c r="AM6" s="111"/>
      <c r="AW6" s="47"/>
      <c r="AX6" s="47"/>
      <c r="AZ6" s="47"/>
      <c r="BA6" s="88"/>
      <c r="BB6" s="94"/>
      <c r="BC6" s="94"/>
      <c r="BD6" s="94"/>
      <c r="BE6" s="94"/>
      <c r="BF6" s="94"/>
      <c r="BG6" s="94"/>
      <c r="BH6" s="94"/>
      <c r="BI6" s="130"/>
      <c r="BJ6" s="131"/>
      <c r="BK6" s="131"/>
      <c r="BL6" s="131"/>
      <c r="BM6" s="131"/>
      <c r="BN6" s="131"/>
      <c r="BO6" s="131"/>
      <c r="BP6" s="131"/>
      <c r="BQ6" s="47"/>
      <c r="BR6" s="47"/>
      <c r="BS6" s="47"/>
    </row>
    <row r="7" spans="1:126" x14ac:dyDescent="0.3">
      <c r="B7" s="51">
        <v>35</v>
      </c>
      <c r="C7" s="48">
        <v>3</v>
      </c>
      <c r="D7" s="1">
        <v>3</v>
      </c>
      <c r="E7" s="1">
        <v>3</v>
      </c>
      <c r="F7" s="1">
        <v>3</v>
      </c>
      <c r="G7" s="39">
        <v>2</v>
      </c>
      <c r="H7" s="52">
        <v>0</v>
      </c>
      <c r="I7" s="52">
        <v>0</v>
      </c>
      <c r="J7" s="52">
        <v>1</v>
      </c>
      <c r="K7" s="52">
        <v>1</v>
      </c>
      <c r="L7" s="52">
        <v>1</v>
      </c>
      <c r="M7" s="52">
        <v>0</v>
      </c>
      <c r="N7" s="49">
        <v>0</v>
      </c>
      <c r="O7" s="49">
        <v>0</v>
      </c>
      <c r="P7" s="49">
        <v>0</v>
      </c>
      <c r="Q7" s="2">
        <v>0</v>
      </c>
      <c r="R7" s="2">
        <v>0</v>
      </c>
      <c r="S7" s="53" t="s">
        <v>23</v>
      </c>
      <c r="U7" s="1">
        <f t="shared" si="0"/>
        <v>1</v>
      </c>
      <c r="V7" s="1">
        <f t="shared" si="0"/>
        <v>1</v>
      </c>
      <c r="W7" s="1">
        <f t="shared" si="0"/>
        <v>1</v>
      </c>
      <c r="X7" s="1">
        <f t="shared" si="0"/>
        <v>1</v>
      </c>
      <c r="Y7" s="50">
        <f t="shared" si="0"/>
        <v>0</v>
      </c>
      <c r="Z7" s="50">
        <f t="shared" si="0"/>
        <v>0</v>
      </c>
      <c r="AA7" s="50">
        <f t="shared" si="0"/>
        <v>0</v>
      </c>
      <c r="AB7" s="50">
        <f t="shared" si="0"/>
        <v>0</v>
      </c>
      <c r="AC7" s="50">
        <f t="shared" si="0"/>
        <v>0</v>
      </c>
      <c r="AD7" s="50">
        <f t="shared" si="0"/>
        <v>0</v>
      </c>
      <c r="AE7" s="49">
        <f t="shared" si="0"/>
        <v>0</v>
      </c>
      <c r="AF7" s="49">
        <f t="shared" si="0"/>
        <v>0</v>
      </c>
      <c r="AG7" s="49">
        <f t="shared" si="0"/>
        <v>0</v>
      </c>
      <c r="AH7" s="2">
        <f t="shared" si="0"/>
        <v>0</v>
      </c>
      <c r="AI7" s="2">
        <f t="shared" si="0"/>
        <v>0</v>
      </c>
      <c r="AJ7" s="120">
        <f t="shared" si="1"/>
        <v>0.80952380952380953</v>
      </c>
      <c r="AK7" s="120">
        <f t="shared" si="2"/>
        <v>0.66666666666666663</v>
      </c>
      <c r="AL7" s="111">
        <f t="shared" si="3"/>
        <v>0.7857142857142857</v>
      </c>
      <c r="AM7" s="111">
        <f t="shared" si="4"/>
        <v>0.9285714285714286</v>
      </c>
      <c r="AN7" s="47">
        <f t="shared" si="5"/>
        <v>0.5714285714285714</v>
      </c>
      <c r="AO7" s="47">
        <f t="shared" si="6"/>
        <v>0.7142857142857143</v>
      </c>
      <c r="AP7" s="47">
        <f t="shared" si="7"/>
        <v>0.2857142857142857</v>
      </c>
      <c r="AQ7" s="122">
        <f t="shared" si="8"/>
        <v>0.9285714285714286</v>
      </c>
      <c r="AR7" s="122" t="s">
        <v>718</v>
      </c>
      <c r="AS7" s="47" t="s">
        <v>694</v>
      </c>
      <c r="AT7" s="47">
        <f t="shared" si="9"/>
        <v>0.9285714285714286</v>
      </c>
      <c r="AU7" s="47" t="str">
        <f t="shared" si="10"/>
        <v>NA</v>
      </c>
      <c r="AV7" s="47" t="str">
        <f t="shared" si="11"/>
        <v>NA</v>
      </c>
      <c r="AW7" s="47" t="str">
        <f t="shared" si="12"/>
        <v>NA</v>
      </c>
      <c r="AX7" s="47" t="str">
        <f t="shared" si="13"/>
        <v>NA</v>
      </c>
      <c r="AY7" s="47" t="str">
        <f t="shared" si="14"/>
        <v>NA</v>
      </c>
      <c r="AZ7" s="47" t="str">
        <f t="shared" si="15"/>
        <v>NA</v>
      </c>
      <c r="BA7" s="88">
        <f t="shared" si="16"/>
        <v>0.40476190476190488</v>
      </c>
      <c r="BB7" s="94">
        <f t="shared" si="17"/>
        <v>0.40476190476190488</v>
      </c>
      <c r="BC7" s="94" t="str">
        <f t="shared" si="18"/>
        <v>NA</v>
      </c>
      <c r="BD7" s="94" t="str">
        <f t="shared" si="19"/>
        <v>NA</v>
      </c>
      <c r="BE7" s="94" t="str">
        <f t="shared" si="20"/>
        <v>NA</v>
      </c>
      <c r="BF7" s="94" t="str">
        <f t="shared" si="21"/>
        <v>NA</v>
      </c>
      <c r="BG7" s="94" t="str">
        <f t="shared" si="22"/>
        <v>NA</v>
      </c>
      <c r="BH7" s="94" t="str">
        <f t="shared" si="23"/>
        <v>NA</v>
      </c>
      <c r="BI7" s="130">
        <f t="shared" si="24"/>
        <v>0.2142857142857143</v>
      </c>
      <c r="BJ7" s="131">
        <f t="shared" si="25"/>
        <v>0.2142857142857143</v>
      </c>
      <c r="BK7" s="131" t="str">
        <f t="shared" si="26"/>
        <v>NA</v>
      </c>
      <c r="BL7" s="131" t="str">
        <f t="shared" si="27"/>
        <v>NA</v>
      </c>
      <c r="BM7" s="131" t="str">
        <f t="shared" si="28"/>
        <v>NA</v>
      </c>
      <c r="BN7" s="131" t="str">
        <f t="shared" si="29"/>
        <v>NA</v>
      </c>
      <c r="BO7" s="131" t="str">
        <f t="shared" si="30"/>
        <v>NA</v>
      </c>
      <c r="BP7" s="131" t="str">
        <f t="shared" si="31"/>
        <v>NA</v>
      </c>
      <c r="BQ7" s="47"/>
      <c r="BR7" s="47"/>
      <c r="BS7" s="47"/>
    </row>
    <row r="8" spans="1:126" x14ac:dyDescent="0.3">
      <c r="B8" s="51"/>
      <c r="C8" s="48"/>
      <c r="D8" s="1"/>
      <c r="E8" s="1"/>
      <c r="F8" s="1"/>
      <c r="G8" s="39"/>
      <c r="H8" s="3"/>
      <c r="I8" s="3"/>
      <c r="J8" s="3"/>
      <c r="K8" s="3"/>
      <c r="L8" s="3"/>
      <c r="M8" s="3"/>
      <c r="N8" s="49"/>
      <c r="O8" s="49"/>
      <c r="P8" s="49"/>
      <c r="Q8" s="2"/>
      <c r="R8" s="2"/>
      <c r="U8" s="1"/>
      <c r="V8" s="1"/>
      <c r="W8" s="1"/>
      <c r="X8" s="1"/>
      <c r="Y8" s="50"/>
      <c r="Z8" s="50"/>
      <c r="AA8" s="50"/>
      <c r="AB8" s="50"/>
      <c r="AC8" s="50"/>
      <c r="AD8" s="50"/>
      <c r="AE8" s="49"/>
      <c r="AF8" s="49"/>
      <c r="AG8" s="49"/>
      <c r="AH8" s="2"/>
      <c r="AI8" s="2"/>
      <c r="AJ8" s="120"/>
      <c r="AK8" s="120"/>
      <c r="AL8" s="111"/>
      <c r="AM8" s="111"/>
      <c r="AW8" s="47"/>
      <c r="AX8" s="47"/>
      <c r="AZ8" s="47"/>
      <c r="BA8" s="88"/>
      <c r="BB8" s="94"/>
      <c r="BC8" s="94"/>
      <c r="BD8" s="94"/>
      <c r="BE8" s="94"/>
      <c r="BF8" s="94"/>
      <c r="BG8" s="94"/>
      <c r="BH8" s="94"/>
      <c r="BI8" s="130"/>
      <c r="BJ8" s="131"/>
      <c r="BK8" s="131"/>
      <c r="BL8" s="131"/>
      <c r="BM8" s="131"/>
      <c r="BN8" s="131"/>
      <c r="BO8" s="131"/>
      <c r="BP8" s="131"/>
      <c r="BQ8" s="47"/>
      <c r="BR8" s="47"/>
      <c r="BS8" s="47"/>
    </row>
    <row r="9" spans="1:126" x14ac:dyDescent="0.3">
      <c r="B9" s="51"/>
      <c r="C9" s="48"/>
      <c r="D9" s="1"/>
      <c r="E9" s="1"/>
      <c r="F9" s="1"/>
      <c r="G9" s="39"/>
      <c r="H9" s="3"/>
      <c r="I9" s="3"/>
      <c r="J9" s="3"/>
      <c r="K9" s="3"/>
      <c r="L9" s="3"/>
      <c r="M9" s="3"/>
      <c r="N9" s="49"/>
      <c r="O9" s="49"/>
      <c r="P9" s="49"/>
      <c r="Q9" s="2"/>
      <c r="R9" s="2"/>
      <c r="U9" s="1"/>
      <c r="V9" s="1"/>
      <c r="W9" s="1"/>
      <c r="X9" s="1"/>
      <c r="Y9" s="50"/>
      <c r="Z9" s="50"/>
      <c r="AA9" s="50"/>
      <c r="AB9" s="50"/>
      <c r="AC9" s="50"/>
      <c r="AD9" s="50"/>
      <c r="AE9" s="49"/>
      <c r="AF9" s="49"/>
      <c r="AG9" s="49"/>
      <c r="AH9" s="2"/>
      <c r="AI9" s="2"/>
      <c r="AJ9" s="120"/>
      <c r="AK9" s="120"/>
      <c r="AL9" s="111"/>
      <c r="AM9" s="111"/>
      <c r="AW9" s="47"/>
      <c r="AX9" s="47"/>
      <c r="AZ9" s="47"/>
      <c r="BA9" s="88"/>
      <c r="BB9" s="94"/>
      <c r="BC9" s="94"/>
      <c r="BD9" s="94"/>
      <c r="BE9" s="94"/>
      <c r="BF9" s="94"/>
      <c r="BG9" s="94"/>
      <c r="BH9" s="94"/>
      <c r="BI9" s="130"/>
      <c r="BJ9" s="131"/>
      <c r="BK9" s="131"/>
      <c r="BL9" s="131"/>
      <c r="BM9" s="131"/>
      <c r="BN9" s="131"/>
      <c r="BO9" s="131"/>
      <c r="BP9" s="131"/>
      <c r="BQ9" s="47"/>
      <c r="BR9" s="47"/>
      <c r="BS9" s="47"/>
    </row>
    <row r="10" spans="1:126" x14ac:dyDescent="0.3">
      <c r="B10" s="51">
        <v>38</v>
      </c>
      <c r="C10" s="48">
        <v>3</v>
      </c>
      <c r="D10" s="1">
        <v>2</v>
      </c>
      <c r="E10" s="1">
        <v>3</v>
      </c>
      <c r="F10" s="1">
        <v>2</v>
      </c>
      <c r="G10" s="39">
        <v>0</v>
      </c>
      <c r="H10" s="52">
        <v>1</v>
      </c>
      <c r="I10" s="52">
        <v>0</v>
      </c>
      <c r="J10" s="52">
        <v>0</v>
      </c>
      <c r="K10" s="3">
        <v>0</v>
      </c>
      <c r="L10" s="3">
        <v>0</v>
      </c>
      <c r="M10" s="3">
        <v>0</v>
      </c>
      <c r="N10" s="49">
        <v>0</v>
      </c>
      <c r="O10" s="49">
        <v>0</v>
      </c>
      <c r="P10" s="49">
        <v>0</v>
      </c>
      <c r="Q10" s="2">
        <v>0</v>
      </c>
      <c r="R10" s="2">
        <v>0</v>
      </c>
      <c r="S10" s="53" t="s">
        <v>24</v>
      </c>
      <c r="U10" s="1">
        <f t="shared" si="0"/>
        <v>1</v>
      </c>
      <c r="V10" s="1">
        <f t="shared" si="0"/>
        <v>1</v>
      </c>
      <c r="W10" s="1">
        <f t="shared" si="0"/>
        <v>1</v>
      </c>
      <c r="X10" s="1">
        <f t="shared" si="0"/>
        <v>0</v>
      </c>
      <c r="Y10" s="50">
        <f t="shared" si="0"/>
        <v>0</v>
      </c>
      <c r="Z10" s="50">
        <f t="shared" si="0"/>
        <v>0</v>
      </c>
      <c r="AA10" s="50">
        <f t="shared" si="0"/>
        <v>0</v>
      </c>
      <c r="AB10" s="50">
        <f t="shared" si="0"/>
        <v>0</v>
      </c>
      <c r="AC10" s="50">
        <f t="shared" si="0"/>
        <v>0</v>
      </c>
      <c r="AD10" s="50">
        <f t="shared" si="0"/>
        <v>0</v>
      </c>
      <c r="AE10" s="49">
        <f t="shared" si="0"/>
        <v>0</v>
      </c>
      <c r="AF10" s="49">
        <f t="shared" si="0"/>
        <v>0</v>
      </c>
      <c r="AG10" s="49">
        <f t="shared" si="0"/>
        <v>0</v>
      </c>
      <c r="AH10" s="2">
        <f t="shared" si="0"/>
        <v>0</v>
      </c>
      <c r="AI10" s="2">
        <f t="shared" si="0"/>
        <v>0</v>
      </c>
      <c r="AJ10" s="120">
        <f t="shared" si="1"/>
        <v>0.76190476190476186</v>
      </c>
      <c r="AK10" s="120">
        <f t="shared" si="2"/>
        <v>0.61904761904761907</v>
      </c>
      <c r="AL10" s="111">
        <f t="shared" si="3"/>
        <v>0.7857142857142857</v>
      </c>
      <c r="AM10" s="111">
        <f t="shared" si="4"/>
        <v>0.9285714285714286</v>
      </c>
      <c r="AN10" s="47">
        <f t="shared" si="5"/>
        <v>0.66666666666666663</v>
      </c>
      <c r="AO10" s="47">
        <f t="shared" si="6"/>
        <v>0.80952380952380953</v>
      </c>
      <c r="AP10" s="47">
        <f t="shared" si="7"/>
        <v>0.19047619047619047</v>
      </c>
      <c r="AQ10" s="122">
        <f t="shared" si="8"/>
        <v>0.9285714285714286</v>
      </c>
      <c r="AR10" s="122" t="s">
        <v>718</v>
      </c>
      <c r="AS10" s="47" t="s">
        <v>694</v>
      </c>
      <c r="AT10" s="47">
        <f t="shared" si="9"/>
        <v>0.9285714285714286</v>
      </c>
      <c r="AU10" s="47" t="str">
        <f t="shared" si="10"/>
        <v>NA</v>
      </c>
      <c r="AV10" s="47" t="str">
        <f t="shared" si="11"/>
        <v>NA</v>
      </c>
      <c r="AW10" s="47" t="str">
        <f t="shared" si="12"/>
        <v>NA</v>
      </c>
      <c r="AX10" s="47" t="str">
        <f t="shared" si="13"/>
        <v>NA</v>
      </c>
      <c r="AY10" s="47" t="str">
        <f t="shared" si="14"/>
        <v>NA</v>
      </c>
      <c r="AZ10" s="47" t="str">
        <f t="shared" si="15"/>
        <v>NA</v>
      </c>
      <c r="BA10" s="88">
        <f t="shared" si="16"/>
        <v>0.37301587301587302</v>
      </c>
      <c r="BB10" s="94">
        <f t="shared" si="17"/>
        <v>0.37301587301587302</v>
      </c>
      <c r="BC10" s="94" t="str">
        <f t="shared" si="18"/>
        <v>NA</v>
      </c>
      <c r="BD10" s="94" t="str">
        <f t="shared" si="19"/>
        <v>NA</v>
      </c>
      <c r="BE10" s="94" t="str">
        <f t="shared" si="20"/>
        <v>NA</v>
      </c>
      <c r="BF10" s="94" t="str">
        <f t="shared" si="21"/>
        <v>NA</v>
      </c>
      <c r="BG10" s="94" t="str">
        <f t="shared" si="22"/>
        <v>NA</v>
      </c>
      <c r="BH10" s="94" t="str">
        <f t="shared" si="23"/>
        <v>NA</v>
      </c>
      <c r="BI10" s="130">
        <f t="shared" si="24"/>
        <v>0.11904761904761907</v>
      </c>
      <c r="BJ10" s="131">
        <f t="shared" si="25"/>
        <v>0.11904761904761907</v>
      </c>
      <c r="BK10" s="131" t="str">
        <f t="shared" si="26"/>
        <v>NA</v>
      </c>
      <c r="BL10" s="131" t="str">
        <f t="shared" si="27"/>
        <v>NA</v>
      </c>
      <c r="BM10" s="131" t="str">
        <f t="shared" si="28"/>
        <v>NA</v>
      </c>
      <c r="BN10" s="131" t="str">
        <f t="shared" si="29"/>
        <v>NA</v>
      </c>
      <c r="BO10" s="131" t="str">
        <f t="shared" si="30"/>
        <v>NA</v>
      </c>
      <c r="BP10" s="131" t="str">
        <f t="shared" si="31"/>
        <v>NA</v>
      </c>
      <c r="BQ10" s="47"/>
      <c r="BR10" s="47"/>
      <c r="BS10" s="47"/>
    </row>
    <row r="11" spans="1:126" x14ac:dyDescent="0.3">
      <c r="B11" s="51">
        <v>39</v>
      </c>
      <c r="C11" s="48">
        <v>3</v>
      </c>
      <c r="D11" s="1">
        <v>1</v>
      </c>
      <c r="E11" s="1">
        <v>1</v>
      </c>
      <c r="F11" s="1">
        <v>0</v>
      </c>
      <c r="G11" s="39">
        <v>0</v>
      </c>
      <c r="H11" s="82">
        <v>2</v>
      </c>
      <c r="I11" s="3">
        <v>0</v>
      </c>
      <c r="J11" s="3">
        <v>1</v>
      </c>
      <c r="K11" s="3">
        <v>0</v>
      </c>
      <c r="L11" s="3">
        <v>0</v>
      </c>
      <c r="M11" s="3">
        <v>1</v>
      </c>
      <c r="N11" s="49">
        <v>0</v>
      </c>
      <c r="O11" s="49">
        <v>0</v>
      </c>
      <c r="P11" s="49">
        <v>0</v>
      </c>
      <c r="Q11" s="2">
        <v>0</v>
      </c>
      <c r="R11" s="2">
        <v>0</v>
      </c>
      <c r="S11" s="81" t="s">
        <v>43</v>
      </c>
      <c r="U11" s="1">
        <f t="shared" si="0"/>
        <v>0</v>
      </c>
      <c r="V11" s="1">
        <f t="shared" si="0"/>
        <v>0</v>
      </c>
      <c r="W11" s="1">
        <f t="shared" si="0"/>
        <v>0</v>
      </c>
      <c r="X11" s="1">
        <f t="shared" si="0"/>
        <v>0</v>
      </c>
      <c r="Y11" s="50">
        <f t="shared" si="0"/>
        <v>1</v>
      </c>
      <c r="Z11" s="50">
        <f t="shared" si="0"/>
        <v>0</v>
      </c>
      <c r="AA11" s="50">
        <f t="shared" si="0"/>
        <v>0</v>
      </c>
      <c r="AB11" s="50">
        <f t="shared" si="0"/>
        <v>0</v>
      </c>
      <c r="AC11" s="50">
        <f t="shared" si="0"/>
        <v>0</v>
      </c>
      <c r="AD11" s="50">
        <f t="shared" si="0"/>
        <v>0</v>
      </c>
      <c r="AE11" s="49">
        <f t="shared" si="0"/>
        <v>0</v>
      </c>
      <c r="AF11" s="49">
        <f t="shared" si="0"/>
        <v>0</v>
      </c>
      <c r="AG11" s="49">
        <f t="shared" si="0"/>
        <v>0</v>
      </c>
      <c r="AH11" s="2">
        <f t="shared" si="0"/>
        <v>0</v>
      </c>
      <c r="AI11" s="2">
        <f t="shared" si="0"/>
        <v>0</v>
      </c>
      <c r="AJ11" s="120">
        <f t="shared" si="1"/>
        <v>0.66666666666666663</v>
      </c>
      <c r="AK11" s="120">
        <f t="shared" si="2"/>
        <v>0.52380952380952384</v>
      </c>
      <c r="AL11" s="111">
        <f t="shared" si="3"/>
        <v>0.59523809523809523</v>
      </c>
      <c r="AM11" s="111">
        <f t="shared" si="4"/>
        <v>0.73809523809523814</v>
      </c>
      <c r="AN11" s="47">
        <f t="shared" si="5"/>
        <v>0.7142857142857143</v>
      </c>
      <c r="AO11" s="47">
        <f t="shared" si="6"/>
        <v>0.8571428571428571</v>
      </c>
      <c r="AP11" s="47">
        <f t="shared" si="7"/>
        <v>0.14285714285714285</v>
      </c>
      <c r="AQ11" s="122">
        <f t="shared" si="8"/>
        <v>0.73809523809523814</v>
      </c>
      <c r="AR11" s="122" t="s">
        <v>718</v>
      </c>
      <c r="AS11" s="47" t="s">
        <v>677</v>
      </c>
      <c r="AT11" s="47" t="str">
        <f t="shared" si="9"/>
        <v>NA</v>
      </c>
      <c r="AU11" s="47" t="str">
        <f t="shared" si="10"/>
        <v>NA</v>
      </c>
      <c r="AV11" s="47" t="str">
        <f t="shared" si="11"/>
        <v>NA</v>
      </c>
      <c r="AW11" s="47" t="str">
        <f t="shared" si="12"/>
        <v>NA</v>
      </c>
      <c r="AX11" s="47">
        <f t="shared" si="13"/>
        <v>0.8571428571428571</v>
      </c>
      <c r="AY11" s="47" t="str">
        <f t="shared" si="14"/>
        <v>NA</v>
      </c>
      <c r="AZ11" s="47" t="str">
        <f t="shared" si="15"/>
        <v>NA</v>
      </c>
      <c r="BA11" s="88">
        <f t="shared" si="16"/>
        <v>0.32539682539682535</v>
      </c>
      <c r="BB11" s="94" t="str">
        <f t="shared" si="17"/>
        <v>NA</v>
      </c>
      <c r="BC11" s="94" t="str">
        <f t="shared" si="18"/>
        <v>NA</v>
      </c>
      <c r="BD11" s="94" t="str">
        <f t="shared" si="19"/>
        <v>NA</v>
      </c>
      <c r="BE11" s="94" t="str">
        <f t="shared" si="20"/>
        <v>NA</v>
      </c>
      <c r="BF11" s="94">
        <f t="shared" si="21"/>
        <v>0.32539682539682535</v>
      </c>
      <c r="BG11" s="94" t="str">
        <f t="shared" si="22"/>
        <v>NA</v>
      </c>
      <c r="BH11" s="94" t="str">
        <f t="shared" si="23"/>
        <v>NA</v>
      </c>
      <c r="BI11" s="130">
        <f t="shared" si="24"/>
        <v>0.11904761904761896</v>
      </c>
      <c r="BJ11" s="131" t="str">
        <f t="shared" si="25"/>
        <v>NA</v>
      </c>
      <c r="BK11" s="131" t="str">
        <f t="shared" si="26"/>
        <v>NA</v>
      </c>
      <c r="BL11" s="131" t="str">
        <f t="shared" si="27"/>
        <v>NA</v>
      </c>
      <c r="BM11" s="131" t="str">
        <f t="shared" si="28"/>
        <v>NA</v>
      </c>
      <c r="BN11" s="131">
        <f t="shared" si="29"/>
        <v>0.11904761904761896</v>
      </c>
      <c r="BO11" s="131" t="str">
        <f t="shared" si="30"/>
        <v>NA</v>
      </c>
      <c r="BP11" s="131" t="str">
        <f t="shared" si="31"/>
        <v>NA</v>
      </c>
      <c r="BQ11" s="47"/>
      <c r="BR11" s="47"/>
      <c r="BS11" s="47"/>
    </row>
    <row r="12" spans="1:126" x14ac:dyDescent="0.3">
      <c r="B12" s="51">
        <v>40</v>
      </c>
      <c r="C12" s="48">
        <v>3</v>
      </c>
      <c r="D12" s="1">
        <v>0</v>
      </c>
      <c r="E12" s="1">
        <v>0</v>
      </c>
      <c r="F12" s="1">
        <v>0</v>
      </c>
      <c r="G12" s="39">
        <v>0</v>
      </c>
      <c r="H12" s="3">
        <v>0</v>
      </c>
      <c r="I12" s="3">
        <v>0</v>
      </c>
      <c r="J12" s="3">
        <v>0</v>
      </c>
      <c r="K12" s="3">
        <v>0</v>
      </c>
      <c r="L12" s="3">
        <v>0</v>
      </c>
      <c r="M12" s="3">
        <v>0</v>
      </c>
      <c r="N12" s="49">
        <v>0</v>
      </c>
      <c r="O12" s="49">
        <v>0</v>
      </c>
      <c r="P12" s="49">
        <v>0</v>
      </c>
      <c r="Q12" s="2">
        <v>0</v>
      </c>
      <c r="R12" s="2">
        <v>0</v>
      </c>
      <c r="U12" s="1">
        <f t="shared" si="0"/>
        <v>0</v>
      </c>
      <c r="V12" s="1">
        <f t="shared" si="0"/>
        <v>0</v>
      </c>
      <c r="W12" s="1">
        <f t="shared" si="0"/>
        <v>0</v>
      </c>
      <c r="X12" s="1">
        <f t="shared" si="0"/>
        <v>0</v>
      </c>
      <c r="Y12" s="50">
        <f t="shared" si="0"/>
        <v>0</v>
      </c>
      <c r="Z12" s="50">
        <f t="shared" si="0"/>
        <v>0</v>
      </c>
      <c r="AA12" s="50">
        <f t="shared" si="0"/>
        <v>0</v>
      </c>
      <c r="AB12" s="50">
        <f t="shared" si="0"/>
        <v>0</v>
      </c>
      <c r="AC12" s="50">
        <f t="shared" si="0"/>
        <v>0</v>
      </c>
      <c r="AD12" s="50">
        <f t="shared" si="0"/>
        <v>0</v>
      </c>
      <c r="AE12" s="49">
        <f t="shared" si="0"/>
        <v>0</v>
      </c>
      <c r="AF12" s="49">
        <f t="shared" si="0"/>
        <v>0</v>
      </c>
      <c r="AG12" s="49">
        <f t="shared" si="0"/>
        <v>0</v>
      </c>
      <c r="AH12" s="2">
        <f t="shared" si="0"/>
        <v>0</v>
      </c>
      <c r="AI12" s="2">
        <f t="shared" si="0"/>
        <v>0</v>
      </c>
      <c r="AJ12" s="120">
        <f t="shared" si="1"/>
        <v>0.5714285714285714</v>
      </c>
      <c r="AK12" s="120">
        <f t="shared" si="2"/>
        <v>0.42857142857142855</v>
      </c>
      <c r="AL12" s="111">
        <f t="shared" si="3"/>
        <v>0.6428571428571429</v>
      </c>
      <c r="AM12" s="111">
        <f t="shared" si="4"/>
        <v>0.7857142857142857</v>
      </c>
      <c r="AN12" s="47">
        <f t="shared" si="5"/>
        <v>0.8571428571428571</v>
      </c>
      <c r="AO12" s="47">
        <f t="shared" si="6"/>
        <v>1</v>
      </c>
      <c r="AP12" s="47">
        <f t="shared" si="7"/>
        <v>0</v>
      </c>
      <c r="AQ12" s="122">
        <f t="shared" si="8"/>
        <v>0.7857142857142857</v>
      </c>
      <c r="AR12" s="122" t="s">
        <v>718</v>
      </c>
      <c r="AS12" s="47" t="s">
        <v>677</v>
      </c>
      <c r="AT12" s="47" t="str">
        <f t="shared" si="9"/>
        <v>NA</v>
      </c>
      <c r="AU12" s="47" t="str">
        <f t="shared" si="10"/>
        <v>NA</v>
      </c>
      <c r="AV12" s="47" t="str">
        <f t="shared" si="11"/>
        <v>NA</v>
      </c>
      <c r="AW12" s="47" t="str">
        <f t="shared" si="12"/>
        <v>NA</v>
      </c>
      <c r="AX12" s="47">
        <f t="shared" si="13"/>
        <v>1</v>
      </c>
      <c r="AY12" s="47" t="str">
        <f t="shared" si="14"/>
        <v>NA</v>
      </c>
      <c r="AZ12" s="47" t="str">
        <f t="shared" si="15"/>
        <v>NA</v>
      </c>
      <c r="BA12" s="88">
        <f t="shared" si="16"/>
        <v>0.45238095238095244</v>
      </c>
      <c r="BB12" s="94" t="str">
        <f t="shared" si="17"/>
        <v>NA</v>
      </c>
      <c r="BC12" s="94" t="str">
        <f t="shared" si="18"/>
        <v>NA</v>
      </c>
      <c r="BD12" s="94" t="str">
        <f t="shared" si="19"/>
        <v>NA</v>
      </c>
      <c r="BE12" s="94" t="str">
        <f t="shared" si="20"/>
        <v>NA</v>
      </c>
      <c r="BF12" s="94">
        <f t="shared" si="21"/>
        <v>0.45238095238095244</v>
      </c>
      <c r="BG12" s="94" t="str">
        <f t="shared" si="22"/>
        <v>NA</v>
      </c>
      <c r="BH12" s="94" t="str">
        <f t="shared" si="23"/>
        <v>NA</v>
      </c>
      <c r="BI12" s="130">
        <f t="shared" si="24"/>
        <v>0.1428571428571429</v>
      </c>
      <c r="BJ12" s="131" t="str">
        <f t="shared" si="25"/>
        <v>NA</v>
      </c>
      <c r="BK12" s="131" t="str">
        <f t="shared" si="26"/>
        <v>NA</v>
      </c>
      <c r="BL12" s="131" t="str">
        <f t="shared" si="27"/>
        <v>NA</v>
      </c>
      <c r="BM12" s="131" t="str">
        <f t="shared" si="28"/>
        <v>NA</v>
      </c>
      <c r="BN12" s="131">
        <f t="shared" si="29"/>
        <v>0.1428571428571429</v>
      </c>
      <c r="BO12" s="131" t="str">
        <f t="shared" si="30"/>
        <v>NA</v>
      </c>
      <c r="BP12" s="131" t="str">
        <f t="shared" si="31"/>
        <v>NA</v>
      </c>
      <c r="BQ12" s="47"/>
      <c r="BR12" s="47"/>
      <c r="BS12" s="47"/>
    </row>
    <row r="13" spans="1:126" x14ac:dyDescent="0.3">
      <c r="B13" s="51">
        <v>41</v>
      </c>
      <c r="C13" s="48">
        <v>2</v>
      </c>
      <c r="D13" s="1">
        <v>0</v>
      </c>
      <c r="E13" s="1">
        <v>3</v>
      </c>
      <c r="F13" s="1">
        <v>3</v>
      </c>
      <c r="G13" s="39">
        <v>2</v>
      </c>
      <c r="H13" s="3">
        <v>2</v>
      </c>
      <c r="I13" s="3">
        <v>0</v>
      </c>
      <c r="J13" s="52">
        <v>0</v>
      </c>
      <c r="K13" s="3">
        <v>3</v>
      </c>
      <c r="L13" s="52">
        <v>0</v>
      </c>
      <c r="M13" s="52">
        <v>0</v>
      </c>
      <c r="N13" s="49">
        <v>0</v>
      </c>
      <c r="O13" s="49">
        <v>0</v>
      </c>
      <c r="P13" s="49">
        <v>0</v>
      </c>
      <c r="Q13" s="2">
        <v>3</v>
      </c>
      <c r="R13" s="2">
        <v>3</v>
      </c>
      <c r="S13" s="53" t="s">
        <v>53</v>
      </c>
      <c r="U13" s="1">
        <f t="shared" si="0"/>
        <v>0</v>
      </c>
      <c r="V13" s="1">
        <f t="shared" si="0"/>
        <v>1</v>
      </c>
      <c r="W13" s="1">
        <f t="shared" si="0"/>
        <v>1</v>
      </c>
      <c r="X13" s="1">
        <f t="shared" si="0"/>
        <v>1</v>
      </c>
      <c r="Y13" s="50">
        <f t="shared" si="0"/>
        <v>1</v>
      </c>
      <c r="Z13" s="50">
        <f t="shared" si="0"/>
        <v>0</v>
      </c>
      <c r="AA13" s="50">
        <f t="shared" si="0"/>
        <v>0</v>
      </c>
      <c r="AB13" s="50">
        <f t="shared" si="0"/>
        <v>1</v>
      </c>
      <c r="AC13" s="50">
        <f t="shared" si="0"/>
        <v>0</v>
      </c>
      <c r="AD13" s="50">
        <f t="shared" si="0"/>
        <v>0</v>
      </c>
      <c r="AE13" s="49">
        <f t="shared" si="0"/>
        <v>0</v>
      </c>
      <c r="AF13" s="49">
        <f t="shared" si="0"/>
        <v>0</v>
      </c>
      <c r="AG13" s="49">
        <f t="shared" si="0"/>
        <v>0</v>
      </c>
      <c r="AH13" s="2">
        <f t="shared" si="0"/>
        <v>1</v>
      </c>
      <c r="AI13" s="2">
        <f t="shared" si="0"/>
        <v>1</v>
      </c>
      <c r="AJ13" s="120">
        <f t="shared" si="1"/>
        <v>0.54761904761904767</v>
      </c>
      <c r="AK13" s="120">
        <f t="shared" si="2"/>
        <v>0.69047619047619047</v>
      </c>
      <c r="AL13" s="111">
        <f t="shared" si="3"/>
        <v>0.80952380952380953</v>
      </c>
      <c r="AM13" s="111">
        <f t="shared" si="4"/>
        <v>0.66666666666666663</v>
      </c>
      <c r="AN13" s="47">
        <f t="shared" si="5"/>
        <v>0.73809523809523814</v>
      </c>
      <c r="AO13" s="47">
        <f t="shared" si="6"/>
        <v>0.59523809523809523</v>
      </c>
      <c r="AP13" s="47">
        <f t="shared" si="7"/>
        <v>0.40476190476190477</v>
      </c>
      <c r="AQ13" s="122">
        <f t="shared" si="8"/>
        <v>0.80952380952380953</v>
      </c>
      <c r="AR13" s="122" t="s">
        <v>717</v>
      </c>
      <c r="AS13" s="47" t="s">
        <v>691</v>
      </c>
      <c r="AT13" s="47" t="str">
        <f t="shared" si="9"/>
        <v>NA</v>
      </c>
      <c r="AU13" s="47" t="str">
        <f t="shared" si="10"/>
        <v>NA</v>
      </c>
      <c r="AV13" s="47">
        <f t="shared" si="11"/>
        <v>0.66666666666666663</v>
      </c>
      <c r="AW13" s="47" t="str">
        <f t="shared" si="12"/>
        <v>NA</v>
      </c>
      <c r="AX13" s="47" t="str">
        <f t="shared" si="13"/>
        <v>NA</v>
      </c>
      <c r="AY13" s="47" t="str">
        <f t="shared" si="14"/>
        <v>NA</v>
      </c>
      <c r="AZ13" s="47" t="str">
        <f t="shared" si="15"/>
        <v>NA</v>
      </c>
      <c r="BA13" s="88">
        <f t="shared" si="16"/>
        <v>0.23015873015873012</v>
      </c>
      <c r="BB13" s="94" t="str">
        <f t="shared" si="17"/>
        <v>NA</v>
      </c>
      <c r="BC13" s="94" t="str">
        <f t="shared" si="18"/>
        <v>NA</v>
      </c>
      <c r="BD13" s="94">
        <f t="shared" si="19"/>
        <v>0.23015873015873012</v>
      </c>
      <c r="BE13" s="94" t="str">
        <f t="shared" si="20"/>
        <v>NA</v>
      </c>
      <c r="BF13" s="94" t="str">
        <f t="shared" si="21"/>
        <v>NA</v>
      </c>
      <c r="BG13" s="94" t="str">
        <f t="shared" si="22"/>
        <v>NA</v>
      </c>
      <c r="BH13" s="94" t="str">
        <f t="shared" si="23"/>
        <v>NA</v>
      </c>
      <c r="BI13" s="130">
        <f t="shared" si="24"/>
        <v>7.1428571428571397E-2</v>
      </c>
      <c r="BJ13" s="131" t="str">
        <f t="shared" si="25"/>
        <v>NA</v>
      </c>
      <c r="BK13" s="131" t="str">
        <f t="shared" si="26"/>
        <v>NA</v>
      </c>
      <c r="BL13" s="131">
        <f t="shared" si="27"/>
        <v>7.1428571428571397E-2</v>
      </c>
      <c r="BM13" s="131" t="str">
        <f t="shared" si="28"/>
        <v>NA</v>
      </c>
      <c r="BN13" s="131" t="str">
        <f t="shared" si="29"/>
        <v>NA</v>
      </c>
      <c r="BO13" s="131" t="str">
        <f t="shared" si="30"/>
        <v>NA</v>
      </c>
      <c r="BP13" s="131" t="str">
        <f t="shared" si="31"/>
        <v>NA</v>
      </c>
      <c r="BQ13" s="47"/>
      <c r="BR13" s="47"/>
      <c r="BS13" s="47"/>
    </row>
    <row r="14" spans="1:126" x14ac:dyDescent="0.3">
      <c r="B14" s="51">
        <v>43</v>
      </c>
      <c r="C14" s="48">
        <v>3</v>
      </c>
      <c r="D14" s="1">
        <v>0</v>
      </c>
      <c r="E14" s="1">
        <v>0</v>
      </c>
      <c r="F14" s="1">
        <v>1</v>
      </c>
      <c r="G14" s="39">
        <v>1</v>
      </c>
      <c r="H14" s="3">
        <v>0</v>
      </c>
      <c r="I14" s="3">
        <v>0</v>
      </c>
      <c r="J14" s="3">
        <v>1</v>
      </c>
      <c r="K14" s="3">
        <v>0</v>
      </c>
      <c r="L14" s="3">
        <v>0</v>
      </c>
      <c r="M14" s="3">
        <v>0</v>
      </c>
      <c r="N14" s="49">
        <v>3</v>
      </c>
      <c r="O14" s="49">
        <v>3</v>
      </c>
      <c r="P14" s="49">
        <v>1</v>
      </c>
      <c r="Q14" s="2">
        <v>1</v>
      </c>
      <c r="R14" s="2">
        <v>3</v>
      </c>
      <c r="U14" s="1">
        <f t="shared" si="0"/>
        <v>0</v>
      </c>
      <c r="V14" s="1">
        <f t="shared" si="0"/>
        <v>0</v>
      </c>
      <c r="W14" s="1">
        <f t="shared" si="0"/>
        <v>0</v>
      </c>
      <c r="X14" s="1">
        <f t="shared" si="0"/>
        <v>0</v>
      </c>
      <c r="Y14" s="50">
        <f t="shared" si="0"/>
        <v>0</v>
      </c>
      <c r="Z14" s="50">
        <f t="shared" si="0"/>
        <v>0</v>
      </c>
      <c r="AA14" s="50">
        <f t="shared" si="0"/>
        <v>0</v>
      </c>
      <c r="AB14" s="50">
        <f t="shared" si="0"/>
        <v>0</v>
      </c>
      <c r="AC14" s="50">
        <f t="shared" si="0"/>
        <v>0</v>
      </c>
      <c r="AD14" s="50">
        <f t="shared" si="0"/>
        <v>0</v>
      </c>
      <c r="AE14" s="49">
        <f t="shared" si="0"/>
        <v>1</v>
      </c>
      <c r="AF14" s="49">
        <f t="shared" si="0"/>
        <v>1</v>
      </c>
      <c r="AG14" s="49">
        <f t="shared" si="0"/>
        <v>0</v>
      </c>
      <c r="AH14" s="2">
        <f t="shared" si="0"/>
        <v>0</v>
      </c>
      <c r="AI14" s="2">
        <f t="shared" si="0"/>
        <v>1</v>
      </c>
      <c r="AJ14" s="120">
        <f t="shared" si="1"/>
        <v>0.35714285714285715</v>
      </c>
      <c r="AK14" s="120">
        <f t="shared" si="2"/>
        <v>0.40476190476190477</v>
      </c>
      <c r="AL14" s="111">
        <f t="shared" si="3"/>
        <v>0.5714285714285714</v>
      </c>
      <c r="AM14" s="111">
        <f t="shared" si="4"/>
        <v>0.52380952380952384</v>
      </c>
      <c r="AN14" s="47">
        <f t="shared" si="5"/>
        <v>0.73809523809523814</v>
      </c>
      <c r="AO14" s="47">
        <f t="shared" si="6"/>
        <v>0.69047619047619047</v>
      </c>
      <c r="AP14" s="47">
        <f t="shared" si="7"/>
        <v>0.30952380952380953</v>
      </c>
      <c r="AQ14" s="122">
        <f t="shared" si="8"/>
        <v>0.5714285714285714</v>
      </c>
      <c r="AR14" s="122" t="s">
        <v>717</v>
      </c>
      <c r="AS14" s="47" t="s">
        <v>676</v>
      </c>
      <c r="AT14" s="47" t="str">
        <f t="shared" si="9"/>
        <v>NA</v>
      </c>
      <c r="AU14" s="47" t="str">
        <f t="shared" si="10"/>
        <v>NA</v>
      </c>
      <c r="AV14" s="47" t="str">
        <f t="shared" si="11"/>
        <v>NA</v>
      </c>
      <c r="AW14" s="47">
        <f t="shared" si="12"/>
        <v>0.73809523809523814</v>
      </c>
      <c r="AX14" s="47" t="str">
        <f t="shared" si="13"/>
        <v>NA</v>
      </c>
      <c r="AY14" s="47" t="str">
        <f t="shared" si="14"/>
        <v>NA</v>
      </c>
      <c r="AZ14" s="47" t="str">
        <f t="shared" si="15"/>
        <v>NA</v>
      </c>
      <c r="BA14" s="88">
        <f t="shared" si="16"/>
        <v>0.2142857142857143</v>
      </c>
      <c r="BB14" s="94" t="str">
        <f t="shared" si="17"/>
        <v>NA</v>
      </c>
      <c r="BC14" s="94" t="str">
        <f t="shared" si="18"/>
        <v>NA</v>
      </c>
      <c r="BD14" s="94" t="str">
        <f t="shared" si="19"/>
        <v>NA</v>
      </c>
      <c r="BE14" s="94">
        <f t="shared" si="20"/>
        <v>0.2142857142857143</v>
      </c>
      <c r="BF14" s="94" t="str">
        <f t="shared" si="21"/>
        <v>NA</v>
      </c>
      <c r="BG14" s="94" t="str">
        <f t="shared" si="22"/>
        <v>NA</v>
      </c>
      <c r="BH14" s="94" t="str">
        <f t="shared" si="23"/>
        <v>NA</v>
      </c>
      <c r="BI14" s="130">
        <f t="shared" si="24"/>
        <v>4.7619047619047672E-2</v>
      </c>
      <c r="BJ14" s="131" t="str">
        <f t="shared" si="25"/>
        <v>NA</v>
      </c>
      <c r="BK14" s="131" t="str">
        <f t="shared" si="26"/>
        <v>NA</v>
      </c>
      <c r="BL14" s="131" t="str">
        <f t="shared" si="27"/>
        <v>NA</v>
      </c>
      <c r="BM14" s="131">
        <f t="shared" si="28"/>
        <v>4.7619047619047672E-2</v>
      </c>
      <c r="BN14" s="131" t="str">
        <f t="shared" si="29"/>
        <v>NA</v>
      </c>
      <c r="BO14" s="131" t="str">
        <f t="shared" si="30"/>
        <v>NA</v>
      </c>
      <c r="BP14" s="131" t="str">
        <f t="shared" si="31"/>
        <v>NA</v>
      </c>
      <c r="BQ14" s="47"/>
      <c r="BR14" s="47"/>
      <c r="BS14" s="47"/>
    </row>
    <row r="15" spans="1:126" x14ac:dyDescent="0.3">
      <c r="B15" s="51"/>
      <c r="C15" s="48"/>
      <c r="D15" s="1"/>
      <c r="E15" s="1"/>
      <c r="F15" s="1"/>
      <c r="G15" s="39"/>
      <c r="H15" s="3"/>
      <c r="I15" s="3"/>
      <c r="J15" s="3"/>
      <c r="K15" s="3"/>
      <c r="L15" s="3"/>
      <c r="M15" s="3"/>
      <c r="N15" s="49"/>
      <c r="O15" s="49"/>
      <c r="P15" s="49"/>
      <c r="Q15" s="2"/>
      <c r="R15" s="2"/>
      <c r="U15" s="1"/>
      <c r="V15" s="1"/>
      <c r="W15" s="1"/>
      <c r="X15" s="1"/>
      <c r="Y15" s="50"/>
      <c r="Z15" s="50"/>
      <c r="AA15" s="50"/>
      <c r="AB15" s="50"/>
      <c r="AC15" s="50"/>
      <c r="AD15" s="50"/>
      <c r="AE15" s="49"/>
      <c r="AF15" s="49"/>
      <c r="AG15" s="49"/>
      <c r="AH15" s="2"/>
      <c r="AI15" s="2"/>
      <c r="AJ15" s="120"/>
      <c r="AK15" s="120"/>
      <c r="AL15" s="111"/>
      <c r="AM15" s="111"/>
      <c r="AW15" s="47"/>
      <c r="AX15" s="47"/>
      <c r="AZ15" s="47"/>
      <c r="BA15" s="88"/>
      <c r="BB15" s="94"/>
      <c r="BC15" s="94"/>
      <c r="BD15" s="94"/>
      <c r="BE15" s="94"/>
      <c r="BF15" s="94"/>
      <c r="BG15" s="94"/>
      <c r="BH15" s="94"/>
      <c r="BI15" s="130"/>
      <c r="BJ15" s="131"/>
      <c r="BK15" s="131"/>
      <c r="BL15" s="131"/>
      <c r="BM15" s="131"/>
      <c r="BN15" s="131"/>
      <c r="BO15" s="131"/>
      <c r="BP15" s="131"/>
      <c r="BQ15" s="47"/>
      <c r="BR15" s="47"/>
      <c r="BS15" s="47"/>
    </row>
    <row r="16" spans="1:126" x14ac:dyDescent="0.3">
      <c r="B16" s="51">
        <v>45</v>
      </c>
      <c r="C16" s="48">
        <v>3</v>
      </c>
      <c r="D16" s="1">
        <v>0</v>
      </c>
      <c r="E16" s="1">
        <v>0</v>
      </c>
      <c r="F16" s="1">
        <v>0</v>
      </c>
      <c r="G16" s="39">
        <v>0</v>
      </c>
      <c r="H16" s="3">
        <v>0</v>
      </c>
      <c r="I16" s="3">
        <v>0</v>
      </c>
      <c r="J16" s="3">
        <v>0</v>
      </c>
      <c r="K16" s="3">
        <v>0</v>
      </c>
      <c r="L16" s="3">
        <v>0</v>
      </c>
      <c r="M16" s="3">
        <v>0</v>
      </c>
      <c r="N16" s="49">
        <v>1</v>
      </c>
      <c r="O16" s="49">
        <v>1</v>
      </c>
      <c r="P16" s="49">
        <v>0</v>
      </c>
      <c r="Q16" s="2">
        <v>1</v>
      </c>
      <c r="R16" s="2">
        <v>2</v>
      </c>
      <c r="U16" s="1">
        <f t="shared" si="0"/>
        <v>0</v>
      </c>
      <c r="V16" s="1">
        <f t="shared" si="0"/>
        <v>0</v>
      </c>
      <c r="W16" s="1">
        <f t="shared" si="0"/>
        <v>0</v>
      </c>
      <c r="X16" s="1">
        <f t="shared" si="0"/>
        <v>0</v>
      </c>
      <c r="Y16" s="50">
        <f t="shared" si="0"/>
        <v>0</v>
      </c>
      <c r="Z16" s="50">
        <f t="shared" si="0"/>
        <v>0</v>
      </c>
      <c r="AA16" s="50">
        <f t="shared" si="0"/>
        <v>0</v>
      </c>
      <c r="AB16" s="50">
        <f t="shared" si="0"/>
        <v>0</v>
      </c>
      <c r="AC16" s="50">
        <f t="shared" si="0"/>
        <v>0</v>
      </c>
      <c r="AD16" s="50">
        <f t="shared" si="0"/>
        <v>0</v>
      </c>
      <c r="AE16" s="49">
        <f t="shared" si="0"/>
        <v>0</v>
      </c>
      <c r="AF16" s="49">
        <f t="shared" si="0"/>
        <v>0</v>
      </c>
      <c r="AG16" s="49">
        <f t="shared" si="0"/>
        <v>0</v>
      </c>
      <c r="AH16" s="2">
        <f t="shared" si="0"/>
        <v>0</v>
      </c>
      <c r="AI16" s="2">
        <f t="shared" si="0"/>
        <v>1</v>
      </c>
      <c r="AJ16" s="120">
        <f t="shared" si="1"/>
        <v>0.45238095238095238</v>
      </c>
      <c r="AK16" s="120">
        <f t="shared" si="2"/>
        <v>0.45238095238095238</v>
      </c>
      <c r="AL16" s="111">
        <f t="shared" si="3"/>
        <v>0.66666666666666663</v>
      </c>
      <c r="AM16" s="111">
        <f t="shared" si="4"/>
        <v>0.66666666666666663</v>
      </c>
      <c r="AN16" s="47">
        <f t="shared" si="5"/>
        <v>0.88095238095238093</v>
      </c>
      <c r="AO16" s="47">
        <f t="shared" si="6"/>
        <v>0.88095238095238093</v>
      </c>
      <c r="AP16" s="47">
        <f t="shared" si="7"/>
        <v>0.11904761904761904</v>
      </c>
      <c r="AQ16" s="122">
        <f t="shared" si="8"/>
        <v>0.66666666666666663</v>
      </c>
      <c r="AR16" s="122" t="s">
        <v>718</v>
      </c>
      <c r="AS16" s="47" t="s">
        <v>678</v>
      </c>
      <c r="AT16" s="47" t="str">
        <f t="shared" si="9"/>
        <v>NA</v>
      </c>
      <c r="AU16" s="47" t="str">
        <f t="shared" si="10"/>
        <v>NA</v>
      </c>
      <c r="AV16" s="47" t="str">
        <f t="shared" si="11"/>
        <v>NA</v>
      </c>
      <c r="AW16" s="47" t="str">
        <f t="shared" si="12"/>
        <v>NA</v>
      </c>
      <c r="AX16" s="47" t="str">
        <f t="shared" si="13"/>
        <v>NA</v>
      </c>
      <c r="AY16" s="47">
        <f t="shared" si="14"/>
        <v>0.88095238095238093</v>
      </c>
      <c r="AZ16" s="47" t="str">
        <f t="shared" si="15"/>
        <v>NA</v>
      </c>
      <c r="BA16" s="88">
        <f t="shared" si="16"/>
        <v>0.32539682539682546</v>
      </c>
      <c r="BB16" s="94" t="str">
        <f t="shared" si="17"/>
        <v>NA</v>
      </c>
      <c r="BC16" s="94" t="str">
        <f t="shared" si="18"/>
        <v>NA</v>
      </c>
      <c r="BD16" s="94" t="str">
        <f t="shared" si="19"/>
        <v>NA</v>
      </c>
      <c r="BE16" s="94" t="str">
        <f t="shared" si="20"/>
        <v>NA</v>
      </c>
      <c r="BF16" s="94" t="str">
        <f t="shared" si="21"/>
        <v>NA</v>
      </c>
      <c r="BG16" s="94">
        <f t="shared" si="22"/>
        <v>0.32539682539682546</v>
      </c>
      <c r="BH16" s="94" t="str">
        <f t="shared" si="23"/>
        <v>NA</v>
      </c>
      <c r="BI16" s="130">
        <f t="shared" si="24"/>
        <v>0</v>
      </c>
      <c r="BJ16" s="131" t="str">
        <f t="shared" si="25"/>
        <v>NA</v>
      </c>
      <c r="BK16" s="131" t="str">
        <f t="shared" si="26"/>
        <v>NA</v>
      </c>
      <c r="BL16" s="131" t="str">
        <f t="shared" si="27"/>
        <v>NA</v>
      </c>
      <c r="BM16" s="131" t="str">
        <f t="shared" si="28"/>
        <v>NA</v>
      </c>
      <c r="BN16" s="131" t="str">
        <f t="shared" si="29"/>
        <v>NA</v>
      </c>
      <c r="BO16" s="131">
        <f t="shared" si="30"/>
        <v>0</v>
      </c>
      <c r="BP16" s="131" t="str">
        <f t="shared" si="31"/>
        <v>NA</v>
      </c>
      <c r="BQ16" s="47"/>
      <c r="BR16" s="47"/>
      <c r="BS16" s="47"/>
    </row>
    <row r="17" spans="2:71" s="5" customFormat="1" x14ac:dyDescent="0.3">
      <c r="B17" s="51"/>
      <c r="C17" s="48"/>
      <c r="D17" s="1"/>
      <c r="E17" s="1"/>
      <c r="F17" s="1"/>
      <c r="G17" s="39"/>
      <c r="H17" s="3"/>
      <c r="I17" s="3"/>
      <c r="J17" s="3"/>
      <c r="K17" s="3"/>
      <c r="L17" s="3"/>
      <c r="M17" s="3"/>
      <c r="N17" s="49"/>
      <c r="O17" s="49"/>
      <c r="P17" s="49"/>
      <c r="Q17" s="2"/>
      <c r="R17" s="2"/>
      <c r="S17" s="7"/>
      <c r="U17" s="1"/>
      <c r="V17" s="1"/>
      <c r="W17" s="1"/>
      <c r="X17" s="1"/>
      <c r="Y17" s="50"/>
      <c r="Z17" s="50"/>
      <c r="AA17" s="50"/>
      <c r="AB17" s="50"/>
      <c r="AC17" s="50"/>
      <c r="AD17" s="50"/>
      <c r="AE17" s="49"/>
      <c r="AF17" s="49"/>
      <c r="AG17" s="49"/>
      <c r="AH17" s="2"/>
      <c r="AI17" s="2"/>
      <c r="AJ17" s="120"/>
      <c r="AK17" s="120"/>
      <c r="AL17" s="111"/>
      <c r="AM17" s="111"/>
      <c r="AN17" s="47"/>
      <c r="AO17" s="47"/>
      <c r="AP17" s="47"/>
      <c r="AQ17" s="122"/>
      <c r="AR17" s="122"/>
      <c r="AS17" s="47"/>
      <c r="AT17" s="47"/>
      <c r="AU17" s="47"/>
      <c r="AV17" s="47"/>
      <c r="AW17" s="47"/>
      <c r="AX17" s="47"/>
      <c r="AY17" s="47"/>
      <c r="AZ17" s="47"/>
      <c r="BA17" s="88"/>
      <c r="BB17" s="94"/>
      <c r="BC17" s="94"/>
      <c r="BD17" s="94"/>
      <c r="BE17" s="94"/>
      <c r="BF17" s="94"/>
      <c r="BG17" s="94"/>
      <c r="BH17" s="94"/>
      <c r="BI17" s="130"/>
      <c r="BJ17" s="131"/>
      <c r="BK17" s="131"/>
      <c r="BL17" s="131"/>
      <c r="BM17" s="131"/>
      <c r="BN17" s="131"/>
      <c r="BO17" s="131"/>
      <c r="BP17" s="131"/>
      <c r="BQ17" s="47"/>
      <c r="BR17" s="47"/>
      <c r="BS17" s="47"/>
    </row>
    <row r="18" spans="2:71" s="5" customFormat="1" x14ac:dyDescent="0.3">
      <c r="B18" s="51">
        <v>47</v>
      </c>
      <c r="C18" s="48">
        <v>3</v>
      </c>
      <c r="D18" s="1">
        <v>1</v>
      </c>
      <c r="E18" s="1">
        <v>2</v>
      </c>
      <c r="F18" s="1">
        <v>1</v>
      </c>
      <c r="G18" s="39">
        <v>0</v>
      </c>
      <c r="H18" s="3">
        <v>0</v>
      </c>
      <c r="I18" s="3">
        <v>1</v>
      </c>
      <c r="J18" s="3">
        <v>0</v>
      </c>
      <c r="K18" s="3">
        <v>0</v>
      </c>
      <c r="L18" s="3">
        <v>1</v>
      </c>
      <c r="M18" s="3">
        <v>0</v>
      </c>
      <c r="N18" s="49">
        <v>0</v>
      </c>
      <c r="O18" s="49">
        <v>0</v>
      </c>
      <c r="P18" s="49">
        <v>0</v>
      </c>
      <c r="Q18" s="2">
        <v>0</v>
      </c>
      <c r="R18" s="2">
        <v>1</v>
      </c>
      <c r="S18" s="7"/>
      <c r="U18" s="1">
        <f t="shared" si="0"/>
        <v>0</v>
      </c>
      <c r="V18" s="1">
        <f t="shared" si="0"/>
        <v>1</v>
      </c>
      <c r="W18" s="1">
        <f t="shared" si="0"/>
        <v>0</v>
      </c>
      <c r="X18" s="1">
        <f t="shared" si="0"/>
        <v>0</v>
      </c>
      <c r="Y18" s="50">
        <f t="shared" si="0"/>
        <v>0</v>
      </c>
      <c r="Z18" s="50">
        <f t="shared" si="0"/>
        <v>0</v>
      </c>
      <c r="AA18" s="50">
        <f t="shared" si="0"/>
        <v>0</v>
      </c>
      <c r="AB18" s="50">
        <f t="shared" si="0"/>
        <v>0</v>
      </c>
      <c r="AC18" s="50">
        <f t="shared" si="0"/>
        <v>0</v>
      </c>
      <c r="AD18" s="50">
        <f t="shared" si="0"/>
        <v>0</v>
      </c>
      <c r="AE18" s="49">
        <f t="shared" si="0"/>
        <v>0</v>
      </c>
      <c r="AF18" s="49">
        <f t="shared" si="0"/>
        <v>0</v>
      </c>
      <c r="AG18" s="49">
        <f t="shared" si="0"/>
        <v>0</v>
      </c>
      <c r="AH18" s="2">
        <f t="shared" si="0"/>
        <v>0</v>
      </c>
      <c r="AI18" s="2">
        <f t="shared" si="0"/>
        <v>0</v>
      </c>
      <c r="AJ18" s="120">
        <f t="shared" si="1"/>
        <v>0.6428571428571429</v>
      </c>
      <c r="AK18" s="120">
        <f t="shared" si="2"/>
        <v>0.54761904761904767</v>
      </c>
      <c r="AL18" s="111">
        <f t="shared" si="3"/>
        <v>0.7142857142857143</v>
      </c>
      <c r="AM18" s="111">
        <f t="shared" si="4"/>
        <v>0.80952380952380953</v>
      </c>
      <c r="AN18" s="47">
        <f t="shared" si="5"/>
        <v>0.73809523809523814</v>
      </c>
      <c r="AO18" s="47">
        <f t="shared" si="6"/>
        <v>0.83333333333333337</v>
      </c>
      <c r="AP18" s="47">
        <f t="shared" si="7"/>
        <v>0.16666666666666666</v>
      </c>
      <c r="AQ18" s="122">
        <f t="shared" si="8"/>
        <v>0.80952380952380953</v>
      </c>
      <c r="AR18" s="122" t="s">
        <v>718</v>
      </c>
      <c r="AS18" s="47" t="s">
        <v>677</v>
      </c>
      <c r="AT18" s="47" t="str">
        <f t="shared" si="9"/>
        <v>NA</v>
      </c>
      <c r="AU18" s="47" t="str">
        <f t="shared" si="10"/>
        <v>NA</v>
      </c>
      <c r="AV18" s="47" t="str">
        <f t="shared" si="11"/>
        <v>NA</v>
      </c>
      <c r="AW18" s="47" t="str">
        <f t="shared" si="12"/>
        <v>NA</v>
      </c>
      <c r="AX18" s="47">
        <f t="shared" si="13"/>
        <v>0.83333333333333337</v>
      </c>
      <c r="AY18" s="47" t="str">
        <f t="shared" si="14"/>
        <v>NA</v>
      </c>
      <c r="AZ18" s="47" t="str">
        <f t="shared" si="15"/>
        <v>NA</v>
      </c>
      <c r="BA18" s="88">
        <f t="shared" si="16"/>
        <v>0.26190476190476186</v>
      </c>
      <c r="BB18" s="94" t="str">
        <f t="shared" si="17"/>
        <v>NA</v>
      </c>
      <c r="BC18" s="94" t="str">
        <f t="shared" si="18"/>
        <v>NA</v>
      </c>
      <c r="BD18" s="94" t="str">
        <f t="shared" si="19"/>
        <v>NA</v>
      </c>
      <c r="BE18" s="94" t="str">
        <f t="shared" si="20"/>
        <v>NA</v>
      </c>
      <c r="BF18" s="94">
        <f t="shared" si="21"/>
        <v>0.26190476190476186</v>
      </c>
      <c r="BG18" s="94" t="str">
        <f t="shared" si="22"/>
        <v>NA</v>
      </c>
      <c r="BH18" s="94" t="str">
        <f t="shared" si="23"/>
        <v>NA</v>
      </c>
      <c r="BI18" s="130">
        <f t="shared" si="24"/>
        <v>2.3809523809523836E-2</v>
      </c>
      <c r="BJ18" s="131" t="str">
        <f t="shared" si="25"/>
        <v>NA</v>
      </c>
      <c r="BK18" s="131" t="str">
        <f t="shared" si="26"/>
        <v>NA</v>
      </c>
      <c r="BL18" s="131" t="str">
        <f t="shared" si="27"/>
        <v>NA</v>
      </c>
      <c r="BM18" s="131" t="str">
        <f t="shared" si="28"/>
        <v>NA</v>
      </c>
      <c r="BN18" s="131">
        <f t="shared" si="29"/>
        <v>2.3809523809523836E-2</v>
      </c>
      <c r="BO18" s="131" t="str">
        <f t="shared" si="30"/>
        <v>NA</v>
      </c>
      <c r="BP18" s="131" t="str">
        <f t="shared" si="31"/>
        <v>NA</v>
      </c>
      <c r="BQ18" s="47"/>
      <c r="BR18" s="47"/>
      <c r="BS18" s="47"/>
    </row>
    <row r="19" spans="2:71" s="5" customFormat="1" x14ac:dyDescent="0.3">
      <c r="B19" s="51">
        <v>48</v>
      </c>
      <c r="C19" s="48">
        <v>3</v>
      </c>
      <c r="D19" s="1">
        <v>2</v>
      </c>
      <c r="E19" s="1">
        <v>2</v>
      </c>
      <c r="F19" s="1">
        <v>3</v>
      </c>
      <c r="G19" s="39">
        <v>3</v>
      </c>
      <c r="H19" s="3">
        <v>2</v>
      </c>
      <c r="I19" s="52">
        <v>1</v>
      </c>
      <c r="J19" s="52">
        <v>0</v>
      </c>
      <c r="K19" s="3">
        <v>2</v>
      </c>
      <c r="L19" s="52">
        <v>1</v>
      </c>
      <c r="M19" s="3">
        <v>2</v>
      </c>
      <c r="N19" s="49">
        <v>0</v>
      </c>
      <c r="O19" s="49">
        <v>0</v>
      </c>
      <c r="P19" s="49">
        <v>0</v>
      </c>
      <c r="Q19" s="2">
        <v>0</v>
      </c>
      <c r="R19" s="2">
        <v>0</v>
      </c>
      <c r="S19" s="53" t="s">
        <v>25</v>
      </c>
      <c r="U19" s="1">
        <f t="shared" si="0"/>
        <v>1</v>
      </c>
      <c r="V19" s="1">
        <f t="shared" si="0"/>
        <v>1</v>
      </c>
      <c r="W19" s="1">
        <f t="shared" si="0"/>
        <v>1</v>
      </c>
      <c r="X19" s="1">
        <f t="shared" si="0"/>
        <v>1</v>
      </c>
      <c r="Y19" s="50">
        <f t="shared" si="0"/>
        <v>1</v>
      </c>
      <c r="Z19" s="50">
        <f t="shared" si="0"/>
        <v>0</v>
      </c>
      <c r="AA19" s="50">
        <f t="shared" si="0"/>
        <v>0</v>
      </c>
      <c r="AB19" s="50">
        <f t="shared" si="0"/>
        <v>1</v>
      </c>
      <c r="AC19" s="50">
        <f t="shared" si="0"/>
        <v>0</v>
      </c>
      <c r="AD19" s="50">
        <f t="shared" si="0"/>
        <v>1</v>
      </c>
      <c r="AE19" s="49">
        <f t="shared" si="0"/>
        <v>0</v>
      </c>
      <c r="AF19" s="49">
        <f t="shared" si="0"/>
        <v>0</v>
      </c>
      <c r="AG19" s="49">
        <f t="shared" si="0"/>
        <v>0</v>
      </c>
      <c r="AH19" s="2">
        <f t="shared" si="0"/>
        <v>0</v>
      </c>
      <c r="AI19" s="2">
        <f t="shared" si="0"/>
        <v>0</v>
      </c>
      <c r="AJ19" s="120">
        <f t="shared" si="1"/>
        <v>0.69047619047619047</v>
      </c>
      <c r="AK19" s="120">
        <f t="shared" si="2"/>
        <v>0.54761904761904767</v>
      </c>
      <c r="AL19" s="111">
        <f t="shared" si="3"/>
        <v>0.61904761904761907</v>
      </c>
      <c r="AM19" s="111">
        <f t="shared" si="4"/>
        <v>0.76190476190476186</v>
      </c>
      <c r="AN19" s="47">
        <f t="shared" si="5"/>
        <v>0.5</v>
      </c>
      <c r="AO19" s="47">
        <f t="shared" si="6"/>
        <v>0.6428571428571429</v>
      </c>
      <c r="AP19" s="47">
        <f t="shared" si="7"/>
        <v>0.35714285714285715</v>
      </c>
      <c r="AQ19" s="122">
        <f t="shared" si="8"/>
        <v>0.76190476190476186</v>
      </c>
      <c r="AR19" s="122" t="s">
        <v>718</v>
      </c>
      <c r="AS19" s="47" t="s">
        <v>694</v>
      </c>
      <c r="AT19" s="47">
        <f t="shared" si="9"/>
        <v>0.76190476190476186</v>
      </c>
      <c r="AU19" s="47" t="str">
        <f t="shared" si="10"/>
        <v>NA</v>
      </c>
      <c r="AV19" s="47" t="str">
        <f t="shared" si="11"/>
        <v>NA</v>
      </c>
      <c r="AW19" s="47" t="str">
        <f t="shared" si="12"/>
        <v>NA</v>
      </c>
      <c r="AX19" s="47" t="str">
        <f t="shared" si="13"/>
        <v>NA</v>
      </c>
      <c r="AY19" s="47" t="str">
        <f t="shared" si="14"/>
        <v>NA</v>
      </c>
      <c r="AZ19" s="47" t="str">
        <f t="shared" si="15"/>
        <v>NA</v>
      </c>
      <c r="BA19" s="88">
        <f t="shared" si="16"/>
        <v>0.26190476190476186</v>
      </c>
      <c r="BB19" s="94">
        <f t="shared" si="17"/>
        <v>0.26190476190476186</v>
      </c>
      <c r="BC19" s="94" t="str">
        <f t="shared" si="18"/>
        <v>NA</v>
      </c>
      <c r="BD19" s="94" t="str">
        <f t="shared" si="19"/>
        <v>NA</v>
      </c>
      <c r="BE19" s="94" t="str">
        <f t="shared" si="20"/>
        <v>NA</v>
      </c>
      <c r="BF19" s="94" t="str">
        <f t="shared" si="21"/>
        <v>NA</v>
      </c>
      <c r="BG19" s="94" t="str">
        <f t="shared" si="22"/>
        <v>NA</v>
      </c>
      <c r="BH19" s="94" t="str">
        <f t="shared" si="23"/>
        <v>NA</v>
      </c>
      <c r="BI19" s="130">
        <f t="shared" si="24"/>
        <v>0.11904761904761896</v>
      </c>
      <c r="BJ19" s="131">
        <f t="shared" si="25"/>
        <v>0.11904761904761896</v>
      </c>
      <c r="BK19" s="131" t="str">
        <f t="shared" si="26"/>
        <v>NA</v>
      </c>
      <c r="BL19" s="131" t="str">
        <f t="shared" si="27"/>
        <v>NA</v>
      </c>
      <c r="BM19" s="131" t="str">
        <f t="shared" si="28"/>
        <v>NA</v>
      </c>
      <c r="BN19" s="131" t="str">
        <f t="shared" si="29"/>
        <v>NA</v>
      </c>
      <c r="BO19" s="131" t="str">
        <f t="shared" si="30"/>
        <v>NA</v>
      </c>
      <c r="BP19" s="131" t="str">
        <f t="shared" si="31"/>
        <v>NA</v>
      </c>
      <c r="BQ19" s="47"/>
      <c r="BR19" s="47"/>
      <c r="BS19" s="47"/>
    </row>
    <row r="20" spans="2:71" s="5" customFormat="1" x14ac:dyDescent="0.3">
      <c r="B20" s="51"/>
      <c r="C20" s="48"/>
      <c r="D20" s="1"/>
      <c r="E20" s="1"/>
      <c r="F20" s="1"/>
      <c r="G20" s="39"/>
      <c r="H20" s="3"/>
      <c r="I20" s="3"/>
      <c r="J20" s="3"/>
      <c r="K20" s="3"/>
      <c r="L20" s="3"/>
      <c r="M20" s="3"/>
      <c r="N20" s="49"/>
      <c r="O20" s="49"/>
      <c r="P20" s="49"/>
      <c r="Q20" s="2"/>
      <c r="R20" s="2"/>
      <c r="S20" s="7"/>
      <c r="U20" s="1"/>
      <c r="V20" s="1"/>
      <c r="W20" s="1"/>
      <c r="X20" s="1"/>
      <c r="Y20" s="50"/>
      <c r="Z20" s="50"/>
      <c r="AA20" s="50"/>
      <c r="AB20" s="50"/>
      <c r="AC20" s="50"/>
      <c r="AD20" s="50"/>
      <c r="AE20" s="49"/>
      <c r="AF20" s="49"/>
      <c r="AG20" s="49"/>
      <c r="AH20" s="2"/>
      <c r="AI20" s="2"/>
      <c r="AJ20" s="120"/>
      <c r="AK20" s="120"/>
      <c r="AL20" s="111"/>
      <c r="AM20" s="111"/>
      <c r="AN20" s="47"/>
      <c r="AO20" s="47"/>
      <c r="AP20" s="47"/>
      <c r="AQ20" s="122"/>
      <c r="AR20" s="122"/>
      <c r="AS20" s="47"/>
      <c r="AT20" s="47"/>
      <c r="AU20" s="47"/>
      <c r="AV20" s="47"/>
      <c r="AW20" s="47"/>
      <c r="AX20" s="47"/>
      <c r="AY20" s="47"/>
      <c r="AZ20" s="47"/>
      <c r="BA20" s="88"/>
      <c r="BB20" s="94"/>
      <c r="BC20" s="94"/>
      <c r="BD20" s="94"/>
      <c r="BE20" s="94"/>
      <c r="BF20" s="94"/>
      <c r="BG20" s="94"/>
      <c r="BH20" s="94"/>
      <c r="BI20" s="130"/>
      <c r="BJ20" s="131"/>
      <c r="BK20" s="131"/>
      <c r="BL20" s="131"/>
      <c r="BM20" s="131"/>
      <c r="BN20" s="131"/>
      <c r="BO20" s="131"/>
      <c r="BP20" s="131"/>
      <c r="BQ20" s="47"/>
      <c r="BR20" s="47"/>
      <c r="BS20" s="47"/>
    </row>
    <row r="21" spans="2:71" s="5" customFormat="1" x14ac:dyDescent="0.3">
      <c r="B21" s="51">
        <v>51</v>
      </c>
      <c r="C21" s="48">
        <v>3</v>
      </c>
      <c r="D21" s="1">
        <v>3</v>
      </c>
      <c r="E21" s="1">
        <v>0</v>
      </c>
      <c r="F21" s="1">
        <v>2</v>
      </c>
      <c r="G21" s="39">
        <v>1</v>
      </c>
      <c r="H21" s="3">
        <v>2</v>
      </c>
      <c r="I21" s="3">
        <v>2</v>
      </c>
      <c r="J21" s="3">
        <v>0</v>
      </c>
      <c r="K21" s="3">
        <v>1</v>
      </c>
      <c r="L21" s="3">
        <v>0</v>
      </c>
      <c r="M21" s="3">
        <v>0</v>
      </c>
      <c r="N21" s="49">
        <v>0</v>
      </c>
      <c r="O21" s="49">
        <v>0</v>
      </c>
      <c r="P21" s="49">
        <v>1</v>
      </c>
      <c r="Q21" s="2">
        <v>0</v>
      </c>
      <c r="R21" s="2">
        <v>0</v>
      </c>
      <c r="S21" s="7"/>
      <c r="U21" s="1">
        <f t="shared" ref="U21:AI34" si="32">IF(D21&gt;1,1,0)</f>
        <v>1</v>
      </c>
      <c r="V21" s="1">
        <f t="shared" si="32"/>
        <v>0</v>
      </c>
      <c r="W21" s="1">
        <f t="shared" si="32"/>
        <v>1</v>
      </c>
      <c r="X21" s="1">
        <f t="shared" si="32"/>
        <v>0</v>
      </c>
      <c r="Y21" s="50">
        <f t="shared" si="32"/>
        <v>1</v>
      </c>
      <c r="Z21" s="50">
        <f t="shared" si="32"/>
        <v>1</v>
      </c>
      <c r="AA21" s="50">
        <f t="shared" si="32"/>
        <v>0</v>
      </c>
      <c r="AB21" s="50">
        <f t="shared" si="32"/>
        <v>0</v>
      </c>
      <c r="AC21" s="50">
        <f t="shared" si="32"/>
        <v>0</v>
      </c>
      <c r="AD21" s="50">
        <f t="shared" si="32"/>
        <v>0</v>
      </c>
      <c r="AE21" s="49">
        <f t="shared" si="32"/>
        <v>0</v>
      </c>
      <c r="AF21" s="49">
        <f t="shared" si="32"/>
        <v>0</v>
      </c>
      <c r="AG21" s="49">
        <f t="shared" si="32"/>
        <v>0</v>
      </c>
      <c r="AH21" s="2">
        <f t="shared" si="32"/>
        <v>0</v>
      </c>
      <c r="AI21" s="2">
        <f t="shared" si="32"/>
        <v>0</v>
      </c>
      <c r="AJ21" s="120">
        <f t="shared" si="1"/>
        <v>0.6428571428571429</v>
      </c>
      <c r="AK21" s="120">
        <f t="shared" si="2"/>
        <v>0.5</v>
      </c>
      <c r="AL21" s="111">
        <f t="shared" si="3"/>
        <v>0.61904761904761907</v>
      </c>
      <c r="AM21" s="111">
        <f t="shared" si="4"/>
        <v>0.76190476190476186</v>
      </c>
      <c r="AN21" s="47">
        <f t="shared" si="5"/>
        <v>0.59523809523809523</v>
      </c>
      <c r="AO21" s="47">
        <f t="shared" si="6"/>
        <v>0.73809523809523814</v>
      </c>
      <c r="AP21" s="47">
        <f t="shared" si="7"/>
        <v>0.26190476190476192</v>
      </c>
      <c r="AQ21" s="122">
        <f t="shared" si="8"/>
        <v>0.76190476190476186</v>
      </c>
      <c r="AR21" s="122" t="s">
        <v>718</v>
      </c>
      <c r="AS21" s="47" t="s">
        <v>694</v>
      </c>
      <c r="AT21" s="47">
        <f t="shared" si="9"/>
        <v>0.76190476190476186</v>
      </c>
      <c r="AU21" s="47" t="str">
        <f t="shared" si="10"/>
        <v>NA</v>
      </c>
      <c r="AV21" s="47" t="str">
        <f t="shared" si="11"/>
        <v>NA</v>
      </c>
      <c r="AW21" s="47" t="str">
        <f t="shared" si="12"/>
        <v>NA</v>
      </c>
      <c r="AX21" s="47" t="str">
        <f t="shared" si="13"/>
        <v>NA</v>
      </c>
      <c r="AY21" s="47" t="str">
        <f t="shared" si="14"/>
        <v>NA</v>
      </c>
      <c r="AZ21" s="47" t="str">
        <f t="shared" si="15"/>
        <v>NA</v>
      </c>
      <c r="BA21" s="88">
        <f t="shared" si="16"/>
        <v>0.23015873015873012</v>
      </c>
      <c r="BB21" s="94">
        <f t="shared" si="17"/>
        <v>0.23015873015873012</v>
      </c>
      <c r="BC21" s="94" t="str">
        <f t="shared" si="18"/>
        <v>NA</v>
      </c>
      <c r="BD21" s="94" t="str">
        <f t="shared" si="19"/>
        <v>NA</v>
      </c>
      <c r="BE21" s="94" t="str">
        <f t="shared" si="20"/>
        <v>NA</v>
      </c>
      <c r="BF21" s="94" t="str">
        <f t="shared" si="21"/>
        <v>NA</v>
      </c>
      <c r="BG21" s="94" t="str">
        <f t="shared" si="22"/>
        <v>NA</v>
      </c>
      <c r="BH21" s="94" t="str">
        <f t="shared" si="23"/>
        <v>NA</v>
      </c>
      <c r="BI21" s="130">
        <f t="shared" si="24"/>
        <v>2.3809523809523725E-2</v>
      </c>
      <c r="BJ21" s="131">
        <f t="shared" si="25"/>
        <v>2.3809523809523725E-2</v>
      </c>
      <c r="BK21" s="131" t="str">
        <f t="shared" si="26"/>
        <v>NA</v>
      </c>
      <c r="BL21" s="131" t="str">
        <f t="shared" si="27"/>
        <v>NA</v>
      </c>
      <c r="BM21" s="131" t="str">
        <f t="shared" si="28"/>
        <v>NA</v>
      </c>
      <c r="BN21" s="131" t="str">
        <f t="shared" si="29"/>
        <v>NA</v>
      </c>
      <c r="BO21" s="131" t="str">
        <f t="shared" si="30"/>
        <v>NA</v>
      </c>
      <c r="BP21" s="131" t="str">
        <f t="shared" si="31"/>
        <v>NA</v>
      </c>
      <c r="BQ21" s="47"/>
      <c r="BR21" s="47"/>
      <c r="BS21" s="47"/>
    </row>
    <row r="22" spans="2:71" s="5" customFormat="1" x14ac:dyDescent="0.3">
      <c r="B22" s="51">
        <v>52</v>
      </c>
      <c r="C22" s="48">
        <v>3</v>
      </c>
      <c r="D22" s="1">
        <v>1</v>
      </c>
      <c r="E22" s="1">
        <v>3</v>
      </c>
      <c r="F22" s="1">
        <v>2</v>
      </c>
      <c r="G22" s="39">
        <v>2</v>
      </c>
      <c r="H22" s="3">
        <v>0</v>
      </c>
      <c r="I22" s="3">
        <v>0</v>
      </c>
      <c r="J22" s="52">
        <v>1</v>
      </c>
      <c r="K22" s="52">
        <v>0</v>
      </c>
      <c r="L22" s="52">
        <v>1</v>
      </c>
      <c r="M22" s="3">
        <v>0</v>
      </c>
      <c r="N22" s="49">
        <v>0</v>
      </c>
      <c r="O22" s="49">
        <v>0</v>
      </c>
      <c r="P22" s="49">
        <v>0</v>
      </c>
      <c r="Q22" s="2">
        <v>0</v>
      </c>
      <c r="R22" s="2">
        <v>0</v>
      </c>
      <c r="S22" s="53" t="s">
        <v>26</v>
      </c>
      <c r="U22" s="1">
        <f t="shared" si="32"/>
        <v>0</v>
      </c>
      <c r="V22" s="1">
        <f t="shared" si="32"/>
        <v>1</v>
      </c>
      <c r="W22" s="1">
        <f t="shared" si="32"/>
        <v>1</v>
      </c>
      <c r="X22" s="1">
        <f t="shared" si="32"/>
        <v>1</v>
      </c>
      <c r="Y22" s="50">
        <f t="shared" si="32"/>
        <v>0</v>
      </c>
      <c r="Z22" s="50">
        <f t="shared" si="32"/>
        <v>0</v>
      </c>
      <c r="AA22" s="50">
        <f t="shared" si="32"/>
        <v>0</v>
      </c>
      <c r="AB22" s="50">
        <f t="shared" si="32"/>
        <v>0</v>
      </c>
      <c r="AC22" s="50">
        <f t="shared" si="32"/>
        <v>0</v>
      </c>
      <c r="AD22" s="50">
        <f t="shared" si="32"/>
        <v>0</v>
      </c>
      <c r="AE22" s="49">
        <f t="shared" si="32"/>
        <v>0</v>
      </c>
      <c r="AF22" s="49">
        <f t="shared" si="32"/>
        <v>0</v>
      </c>
      <c r="AG22" s="49">
        <f t="shared" si="32"/>
        <v>0</v>
      </c>
      <c r="AH22" s="2">
        <f t="shared" si="32"/>
        <v>0</v>
      </c>
      <c r="AI22" s="2">
        <f t="shared" si="32"/>
        <v>0</v>
      </c>
      <c r="AJ22" s="120">
        <f t="shared" si="1"/>
        <v>0.76190476190476186</v>
      </c>
      <c r="AK22" s="120">
        <f t="shared" si="2"/>
        <v>0.61904761904761907</v>
      </c>
      <c r="AL22" s="111">
        <f t="shared" si="3"/>
        <v>0.73809523809523814</v>
      </c>
      <c r="AM22" s="111">
        <f t="shared" si="4"/>
        <v>0.88095238095238093</v>
      </c>
      <c r="AN22" s="47">
        <f t="shared" si="5"/>
        <v>0.66666666666666663</v>
      </c>
      <c r="AO22" s="47">
        <f t="shared" si="6"/>
        <v>0.80952380952380953</v>
      </c>
      <c r="AP22" s="47">
        <f t="shared" si="7"/>
        <v>0.19047619047619047</v>
      </c>
      <c r="AQ22" s="122">
        <f t="shared" si="8"/>
        <v>0.88095238095238093</v>
      </c>
      <c r="AR22" s="122" t="s">
        <v>718</v>
      </c>
      <c r="AS22" s="47" t="s">
        <v>694</v>
      </c>
      <c r="AT22" s="47">
        <f t="shared" si="9"/>
        <v>0.88095238095238093</v>
      </c>
      <c r="AU22" s="47" t="str">
        <f t="shared" si="10"/>
        <v>NA</v>
      </c>
      <c r="AV22" s="47" t="str">
        <f t="shared" si="11"/>
        <v>NA</v>
      </c>
      <c r="AW22" s="47" t="str">
        <f t="shared" si="12"/>
        <v>NA</v>
      </c>
      <c r="AX22" s="47" t="str">
        <f t="shared" si="13"/>
        <v>NA</v>
      </c>
      <c r="AY22" s="47" t="str">
        <f t="shared" si="14"/>
        <v>NA</v>
      </c>
      <c r="AZ22" s="47" t="str">
        <f t="shared" si="15"/>
        <v>NA</v>
      </c>
      <c r="BA22" s="88">
        <f t="shared" si="16"/>
        <v>0.32539682539682535</v>
      </c>
      <c r="BB22" s="94">
        <f t="shared" si="17"/>
        <v>0.32539682539682535</v>
      </c>
      <c r="BC22" s="94" t="str">
        <f t="shared" si="18"/>
        <v>NA</v>
      </c>
      <c r="BD22" s="94" t="str">
        <f t="shared" si="19"/>
        <v>NA</v>
      </c>
      <c r="BE22" s="94" t="str">
        <f t="shared" si="20"/>
        <v>NA</v>
      </c>
      <c r="BF22" s="94" t="str">
        <f t="shared" si="21"/>
        <v>NA</v>
      </c>
      <c r="BG22" s="94" t="str">
        <f t="shared" si="22"/>
        <v>NA</v>
      </c>
      <c r="BH22" s="94" t="str">
        <f t="shared" si="23"/>
        <v>NA</v>
      </c>
      <c r="BI22" s="130">
        <f t="shared" si="24"/>
        <v>7.1428571428571397E-2</v>
      </c>
      <c r="BJ22" s="131">
        <f t="shared" si="25"/>
        <v>7.1428571428571397E-2</v>
      </c>
      <c r="BK22" s="131" t="str">
        <f t="shared" si="26"/>
        <v>NA</v>
      </c>
      <c r="BL22" s="131" t="str">
        <f t="shared" si="27"/>
        <v>NA</v>
      </c>
      <c r="BM22" s="131" t="str">
        <f t="shared" si="28"/>
        <v>NA</v>
      </c>
      <c r="BN22" s="131" t="str">
        <f t="shared" si="29"/>
        <v>NA</v>
      </c>
      <c r="BO22" s="131" t="str">
        <f t="shared" si="30"/>
        <v>NA</v>
      </c>
      <c r="BP22" s="131" t="str">
        <f t="shared" si="31"/>
        <v>NA</v>
      </c>
      <c r="BQ22" s="47"/>
      <c r="BR22" s="47"/>
      <c r="BS22" s="47"/>
    </row>
    <row r="23" spans="2:71" s="5" customFormat="1" x14ac:dyDescent="0.3">
      <c r="B23" s="51"/>
      <c r="C23" s="48"/>
      <c r="D23" s="1"/>
      <c r="E23" s="1"/>
      <c r="F23" s="1"/>
      <c r="G23" s="39"/>
      <c r="H23" s="3"/>
      <c r="I23" s="3"/>
      <c r="J23" s="3"/>
      <c r="K23" s="3"/>
      <c r="L23" s="3"/>
      <c r="M23" s="3"/>
      <c r="N23" s="49"/>
      <c r="O23" s="49"/>
      <c r="P23" s="49"/>
      <c r="Q23" s="2"/>
      <c r="R23" s="2"/>
      <c r="S23" s="7"/>
      <c r="U23" s="1"/>
      <c r="V23" s="1"/>
      <c r="W23" s="1"/>
      <c r="X23" s="1"/>
      <c r="Y23" s="50"/>
      <c r="Z23" s="50"/>
      <c r="AA23" s="50"/>
      <c r="AB23" s="50"/>
      <c r="AC23" s="50"/>
      <c r="AD23" s="50"/>
      <c r="AE23" s="49"/>
      <c r="AF23" s="49"/>
      <c r="AG23" s="49"/>
      <c r="AH23" s="2"/>
      <c r="AI23" s="2"/>
      <c r="AJ23" s="120"/>
      <c r="AK23" s="120"/>
      <c r="AL23" s="111"/>
      <c r="AM23" s="111"/>
      <c r="AN23" s="47"/>
      <c r="AO23" s="47"/>
      <c r="AP23" s="47"/>
      <c r="AQ23" s="122"/>
      <c r="AR23" s="122"/>
      <c r="AS23" s="47"/>
      <c r="AT23" s="47"/>
      <c r="AU23" s="47"/>
      <c r="AV23" s="47"/>
      <c r="AW23" s="47"/>
      <c r="AX23" s="47"/>
      <c r="AY23" s="47"/>
      <c r="AZ23" s="47"/>
      <c r="BA23" s="88"/>
      <c r="BB23" s="94"/>
      <c r="BC23" s="94"/>
      <c r="BD23" s="94"/>
      <c r="BE23" s="94"/>
      <c r="BF23" s="94"/>
      <c r="BG23" s="94"/>
      <c r="BH23" s="94"/>
      <c r="BI23" s="130"/>
      <c r="BJ23" s="131"/>
      <c r="BK23" s="131"/>
      <c r="BL23" s="131"/>
      <c r="BM23" s="131"/>
      <c r="BN23" s="131"/>
      <c r="BO23" s="131"/>
      <c r="BP23" s="131"/>
      <c r="BQ23" s="47"/>
      <c r="BR23" s="47"/>
      <c r="BS23" s="47"/>
    </row>
    <row r="24" spans="2:71" s="5" customFormat="1" x14ac:dyDescent="0.3">
      <c r="B24" s="51">
        <v>55</v>
      </c>
      <c r="C24" s="48">
        <v>3</v>
      </c>
      <c r="D24" s="1">
        <v>2</v>
      </c>
      <c r="E24" s="1">
        <v>3</v>
      </c>
      <c r="F24" s="1">
        <v>3</v>
      </c>
      <c r="G24" s="39">
        <v>3</v>
      </c>
      <c r="H24" s="3">
        <v>2</v>
      </c>
      <c r="I24" s="3">
        <v>3</v>
      </c>
      <c r="J24" s="3">
        <v>3</v>
      </c>
      <c r="K24" s="3">
        <v>3</v>
      </c>
      <c r="L24" s="3">
        <v>3</v>
      </c>
      <c r="M24" s="3">
        <v>3</v>
      </c>
      <c r="N24" s="49">
        <v>3</v>
      </c>
      <c r="O24" s="49">
        <v>3</v>
      </c>
      <c r="P24" s="49">
        <v>3</v>
      </c>
      <c r="Q24" s="2">
        <v>1</v>
      </c>
      <c r="R24" s="2">
        <v>0</v>
      </c>
      <c r="S24" s="7"/>
      <c r="U24" s="1">
        <f t="shared" si="32"/>
        <v>1</v>
      </c>
      <c r="V24" s="1">
        <f t="shared" si="32"/>
        <v>1</v>
      </c>
      <c r="W24" s="1">
        <f t="shared" si="32"/>
        <v>1</v>
      </c>
      <c r="X24" s="1">
        <f t="shared" si="32"/>
        <v>1</v>
      </c>
      <c r="Y24" s="50">
        <f t="shared" si="32"/>
        <v>1</v>
      </c>
      <c r="Z24" s="50">
        <f t="shared" si="32"/>
        <v>1</v>
      </c>
      <c r="AA24" s="50">
        <f t="shared" si="32"/>
        <v>1</v>
      </c>
      <c r="AB24" s="50">
        <f t="shared" si="32"/>
        <v>1</v>
      </c>
      <c r="AC24" s="50">
        <f t="shared" si="32"/>
        <v>1</v>
      </c>
      <c r="AD24" s="50">
        <f t="shared" si="32"/>
        <v>1</v>
      </c>
      <c r="AE24" s="49">
        <f t="shared" si="32"/>
        <v>1</v>
      </c>
      <c r="AF24" s="49">
        <f t="shared" si="32"/>
        <v>1</v>
      </c>
      <c r="AG24" s="49">
        <f t="shared" si="32"/>
        <v>1</v>
      </c>
      <c r="AH24" s="2">
        <f t="shared" si="32"/>
        <v>0</v>
      </c>
      <c r="AI24" s="2">
        <f t="shared" si="32"/>
        <v>0</v>
      </c>
      <c r="AJ24" s="120">
        <f t="shared" si="1"/>
        <v>0.5</v>
      </c>
      <c r="AK24" s="120">
        <f t="shared" si="2"/>
        <v>0.40476190476190477</v>
      </c>
      <c r="AL24" s="111">
        <f t="shared" si="3"/>
        <v>0.23809523809523808</v>
      </c>
      <c r="AM24" s="111">
        <f t="shared" si="4"/>
        <v>0.33333333333333331</v>
      </c>
      <c r="AN24" s="47">
        <f t="shared" si="5"/>
        <v>7.1428571428571425E-2</v>
      </c>
      <c r="AO24" s="47">
        <f t="shared" si="6"/>
        <v>0.16666666666666666</v>
      </c>
      <c r="AP24" s="47">
        <f t="shared" si="7"/>
        <v>0.83333333333333337</v>
      </c>
      <c r="AQ24" s="122">
        <f t="shared" si="8"/>
        <v>0.5</v>
      </c>
      <c r="AR24" s="122" t="s">
        <v>722</v>
      </c>
      <c r="AS24" s="47" t="s">
        <v>679</v>
      </c>
      <c r="AT24" s="47" t="str">
        <f t="shared" si="9"/>
        <v>NA</v>
      </c>
      <c r="AU24" s="47" t="str">
        <f t="shared" si="10"/>
        <v>NA</v>
      </c>
      <c r="AV24" s="47" t="str">
        <f t="shared" si="11"/>
        <v>NA</v>
      </c>
      <c r="AW24" s="47" t="str">
        <f t="shared" si="12"/>
        <v>NA</v>
      </c>
      <c r="AX24" s="47" t="str">
        <f t="shared" si="13"/>
        <v>NA</v>
      </c>
      <c r="AY24" s="47" t="str">
        <f t="shared" si="14"/>
        <v>NA</v>
      </c>
      <c r="AZ24" s="47">
        <f t="shared" si="15"/>
        <v>0.83333333333333337</v>
      </c>
      <c r="BA24" s="88">
        <f t="shared" si="16"/>
        <v>0.58730158730158732</v>
      </c>
      <c r="BB24" s="94" t="str">
        <f t="shared" si="17"/>
        <v>NA</v>
      </c>
      <c r="BC24" s="94" t="str">
        <f t="shared" si="18"/>
        <v>NA</v>
      </c>
      <c r="BD24" s="94" t="str">
        <f t="shared" si="19"/>
        <v>NA</v>
      </c>
      <c r="BE24" s="94" t="str">
        <f t="shared" si="20"/>
        <v>NA</v>
      </c>
      <c r="BF24" s="94" t="str">
        <f t="shared" si="21"/>
        <v>NA</v>
      </c>
      <c r="BG24" s="94" t="str">
        <f t="shared" si="22"/>
        <v>NA</v>
      </c>
      <c r="BH24" s="94">
        <f t="shared" si="23"/>
        <v>0.58730158730158732</v>
      </c>
      <c r="BI24" s="130">
        <f t="shared" si="24"/>
        <v>0.33333333333333337</v>
      </c>
      <c r="BJ24" s="131" t="str">
        <f t="shared" si="25"/>
        <v>NA</v>
      </c>
      <c r="BK24" s="131" t="str">
        <f t="shared" si="26"/>
        <v>NA</v>
      </c>
      <c r="BL24" s="131" t="str">
        <f t="shared" si="27"/>
        <v>NA</v>
      </c>
      <c r="BM24" s="131" t="str">
        <f t="shared" si="28"/>
        <v>NA</v>
      </c>
      <c r="BN24" s="131" t="str">
        <f t="shared" si="29"/>
        <v>NA</v>
      </c>
      <c r="BO24" s="131" t="str">
        <f t="shared" si="30"/>
        <v>NA</v>
      </c>
      <c r="BP24" s="131">
        <f t="shared" si="31"/>
        <v>0.33333333333333337</v>
      </c>
      <c r="BQ24" s="47"/>
      <c r="BR24" s="47"/>
      <c r="BS24" s="47"/>
    </row>
    <row r="25" spans="2:71" s="5" customFormat="1" x14ac:dyDescent="0.3">
      <c r="B25" s="51">
        <v>57</v>
      </c>
      <c r="C25" s="48">
        <v>3</v>
      </c>
      <c r="D25" s="1">
        <v>1</v>
      </c>
      <c r="E25" s="1">
        <v>2</v>
      </c>
      <c r="F25" s="1">
        <v>1</v>
      </c>
      <c r="G25" s="39">
        <v>0</v>
      </c>
      <c r="H25" s="3">
        <v>0</v>
      </c>
      <c r="I25" s="3">
        <v>0</v>
      </c>
      <c r="J25" s="3">
        <v>0</v>
      </c>
      <c r="K25" s="3">
        <v>0</v>
      </c>
      <c r="L25" s="3">
        <v>0</v>
      </c>
      <c r="M25" s="3">
        <v>0</v>
      </c>
      <c r="N25" s="49">
        <v>0</v>
      </c>
      <c r="O25" s="49">
        <v>0</v>
      </c>
      <c r="P25" s="49">
        <v>0</v>
      </c>
      <c r="Q25" s="2">
        <v>0</v>
      </c>
      <c r="R25" s="2">
        <v>0</v>
      </c>
      <c r="S25" s="7"/>
      <c r="U25" s="1">
        <f t="shared" si="32"/>
        <v>0</v>
      </c>
      <c r="V25" s="1">
        <f t="shared" si="32"/>
        <v>1</v>
      </c>
      <c r="W25" s="1">
        <f t="shared" si="32"/>
        <v>0</v>
      </c>
      <c r="X25" s="1">
        <f t="shared" si="32"/>
        <v>0</v>
      </c>
      <c r="Y25" s="50">
        <f t="shared" si="32"/>
        <v>0</v>
      </c>
      <c r="Z25" s="50">
        <f t="shared" si="32"/>
        <v>0</v>
      </c>
      <c r="AA25" s="50">
        <f t="shared" si="32"/>
        <v>0</v>
      </c>
      <c r="AB25" s="50">
        <f t="shared" si="32"/>
        <v>0</v>
      </c>
      <c r="AC25" s="50">
        <f t="shared" si="32"/>
        <v>0</v>
      </c>
      <c r="AD25" s="50">
        <f t="shared" si="32"/>
        <v>0</v>
      </c>
      <c r="AE25" s="49">
        <f t="shared" si="32"/>
        <v>0</v>
      </c>
      <c r="AF25" s="49">
        <f t="shared" si="32"/>
        <v>0</v>
      </c>
      <c r="AG25" s="49">
        <f t="shared" si="32"/>
        <v>0</v>
      </c>
      <c r="AH25" s="2">
        <f t="shared" si="32"/>
        <v>0</v>
      </c>
      <c r="AI25" s="2">
        <f t="shared" si="32"/>
        <v>0</v>
      </c>
      <c r="AJ25" s="120">
        <f t="shared" si="1"/>
        <v>0.66666666666666663</v>
      </c>
      <c r="AK25" s="120">
        <f t="shared" si="2"/>
        <v>0.52380952380952384</v>
      </c>
      <c r="AL25" s="111">
        <f t="shared" si="3"/>
        <v>0.73809523809523814</v>
      </c>
      <c r="AM25" s="111">
        <f t="shared" si="4"/>
        <v>0.88095238095238093</v>
      </c>
      <c r="AN25" s="47">
        <f t="shared" si="5"/>
        <v>0.76190476190476186</v>
      </c>
      <c r="AO25" s="47">
        <f t="shared" si="6"/>
        <v>0.90476190476190477</v>
      </c>
      <c r="AP25" s="47">
        <f t="shared" si="7"/>
        <v>9.5238095238095233E-2</v>
      </c>
      <c r="AQ25" s="122">
        <f t="shared" si="8"/>
        <v>0.88095238095238093</v>
      </c>
      <c r="AR25" s="122" t="s">
        <v>718</v>
      </c>
      <c r="AS25" s="47" t="s">
        <v>677</v>
      </c>
      <c r="AT25" s="47" t="str">
        <f t="shared" si="9"/>
        <v>NA</v>
      </c>
      <c r="AU25" s="47" t="str">
        <f t="shared" si="10"/>
        <v>NA</v>
      </c>
      <c r="AV25" s="47" t="str">
        <f t="shared" si="11"/>
        <v>NA</v>
      </c>
      <c r="AW25" s="47" t="str">
        <f t="shared" si="12"/>
        <v>NA</v>
      </c>
      <c r="AX25" s="47">
        <f t="shared" si="13"/>
        <v>0.90476190476190477</v>
      </c>
      <c r="AY25" s="47" t="str">
        <f t="shared" si="14"/>
        <v>NA</v>
      </c>
      <c r="AZ25" s="47" t="str">
        <f t="shared" si="15"/>
        <v>NA</v>
      </c>
      <c r="BA25" s="88">
        <f t="shared" si="16"/>
        <v>0.32539682539682535</v>
      </c>
      <c r="BB25" s="94" t="str">
        <f t="shared" si="17"/>
        <v>NA</v>
      </c>
      <c r="BC25" s="94" t="str">
        <f t="shared" si="18"/>
        <v>NA</v>
      </c>
      <c r="BD25" s="94" t="str">
        <f t="shared" si="19"/>
        <v>NA</v>
      </c>
      <c r="BE25" s="94" t="str">
        <f t="shared" si="20"/>
        <v>NA</v>
      </c>
      <c r="BF25" s="94">
        <f t="shared" si="21"/>
        <v>0.32539682539682535</v>
      </c>
      <c r="BG25" s="94" t="str">
        <f t="shared" si="22"/>
        <v>NA</v>
      </c>
      <c r="BH25" s="94" t="str">
        <f t="shared" si="23"/>
        <v>NA</v>
      </c>
      <c r="BI25" s="130">
        <f t="shared" si="24"/>
        <v>2.3809523809523836E-2</v>
      </c>
      <c r="BJ25" s="131" t="str">
        <f t="shared" si="25"/>
        <v>NA</v>
      </c>
      <c r="BK25" s="131" t="str">
        <f t="shared" si="26"/>
        <v>NA</v>
      </c>
      <c r="BL25" s="131" t="str">
        <f t="shared" si="27"/>
        <v>NA</v>
      </c>
      <c r="BM25" s="131" t="str">
        <f t="shared" si="28"/>
        <v>NA</v>
      </c>
      <c r="BN25" s="131">
        <f t="shared" si="29"/>
        <v>2.3809523809523836E-2</v>
      </c>
      <c r="BO25" s="131" t="str">
        <f t="shared" si="30"/>
        <v>NA</v>
      </c>
      <c r="BP25" s="131" t="str">
        <f t="shared" si="31"/>
        <v>NA</v>
      </c>
      <c r="BQ25" s="47"/>
      <c r="BR25" s="47"/>
      <c r="BS25" s="47"/>
    </row>
    <row r="26" spans="2:71" s="5" customFormat="1" x14ac:dyDescent="0.3">
      <c r="B26" s="51">
        <v>58</v>
      </c>
      <c r="C26" s="48">
        <v>3</v>
      </c>
      <c r="D26" s="1">
        <v>3</v>
      </c>
      <c r="E26" s="1">
        <v>2</v>
      </c>
      <c r="F26" s="1">
        <v>1</v>
      </c>
      <c r="G26" s="39">
        <v>2</v>
      </c>
      <c r="H26" s="3">
        <v>3</v>
      </c>
      <c r="I26" s="52">
        <v>1</v>
      </c>
      <c r="J26" s="3">
        <v>3</v>
      </c>
      <c r="K26" s="52">
        <v>1</v>
      </c>
      <c r="L26" s="3">
        <v>0</v>
      </c>
      <c r="M26" s="52">
        <v>0</v>
      </c>
      <c r="N26" s="49">
        <v>0</v>
      </c>
      <c r="O26" s="49">
        <v>0</v>
      </c>
      <c r="P26" s="49">
        <v>0</v>
      </c>
      <c r="Q26" s="2">
        <v>0</v>
      </c>
      <c r="R26" s="2">
        <v>0</v>
      </c>
      <c r="S26" s="53" t="s">
        <v>27</v>
      </c>
      <c r="U26" s="1">
        <f t="shared" si="32"/>
        <v>1</v>
      </c>
      <c r="V26" s="1">
        <f t="shared" si="32"/>
        <v>1</v>
      </c>
      <c r="W26" s="1">
        <f t="shared" si="32"/>
        <v>0</v>
      </c>
      <c r="X26" s="1">
        <f t="shared" si="32"/>
        <v>1</v>
      </c>
      <c r="Y26" s="50">
        <f t="shared" si="32"/>
        <v>1</v>
      </c>
      <c r="Z26" s="50">
        <f t="shared" si="32"/>
        <v>0</v>
      </c>
      <c r="AA26" s="50">
        <f t="shared" si="32"/>
        <v>1</v>
      </c>
      <c r="AB26" s="50">
        <f t="shared" si="32"/>
        <v>0</v>
      </c>
      <c r="AC26" s="50">
        <f t="shared" si="32"/>
        <v>0</v>
      </c>
      <c r="AD26" s="50">
        <f t="shared" si="32"/>
        <v>0</v>
      </c>
      <c r="AE26" s="49">
        <f t="shared" si="32"/>
        <v>0</v>
      </c>
      <c r="AF26" s="49">
        <f t="shared" si="32"/>
        <v>0</v>
      </c>
      <c r="AG26" s="49">
        <f t="shared" si="32"/>
        <v>0</v>
      </c>
      <c r="AH26" s="2">
        <f t="shared" si="32"/>
        <v>0</v>
      </c>
      <c r="AI26" s="2">
        <f t="shared" si="32"/>
        <v>0</v>
      </c>
      <c r="AJ26" s="120">
        <f t="shared" si="1"/>
        <v>0.80952380952380953</v>
      </c>
      <c r="AK26" s="120">
        <f t="shared" si="2"/>
        <v>0.66666666666666663</v>
      </c>
      <c r="AL26" s="111">
        <f t="shared" si="3"/>
        <v>0.59523809523809523</v>
      </c>
      <c r="AM26" s="111">
        <f t="shared" si="4"/>
        <v>0.73809523809523814</v>
      </c>
      <c r="AN26" s="47">
        <f t="shared" si="5"/>
        <v>0.52380952380952384</v>
      </c>
      <c r="AO26" s="47">
        <f t="shared" si="6"/>
        <v>0.66666666666666663</v>
      </c>
      <c r="AP26" s="47">
        <f t="shared" si="7"/>
        <v>0.33333333333333331</v>
      </c>
      <c r="AQ26" s="122">
        <f t="shared" si="8"/>
        <v>0.80952380952380953</v>
      </c>
      <c r="AR26" s="122" t="s">
        <v>722</v>
      </c>
      <c r="AS26" s="47" t="s">
        <v>694</v>
      </c>
      <c r="AT26" s="47">
        <f t="shared" si="9"/>
        <v>0.80952380952380953</v>
      </c>
      <c r="AU26" s="47" t="str">
        <f t="shared" si="10"/>
        <v>NA</v>
      </c>
      <c r="AV26" s="47" t="str">
        <f t="shared" si="11"/>
        <v>NA</v>
      </c>
      <c r="AW26" s="47" t="str">
        <f t="shared" si="12"/>
        <v>NA</v>
      </c>
      <c r="AX26" s="47" t="str">
        <f t="shared" si="13"/>
        <v>NA</v>
      </c>
      <c r="AY26" s="47" t="str">
        <f t="shared" si="14"/>
        <v>NA</v>
      </c>
      <c r="AZ26" s="47" t="str">
        <f t="shared" si="15"/>
        <v>NA</v>
      </c>
      <c r="BA26" s="88">
        <f t="shared" si="16"/>
        <v>0.30158730158730163</v>
      </c>
      <c r="BB26" s="94">
        <f t="shared" si="17"/>
        <v>0.30158730158730163</v>
      </c>
      <c r="BC26" s="94" t="str">
        <f t="shared" si="18"/>
        <v>NA</v>
      </c>
      <c r="BD26" s="94" t="str">
        <f t="shared" si="19"/>
        <v>NA</v>
      </c>
      <c r="BE26" s="94" t="str">
        <f t="shared" si="20"/>
        <v>NA</v>
      </c>
      <c r="BF26" s="94" t="str">
        <f t="shared" si="21"/>
        <v>NA</v>
      </c>
      <c r="BG26" s="94" t="str">
        <f t="shared" si="22"/>
        <v>NA</v>
      </c>
      <c r="BH26" s="94" t="str">
        <f t="shared" si="23"/>
        <v>NA</v>
      </c>
      <c r="BI26" s="130">
        <f t="shared" si="24"/>
        <v>0.1428571428571429</v>
      </c>
      <c r="BJ26" s="131">
        <f t="shared" si="25"/>
        <v>0.1428571428571429</v>
      </c>
      <c r="BK26" s="131" t="str">
        <f t="shared" si="26"/>
        <v>NA</v>
      </c>
      <c r="BL26" s="131" t="str">
        <f t="shared" si="27"/>
        <v>NA</v>
      </c>
      <c r="BM26" s="131" t="str">
        <f t="shared" si="28"/>
        <v>NA</v>
      </c>
      <c r="BN26" s="131" t="str">
        <f t="shared" si="29"/>
        <v>NA</v>
      </c>
      <c r="BO26" s="131" t="str">
        <f t="shared" si="30"/>
        <v>NA</v>
      </c>
      <c r="BP26" s="131" t="str">
        <f t="shared" si="31"/>
        <v>NA</v>
      </c>
      <c r="BQ26" s="47"/>
      <c r="BR26" s="47"/>
      <c r="BS26" s="47"/>
    </row>
    <row r="27" spans="2:71" s="5" customFormat="1" x14ac:dyDescent="0.3">
      <c r="B27" s="51">
        <v>59</v>
      </c>
      <c r="C27" s="48">
        <v>3</v>
      </c>
      <c r="D27" s="1">
        <v>1</v>
      </c>
      <c r="E27" s="1">
        <v>1</v>
      </c>
      <c r="F27" s="1">
        <v>0</v>
      </c>
      <c r="G27" s="39">
        <v>1</v>
      </c>
      <c r="H27" s="3">
        <v>1</v>
      </c>
      <c r="I27" s="3">
        <v>1</v>
      </c>
      <c r="J27" s="3">
        <v>0</v>
      </c>
      <c r="K27" s="3">
        <v>0</v>
      </c>
      <c r="L27" s="3">
        <v>0</v>
      </c>
      <c r="M27" s="3">
        <v>0</v>
      </c>
      <c r="N27" s="49">
        <v>0</v>
      </c>
      <c r="O27" s="49">
        <v>0</v>
      </c>
      <c r="P27" s="49">
        <v>0</v>
      </c>
      <c r="Q27" s="2">
        <v>0</v>
      </c>
      <c r="R27" s="2">
        <v>0</v>
      </c>
      <c r="S27" s="7"/>
      <c r="U27" s="1">
        <f t="shared" si="32"/>
        <v>0</v>
      </c>
      <c r="V27" s="1">
        <f t="shared" si="32"/>
        <v>0</v>
      </c>
      <c r="W27" s="1">
        <f t="shared" si="32"/>
        <v>0</v>
      </c>
      <c r="X27" s="1">
        <f t="shared" si="32"/>
        <v>0</v>
      </c>
      <c r="Y27" s="50">
        <f t="shared" si="32"/>
        <v>0</v>
      </c>
      <c r="Z27" s="50">
        <f t="shared" si="32"/>
        <v>0</v>
      </c>
      <c r="AA27" s="50">
        <f t="shared" si="32"/>
        <v>0</v>
      </c>
      <c r="AB27" s="50">
        <f t="shared" si="32"/>
        <v>0</v>
      </c>
      <c r="AC27" s="50">
        <f t="shared" si="32"/>
        <v>0</v>
      </c>
      <c r="AD27" s="50">
        <f t="shared" si="32"/>
        <v>0</v>
      </c>
      <c r="AE27" s="49">
        <f t="shared" si="32"/>
        <v>0</v>
      </c>
      <c r="AF27" s="49">
        <f t="shared" si="32"/>
        <v>0</v>
      </c>
      <c r="AG27" s="49">
        <f t="shared" si="32"/>
        <v>0</v>
      </c>
      <c r="AH27" s="2">
        <f t="shared" si="32"/>
        <v>0</v>
      </c>
      <c r="AI27" s="2">
        <f t="shared" si="32"/>
        <v>0</v>
      </c>
      <c r="AJ27" s="120">
        <f t="shared" si="1"/>
        <v>0.61904761904761907</v>
      </c>
      <c r="AK27" s="120">
        <f t="shared" si="2"/>
        <v>0.47619047619047616</v>
      </c>
      <c r="AL27" s="111">
        <f t="shared" si="3"/>
        <v>0.6428571428571429</v>
      </c>
      <c r="AM27" s="111">
        <f t="shared" si="4"/>
        <v>0.7857142857142857</v>
      </c>
      <c r="AN27" s="47">
        <f t="shared" si="5"/>
        <v>0.76190476190476186</v>
      </c>
      <c r="AO27" s="47">
        <f t="shared" si="6"/>
        <v>0.90476190476190477</v>
      </c>
      <c r="AP27" s="47">
        <f t="shared" si="7"/>
        <v>9.5238095238095233E-2</v>
      </c>
      <c r="AQ27" s="122">
        <f t="shared" si="8"/>
        <v>0.7857142857142857</v>
      </c>
      <c r="AR27" s="122" t="s">
        <v>718</v>
      </c>
      <c r="AS27" s="47" t="s">
        <v>677</v>
      </c>
      <c r="AT27" s="47" t="str">
        <f t="shared" si="9"/>
        <v>NA</v>
      </c>
      <c r="AU27" s="47" t="str">
        <f t="shared" si="10"/>
        <v>NA</v>
      </c>
      <c r="AV27" s="47" t="str">
        <f t="shared" si="11"/>
        <v>NA</v>
      </c>
      <c r="AW27" s="47" t="str">
        <f t="shared" si="12"/>
        <v>NA</v>
      </c>
      <c r="AX27" s="47">
        <f t="shared" si="13"/>
        <v>0.90476190476190477</v>
      </c>
      <c r="AY27" s="47" t="str">
        <f t="shared" si="14"/>
        <v>NA</v>
      </c>
      <c r="AZ27" s="47" t="str">
        <f t="shared" si="15"/>
        <v>NA</v>
      </c>
      <c r="BA27" s="88">
        <f t="shared" si="16"/>
        <v>0.35714285714285721</v>
      </c>
      <c r="BB27" s="94" t="str">
        <f t="shared" si="17"/>
        <v>NA</v>
      </c>
      <c r="BC27" s="94" t="str">
        <f t="shared" si="18"/>
        <v>NA</v>
      </c>
      <c r="BD27" s="94" t="str">
        <f t="shared" si="19"/>
        <v>NA</v>
      </c>
      <c r="BE27" s="94" t="str">
        <f t="shared" si="20"/>
        <v>NA</v>
      </c>
      <c r="BF27" s="94">
        <f t="shared" si="21"/>
        <v>0.35714285714285721</v>
      </c>
      <c r="BG27" s="94" t="str">
        <f t="shared" si="22"/>
        <v>NA</v>
      </c>
      <c r="BH27" s="94" t="str">
        <f t="shared" si="23"/>
        <v>NA</v>
      </c>
      <c r="BI27" s="130">
        <f t="shared" si="24"/>
        <v>0.11904761904761907</v>
      </c>
      <c r="BJ27" s="131" t="str">
        <f t="shared" si="25"/>
        <v>NA</v>
      </c>
      <c r="BK27" s="131" t="str">
        <f t="shared" si="26"/>
        <v>NA</v>
      </c>
      <c r="BL27" s="131" t="str">
        <f t="shared" si="27"/>
        <v>NA</v>
      </c>
      <c r="BM27" s="131" t="str">
        <f t="shared" si="28"/>
        <v>NA</v>
      </c>
      <c r="BN27" s="131">
        <f t="shared" si="29"/>
        <v>0.11904761904761907</v>
      </c>
      <c r="BO27" s="131" t="str">
        <f t="shared" si="30"/>
        <v>NA</v>
      </c>
      <c r="BP27" s="131" t="str">
        <f t="shared" si="31"/>
        <v>NA</v>
      </c>
      <c r="BQ27" s="47"/>
      <c r="BR27" s="47"/>
      <c r="BS27" s="47"/>
    </row>
    <row r="28" spans="2:71" s="5" customFormat="1" x14ac:dyDescent="0.3">
      <c r="B28" s="51">
        <v>60</v>
      </c>
      <c r="C28" s="48">
        <v>3</v>
      </c>
      <c r="D28" s="1">
        <v>2</v>
      </c>
      <c r="E28" s="1">
        <v>1</v>
      </c>
      <c r="F28" s="1">
        <v>1</v>
      </c>
      <c r="G28" s="39">
        <v>3</v>
      </c>
      <c r="H28" s="3">
        <v>1</v>
      </c>
      <c r="I28" s="52">
        <v>2</v>
      </c>
      <c r="J28" s="3">
        <v>1</v>
      </c>
      <c r="K28" s="3">
        <v>1</v>
      </c>
      <c r="L28" s="3">
        <v>1</v>
      </c>
      <c r="M28" s="52">
        <v>0</v>
      </c>
      <c r="N28" s="49">
        <v>0</v>
      </c>
      <c r="O28" s="49">
        <v>0</v>
      </c>
      <c r="P28" s="49">
        <v>0</v>
      </c>
      <c r="Q28" s="2">
        <v>0</v>
      </c>
      <c r="R28" s="2">
        <v>0</v>
      </c>
      <c r="S28" s="53" t="s">
        <v>29</v>
      </c>
      <c r="U28" s="1">
        <f t="shared" si="32"/>
        <v>1</v>
      </c>
      <c r="V28" s="1">
        <f t="shared" si="32"/>
        <v>0</v>
      </c>
      <c r="W28" s="1">
        <f t="shared" si="32"/>
        <v>0</v>
      </c>
      <c r="X28" s="1">
        <f t="shared" si="32"/>
        <v>1</v>
      </c>
      <c r="Y28" s="50">
        <f t="shared" si="32"/>
        <v>0</v>
      </c>
      <c r="Z28" s="50">
        <f t="shared" si="32"/>
        <v>1</v>
      </c>
      <c r="AA28" s="50">
        <f t="shared" si="32"/>
        <v>0</v>
      </c>
      <c r="AB28" s="50">
        <f t="shared" si="32"/>
        <v>0</v>
      </c>
      <c r="AC28" s="50">
        <f t="shared" si="32"/>
        <v>0</v>
      </c>
      <c r="AD28" s="50">
        <f t="shared" si="32"/>
        <v>0</v>
      </c>
      <c r="AE28" s="49">
        <f t="shared" si="32"/>
        <v>0</v>
      </c>
      <c r="AF28" s="49">
        <f t="shared" si="32"/>
        <v>0</v>
      </c>
      <c r="AG28" s="49">
        <f t="shared" si="32"/>
        <v>0</v>
      </c>
      <c r="AH28" s="2">
        <f t="shared" si="32"/>
        <v>0</v>
      </c>
      <c r="AI28" s="2">
        <f t="shared" si="32"/>
        <v>0</v>
      </c>
      <c r="AJ28" s="120">
        <f t="shared" si="1"/>
        <v>0.66666666666666663</v>
      </c>
      <c r="AK28" s="120">
        <f t="shared" si="2"/>
        <v>0.52380952380952384</v>
      </c>
      <c r="AL28" s="111">
        <f t="shared" si="3"/>
        <v>0.59523809523809523</v>
      </c>
      <c r="AM28" s="111">
        <f t="shared" si="4"/>
        <v>0.73809523809523814</v>
      </c>
      <c r="AN28" s="47">
        <f t="shared" si="5"/>
        <v>0.61904761904761907</v>
      </c>
      <c r="AO28" s="47">
        <f t="shared" si="6"/>
        <v>0.76190476190476186</v>
      </c>
      <c r="AP28" s="47">
        <f t="shared" si="7"/>
        <v>0.23809523809523808</v>
      </c>
      <c r="AQ28" s="122">
        <f t="shared" si="8"/>
        <v>0.73809523809523814</v>
      </c>
      <c r="AR28" s="122" t="s">
        <v>718</v>
      </c>
      <c r="AS28" s="47" t="s">
        <v>677</v>
      </c>
      <c r="AT28" s="47" t="str">
        <f t="shared" si="9"/>
        <v>NA</v>
      </c>
      <c r="AU28" s="47" t="str">
        <f t="shared" si="10"/>
        <v>NA</v>
      </c>
      <c r="AV28" s="47" t="str">
        <f t="shared" si="11"/>
        <v>NA</v>
      </c>
      <c r="AW28" s="47" t="str">
        <f t="shared" si="12"/>
        <v>NA</v>
      </c>
      <c r="AX28" s="47">
        <f t="shared" si="13"/>
        <v>0.76190476190476186</v>
      </c>
      <c r="AY28" s="47" t="str">
        <f t="shared" si="14"/>
        <v>NA</v>
      </c>
      <c r="AZ28" s="47" t="str">
        <f t="shared" si="15"/>
        <v>NA</v>
      </c>
      <c r="BA28" s="88">
        <f t="shared" si="16"/>
        <v>0.23015873015873012</v>
      </c>
      <c r="BB28" s="94" t="str">
        <f t="shared" si="17"/>
        <v>NA</v>
      </c>
      <c r="BC28" s="94" t="str">
        <f t="shared" si="18"/>
        <v>NA</v>
      </c>
      <c r="BD28" s="94" t="str">
        <f t="shared" si="19"/>
        <v>NA</v>
      </c>
      <c r="BE28" s="94" t="str">
        <f t="shared" si="20"/>
        <v>NA</v>
      </c>
      <c r="BF28" s="94">
        <f t="shared" si="21"/>
        <v>0.23015873015873012</v>
      </c>
      <c r="BG28" s="94" t="str">
        <f t="shared" si="22"/>
        <v>NA</v>
      </c>
      <c r="BH28" s="94" t="str">
        <f t="shared" si="23"/>
        <v>NA</v>
      </c>
      <c r="BI28" s="130">
        <f t="shared" si="24"/>
        <v>2.3809523809523725E-2</v>
      </c>
      <c r="BJ28" s="131" t="str">
        <f t="shared" si="25"/>
        <v>NA</v>
      </c>
      <c r="BK28" s="131" t="str">
        <f t="shared" si="26"/>
        <v>NA</v>
      </c>
      <c r="BL28" s="131" t="str">
        <f t="shared" si="27"/>
        <v>NA</v>
      </c>
      <c r="BM28" s="131" t="str">
        <f t="shared" si="28"/>
        <v>NA</v>
      </c>
      <c r="BN28" s="131">
        <f t="shared" si="29"/>
        <v>2.3809523809523725E-2</v>
      </c>
      <c r="BO28" s="131" t="str">
        <f t="shared" si="30"/>
        <v>NA</v>
      </c>
      <c r="BP28" s="131" t="str">
        <f t="shared" si="31"/>
        <v>NA</v>
      </c>
      <c r="BQ28" s="47"/>
      <c r="BR28" s="47"/>
      <c r="BS28" s="47"/>
    </row>
    <row r="29" spans="2:71" s="5" customFormat="1" x14ac:dyDescent="0.3">
      <c r="B29" s="51">
        <v>61</v>
      </c>
      <c r="C29" s="48">
        <v>3</v>
      </c>
      <c r="D29" s="1">
        <v>3</v>
      </c>
      <c r="E29" s="1">
        <v>2</v>
      </c>
      <c r="F29" s="1">
        <v>0</v>
      </c>
      <c r="G29" s="39">
        <v>0</v>
      </c>
      <c r="H29" s="3">
        <v>2</v>
      </c>
      <c r="I29" s="3">
        <v>0</v>
      </c>
      <c r="J29" s="3">
        <v>1</v>
      </c>
      <c r="K29" s="3">
        <v>0</v>
      </c>
      <c r="L29" s="3">
        <v>1</v>
      </c>
      <c r="M29" s="3">
        <v>0</v>
      </c>
      <c r="N29" s="49">
        <v>0</v>
      </c>
      <c r="O29" s="49">
        <v>0</v>
      </c>
      <c r="P29" s="49">
        <v>0</v>
      </c>
      <c r="Q29" s="2">
        <v>0</v>
      </c>
      <c r="R29" s="2">
        <v>0</v>
      </c>
      <c r="S29" s="7"/>
      <c r="U29" s="1">
        <f t="shared" si="32"/>
        <v>1</v>
      </c>
      <c r="V29" s="1">
        <f t="shared" si="32"/>
        <v>1</v>
      </c>
      <c r="W29" s="1">
        <f t="shared" si="32"/>
        <v>0</v>
      </c>
      <c r="X29" s="1">
        <f t="shared" si="32"/>
        <v>0</v>
      </c>
      <c r="Y29" s="50">
        <f t="shared" si="32"/>
        <v>1</v>
      </c>
      <c r="Z29" s="50">
        <f t="shared" si="32"/>
        <v>0</v>
      </c>
      <c r="AA29" s="50">
        <f t="shared" si="32"/>
        <v>0</v>
      </c>
      <c r="AB29" s="50">
        <f t="shared" si="32"/>
        <v>0</v>
      </c>
      <c r="AC29" s="50">
        <f t="shared" si="32"/>
        <v>0</v>
      </c>
      <c r="AD29" s="50">
        <f t="shared" si="32"/>
        <v>0</v>
      </c>
      <c r="AE29" s="49">
        <f t="shared" si="32"/>
        <v>0</v>
      </c>
      <c r="AF29" s="49">
        <f t="shared" si="32"/>
        <v>0</v>
      </c>
      <c r="AG29" s="49">
        <f t="shared" si="32"/>
        <v>0</v>
      </c>
      <c r="AH29" s="2">
        <f t="shared" si="32"/>
        <v>0</v>
      </c>
      <c r="AI29" s="2">
        <f t="shared" si="32"/>
        <v>0</v>
      </c>
      <c r="AJ29" s="120">
        <f t="shared" si="1"/>
        <v>0.7857142857142857</v>
      </c>
      <c r="AK29" s="120">
        <f t="shared" si="2"/>
        <v>0.6428571428571429</v>
      </c>
      <c r="AL29" s="111">
        <f t="shared" si="3"/>
        <v>0.66666666666666663</v>
      </c>
      <c r="AM29" s="111">
        <f t="shared" si="4"/>
        <v>0.80952380952380953</v>
      </c>
      <c r="AN29" s="47">
        <f t="shared" si="5"/>
        <v>0.6428571428571429</v>
      </c>
      <c r="AO29" s="47">
        <f t="shared" si="6"/>
        <v>0.7857142857142857</v>
      </c>
      <c r="AP29" s="47">
        <f t="shared" si="7"/>
        <v>0.21428571428571427</v>
      </c>
      <c r="AQ29" s="122">
        <f t="shared" si="8"/>
        <v>0.80952380952380953</v>
      </c>
      <c r="AR29" s="122" t="s">
        <v>718</v>
      </c>
      <c r="AS29" s="47" t="s">
        <v>694</v>
      </c>
      <c r="AT29" s="47">
        <f t="shared" si="9"/>
        <v>0.80952380952380953</v>
      </c>
      <c r="AU29" s="47" t="str">
        <f t="shared" si="10"/>
        <v>NA</v>
      </c>
      <c r="AV29" s="47" t="str">
        <f t="shared" si="11"/>
        <v>NA</v>
      </c>
      <c r="AW29" s="47" t="str">
        <f t="shared" si="12"/>
        <v>NA</v>
      </c>
      <c r="AX29" s="47" t="str">
        <f t="shared" si="13"/>
        <v>NA</v>
      </c>
      <c r="AY29" s="47" t="str">
        <f t="shared" si="14"/>
        <v>NA</v>
      </c>
      <c r="AZ29" s="47" t="str">
        <f t="shared" si="15"/>
        <v>NA</v>
      </c>
      <c r="BA29" s="88">
        <f t="shared" si="16"/>
        <v>0.26190476190476197</v>
      </c>
      <c r="BB29" s="94">
        <f t="shared" si="17"/>
        <v>0.26190476190476197</v>
      </c>
      <c r="BC29" s="94" t="str">
        <f t="shared" si="18"/>
        <v>NA</v>
      </c>
      <c r="BD29" s="94" t="str">
        <f t="shared" si="19"/>
        <v>NA</v>
      </c>
      <c r="BE29" s="94" t="str">
        <f t="shared" si="20"/>
        <v>NA</v>
      </c>
      <c r="BF29" s="94" t="str">
        <f t="shared" si="21"/>
        <v>NA</v>
      </c>
      <c r="BG29" s="94" t="str">
        <f t="shared" si="22"/>
        <v>NA</v>
      </c>
      <c r="BH29" s="94" t="str">
        <f t="shared" si="23"/>
        <v>NA</v>
      </c>
      <c r="BI29" s="130">
        <f t="shared" si="24"/>
        <v>2.3809523809523836E-2</v>
      </c>
      <c r="BJ29" s="131">
        <f t="shared" si="25"/>
        <v>2.3809523809523836E-2</v>
      </c>
      <c r="BK29" s="131" t="str">
        <f t="shared" si="26"/>
        <v>NA</v>
      </c>
      <c r="BL29" s="131" t="str">
        <f t="shared" si="27"/>
        <v>NA</v>
      </c>
      <c r="BM29" s="131" t="str">
        <f t="shared" si="28"/>
        <v>NA</v>
      </c>
      <c r="BN29" s="131" t="str">
        <f t="shared" si="29"/>
        <v>NA</v>
      </c>
      <c r="BO29" s="131" t="str">
        <f t="shared" si="30"/>
        <v>NA</v>
      </c>
      <c r="BP29" s="131" t="str">
        <f t="shared" si="31"/>
        <v>NA</v>
      </c>
      <c r="BQ29" s="47"/>
      <c r="BR29" s="47"/>
      <c r="BS29" s="47"/>
    </row>
    <row r="30" spans="2:71" s="5" customFormat="1" x14ac:dyDescent="0.3">
      <c r="B30" s="51">
        <v>62</v>
      </c>
      <c r="C30" s="48">
        <v>3</v>
      </c>
      <c r="D30" s="1">
        <v>1</v>
      </c>
      <c r="E30" s="1">
        <v>1</v>
      </c>
      <c r="F30" s="1">
        <v>2</v>
      </c>
      <c r="G30" s="39">
        <v>0</v>
      </c>
      <c r="H30" s="3">
        <v>0</v>
      </c>
      <c r="I30" s="3">
        <v>0</v>
      </c>
      <c r="J30" s="3">
        <v>1</v>
      </c>
      <c r="K30" s="3">
        <v>0</v>
      </c>
      <c r="L30" s="3">
        <v>0</v>
      </c>
      <c r="M30" s="3">
        <v>0</v>
      </c>
      <c r="N30" s="49">
        <v>0</v>
      </c>
      <c r="O30" s="49">
        <v>0</v>
      </c>
      <c r="P30" s="49">
        <v>0</v>
      </c>
      <c r="Q30" s="2">
        <v>0</v>
      </c>
      <c r="R30" s="2">
        <v>0</v>
      </c>
      <c r="S30" s="7"/>
      <c r="U30" s="1">
        <f t="shared" si="32"/>
        <v>0</v>
      </c>
      <c r="V30" s="1">
        <f t="shared" si="32"/>
        <v>0</v>
      </c>
      <c r="W30" s="1">
        <f t="shared" si="32"/>
        <v>1</v>
      </c>
      <c r="X30" s="1">
        <f t="shared" si="32"/>
        <v>0</v>
      </c>
      <c r="Y30" s="50">
        <f t="shared" si="32"/>
        <v>0</v>
      </c>
      <c r="Z30" s="50">
        <f t="shared" si="32"/>
        <v>0</v>
      </c>
      <c r="AA30" s="50">
        <f t="shared" si="32"/>
        <v>0</v>
      </c>
      <c r="AB30" s="50">
        <f t="shared" si="32"/>
        <v>0</v>
      </c>
      <c r="AC30" s="50">
        <f t="shared" si="32"/>
        <v>0</v>
      </c>
      <c r="AD30" s="50">
        <f t="shared" si="32"/>
        <v>0</v>
      </c>
      <c r="AE30" s="49">
        <f t="shared" si="32"/>
        <v>0</v>
      </c>
      <c r="AF30" s="49">
        <f t="shared" si="32"/>
        <v>0</v>
      </c>
      <c r="AG30" s="49">
        <f t="shared" si="32"/>
        <v>0</v>
      </c>
      <c r="AH30" s="2">
        <f t="shared" si="32"/>
        <v>0</v>
      </c>
      <c r="AI30" s="2">
        <f t="shared" si="32"/>
        <v>0</v>
      </c>
      <c r="AJ30" s="120">
        <f t="shared" si="1"/>
        <v>0.69047619047619047</v>
      </c>
      <c r="AK30" s="120">
        <f t="shared" si="2"/>
        <v>0.54761904761904767</v>
      </c>
      <c r="AL30" s="111">
        <f t="shared" si="3"/>
        <v>0.7142857142857143</v>
      </c>
      <c r="AM30" s="111">
        <f t="shared" si="4"/>
        <v>0.8571428571428571</v>
      </c>
      <c r="AN30" s="47">
        <f t="shared" si="5"/>
        <v>0.73809523809523814</v>
      </c>
      <c r="AO30" s="47">
        <f t="shared" si="6"/>
        <v>0.88095238095238093</v>
      </c>
      <c r="AP30" s="47">
        <f t="shared" si="7"/>
        <v>0.11904761904761904</v>
      </c>
      <c r="AQ30" s="122">
        <f t="shared" si="8"/>
        <v>0.8571428571428571</v>
      </c>
      <c r="AR30" s="122" t="s">
        <v>718</v>
      </c>
      <c r="AS30" s="47" t="s">
        <v>677</v>
      </c>
      <c r="AT30" s="47" t="str">
        <f t="shared" si="9"/>
        <v>NA</v>
      </c>
      <c r="AU30" s="47" t="str">
        <f t="shared" si="10"/>
        <v>NA</v>
      </c>
      <c r="AV30" s="47" t="str">
        <f t="shared" si="11"/>
        <v>NA</v>
      </c>
      <c r="AW30" s="47" t="str">
        <f t="shared" si="12"/>
        <v>NA</v>
      </c>
      <c r="AX30" s="47">
        <f t="shared" si="13"/>
        <v>0.88095238095238093</v>
      </c>
      <c r="AY30" s="47" t="str">
        <f t="shared" si="14"/>
        <v>NA</v>
      </c>
      <c r="AZ30" s="47" t="str">
        <f t="shared" si="15"/>
        <v>NA</v>
      </c>
      <c r="BA30" s="88">
        <f t="shared" si="16"/>
        <v>0.30952380952380942</v>
      </c>
      <c r="BB30" s="94" t="str">
        <f t="shared" si="17"/>
        <v>NA</v>
      </c>
      <c r="BC30" s="94" t="str">
        <f t="shared" si="18"/>
        <v>NA</v>
      </c>
      <c r="BD30" s="94" t="str">
        <f t="shared" si="19"/>
        <v>NA</v>
      </c>
      <c r="BE30" s="94" t="str">
        <f t="shared" si="20"/>
        <v>NA</v>
      </c>
      <c r="BF30" s="94">
        <f t="shared" si="21"/>
        <v>0.30952380952380942</v>
      </c>
      <c r="BG30" s="94" t="str">
        <f t="shared" si="22"/>
        <v>NA</v>
      </c>
      <c r="BH30" s="94" t="str">
        <f t="shared" si="23"/>
        <v>NA</v>
      </c>
      <c r="BI30" s="130">
        <f t="shared" si="24"/>
        <v>2.3809523809523836E-2</v>
      </c>
      <c r="BJ30" s="131" t="str">
        <f t="shared" si="25"/>
        <v>NA</v>
      </c>
      <c r="BK30" s="131" t="str">
        <f t="shared" si="26"/>
        <v>NA</v>
      </c>
      <c r="BL30" s="131" t="str">
        <f t="shared" si="27"/>
        <v>NA</v>
      </c>
      <c r="BM30" s="131" t="str">
        <f t="shared" si="28"/>
        <v>NA</v>
      </c>
      <c r="BN30" s="131">
        <f t="shared" si="29"/>
        <v>2.3809523809523836E-2</v>
      </c>
      <c r="BO30" s="131" t="str">
        <f t="shared" si="30"/>
        <v>NA</v>
      </c>
      <c r="BP30" s="131" t="str">
        <f t="shared" si="31"/>
        <v>NA</v>
      </c>
      <c r="BQ30" s="47"/>
      <c r="BR30" s="47"/>
      <c r="BS30" s="47"/>
    </row>
    <row r="31" spans="2:71" s="5" customFormat="1" ht="12" customHeight="1" x14ac:dyDescent="0.3">
      <c r="B31" s="51">
        <v>63</v>
      </c>
      <c r="C31" s="48">
        <v>2</v>
      </c>
      <c r="D31" s="1">
        <v>0</v>
      </c>
      <c r="E31" s="1">
        <v>0</v>
      </c>
      <c r="F31" s="1">
        <v>0</v>
      </c>
      <c r="G31" s="39">
        <v>0</v>
      </c>
      <c r="H31" s="3">
        <v>0</v>
      </c>
      <c r="I31" s="3">
        <v>0</v>
      </c>
      <c r="J31" s="3">
        <v>0</v>
      </c>
      <c r="K31" s="3">
        <v>0</v>
      </c>
      <c r="L31" s="3">
        <v>0</v>
      </c>
      <c r="M31" s="3">
        <v>0</v>
      </c>
      <c r="N31" s="49">
        <v>1</v>
      </c>
      <c r="O31" s="49">
        <v>3</v>
      </c>
      <c r="P31" s="49">
        <v>0</v>
      </c>
      <c r="Q31" s="2">
        <v>1</v>
      </c>
      <c r="R31" s="2">
        <v>2</v>
      </c>
      <c r="S31" s="7"/>
      <c r="U31" s="1">
        <f t="shared" si="32"/>
        <v>0</v>
      </c>
      <c r="V31" s="1">
        <f t="shared" si="32"/>
        <v>0</v>
      </c>
      <c r="W31" s="1">
        <f t="shared" si="32"/>
        <v>0</v>
      </c>
      <c r="X31" s="1">
        <f t="shared" si="32"/>
        <v>0</v>
      </c>
      <c r="Y31" s="50">
        <f t="shared" si="32"/>
        <v>0</v>
      </c>
      <c r="Z31" s="50">
        <f t="shared" si="32"/>
        <v>0</v>
      </c>
      <c r="AA31" s="50">
        <f t="shared" si="32"/>
        <v>0</v>
      </c>
      <c r="AB31" s="50">
        <f t="shared" si="32"/>
        <v>0</v>
      </c>
      <c r="AC31" s="50">
        <f t="shared" si="32"/>
        <v>0</v>
      </c>
      <c r="AD31" s="50">
        <f t="shared" si="32"/>
        <v>0</v>
      </c>
      <c r="AE31" s="49">
        <f t="shared" si="32"/>
        <v>0</v>
      </c>
      <c r="AF31" s="49">
        <f t="shared" si="32"/>
        <v>1</v>
      </c>
      <c r="AG31" s="49">
        <f t="shared" si="32"/>
        <v>0</v>
      </c>
      <c r="AH31" s="2">
        <f t="shared" si="32"/>
        <v>0</v>
      </c>
      <c r="AI31" s="2">
        <f t="shared" si="32"/>
        <v>1</v>
      </c>
      <c r="AJ31" s="120">
        <f t="shared" si="1"/>
        <v>0.40476190476190477</v>
      </c>
      <c r="AK31" s="120">
        <f t="shared" si="2"/>
        <v>0.40476190476190477</v>
      </c>
      <c r="AL31" s="111">
        <f t="shared" si="3"/>
        <v>0.61904761904761907</v>
      </c>
      <c r="AM31" s="111">
        <f t="shared" si="4"/>
        <v>0.61904761904761907</v>
      </c>
      <c r="AN31" s="47">
        <f t="shared" si="5"/>
        <v>0.83333333333333337</v>
      </c>
      <c r="AO31" s="47">
        <f t="shared" si="6"/>
        <v>0.83333333333333337</v>
      </c>
      <c r="AP31" s="47">
        <f t="shared" si="7"/>
        <v>0.16666666666666666</v>
      </c>
      <c r="AQ31" s="122">
        <f t="shared" si="8"/>
        <v>0.61904761904761907</v>
      </c>
      <c r="AR31" s="122" t="s">
        <v>718</v>
      </c>
      <c r="AS31" s="47" t="s">
        <v>678</v>
      </c>
      <c r="AT31" s="47" t="str">
        <f t="shared" si="9"/>
        <v>NA</v>
      </c>
      <c r="AU31" s="47" t="str">
        <f t="shared" si="10"/>
        <v>NA</v>
      </c>
      <c r="AV31" s="47" t="str">
        <f t="shared" si="11"/>
        <v>NA</v>
      </c>
      <c r="AW31" s="47" t="str">
        <f t="shared" si="12"/>
        <v>NA</v>
      </c>
      <c r="AX31" s="47" t="str">
        <f t="shared" si="13"/>
        <v>NA</v>
      </c>
      <c r="AY31" s="47">
        <f t="shared" si="14"/>
        <v>0.83333333333333337</v>
      </c>
      <c r="AZ31" s="47" t="str">
        <f t="shared" si="15"/>
        <v>NA</v>
      </c>
      <c r="BA31" s="88">
        <f t="shared" si="16"/>
        <v>0.29365079365079361</v>
      </c>
      <c r="BB31" s="94" t="str">
        <f t="shared" si="17"/>
        <v>NA</v>
      </c>
      <c r="BC31" s="94" t="str">
        <f t="shared" si="18"/>
        <v>NA</v>
      </c>
      <c r="BD31" s="94" t="str">
        <f t="shared" si="19"/>
        <v>NA</v>
      </c>
      <c r="BE31" s="94" t="str">
        <f t="shared" si="20"/>
        <v>NA</v>
      </c>
      <c r="BF31" s="94" t="str">
        <f t="shared" si="21"/>
        <v>NA</v>
      </c>
      <c r="BG31" s="94">
        <f t="shared" si="22"/>
        <v>0.29365079365079361</v>
      </c>
      <c r="BH31" s="94" t="str">
        <f t="shared" si="23"/>
        <v>NA</v>
      </c>
      <c r="BI31" s="130">
        <f t="shared" si="24"/>
        <v>0</v>
      </c>
      <c r="BJ31" s="131" t="str">
        <f t="shared" si="25"/>
        <v>NA</v>
      </c>
      <c r="BK31" s="131" t="str">
        <f t="shared" si="26"/>
        <v>NA</v>
      </c>
      <c r="BL31" s="131" t="str">
        <f t="shared" si="27"/>
        <v>NA</v>
      </c>
      <c r="BM31" s="131" t="str">
        <f t="shared" si="28"/>
        <v>NA</v>
      </c>
      <c r="BN31" s="131" t="str">
        <f t="shared" si="29"/>
        <v>NA</v>
      </c>
      <c r="BO31" s="131">
        <f t="shared" si="30"/>
        <v>0</v>
      </c>
      <c r="BP31" s="131" t="str">
        <f t="shared" si="31"/>
        <v>NA</v>
      </c>
      <c r="BQ31" s="47"/>
      <c r="BR31" s="47"/>
      <c r="BS31" s="47"/>
    </row>
    <row r="32" spans="2:71" s="5" customFormat="1" x14ac:dyDescent="0.3">
      <c r="B32" s="51">
        <v>64</v>
      </c>
      <c r="C32" s="48">
        <v>3</v>
      </c>
      <c r="D32" s="1">
        <v>3</v>
      </c>
      <c r="E32" s="1">
        <v>2</v>
      </c>
      <c r="F32" s="1">
        <v>1</v>
      </c>
      <c r="G32" s="39">
        <v>2</v>
      </c>
      <c r="H32" s="3">
        <v>2</v>
      </c>
      <c r="I32" s="3">
        <v>1</v>
      </c>
      <c r="J32" s="3">
        <v>1</v>
      </c>
      <c r="K32" s="3">
        <v>0</v>
      </c>
      <c r="L32" s="3">
        <v>0</v>
      </c>
      <c r="M32" s="3">
        <v>0</v>
      </c>
      <c r="N32" s="49">
        <v>0</v>
      </c>
      <c r="O32" s="49">
        <v>1</v>
      </c>
      <c r="P32" s="49">
        <v>0</v>
      </c>
      <c r="Q32" s="2">
        <v>0</v>
      </c>
      <c r="R32" s="2">
        <v>2</v>
      </c>
      <c r="S32" s="7"/>
      <c r="U32" s="1">
        <f t="shared" si="32"/>
        <v>1</v>
      </c>
      <c r="V32" s="1">
        <f t="shared" si="32"/>
        <v>1</v>
      </c>
      <c r="W32" s="1">
        <f t="shared" si="32"/>
        <v>0</v>
      </c>
      <c r="X32" s="1">
        <f t="shared" si="32"/>
        <v>1</v>
      </c>
      <c r="Y32" s="50">
        <f t="shared" si="32"/>
        <v>1</v>
      </c>
      <c r="Z32" s="50">
        <f t="shared" si="32"/>
        <v>0</v>
      </c>
      <c r="AA32" s="50">
        <f t="shared" si="32"/>
        <v>0</v>
      </c>
      <c r="AB32" s="50">
        <f t="shared" si="32"/>
        <v>0</v>
      </c>
      <c r="AC32" s="50">
        <f t="shared" si="32"/>
        <v>0</v>
      </c>
      <c r="AD32" s="50">
        <f t="shared" si="32"/>
        <v>0</v>
      </c>
      <c r="AE32" s="49">
        <f t="shared" si="32"/>
        <v>0</v>
      </c>
      <c r="AF32" s="49">
        <f t="shared" si="32"/>
        <v>0</v>
      </c>
      <c r="AG32" s="49">
        <f t="shared" si="32"/>
        <v>0</v>
      </c>
      <c r="AH32" s="2">
        <f t="shared" si="32"/>
        <v>0</v>
      </c>
      <c r="AI32" s="2">
        <f t="shared" si="32"/>
        <v>1</v>
      </c>
      <c r="AJ32" s="120">
        <f t="shared" si="1"/>
        <v>0.69047619047619047</v>
      </c>
      <c r="AK32" s="120">
        <f t="shared" si="2"/>
        <v>0.6428571428571429</v>
      </c>
      <c r="AL32" s="111">
        <f t="shared" si="3"/>
        <v>0.7142857142857143</v>
      </c>
      <c r="AM32" s="111">
        <f t="shared" si="4"/>
        <v>0.76190476190476186</v>
      </c>
      <c r="AN32" s="47">
        <f t="shared" si="5"/>
        <v>0.6428571428571429</v>
      </c>
      <c r="AO32" s="47">
        <f t="shared" si="6"/>
        <v>0.69047619047619047</v>
      </c>
      <c r="AP32" s="47">
        <f t="shared" si="7"/>
        <v>0.30952380952380953</v>
      </c>
      <c r="AQ32" s="122">
        <f t="shared" si="8"/>
        <v>0.76190476190476186</v>
      </c>
      <c r="AR32" s="122" t="s">
        <v>718</v>
      </c>
      <c r="AS32" s="47" t="s">
        <v>694</v>
      </c>
      <c r="AT32" s="47">
        <f t="shared" si="9"/>
        <v>0.76190476190476186</v>
      </c>
      <c r="AU32" s="47" t="str">
        <f t="shared" si="10"/>
        <v>NA</v>
      </c>
      <c r="AV32" s="47" t="str">
        <f t="shared" si="11"/>
        <v>NA</v>
      </c>
      <c r="AW32" s="47" t="str">
        <f t="shared" si="12"/>
        <v>NA</v>
      </c>
      <c r="AX32" s="47" t="str">
        <f t="shared" si="13"/>
        <v>NA</v>
      </c>
      <c r="AY32" s="47" t="str">
        <f t="shared" si="14"/>
        <v>NA</v>
      </c>
      <c r="AZ32" s="47" t="str">
        <f t="shared" si="15"/>
        <v>NA</v>
      </c>
      <c r="BA32" s="88">
        <f t="shared" si="16"/>
        <v>0.21428571428571419</v>
      </c>
      <c r="BB32" s="94">
        <f t="shared" si="17"/>
        <v>0.21428571428571419</v>
      </c>
      <c r="BC32" s="94" t="str">
        <f t="shared" si="18"/>
        <v>NA</v>
      </c>
      <c r="BD32" s="94" t="str">
        <f t="shared" si="19"/>
        <v>NA</v>
      </c>
      <c r="BE32" s="94" t="str">
        <f t="shared" si="20"/>
        <v>NA</v>
      </c>
      <c r="BF32" s="94" t="str">
        <f t="shared" si="21"/>
        <v>NA</v>
      </c>
      <c r="BG32" s="94" t="str">
        <f t="shared" si="22"/>
        <v>NA</v>
      </c>
      <c r="BH32" s="94" t="str">
        <f t="shared" si="23"/>
        <v>NA</v>
      </c>
      <c r="BI32" s="130">
        <f t="shared" si="24"/>
        <v>7.1428571428571397E-2</v>
      </c>
      <c r="BJ32" s="131">
        <f t="shared" si="25"/>
        <v>7.1428571428571397E-2</v>
      </c>
      <c r="BK32" s="131" t="str">
        <f t="shared" si="26"/>
        <v>NA</v>
      </c>
      <c r="BL32" s="131" t="str">
        <f t="shared" si="27"/>
        <v>NA</v>
      </c>
      <c r="BM32" s="131" t="str">
        <f t="shared" si="28"/>
        <v>NA</v>
      </c>
      <c r="BN32" s="131" t="str">
        <f t="shared" si="29"/>
        <v>NA</v>
      </c>
      <c r="BO32" s="131" t="str">
        <f t="shared" si="30"/>
        <v>NA</v>
      </c>
      <c r="BP32" s="131" t="str">
        <f t="shared" si="31"/>
        <v>NA</v>
      </c>
      <c r="BQ32" s="47"/>
      <c r="BR32" s="47"/>
      <c r="BS32" s="47"/>
    </row>
    <row r="33" spans="2:71" s="5" customFormat="1" x14ac:dyDescent="0.3">
      <c r="B33" s="51">
        <v>65</v>
      </c>
      <c r="C33" s="48">
        <v>3</v>
      </c>
      <c r="D33" s="1">
        <v>3</v>
      </c>
      <c r="E33" s="1">
        <v>3</v>
      </c>
      <c r="F33" s="1">
        <v>2</v>
      </c>
      <c r="G33" s="39">
        <v>2</v>
      </c>
      <c r="H33" s="3">
        <v>2</v>
      </c>
      <c r="I33" s="3">
        <v>3</v>
      </c>
      <c r="J33" s="3">
        <v>3</v>
      </c>
      <c r="K33" s="3">
        <v>3</v>
      </c>
      <c r="L33" s="52">
        <v>1</v>
      </c>
      <c r="M33" s="3">
        <v>3</v>
      </c>
      <c r="N33" s="49">
        <v>1</v>
      </c>
      <c r="O33" s="49">
        <v>1</v>
      </c>
      <c r="P33" s="49">
        <v>0</v>
      </c>
      <c r="Q33" s="2">
        <v>0</v>
      </c>
      <c r="R33" s="2">
        <v>0</v>
      </c>
      <c r="S33" s="53" t="s">
        <v>28</v>
      </c>
      <c r="U33" s="1">
        <f t="shared" si="32"/>
        <v>1</v>
      </c>
      <c r="V33" s="1">
        <f t="shared" si="32"/>
        <v>1</v>
      </c>
      <c r="W33" s="1">
        <f t="shared" si="32"/>
        <v>1</v>
      </c>
      <c r="X33" s="1">
        <f t="shared" si="32"/>
        <v>1</v>
      </c>
      <c r="Y33" s="50">
        <f t="shared" si="32"/>
        <v>1</v>
      </c>
      <c r="Z33" s="50">
        <f t="shared" si="32"/>
        <v>1</v>
      </c>
      <c r="AA33" s="50">
        <f t="shared" si="32"/>
        <v>1</v>
      </c>
      <c r="AB33" s="50">
        <f t="shared" si="32"/>
        <v>1</v>
      </c>
      <c r="AC33" s="50">
        <f t="shared" si="32"/>
        <v>0</v>
      </c>
      <c r="AD33" s="50">
        <f t="shared" si="32"/>
        <v>1</v>
      </c>
      <c r="AE33" s="49">
        <f t="shared" si="32"/>
        <v>0</v>
      </c>
      <c r="AF33" s="49">
        <f t="shared" si="32"/>
        <v>0</v>
      </c>
      <c r="AG33" s="49">
        <f t="shared" si="32"/>
        <v>0</v>
      </c>
      <c r="AH33" s="2">
        <f t="shared" si="32"/>
        <v>0</v>
      </c>
      <c r="AI33" s="2">
        <f t="shared" si="32"/>
        <v>0</v>
      </c>
      <c r="AJ33" s="120">
        <f t="shared" si="1"/>
        <v>0.6428571428571429</v>
      </c>
      <c r="AK33" s="120">
        <f t="shared" si="2"/>
        <v>0.5</v>
      </c>
      <c r="AL33" s="111">
        <f t="shared" si="3"/>
        <v>0.42857142857142855</v>
      </c>
      <c r="AM33" s="111">
        <f t="shared" si="4"/>
        <v>0.5714285714285714</v>
      </c>
      <c r="AN33" s="47">
        <f t="shared" si="5"/>
        <v>0.26190476190476192</v>
      </c>
      <c r="AO33" s="47">
        <f t="shared" si="6"/>
        <v>0.40476190476190477</v>
      </c>
      <c r="AP33" s="47">
        <f t="shared" si="7"/>
        <v>0.59523809523809523</v>
      </c>
      <c r="AQ33" s="122">
        <f t="shared" si="8"/>
        <v>0.6428571428571429</v>
      </c>
      <c r="AR33" s="122" t="s">
        <v>722</v>
      </c>
      <c r="AS33" s="47" t="s">
        <v>694</v>
      </c>
      <c r="AT33" s="47">
        <f t="shared" si="9"/>
        <v>0.6428571428571429</v>
      </c>
      <c r="AU33" s="47" t="str">
        <f t="shared" si="10"/>
        <v>NA</v>
      </c>
      <c r="AV33" s="47" t="str">
        <f t="shared" si="11"/>
        <v>NA</v>
      </c>
      <c r="AW33" s="47" t="str">
        <f t="shared" si="12"/>
        <v>NA</v>
      </c>
      <c r="AX33" s="47" t="str">
        <f t="shared" si="13"/>
        <v>NA</v>
      </c>
      <c r="AY33" s="47" t="str">
        <f t="shared" si="14"/>
        <v>NA</v>
      </c>
      <c r="AZ33" s="47" t="str">
        <f t="shared" si="15"/>
        <v>NA</v>
      </c>
      <c r="BA33" s="88">
        <f t="shared" si="16"/>
        <v>0.22222222222222227</v>
      </c>
      <c r="BB33" s="94">
        <f t="shared" si="17"/>
        <v>0.22222222222222227</v>
      </c>
      <c r="BC33" s="94" t="str">
        <f t="shared" si="18"/>
        <v>NA</v>
      </c>
      <c r="BD33" s="94" t="str">
        <f t="shared" si="19"/>
        <v>NA</v>
      </c>
      <c r="BE33" s="94" t="str">
        <f t="shared" si="20"/>
        <v>NA</v>
      </c>
      <c r="BF33" s="94" t="str">
        <f t="shared" si="21"/>
        <v>NA</v>
      </c>
      <c r="BG33" s="94" t="str">
        <f t="shared" si="22"/>
        <v>NA</v>
      </c>
      <c r="BH33" s="94" t="str">
        <f t="shared" si="23"/>
        <v>NA</v>
      </c>
      <c r="BI33" s="130">
        <f t="shared" si="24"/>
        <v>4.7619047619047672E-2</v>
      </c>
      <c r="BJ33" s="131">
        <f t="shared" si="25"/>
        <v>4.7619047619047672E-2</v>
      </c>
      <c r="BK33" s="131" t="str">
        <f t="shared" si="26"/>
        <v>NA</v>
      </c>
      <c r="BL33" s="131" t="str">
        <f t="shared" si="27"/>
        <v>NA</v>
      </c>
      <c r="BM33" s="131" t="str">
        <f t="shared" si="28"/>
        <v>NA</v>
      </c>
      <c r="BN33" s="131" t="str">
        <f t="shared" si="29"/>
        <v>NA</v>
      </c>
      <c r="BO33" s="131" t="str">
        <f t="shared" si="30"/>
        <v>NA</v>
      </c>
      <c r="BP33" s="131" t="str">
        <f t="shared" si="31"/>
        <v>NA</v>
      </c>
      <c r="BQ33" s="47"/>
      <c r="BR33" s="47"/>
      <c r="BS33" s="47"/>
    </row>
    <row r="34" spans="2:71" s="5" customFormat="1" x14ac:dyDescent="0.3">
      <c r="B34" s="51">
        <v>68</v>
      </c>
      <c r="C34" s="48">
        <v>3</v>
      </c>
      <c r="D34" s="1">
        <v>0</v>
      </c>
      <c r="E34" s="1">
        <v>0</v>
      </c>
      <c r="F34" s="1">
        <v>0</v>
      </c>
      <c r="G34" s="39">
        <v>0</v>
      </c>
      <c r="H34" s="3">
        <v>0</v>
      </c>
      <c r="I34" s="3">
        <v>0</v>
      </c>
      <c r="J34" s="3">
        <v>0</v>
      </c>
      <c r="K34" s="3">
        <v>0</v>
      </c>
      <c r="L34" s="3">
        <v>0</v>
      </c>
      <c r="M34" s="3">
        <v>0</v>
      </c>
      <c r="N34" s="49">
        <v>0</v>
      </c>
      <c r="O34" s="49">
        <v>0</v>
      </c>
      <c r="P34" s="49">
        <v>0</v>
      </c>
      <c r="Q34" s="2">
        <v>0</v>
      </c>
      <c r="R34" s="2">
        <v>0</v>
      </c>
      <c r="S34" s="7"/>
      <c r="U34" s="1">
        <f t="shared" si="32"/>
        <v>0</v>
      </c>
      <c r="V34" s="1">
        <f t="shared" si="32"/>
        <v>0</v>
      </c>
      <c r="W34" s="1">
        <f t="shared" si="32"/>
        <v>0</v>
      </c>
      <c r="X34" s="1">
        <f t="shared" si="32"/>
        <v>0</v>
      </c>
      <c r="Y34" s="50">
        <f t="shared" si="32"/>
        <v>0</v>
      </c>
      <c r="Z34" s="50">
        <f t="shared" si="32"/>
        <v>0</v>
      </c>
      <c r="AA34" s="50">
        <f t="shared" si="32"/>
        <v>0</v>
      </c>
      <c r="AB34" s="50">
        <f t="shared" si="32"/>
        <v>0</v>
      </c>
      <c r="AC34" s="50">
        <f t="shared" si="32"/>
        <v>0</v>
      </c>
      <c r="AD34" s="50">
        <f t="shared" si="32"/>
        <v>0</v>
      </c>
      <c r="AE34" s="49">
        <f t="shared" si="32"/>
        <v>0</v>
      </c>
      <c r="AF34" s="49">
        <f t="shared" si="32"/>
        <v>0</v>
      </c>
      <c r="AG34" s="49">
        <f t="shared" si="32"/>
        <v>0</v>
      </c>
      <c r="AH34" s="2">
        <f t="shared" si="32"/>
        <v>0</v>
      </c>
      <c r="AI34" s="2">
        <f t="shared" si="32"/>
        <v>0</v>
      </c>
      <c r="AJ34" s="120">
        <f t="shared" si="1"/>
        <v>0.5714285714285714</v>
      </c>
      <c r="AK34" s="120">
        <f t="shared" si="2"/>
        <v>0.42857142857142855</v>
      </c>
      <c r="AL34" s="111">
        <f t="shared" si="3"/>
        <v>0.6428571428571429</v>
      </c>
      <c r="AM34" s="111">
        <f t="shared" si="4"/>
        <v>0.7857142857142857</v>
      </c>
      <c r="AN34" s="47">
        <f t="shared" si="5"/>
        <v>0.8571428571428571</v>
      </c>
      <c r="AO34" s="47">
        <f t="shared" si="6"/>
        <v>1</v>
      </c>
      <c r="AP34" s="47">
        <f t="shared" si="7"/>
        <v>0</v>
      </c>
      <c r="AQ34" s="122">
        <f t="shared" si="8"/>
        <v>0.7857142857142857</v>
      </c>
      <c r="AR34" s="122" t="s">
        <v>718</v>
      </c>
      <c r="AS34" s="47" t="s">
        <v>677</v>
      </c>
      <c r="AT34" s="47" t="str">
        <f t="shared" si="9"/>
        <v>NA</v>
      </c>
      <c r="AU34" s="47" t="str">
        <f t="shared" si="10"/>
        <v>NA</v>
      </c>
      <c r="AV34" s="47" t="str">
        <f t="shared" si="11"/>
        <v>NA</v>
      </c>
      <c r="AW34" s="47" t="str">
        <f t="shared" si="12"/>
        <v>NA</v>
      </c>
      <c r="AX34" s="47">
        <f t="shared" si="13"/>
        <v>1</v>
      </c>
      <c r="AY34" s="47" t="str">
        <f t="shared" si="14"/>
        <v>NA</v>
      </c>
      <c r="AZ34" s="47" t="str">
        <f t="shared" si="15"/>
        <v>NA</v>
      </c>
      <c r="BA34" s="88">
        <f t="shared" si="16"/>
        <v>0.45238095238095244</v>
      </c>
      <c r="BB34" s="94" t="str">
        <f t="shared" si="17"/>
        <v>NA</v>
      </c>
      <c r="BC34" s="94" t="str">
        <f t="shared" si="18"/>
        <v>NA</v>
      </c>
      <c r="BD34" s="94" t="str">
        <f t="shared" si="19"/>
        <v>NA</v>
      </c>
      <c r="BE34" s="94" t="str">
        <f t="shared" si="20"/>
        <v>NA</v>
      </c>
      <c r="BF34" s="94">
        <f t="shared" si="21"/>
        <v>0.45238095238095244</v>
      </c>
      <c r="BG34" s="94" t="str">
        <f t="shared" si="22"/>
        <v>NA</v>
      </c>
      <c r="BH34" s="94" t="str">
        <f t="shared" si="23"/>
        <v>NA</v>
      </c>
      <c r="BI34" s="130">
        <f t="shared" si="24"/>
        <v>0.1428571428571429</v>
      </c>
      <c r="BJ34" s="131" t="str">
        <f t="shared" si="25"/>
        <v>NA</v>
      </c>
      <c r="BK34" s="131" t="str">
        <f t="shared" si="26"/>
        <v>NA</v>
      </c>
      <c r="BL34" s="131" t="str">
        <f t="shared" si="27"/>
        <v>NA</v>
      </c>
      <c r="BM34" s="131" t="str">
        <f t="shared" si="28"/>
        <v>NA</v>
      </c>
      <c r="BN34" s="131">
        <f t="shared" si="29"/>
        <v>0.1428571428571429</v>
      </c>
      <c r="BO34" s="131" t="str">
        <f t="shared" si="30"/>
        <v>NA</v>
      </c>
      <c r="BP34" s="131" t="str">
        <f t="shared" si="31"/>
        <v>NA</v>
      </c>
      <c r="BQ34" s="47"/>
      <c r="BR34" s="47"/>
      <c r="BS34" s="47"/>
    </row>
    <row r="35" spans="2:71" s="5" customFormat="1" x14ac:dyDescent="0.3">
      <c r="B35" s="51"/>
      <c r="C35" s="48"/>
      <c r="D35" s="1"/>
      <c r="E35" s="1"/>
      <c r="F35" s="1"/>
      <c r="G35" s="39"/>
      <c r="H35" s="3"/>
      <c r="I35" s="3"/>
      <c r="J35" s="3"/>
      <c r="K35" s="3"/>
      <c r="L35" s="3"/>
      <c r="M35" s="3"/>
      <c r="N35" s="49"/>
      <c r="O35" s="49"/>
      <c r="P35" s="49"/>
      <c r="Q35" s="2"/>
      <c r="R35" s="2"/>
      <c r="S35" s="7"/>
      <c r="U35" s="1"/>
      <c r="V35" s="1"/>
      <c r="W35" s="1"/>
      <c r="X35" s="1"/>
      <c r="Y35" s="50"/>
      <c r="Z35" s="50"/>
      <c r="AA35" s="50"/>
      <c r="AB35" s="50"/>
      <c r="AC35" s="50"/>
      <c r="AD35" s="50"/>
      <c r="AE35" s="49"/>
      <c r="AF35" s="49"/>
      <c r="AG35" s="49"/>
      <c r="AH35" s="2"/>
      <c r="AI35" s="2"/>
      <c r="AJ35" s="120"/>
      <c r="AK35" s="120"/>
      <c r="AL35" s="111"/>
      <c r="AM35" s="111"/>
      <c r="AN35" s="47"/>
      <c r="AO35" s="47"/>
      <c r="AP35" s="47"/>
      <c r="AQ35" s="122"/>
      <c r="AR35" s="122"/>
      <c r="AS35" s="47"/>
      <c r="AT35" s="47"/>
      <c r="AU35" s="47"/>
      <c r="AV35" s="47"/>
      <c r="AW35" s="47"/>
      <c r="AX35" s="47"/>
      <c r="AY35" s="47"/>
      <c r="AZ35" s="47"/>
      <c r="BA35" s="88"/>
      <c r="BB35" s="94"/>
      <c r="BC35" s="94"/>
      <c r="BD35" s="94"/>
      <c r="BE35" s="94"/>
      <c r="BF35" s="94"/>
      <c r="BG35" s="94"/>
      <c r="BH35" s="94"/>
      <c r="BI35" s="130"/>
      <c r="BJ35" s="131"/>
      <c r="BK35" s="131"/>
      <c r="BL35" s="131"/>
      <c r="BM35" s="131"/>
      <c r="BN35" s="131"/>
      <c r="BO35" s="131"/>
      <c r="BP35" s="131"/>
      <c r="BQ35" s="47"/>
      <c r="BR35" s="47"/>
      <c r="BS35" s="47"/>
    </row>
    <row r="36" spans="2:71" s="5" customFormat="1" x14ac:dyDescent="0.3">
      <c r="B36" s="51"/>
      <c r="C36" s="48"/>
      <c r="D36" s="1"/>
      <c r="E36" s="1"/>
      <c r="F36" s="1"/>
      <c r="G36" s="39"/>
      <c r="H36" s="3"/>
      <c r="I36" s="3"/>
      <c r="J36" s="3"/>
      <c r="K36" s="3"/>
      <c r="L36" s="3"/>
      <c r="M36" s="3"/>
      <c r="N36" s="49"/>
      <c r="O36" s="49"/>
      <c r="P36" s="49"/>
      <c r="Q36" s="2"/>
      <c r="R36" s="2"/>
      <c r="S36" s="7"/>
      <c r="U36" s="1"/>
      <c r="V36" s="1"/>
      <c r="W36" s="1"/>
      <c r="X36" s="1"/>
      <c r="Y36" s="50"/>
      <c r="Z36" s="50"/>
      <c r="AA36" s="50"/>
      <c r="AB36" s="50"/>
      <c r="AC36" s="50"/>
      <c r="AD36" s="50"/>
      <c r="AE36" s="49"/>
      <c r="AF36" s="49"/>
      <c r="AG36" s="49"/>
      <c r="AH36" s="2"/>
      <c r="AI36" s="2"/>
      <c r="AJ36" s="120"/>
      <c r="AK36" s="120"/>
      <c r="AL36" s="111"/>
      <c r="AM36" s="111"/>
      <c r="AN36" s="47"/>
      <c r="AO36" s="47"/>
      <c r="AP36" s="47"/>
      <c r="AQ36" s="122"/>
      <c r="AR36" s="122"/>
      <c r="AS36" s="47"/>
      <c r="AT36" s="47"/>
      <c r="AU36" s="47"/>
      <c r="AV36" s="47"/>
      <c r="AW36" s="47"/>
      <c r="AX36" s="47"/>
      <c r="AY36" s="47"/>
      <c r="AZ36" s="47"/>
      <c r="BA36" s="88"/>
      <c r="BB36" s="94"/>
      <c r="BC36" s="94"/>
      <c r="BD36" s="94"/>
      <c r="BE36" s="94"/>
      <c r="BF36" s="94"/>
      <c r="BG36" s="94"/>
      <c r="BH36" s="94"/>
      <c r="BI36" s="130"/>
      <c r="BJ36" s="131"/>
      <c r="BK36" s="131"/>
      <c r="BL36" s="131"/>
      <c r="BM36" s="131"/>
      <c r="BN36" s="131"/>
      <c r="BO36" s="131"/>
      <c r="BP36" s="131"/>
      <c r="BQ36" s="47"/>
      <c r="BR36" s="47"/>
      <c r="BS36" s="47"/>
    </row>
    <row r="37" spans="2:71" s="5" customFormat="1" x14ac:dyDescent="0.3">
      <c r="B37" s="51">
        <v>72</v>
      </c>
      <c r="C37" s="48">
        <v>3</v>
      </c>
      <c r="D37" s="1">
        <v>1</v>
      </c>
      <c r="E37" s="1">
        <v>1</v>
      </c>
      <c r="F37" s="1">
        <v>1</v>
      </c>
      <c r="G37" s="39">
        <v>1</v>
      </c>
      <c r="H37" s="55">
        <v>2</v>
      </c>
      <c r="I37" s="3">
        <v>1</v>
      </c>
      <c r="J37" s="3">
        <v>0</v>
      </c>
      <c r="K37" s="3">
        <v>1</v>
      </c>
      <c r="L37" s="3">
        <v>1</v>
      </c>
      <c r="M37" s="3">
        <v>1</v>
      </c>
      <c r="N37" s="49">
        <v>0</v>
      </c>
      <c r="O37" s="49">
        <v>2</v>
      </c>
      <c r="P37" s="49">
        <v>0</v>
      </c>
      <c r="Q37" s="2">
        <v>1</v>
      </c>
      <c r="R37" s="2">
        <v>2</v>
      </c>
      <c r="S37" s="54" t="s">
        <v>43</v>
      </c>
      <c r="U37" s="1">
        <f t="shared" ref="U37:AI52" si="33">IF(D37&gt;1,1,0)</f>
        <v>0</v>
      </c>
      <c r="V37" s="1">
        <f t="shared" si="33"/>
        <v>0</v>
      </c>
      <c r="W37" s="1">
        <f t="shared" si="33"/>
        <v>0</v>
      </c>
      <c r="X37" s="1">
        <f t="shared" si="33"/>
        <v>0</v>
      </c>
      <c r="Y37" s="50">
        <f t="shared" si="33"/>
        <v>1</v>
      </c>
      <c r="Z37" s="50">
        <f t="shared" si="33"/>
        <v>0</v>
      </c>
      <c r="AA37" s="50">
        <f t="shared" si="33"/>
        <v>0</v>
      </c>
      <c r="AB37" s="50">
        <f t="shared" si="33"/>
        <v>0</v>
      </c>
      <c r="AC37" s="50">
        <f t="shared" si="33"/>
        <v>0</v>
      </c>
      <c r="AD37" s="50">
        <f t="shared" si="33"/>
        <v>0</v>
      </c>
      <c r="AE37" s="49">
        <f t="shared" si="33"/>
        <v>0</v>
      </c>
      <c r="AF37" s="49">
        <f t="shared" si="33"/>
        <v>1</v>
      </c>
      <c r="AG37" s="49">
        <f t="shared" si="33"/>
        <v>0</v>
      </c>
      <c r="AH37" s="2">
        <f t="shared" si="33"/>
        <v>0</v>
      </c>
      <c r="AI37" s="2">
        <f t="shared" si="33"/>
        <v>1</v>
      </c>
      <c r="AJ37" s="120">
        <f t="shared" si="1"/>
        <v>0.52380952380952384</v>
      </c>
      <c r="AK37" s="120">
        <f t="shared" ref="AK37:AK81" si="34">(42-9+SUM(D37:F37) -3+H37 -I37-3+J37-K37-3+L37- SUM(M37:P37)-6+SUM(Q37:R37))/42</f>
        <v>0.52380952380952384</v>
      </c>
      <c r="AL37" s="111">
        <f t="shared" si="3"/>
        <v>0.59523809523809523</v>
      </c>
      <c r="AM37" s="111">
        <f t="shared" si="4"/>
        <v>0.59523809523809523</v>
      </c>
      <c r="AN37" s="47">
        <f t="shared" si="5"/>
        <v>0.66666666666666663</v>
      </c>
      <c r="AO37" s="47">
        <f t="shared" si="6"/>
        <v>0.66666666666666663</v>
      </c>
      <c r="AP37" s="47">
        <f t="shared" si="7"/>
        <v>0.33333333333333331</v>
      </c>
      <c r="AQ37" s="122">
        <f t="shared" si="8"/>
        <v>0.59523809523809523</v>
      </c>
      <c r="AR37" s="122" t="s">
        <v>718</v>
      </c>
      <c r="AS37" s="47" t="s">
        <v>678</v>
      </c>
      <c r="AT37" s="47" t="str">
        <f t="shared" si="9"/>
        <v>NA</v>
      </c>
      <c r="AU37" s="47" t="str">
        <f t="shared" si="10"/>
        <v>NA</v>
      </c>
      <c r="AV37" s="47" t="str">
        <f t="shared" si="11"/>
        <v>NA</v>
      </c>
      <c r="AW37" s="47" t="str">
        <f t="shared" si="12"/>
        <v>NA</v>
      </c>
      <c r="AX37" s="47" t="str">
        <f t="shared" si="13"/>
        <v>NA</v>
      </c>
      <c r="AY37" s="47">
        <f t="shared" si="14"/>
        <v>0.66666666666666663</v>
      </c>
      <c r="AZ37" s="47" t="str">
        <f t="shared" si="15"/>
        <v>NA</v>
      </c>
      <c r="BA37" s="88">
        <f t="shared" si="16"/>
        <v>0.13492063492063489</v>
      </c>
      <c r="BB37" s="94" t="str">
        <f t="shared" si="17"/>
        <v>NA</v>
      </c>
      <c r="BC37" s="94" t="str">
        <f t="shared" si="18"/>
        <v>NA</v>
      </c>
      <c r="BD37" s="94" t="str">
        <f t="shared" si="19"/>
        <v>NA</v>
      </c>
      <c r="BE37" s="94" t="str">
        <f t="shared" si="20"/>
        <v>NA</v>
      </c>
      <c r="BF37" s="94" t="str">
        <f t="shared" si="21"/>
        <v>NA</v>
      </c>
      <c r="BG37" s="94">
        <f t="shared" si="22"/>
        <v>0.13492063492063489</v>
      </c>
      <c r="BH37" s="94" t="str">
        <f t="shared" si="23"/>
        <v>NA</v>
      </c>
      <c r="BI37" s="130">
        <f t="shared" si="24"/>
        <v>0</v>
      </c>
      <c r="BJ37" s="131" t="str">
        <f t="shared" si="25"/>
        <v>NA</v>
      </c>
      <c r="BK37" s="131" t="str">
        <f t="shared" si="26"/>
        <v>NA</v>
      </c>
      <c r="BL37" s="131" t="str">
        <f t="shared" si="27"/>
        <v>NA</v>
      </c>
      <c r="BM37" s="131" t="str">
        <f t="shared" si="28"/>
        <v>NA</v>
      </c>
      <c r="BN37" s="131" t="str">
        <f t="shared" si="29"/>
        <v>NA</v>
      </c>
      <c r="BO37" s="131">
        <f t="shared" si="30"/>
        <v>0</v>
      </c>
      <c r="BP37" s="131" t="str">
        <f t="shared" si="31"/>
        <v>NA</v>
      </c>
      <c r="BQ37" s="47"/>
      <c r="BR37" s="47"/>
      <c r="BS37" s="47"/>
    </row>
    <row r="38" spans="2:71" s="5" customFormat="1" x14ac:dyDescent="0.3">
      <c r="B38" s="51"/>
      <c r="C38" s="48"/>
      <c r="D38" s="1"/>
      <c r="E38" s="1"/>
      <c r="F38" s="1"/>
      <c r="G38" s="39"/>
      <c r="H38" s="3"/>
      <c r="I38" s="3"/>
      <c r="J38" s="3"/>
      <c r="K38" s="55"/>
      <c r="L38" s="3"/>
      <c r="M38" s="3"/>
      <c r="N38" s="49"/>
      <c r="O38" s="49"/>
      <c r="P38" s="49"/>
      <c r="Q38" s="2"/>
      <c r="R38" s="2"/>
      <c r="S38" s="54"/>
      <c r="U38" s="1"/>
      <c r="V38" s="1"/>
      <c r="W38" s="1"/>
      <c r="X38" s="1"/>
      <c r="Y38" s="50"/>
      <c r="Z38" s="50"/>
      <c r="AA38" s="50"/>
      <c r="AB38" s="50"/>
      <c r="AC38" s="50"/>
      <c r="AD38" s="50"/>
      <c r="AE38" s="49"/>
      <c r="AF38" s="49"/>
      <c r="AG38" s="49"/>
      <c r="AH38" s="2"/>
      <c r="AI38" s="2"/>
      <c r="AJ38" s="120"/>
      <c r="AK38" s="120"/>
      <c r="AL38" s="111"/>
      <c r="AM38" s="111"/>
      <c r="AN38" s="47"/>
      <c r="AO38" s="47"/>
      <c r="AP38" s="47"/>
      <c r="AQ38" s="122"/>
      <c r="AR38" s="122"/>
      <c r="AS38" s="47"/>
      <c r="AT38" s="47"/>
      <c r="AU38" s="47"/>
      <c r="AV38" s="47"/>
      <c r="AW38" s="47"/>
      <c r="AX38" s="47"/>
      <c r="AY38" s="47"/>
      <c r="AZ38" s="47"/>
      <c r="BA38" s="88"/>
      <c r="BB38" s="94"/>
      <c r="BC38" s="94"/>
      <c r="BD38" s="94"/>
      <c r="BE38" s="94"/>
      <c r="BF38" s="94"/>
      <c r="BG38" s="94"/>
      <c r="BH38" s="94"/>
      <c r="BI38" s="130"/>
      <c r="BJ38" s="131"/>
      <c r="BK38" s="131"/>
      <c r="BL38" s="131"/>
      <c r="BM38" s="131"/>
      <c r="BN38" s="131"/>
      <c r="BO38" s="131"/>
      <c r="BP38" s="131"/>
      <c r="BQ38" s="47"/>
      <c r="BR38" s="47"/>
      <c r="BS38" s="47"/>
    </row>
    <row r="39" spans="2:71" s="5" customFormat="1" x14ac:dyDescent="0.3">
      <c r="B39" s="51">
        <v>75</v>
      </c>
      <c r="C39" s="48">
        <v>3</v>
      </c>
      <c r="D39" s="1">
        <v>3</v>
      </c>
      <c r="E39" s="1">
        <v>3</v>
      </c>
      <c r="F39" s="1">
        <v>1</v>
      </c>
      <c r="G39" s="39">
        <v>2</v>
      </c>
      <c r="H39" s="3">
        <v>2</v>
      </c>
      <c r="I39" s="3">
        <v>3</v>
      </c>
      <c r="J39" s="3">
        <v>1</v>
      </c>
      <c r="K39" s="3">
        <v>2</v>
      </c>
      <c r="L39" s="3">
        <v>0</v>
      </c>
      <c r="M39" s="52">
        <v>1</v>
      </c>
      <c r="N39" s="49">
        <v>0</v>
      </c>
      <c r="O39" s="49">
        <v>0</v>
      </c>
      <c r="P39" s="49">
        <v>0</v>
      </c>
      <c r="Q39" s="2">
        <v>1</v>
      </c>
      <c r="R39" s="2">
        <v>0</v>
      </c>
      <c r="S39" s="53" t="s">
        <v>29</v>
      </c>
      <c r="U39" s="1">
        <f t="shared" si="33"/>
        <v>1</v>
      </c>
      <c r="V39" s="1">
        <f t="shared" si="33"/>
        <v>1</v>
      </c>
      <c r="W39" s="1">
        <f t="shared" si="33"/>
        <v>0</v>
      </c>
      <c r="X39" s="1">
        <f t="shared" si="33"/>
        <v>1</v>
      </c>
      <c r="Y39" s="50">
        <f t="shared" si="33"/>
        <v>1</v>
      </c>
      <c r="Z39" s="50">
        <f t="shared" si="33"/>
        <v>1</v>
      </c>
      <c r="AA39" s="50">
        <f t="shared" si="33"/>
        <v>0</v>
      </c>
      <c r="AB39" s="50">
        <f t="shared" si="33"/>
        <v>1</v>
      </c>
      <c r="AC39" s="50">
        <f t="shared" si="33"/>
        <v>0</v>
      </c>
      <c r="AD39" s="50">
        <f t="shared" si="33"/>
        <v>0</v>
      </c>
      <c r="AE39" s="49">
        <f t="shared" si="33"/>
        <v>0</v>
      </c>
      <c r="AF39" s="49">
        <f t="shared" si="33"/>
        <v>0</v>
      </c>
      <c r="AG39" s="49">
        <f t="shared" si="33"/>
        <v>0</v>
      </c>
      <c r="AH39" s="2">
        <f t="shared" si="33"/>
        <v>0</v>
      </c>
      <c r="AI39" s="2">
        <f t="shared" si="33"/>
        <v>0</v>
      </c>
      <c r="AJ39" s="120">
        <f t="shared" si="1"/>
        <v>0.6428571428571429</v>
      </c>
      <c r="AK39" s="120">
        <f t="shared" si="34"/>
        <v>0.54761904761904767</v>
      </c>
      <c r="AL39" s="111">
        <f t="shared" si="3"/>
        <v>0.61904761904761907</v>
      </c>
      <c r="AM39" s="111">
        <f t="shared" si="4"/>
        <v>0.7142857142857143</v>
      </c>
      <c r="AN39" s="47">
        <f t="shared" si="5"/>
        <v>0.5</v>
      </c>
      <c r="AO39" s="47">
        <f t="shared" si="6"/>
        <v>0.59523809523809523</v>
      </c>
      <c r="AP39" s="47">
        <f t="shared" si="7"/>
        <v>0.40476190476190477</v>
      </c>
      <c r="AQ39" s="122">
        <f t="shared" si="8"/>
        <v>0.7142857142857143</v>
      </c>
      <c r="AR39" s="122" t="s">
        <v>718</v>
      </c>
      <c r="AS39" s="47" t="s">
        <v>694</v>
      </c>
      <c r="AT39" s="47">
        <f t="shared" si="9"/>
        <v>0.7142857142857143</v>
      </c>
      <c r="AU39" s="47" t="str">
        <f t="shared" si="10"/>
        <v>NA</v>
      </c>
      <c r="AV39" s="47" t="str">
        <f t="shared" si="11"/>
        <v>NA</v>
      </c>
      <c r="AW39" s="47" t="str">
        <f t="shared" si="12"/>
        <v>NA</v>
      </c>
      <c r="AX39" s="47" t="str">
        <f t="shared" si="13"/>
        <v>NA</v>
      </c>
      <c r="AY39" s="47" t="str">
        <f t="shared" si="14"/>
        <v>NA</v>
      </c>
      <c r="AZ39" s="47" t="str">
        <f t="shared" si="15"/>
        <v>NA</v>
      </c>
      <c r="BA39" s="88">
        <f t="shared" si="16"/>
        <v>0.2142857142857143</v>
      </c>
      <c r="BB39" s="94">
        <f t="shared" si="17"/>
        <v>0.2142857142857143</v>
      </c>
      <c r="BC39" s="94" t="str">
        <f t="shared" si="18"/>
        <v>NA</v>
      </c>
      <c r="BD39" s="94" t="str">
        <f t="shared" si="19"/>
        <v>NA</v>
      </c>
      <c r="BE39" s="94" t="str">
        <f t="shared" si="20"/>
        <v>NA</v>
      </c>
      <c r="BF39" s="94" t="str">
        <f t="shared" si="21"/>
        <v>NA</v>
      </c>
      <c r="BG39" s="94" t="str">
        <f t="shared" si="22"/>
        <v>NA</v>
      </c>
      <c r="BH39" s="94" t="str">
        <f t="shared" si="23"/>
        <v>NA</v>
      </c>
      <c r="BI39" s="130">
        <f t="shared" si="24"/>
        <v>0.11904761904761907</v>
      </c>
      <c r="BJ39" s="131">
        <f t="shared" si="25"/>
        <v>0.11904761904761907</v>
      </c>
      <c r="BK39" s="131" t="str">
        <f t="shared" si="26"/>
        <v>NA</v>
      </c>
      <c r="BL39" s="131" t="str">
        <f t="shared" si="27"/>
        <v>NA</v>
      </c>
      <c r="BM39" s="131" t="str">
        <f t="shared" si="28"/>
        <v>NA</v>
      </c>
      <c r="BN39" s="131" t="str">
        <f t="shared" si="29"/>
        <v>NA</v>
      </c>
      <c r="BO39" s="131" t="str">
        <f t="shared" si="30"/>
        <v>NA</v>
      </c>
      <c r="BP39" s="131" t="str">
        <f t="shared" si="31"/>
        <v>NA</v>
      </c>
      <c r="BQ39" s="47"/>
      <c r="BR39" s="47"/>
      <c r="BS39" s="47"/>
    </row>
    <row r="40" spans="2:71" s="5" customFormat="1" x14ac:dyDescent="0.3">
      <c r="B40" s="51">
        <v>76</v>
      </c>
      <c r="C40" s="48">
        <v>3</v>
      </c>
      <c r="D40" s="1">
        <v>0</v>
      </c>
      <c r="E40" s="1">
        <v>2</v>
      </c>
      <c r="F40" s="1">
        <v>2</v>
      </c>
      <c r="G40" s="39">
        <v>2</v>
      </c>
      <c r="H40" s="3">
        <v>2</v>
      </c>
      <c r="I40" s="52">
        <v>0</v>
      </c>
      <c r="J40" s="52">
        <v>0</v>
      </c>
      <c r="K40" s="3">
        <v>3</v>
      </c>
      <c r="L40" s="3">
        <v>2</v>
      </c>
      <c r="M40" s="52">
        <v>1</v>
      </c>
      <c r="N40" s="49">
        <v>0</v>
      </c>
      <c r="O40" s="49">
        <v>0</v>
      </c>
      <c r="P40" s="49">
        <v>0</v>
      </c>
      <c r="Q40" s="2">
        <v>0</v>
      </c>
      <c r="R40" s="2">
        <v>1</v>
      </c>
      <c r="S40" s="53" t="s">
        <v>30</v>
      </c>
      <c r="U40" s="1">
        <f t="shared" si="33"/>
        <v>0</v>
      </c>
      <c r="V40" s="1">
        <f t="shared" si="33"/>
        <v>1</v>
      </c>
      <c r="W40" s="1">
        <f t="shared" si="33"/>
        <v>1</v>
      </c>
      <c r="X40" s="1">
        <f t="shared" si="33"/>
        <v>1</v>
      </c>
      <c r="Y40" s="50">
        <f t="shared" si="33"/>
        <v>1</v>
      </c>
      <c r="Z40" s="50">
        <f t="shared" si="33"/>
        <v>0</v>
      </c>
      <c r="AA40" s="50">
        <f t="shared" si="33"/>
        <v>0</v>
      </c>
      <c r="AB40" s="50">
        <f t="shared" si="33"/>
        <v>1</v>
      </c>
      <c r="AC40" s="50">
        <f t="shared" si="33"/>
        <v>1</v>
      </c>
      <c r="AD40" s="50">
        <f t="shared" si="33"/>
        <v>0</v>
      </c>
      <c r="AE40" s="49">
        <f t="shared" si="33"/>
        <v>0</v>
      </c>
      <c r="AF40" s="49">
        <f t="shared" si="33"/>
        <v>0</v>
      </c>
      <c r="AG40" s="49">
        <f t="shared" si="33"/>
        <v>0</v>
      </c>
      <c r="AH40" s="2">
        <f t="shared" si="33"/>
        <v>0</v>
      </c>
      <c r="AI40" s="2">
        <f t="shared" si="33"/>
        <v>0</v>
      </c>
      <c r="AJ40" s="120">
        <f t="shared" si="1"/>
        <v>0.6428571428571429</v>
      </c>
      <c r="AK40" s="120">
        <f t="shared" si="34"/>
        <v>0.54761904761904767</v>
      </c>
      <c r="AL40" s="111">
        <f t="shared" si="3"/>
        <v>0.5714285714285714</v>
      </c>
      <c r="AM40" s="111">
        <f t="shared" si="4"/>
        <v>0.66666666666666663</v>
      </c>
      <c r="AN40" s="47">
        <f t="shared" si="5"/>
        <v>0.59523809523809523</v>
      </c>
      <c r="AO40" s="47">
        <f t="shared" si="6"/>
        <v>0.69047619047619047</v>
      </c>
      <c r="AP40" s="47">
        <f t="shared" si="7"/>
        <v>0.30952380952380953</v>
      </c>
      <c r="AQ40" s="122">
        <f t="shared" si="8"/>
        <v>0.66666666666666663</v>
      </c>
      <c r="AR40" s="122" t="s">
        <v>718</v>
      </c>
      <c r="AS40" s="47" t="s">
        <v>677</v>
      </c>
      <c r="AT40" s="47" t="str">
        <f t="shared" si="9"/>
        <v>NA</v>
      </c>
      <c r="AU40" s="47" t="str">
        <f t="shared" si="10"/>
        <v>NA</v>
      </c>
      <c r="AV40" s="47" t="str">
        <f t="shared" si="11"/>
        <v>NA</v>
      </c>
      <c r="AW40" s="47" t="str">
        <f t="shared" si="12"/>
        <v>NA</v>
      </c>
      <c r="AX40" s="47">
        <f t="shared" si="13"/>
        <v>0.69047619047619047</v>
      </c>
      <c r="AY40" s="47" t="str">
        <f t="shared" si="14"/>
        <v>NA</v>
      </c>
      <c r="AZ40" s="47" t="str">
        <f t="shared" si="15"/>
        <v>NA</v>
      </c>
      <c r="BA40" s="88">
        <f t="shared" si="16"/>
        <v>0.16666666666666663</v>
      </c>
      <c r="BB40" s="94" t="str">
        <f t="shared" si="17"/>
        <v>NA</v>
      </c>
      <c r="BC40" s="94" t="str">
        <f t="shared" si="18"/>
        <v>NA</v>
      </c>
      <c r="BD40" s="94" t="str">
        <f t="shared" si="19"/>
        <v>NA</v>
      </c>
      <c r="BE40" s="94" t="str">
        <f t="shared" si="20"/>
        <v>NA</v>
      </c>
      <c r="BF40" s="94">
        <f t="shared" si="21"/>
        <v>0.16666666666666663</v>
      </c>
      <c r="BG40" s="94" t="str">
        <f t="shared" si="22"/>
        <v>NA</v>
      </c>
      <c r="BH40" s="94" t="str">
        <f t="shared" si="23"/>
        <v>NA</v>
      </c>
      <c r="BI40" s="130">
        <f t="shared" si="24"/>
        <v>2.3809523809523836E-2</v>
      </c>
      <c r="BJ40" s="131" t="str">
        <f t="shared" si="25"/>
        <v>NA</v>
      </c>
      <c r="BK40" s="131" t="str">
        <f t="shared" si="26"/>
        <v>NA</v>
      </c>
      <c r="BL40" s="131" t="str">
        <f t="shared" si="27"/>
        <v>NA</v>
      </c>
      <c r="BM40" s="131" t="str">
        <f t="shared" si="28"/>
        <v>NA</v>
      </c>
      <c r="BN40" s="131">
        <f t="shared" si="29"/>
        <v>2.3809523809523836E-2</v>
      </c>
      <c r="BO40" s="131" t="str">
        <f t="shared" si="30"/>
        <v>NA</v>
      </c>
      <c r="BP40" s="131" t="str">
        <f t="shared" si="31"/>
        <v>NA</v>
      </c>
      <c r="BQ40" s="47"/>
      <c r="BR40" s="47"/>
      <c r="BS40" s="47"/>
    </row>
    <row r="41" spans="2:71" s="5" customFormat="1" ht="13.5" customHeight="1" x14ac:dyDescent="0.3">
      <c r="B41" s="51">
        <v>77</v>
      </c>
      <c r="C41" s="48">
        <v>3</v>
      </c>
      <c r="D41" s="1">
        <v>0</v>
      </c>
      <c r="E41" s="1">
        <v>0</v>
      </c>
      <c r="F41" s="1">
        <v>0</v>
      </c>
      <c r="G41" s="39">
        <v>0</v>
      </c>
      <c r="H41" s="3">
        <v>0</v>
      </c>
      <c r="I41" s="3">
        <v>0</v>
      </c>
      <c r="J41" s="3">
        <v>0</v>
      </c>
      <c r="K41" s="3">
        <v>0</v>
      </c>
      <c r="L41" s="3">
        <v>1</v>
      </c>
      <c r="M41" s="3">
        <v>0</v>
      </c>
      <c r="N41" s="49">
        <v>0</v>
      </c>
      <c r="O41" s="49">
        <v>0</v>
      </c>
      <c r="P41" s="49">
        <v>0</v>
      </c>
      <c r="Q41" s="2">
        <v>0</v>
      </c>
      <c r="R41" s="2">
        <v>1</v>
      </c>
      <c r="S41" s="7"/>
      <c r="U41" s="1">
        <f t="shared" si="33"/>
        <v>0</v>
      </c>
      <c r="V41" s="1">
        <f t="shared" si="33"/>
        <v>0</v>
      </c>
      <c r="W41" s="1">
        <f t="shared" si="33"/>
        <v>0</v>
      </c>
      <c r="X41" s="1">
        <f t="shared" si="33"/>
        <v>0</v>
      </c>
      <c r="Y41" s="50">
        <f t="shared" si="33"/>
        <v>0</v>
      </c>
      <c r="Z41" s="50">
        <f t="shared" si="33"/>
        <v>0</v>
      </c>
      <c r="AA41" s="50">
        <f t="shared" si="33"/>
        <v>0</v>
      </c>
      <c r="AB41" s="50">
        <f t="shared" si="33"/>
        <v>0</v>
      </c>
      <c r="AC41" s="50">
        <f t="shared" si="33"/>
        <v>0</v>
      </c>
      <c r="AD41" s="50">
        <f t="shared" si="33"/>
        <v>0</v>
      </c>
      <c r="AE41" s="49">
        <f t="shared" si="33"/>
        <v>0</v>
      </c>
      <c r="AF41" s="49">
        <f t="shared" si="33"/>
        <v>0</v>
      </c>
      <c r="AG41" s="49">
        <f t="shared" si="33"/>
        <v>0</v>
      </c>
      <c r="AH41" s="2">
        <f t="shared" si="33"/>
        <v>0</v>
      </c>
      <c r="AI41" s="2">
        <f t="shared" si="33"/>
        <v>0</v>
      </c>
      <c r="AJ41" s="120">
        <f t="shared" si="1"/>
        <v>0.5714285714285714</v>
      </c>
      <c r="AK41" s="120">
        <f t="shared" si="34"/>
        <v>0.47619047619047616</v>
      </c>
      <c r="AL41" s="111">
        <f t="shared" si="3"/>
        <v>0.6428571428571429</v>
      </c>
      <c r="AM41" s="111">
        <f t="shared" si="4"/>
        <v>0.73809523809523814</v>
      </c>
      <c r="AN41" s="47">
        <f t="shared" si="5"/>
        <v>0.8571428571428571</v>
      </c>
      <c r="AO41" s="47">
        <f t="shared" si="6"/>
        <v>0.95238095238095233</v>
      </c>
      <c r="AP41" s="47">
        <f t="shared" si="7"/>
        <v>4.7619047619047616E-2</v>
      </c>
      <c r="AQ41" s="122">
        <f t="shared" si="8"/>
        <v>0.73809523809523814</v>
      </c>
      <c r="AR41" s="122" t="s">
        <v>718</v>
      </c>
      <c r="AS41" s="47" t="s">
        <v>677</v>
      </c>
      <c r="AT41" s="47" t="str">
        <f t="shared" si="9"/>
        <v>NA</v>
      </c>
      <c r="AU41" s="47" t="str">
        <f t="shared" si="10"/>
        <v>NA</v>
      </c>
      <c r="AV41" s="47" t="str">
        <f t="shared" si="11"/>
        <v>NA</v>
      </c>
      <c r="AW41" s="47" t="str">
        <f t="shared" si="12"/>
        <v>NA</v>
      </c>
      <c r="AX41" s="47">
        <f t="shared" si="13"/>
        <v>0.95238095238095233</v>
      </c>
      <c r="AY41" s="47" t="str">
        <f t="shared" si="14"/>
        <v>NA</v>
      </c>
      <c r="AZ41" s="47" t="str">
        <f t="shared" si="15"/>
        <v>NA</v>
      </c>
      <c r="BA41" s="88">
        <f t="shared" si="16"/>
        <v>0.40476190476190466</v>
      </c>
      <c r="BB41" s="94" t="str">
        <f t="shared" si="17"/>
        <v>NA</v>
      </c>
      <c r="BC41" s="94" t="str">
        <f t="shared" si="18"/>
        <v>NA</v>
      </c>
      <c r="BD41" s="94" t="str">
        <f t="shared" si="19"/>
        <v>NA</v>
      </c>
      <c r="BE41" s="94" t="str">
        <f t="shared" si="20"/>
        <v>NA</v>
      </c>
      <c r="BF41" s="94">
        <f t="shared" si="21"/>
        <v>0.40476190476190466</v>
      </c>
      <c r="BG41" s="94" t="str">
        <f t="shared" si="22"/>
        <v>NA</v>
      </c>
      <c r="BH41" s="94" t="str">
        <f t="shared" si="23"/>
        <v>NA</v>
      </c>
      <c r="BI41" s="130">
        <f t="shared" si="24"/>
        <v>9.5238095238095233E-2</v>
      </c>
      <c r="BJ41" s="131" t="str">
        <f t="shared" si="25"/>
        <v>NA</v>
      </c>
      <c r="BK41" s="131" t="str">
        <f t="shared" si="26"/>
        <v>NA</v>
      </c>
      <c r="BL41" s="131" t="str">
        <f t="shared" si="27"/>
        <v>NA</v>
      </c>
      <c r="BM41" s="131" t="str">
        <f t="shared" si="28"/>
        <v>NA</v>
      </c>
      <c r="BN41" s="131">
        <f t="shared" si="29"/>
        <v>9.5238095238095233E-2</v>
      </c>
      <c r="BO41" s="131" t="str">
        <f t="shared" si="30"/>
        <v>NA</v>
      </c>
      <c r="BP41" s="131" t="str">
        <f t="shared" si="31"/>
        <v>NA</v>
      </c>
      <c r="BQ41" s="47"/>
      <c r="BR41" s="47"/>
      <c r="BS41" s="47"/>
    </row>
    <row r="42" spans="2:71" s="5" customFormat="1" x14ac:dyDescent="0.3">
      <c r="B42" s="51">
        <v>78</v>
      </c>
      <c r="C42" s="48">
        <v>3</v>
      </c>
      <c r="D42" s="1">
        <v>3</v>
      </c>
      <c r="E42" s="1">
        <v>3</v>
      </c>
      <c r="F42" s="1">
        <v>2</v>
      </c>
      <c r="G42" s="39">
        <v>3</v>
      </c>
      <c r="H42" s="3">
        <v>2</v>
      </c>
      <c r="I42" s="3">
        <v>3</v>
      </c>
      <c r="J42" s="52">
        <v>1</v>
      </c>
      <c r="K42" s="52">
        <v>0</v>
      </c>
      <c r="L42" s="3">
        <v>2</v>
      </c>
      <c r="M42" s="52">
        <v>0</v>
      </c>
      <c r="N42" s="49">
        <v>0</v>
      </c>
      <c r="O42" s="49">
        <v>0</v>
      </c>
      <c r="P42" s="49">
        <v>0</v>
      </c>
      <c r="Q42" s="2">
        <v>0</v>
      </c>
      <c r="R42" s="2">
        <v>0</v>
      </c>
      <c r="S42" s="53" t="s">
        <v>32</v>
      </c>
      <c r="U42" s="1">
        <f t="shared" si="33"/>
        <v>1</v>
      </c>
      <c r="V42" s="1">
        <f t="shared" si="33"/>
        <v>1</v>
      </c>
      <c r="W42" s="1">
        <f t="shared" si="33"/>
        <v>1</v>
      </c>
      <c r="X42" s="1">
        <f t="shared" si="33"/>
        <v>1</v>
      </c>
      <c r="Y42" s="50">
        <f t="shared" si="33"/>
        <v>1</v>
      </c>
      <c r="Z42" s="50">
        <f t="shared" si="33"/>
        <v>1</v>
      </c>
      <c r="AA42" s="50">
        <f t="shared" si="33"/>
        <v>0</v>
      </c>
      <c r="AB42" s="50">
        <f t="shared" si="33"/>
        <v>0</v>
      </c>
      <c r="AC42" s="50">
        <f t="shared" si="33"/>
        <v>1</v>
      </c>
      <c r="AD42" s="50">
        <f t="shared" si="33"/>
        <v>0</v>
      </c>
      <c r="AE42" s="49">
        <f t="shared" si="33"/>
        <v>0</v>
      </c>
      <c r="AF42" s="49">
        <f t="shared" si="33"/>
        <v>0</v>
      </c>
      <c r="AG42" s="49">
        <f t="shared" si="33"/>
        <v>0</v>
      </c>
      <c r="AH42" s="2">
        <f t="shared" si="33"/>
        <v>0</v>
      </c>
      <c r="AI42" s="2">
        <f t="shared" si="33"/>
        <v>0</v>
      </c>
      <c r="AJ42" s="120">
        <f t="shared" si="1"/>
        <v>0.80952380952380953</v>
      </c>
      <c r="AK42" s="120">
        <f t="shared" si="34"/>
        <v>0.66666666666666663</v>
      </c>
      <c r="AL42" s="111">
        <f t="shared" si="3"/>
        <v>0.6428571428571429</v>
      </c>
      <c r="AM42" s="111">
        <f t="shared" si="4"/>
        <v>0.7857142857142857</v>
      </c>
      <c r="AN42" s="47">
        <f t="shared" si="5"/>
        <v>0.47619047619047616</v>
      </c>
      <c r="AO42" s="47">
        <f t="shared" si="6"/>
        <v>0.61904761904761907</v>
      </c>
      <c r="AP42" s="47">
        <f t="shared" si="7"/>
        <v>0.38095238095238093</v>
      </c>
      <c r="AQ42" s="122">
        <f t="shared" si="8"/>
        <v>0.80952380952380953</v>
      </c>
      <c r="AR42" s="122" t="s">
        <v>722</v>
      </c>
      <c r="AS42" s="47" t="s">
        <v>694</v>
      </c>
      <c r="AT42" s="47">
        <f t="shared" si="9"/>
        <v>0.80952380952380953</v>
      </c>
      <c r="AU42" s="47" t="str">
        <f t="shared" si="10"/>
        <v>NA</v>
      </c>
      <c r="AV42" s="47" t="str">
        <f t="shared" si="11"/>
        <v>NA</v>
      </c>
      <c r="AW42" s="47" t="str">
        <f t="shared" si="12"/>
        <v>NA</v>
      </c>
      <c r="AX42" s="47" t="str">
        <f t="shared" si="13"/>
        <v>NA</v>
      </c>
      <c r="AY42" s="47" t="str">
        <f t="shared" si="14"/>
        <v>NA</v>
      </c>
      <c r="AZ42" s="47" t="str">
        <f t="shared" si="15"/>
        <v>NA</v>
      </c>
      <c r="BA42" s="88">
        <f t="shared" si="16"/>
        <v>0.31746031746031744</v>
      </c>
      <c r="BB42" s="94">
        <f t="shared" si="17"/>
        <v>0.31746031746031744</v>
      </c>
      <c r="BC42" s="94" t="str">
        <f t="shared" si="18"/>
        <v>NA</v>
      </c>
      <c r="BD42" s="94" t="str">
        <f t="shared" si="19"/>
        <v>NA</v>
      </c>
      <c r="BE42" s="94" t="str">
        <f t="shared" si="20"/>
        <v>NA</v>
      </c>
      <c r="BF42" s="94" t="str">
        <f t="shared" si="21"/>
        <v>NA</v>
      </c>
      <c r="BG42" s="94" t="str">
        <f t="shared" si="22"/>
        <v>NA</v>
      </c>
      <c r="BH42" s="94" t="str">
        <f t="shared" si="23"/>
        <v>NA</v>
      </c>
      <c r="BI42" s="130">
        <f t="shared" si="24"/>
        <v>0.19047619047619047</v>
      </c>
      <c r="BJ42" s="131">
        <f t="shared" si="25"/>
        <v>0.19047619047619047</v>
      </c>
      <c r="BK42" s="131" t="str">
        <f t="shared" si="26"/>
        <v>NA</v>
      </c>
      <c r="BL42" s="131" t="str">
        <f t="shared" si="27"/>
        <v>NA</v>
      </c>
      <c r="BM42" s="131" t="str">
        <f t="shared" si="28"/>
        <v>NA</v>
      </c>
      <c r="BN42" s="131" t="str">
        <f t="shared" si="29"/>
        <v>NA</v>
      </c>
      <c r="BO42" s="131" t="str">
        <f t="shared" si="30"/>
        <v>NA</v>
      </c>
      <c r="BP42" s="131" t="str">
        <f t="shared" si="31"/>
        <v>NA</v>
      </c>
      <c r="BQ42" s="47"/>
      <c r="BR42" s="47"/>
      <c r="BS42" s="47"/>
    </row>
    <row r="43" spans="2:71" s="5" customFormat="1" x14ac:dyDescent="0.3">
      <c r="B43" s="51">
        <v>80</v>
      </c>
      <c r="C43" s="48">
        <v>3</v>
      </c>
      <c r="D43" s="1">
        <v>3</v>
      </c>
      <c r="E43" s="1">
        <v>3</v>
      </c>
      <c r="F43" s="1">
        <v>2</v>
      </c>
      <c r="G43" s="39">
        <v>2</v>
      </c>
      <c r="H43" s="3">
        <v>2</v>
      </c>
      <c r="I43" s="52">
        <v>0</v>
      </c>
      <c r="J43" s="52">
        <v>1</v>
      </c>
      <c r="K43" s="52">
        <v>0</v>
      </c>
      <c r="L43" s="3">
        <v>2</v>
      </c>
      <c r="M43" s="52">
        <v>0</v>
      </c>
      <c r="N43" s="49">
        <v>0</v>
      </c>
      <c r="O43" s="49">
        <v>0</v>
      </c>
      <c r="P43" s="49">
        <v>1</v>
      </c>
      <c r="Q43" s="2">
        <v>0</v>
      </c>
      <c r="R43" s="2">
        <v>3</v>
      </c>
      <c r="S43" s="53" t="s">
        <v>33</v>
      </c>
      <c r="U43" s="1">
        <f t="shared" si="33"/>
        <v>1</v>
      </c>
      <c r="V43" s="1">
        <f t="shared" si="33"/>
        <v>1</v>
      </c>
      <c r="W43" s="1">
        <f t="shared" si="33"/>
        <v>1</v>
      </c>
      <c r="X43" s="1">
        <f t="shared" si="33"/>
        <v>1</v>
      </c>
      <c r="Y43" s="50">
        <f t="shared" si="33"/>
        <v>1</v>
      </c>
      <c r="Z43" s="50">
        <f t="shared" si="33"/>
        <v>0</v>
      </c>
      <c r="AA43" s="50">
        <f t="shared" si="33"/>
        <v>0</v>
      </c>
      <c r="AB43" s="50">
        <f t="shared" si="33"/>
        <v>0</v>
      </c>
      <c r="AC43" s="50">
        <f t="shared" si="33"/>
        <v>1</v>
      </c>
      <c r="AD43" s="50">
        <f t="shared" si="33"/>
        <v>0</v>
      </c>
      <c r="AE43" s="49">
        <f t="shared" si="33"/>
        <v>0</v>
      </c>
      <c r="AF43" s="49">
        <f t="shared" si="33"/>
        <v>0</v>
      </c>
      <c r="AG43" s="49">
        <f t="shared" si="33"/>
        <v>0</v>
      </c>
      <c r="AH43" s="2">
        <f t="shared" si="33"/>
        <v>0</v>
      </c>
      <c r="AI43" s="2">
        <f t="shared" si="33"/>
        <v>1</v>
      </c>
      <c r="AJ43" s="120">
        <f t="shared" si="1"/>
        <v>0.7857142857142857</v>
      </c>
      <c r="AK43" s="120">
        <f t="shared" si="34"/>
        <v>0.7857142857142857</v>
      </c>
      <c r="AL43" s="111">
        <f t="shared" si="3"/>
        <v>0.76190476190476186</v>
      </c>
      <c r="AM43" s="111">
        <f t="shared" si="4"/>
        <v>0.76190476190476186</v>
      </c>
      <c r="AN43" s="47">
        <f t="shared" si="5"/>
        <v>0.59523809523809523</v>
      </c>
      <c r="AO43" s="47">
        <f t="shared" si="6"/>
        <v>0.59523809523809523</v>
      </c>
      <c r="AP43" s="47">
        <f t="shared" si="7"/>
        <v>0.40476190476190477</v>
      </c>
      <c r="AQ43" s="122">
        <f t="shared" si="8"/>
        <v>0.7857142857142857</v>
      </c>
      <c r="AR43" s="122" t="s">
        <v>722</v>
      </c>
      <c r="AS43" s="47" t="s">
        <v>694</v>
      </c>
      <c r="AT43" s="47">
        <f t="shared" si="9"/>
        <v>0.7857142857142857</v>
      </c>
      <c r="AU43" s="47" t="str">
        <f t="shared" si="10"/>
        <v>NA</v>
      </c>
      <c r="AV43" s="47" t="str">
        <f t="shared" si="11"/>
        <v>NA</v>
      </c>
      <c r="AW43" s="47" t="str">
        <f t="shared" si="12"/>
        <v>NA</v>
      </c>
      <c r="AX43" s="47" t="str">
        <f t="shared" si="13"/>
        <v>NA</v>
      </c>
      <c r="AY43" s="47" t="str">
        <f t="shared" si="14"/>
        <v>NA</v>
      </c>
      <c r="AZ43" s="47" t="str">
        <f t="shared" si="15"/>
        <v>NA</v>
      </c>
      <c r="BA43" s="88">
        <f t="shared" si="16"/>
        <v>0.25396825396825395</v>
      </c>
      <c r="BB43" s="94">
        <f t="shared" si="17"/>
        <v>0.25396825396825395</v>
      </c>
      <c r="BC43" s="94" t="str">
        <f t="shared" si="18"/>
        <v>NA</v>
      </c>
      <c r="BD43" s="94" t="str">
        <f t="shared" si="19"/>
        <v>NA</v>
      </c>
      <c r="BE43" s="94" t="str">
        <f t="shared" si="20"/>
        <v>NA</v>
      </c>
      <c r="BF43" s="94" t="str">
        <f t="shared" si="21"/>
        <v>NA</v>
      </c>
      <c r="BG43" s="94" t="str">
        <f t="shared" si="22"/>
        <v>NA</v>
      </c>
      <c r="BH43" s="94" t="str">
        <f t="shared" si="23"/>
        <v>NA</v>
      </c>
      <c r="BI43" s="130">
        <f t="shared" si="24"/>
        <v>0.19047619047619047</v>
      </c>
      <c r="BJ43" s="131">
        <f t="shared" si="25"/>
        <v>0.19047619047619047</v>
      </c>
      <c r="BK43" s="131" t="str">
        <f t="shared" si="26"/>
        <v>NA</v>
      </c>
      <c r="BL43" s="131" t="str">
        <f t="shared" si="27"/>
        <v>NA</v>
      </c>
      <c r="BM43" s="131" t="str">
        <f t="shared" si="28"/>
        <v>NA</v>
      </c>
      <c r="BN43" s="131" t="str">
        <f t="shared" si="29"/>
        <v>NA</v>
      </c>
      <c r="BO43" s="131" t="str">
        <f t="shared" si="30"/>
        <v>NA</v>
      </c>
      <c r="BP43" s="131" t="str">
        <f t="shared" si="31"/>
        <v>NA</v>
      </c>
      <c r="BQ43" s="47"/>
      <c r="BR43" s="47"/>
      <c r="BS43" s="47"/>
    </row>
    <row r="44" spans="2:71" s="5" customFormat="1" x14ac:dyDescent="0.3">
      <c r="B44" s="51">
        <v>81</v>
      </c>
      <c r="C44" s="48">
        <v>3</v>
      </c>
      <c r="D44" s="1">
        <v>2</v>
      </c>
      <c r="E44" s="1">
        <v>1</v>
      </c>
      <c r="F44" s="1">
        <v>2</v>
      </c>
      <c r="G44" s="39">
        <v>3</v>
      </c>
      <c r="H44" s="3">
        <v>2</v>
      </c>
      <c r="I44" s="52">
        <v>1</v>
      </c>
      <c r="J44" s="3">
        <v>0</v>
      </c>
      <c r="K44" s="3">
        <v>2</v>
      </c>
      <c r="L44" s="3">
        <v>3</v>
      </c>
      <c r="M44" s="52">
        <v>1</v>
      </c>
      <c r="N44" s="49">
        <v>0</v>
      </c>
      <c r="O44" s="49">
        <v>0</v>
      </c>
      <c r="P44" s="49">
        <v>1</v>
      </c>
      <c r="Q44" s="2">
        <v>0</v>
      </c>
      <c r="R44" s="2">
        <v>0</v>
      </c>
      <c r="S44" s="53" t="s">
        <v>30</v>
      </c>
      <c r="U44" s="1">
        <f t="shared" si="33"/>
        <v>1</v>
      </c>
      <c r="V44" s="1">
        <f t="shared" si="33"/>
        <v>0</v>
      </c>
      <c r="W44" s="1">
        <f t="shared" si="33"/>
        <v>1</v>
      </c>
      <c r="X44" s="1">
        <f t="shared" si="33"/>
        <v>1</v>
      </c>
      <c r="Y44" s="50">
        <f t="shared" si="33"/>
        <v>1</v>
      </c>
      <c r="Z44" s="50">
        <f t="shared" si="33"/>
        <v>0</v>
      </c>
      <c r="AA44" s="50">
        <f t="shared" si="33"/>
        <v>0</v>
      </c>
      <c r="AB44" s="50">
        <f t="shared" si="33"/>
        <v>1</v>
      </c>
      <c r="AC44" s="50">
        <f t="shared" si="33"/>
        <v>1</v>
      </c>
      <c r="AD44" s="50">
        <f t="shared" si="33"/>
        <v>0</v>
      </c>
      <c r="AE44" s="49">
        <f t="shared" si="33"/>
        <v>0</v>
      </c>
      <c r="AF44" s="49">
        <f t="shared" si="33"/>
        <v>0</v>
      </c>
      <c r="AG44" s="49">
        <f t="shared" si="33"/>
        <v>0</v>
      </c>
      <c r="AH44" s="2">
        <f t="shared" si="33"/>
        <v>0</v>
      </c>
      <c r="AI44" s="2">
        <f t="shared" si="33"/>
        <v>0</v>
      </c>
      <c r="AJ44" s="120">
        <f t="shared" si="1"/>
        <v>0.69047619047619047</v>
      </c>
      <c r="AK44" s="120">
        <f t="shared" si="34"/>
        <v>0.54761904761904767</v>
      </c>
      <c r="AL44" s="111">
        <f t="shared" si="3"/>
        <v>0.52380952380952384</v>
      </c>
      <c r="AM44" s="111">
        <f t="shared" si="4"/>
        <v>0.66666666666666663</v>
      </c>
      <c r="AN44" s="47">
        <f t="shared" si="5"/>
        <v>0.5</v>
      </c>
      <c r="AO44" s="47">
        <f t="shared" si="6"/>
        <v>0.6428571428571429</v>
      </c>
      <c r="AP44" s="47">
        <f t="shared" si="7"/>
        <v>0.35714285714285715</v>
      </c>
      <c r="AQ44" s="122">
        <f t="shared" si="8"/>
        <v>0.69047619047619047</v>
      </c>
      <c r="AR44" s="122" t="s">
        <v>722</v>
      </c>
      <c r="AS44" s="47" t="s">
        <v>694</v>
      </c>
      <c r="AT44" s="47">
        <f t="shared" si="9"/>
        <v>0.69047619047619047</v>
      </c>
      <c r="AU44" s="47" t="str">
        <f t="shared" si="10"/>
        <v>NA</v>
      </c>
      <c r="AV44" s="47" t="str">
        <f t="shared" si="11"/>
        <v>NA</v>
      </c>
      <c r="AW44" s="47" t="str">
        <f t="shared" si="12"/>
        <v>NA</v>
      </c>
      <c r="AX44" s="47" t="str">
        <f t="shared" si="13"/>
        <v>NA</v>
      </c>
      <c r="AY44" s="47" t="str">
        <f t="shared" si="14"/>
        <v>NA</v>
      </c>
      <c r="AZ44" s="47" t="str">
        <f t="shared" si="15"/>
        <v>NA</v>
      </c>
      <c r="BA44" s="88">
        <f t="shared" si="16"/>
        <v>0.19047619047619047</v>
      </c>
      <c r="BB44" s="94">
        <f t="shared" si="17"/>
        <v>0.19047619047619047</v>
      </c>
      <c r="BC44" s="94" t="str">
        <f t="shared" si="18"/>
        <v>NA</v>
      </c>
      <c r="BD44" s="94" t="str">
        <f t="shared" si="19"/>
        <v>NA</v>
      </c>
      <c r="BE44" s="94" t="str">
        <f t="shared" si="20"/>
        <v>NA</v>
      </c>
      <c r="BF44" s="94" t="str">
        <f t="shared" si="21"/>
        <v>NA</v>
      </c>
      <c r="BG44" s="94" t="str">
        <f t="shared" si="22"/>
        <v>NA</v>
      </c>
      <c r="BH44" s="94" t="str">
        <f t="shared" si="23"/>
        <v>NA</v>
      </c>
      <c r="BI44" s="130">
        <f t="shared" si="24"/>
        <v>4.7619047619047561E-2</v>
      </c>
      <c r="BJ44" s="131">
        <f t="shared" si="25"/>
        <v>4.7619047619047561E-2</v>
      </c>
      <c r="BK44" s="131" t="str">
        <f t="shared" si="26"/>
        <v>NA</v>
      </c>
      <c r="BL44" s="131" t="str">
        <f t="shared" si="27"/>
        <v>NA</v>
      </c>
      <c r="BM44" s="131" t="str">
        <f t="shared" si="28"/>
        <v>NA</v>
      </c>
      <c r="BN44" s="131" t="str">
        <f t="shared" si="29"/>
        <v>NA</v>
      </c>
      <c r="BO44" s="131" t="str">
        <f t="shared" si="30"/>
        <v>NA</v>
      </c>
      <c r="BP44" s="131" t="str">
        <f t="shared" si="31"/>
        <v>NA</v>
      </c>
      <c r="BQ44" s="47"/>
      <c r="BR44" s="47"/>
      <c r="BS44" s="47"/>
    </row>
    <row r="45" spans="2:71" s="5" customFormat="1" x14ac:dyDescent="0.3">
      <c r="B45" s="51"/>
      <c r="C45" s="48"/>
      <c r="D45" s="1"/>
      <c r="E45" s="1"/>
      <c r="F45" s="1"/>
      <c r="G45" s="39"/>
      <c r="H45" s="3"/>
      <c r="I45" s="3"/>
      <c r="J45" s="3"/>
      <c r="K45" s="3"/>
      <c r="L45" s="3"/>
      <c r="M45" s="3"/>
      <c r="N45" s="49"/>
      <c r="O45" s="49"/>
      <c r="P45" s="49"/>
      <c r="Q45" s="2"/>
      <c r="R45" s="2"/>
      <c r="S45" s="7"/>
      <c r="U45" s="1"/>
      <c r="V45" s="1"/>
      <c r="W45" s="1"/>
      <c r="X45" s="1"/>
      <c r="Y45" s="50"/>
      <c r="Z45" s="50"/>
      <c r="AA45" s="50"/>
      <c r="AB45" s="50"/>
      <c r="AC45" s="50"/>
      <c r="AD45" s="50"/>
      <c r="AE45" s="49"/>
      <c r="AF45" s="49"/>
      <c r="AG45" s="49"/>
      <c r="AH45" s="2"/>
      <c r="AI45" s="2"/>
      <c r="AJ45" s="120"/>
      <c r="AK45" s="120"/>
      <c r="AL45" s="111"/>
      <c r="AM45" s="111"/>
      <c r="AN45" s="47"/>
      <c r="AO45" s="47"/>
      <c r="AP45" s="47"/>
      <c r="AQ45" s="122"/>
      <c r="AR45" s="122"/>
      <c r="AS45" s="47"/>
      <c r="AT45" s="47"/>
      <c r="AU45" s="47"/>
      <c r="AV45" s="47"/>
      <c r="AW45" s="47"/>
      <c r="AX45" s="47"/>
      <c r="AY45" s="47"/>
      <c r="AZ45" s="47"/>
      <c r="BA45" s="88"/>
      <c r="BB45" s="94"/>
      <c r="BC45" s="94"/>
      <c r="BD45" s="94"/>
      <c r="BE45" s="94"/>
      <c r="BF45" s="94"/>
      <c r="BG45" s="94"/>
      <c r="BH45" s="94"/>
      <c r="BI45" s="130"/>
      <c r="BJ45" s="131"/>
      <c r="BK45" s="131"/>
      <c r="BL45" s="131"/>
      <c r="BM45" s="131"/>
      <c r="BN45" s="131"/>
      <c r="BO45" s="131"/>
      <c r="BP45" s="131"/>
      <c r="BQ45" s="47"/>
      <c r="BR45" s="47"/>
      <c r="BS45" s="47"/>
    </row>
    <row r="46" spans="2:71" s="5" customFormat="1" x14ac:dyDescent="0.3">
      <c r="B46" s="51"/>
      <c r="C46" s="48"/>
      <c r="D46" s="1"/>
      <c r="E46" s="1"/>
      <c r="F46" s="1"/>
      <c r="G46" s="39"/>
      <c r="H46" s="3"/>
      <c r="I46" s="3"/>
      <c r="J46" s="3"/>
      <c r="K46" s="3"/>
      <c r="L46" s="3"/>
      <c r="M46" s="3"/>
      <c r="N46" s="49"/>
      <c r="O46" s="49"/>
      <c r="P46" s="49"/>
      <c r="Q46" s="2"/>
      <c r="R46" s="2"/>
      <c r="S46" s="7"/>
      <c r="U46" s="1"/>
      <c r="V46" s="1"/>
      <c r="W46" s="1"/>
      <c r="X46" s="1"/>
      <c r="Y46" s="50"/>
      <c r="Z46" s="50"/>
      <c r="AA46" s="50"/>
      <c r="AB46" s="50"/>
      <c r="AC46" s="50"/>
      <c r="AD46" s="50"/>
      <c r="AE46" s="49"/>
      <c r="AF46" s="49"/>
      <c r="AG46" s="49"/>
      <c r="AH46" s="2"/>
      <c r="AI46" s="2"/>
      <c r="AJ46" s="120"/>
      <c r="AK46" s="120"/>
      <c r="AL46" s="111"/>
      <c r="AM46" s="111"/>
      <c r="AN46" s="47"/>
      <c r="AO46" s="47"/>
      <c r="AP46" s="47"/>
      <c r="AQ46" s="122"/>
      <c r="AR46" s="122"/>
      <c r="AS46" s="47"/>
      <c r="AT46" s="47"/>
      <c r="AU46" s="47"/>
      <c r="AV46" s="47"/>
      <c r="AW46" s="47"/>
      <c r="AX46" s="47"/>
      <c r="AY46" s="47"/>
      <c r="AZ46" s="47"/>
      <c r="BA46" s="88"/>
      <c r="BB46" s="94"/>
      <c r="BC46" s="94"/>
      <c r="BD46" s="94"/>
      <c r="BE46" s="94"/>
      <c r="BF46" s="94"/>
      <c r="BG46" s="94"/>
      <c r="BH46" s="94"/>
      <c r="BI46" s="130"/>
      <c r="BJ46" s="131"/>
      <c r="BK46" s="131"/>
      <c r="BL46" s="131"/>
      <c r="BM46" s="131"/>
      <c r="BN46" s="131"/>
      <c r="BO46" s="131"/>
      <c r="BP46" s="131"/>
      <c r="BQ46" s="47"/>
      <c r="BR46" s="47"/>
      <c r="BS46" s="47"/>
    </row>
    <row r="47" spans="2:71" s="5" customFormat="1" x14ac:dyDescent="0.3">
      <c r="B47" s="51">
        <v>85</v>
      </c>
      <c r="C47" s="48">
        <v>3</v>
      </c>
      <c r="D47" s="1">
        <v>3</v>
      </c>
      <c r="E47" s="1">
        <v>3</v>
      </c>
      <c r="F47" s="1">
        <v>3</v>
      </c>
      <c r="G47" s="39">
        <v>3</v>
      </c>
      <c r="H47" s="3">
        <v>3</v>
      </c>
      <c r="I47" s="3">
        <v>2</v>
      </c>
      <c r="J47" s="3">
        <v>2</v>
      </c>
      <c r="K47" s="3">
        <v>3</v>
      </c>
      <c r="L47" s="3">
        <v>3</v>
      </c>
      <c r="M47" s="3">
        <v>2</v>
      </c>
      <c r="N47" s="49">
        <v>1</v>
      </c>
      <c r="O47" s="49">
        <v>1</v>
      </c>
      <c r="P47" s="49">
        <v>3</v>
      </c>
      <c r="Q47" s="2">
        <v>1</v>
      </c>
      <c r="R47" s="2">
        <v>0</v>
      </c>
      <c r="S47" s="7"/>
      <c r="U47" s="1">
        <f t="shared" si="33"/>
        <v>1</v>
      </c>
      <c r="V47" s="1">
        <f t="shared" si="33"/>
        <v>1</v>
      </c>
      <c r="W47" s="1">
        <f t="shared" si="33"/>
        <v>1</v>
      </c>
      <c r="X47" s="1">
        <f t="shared" si="33"/>
        <v>1</v>
      </c>
      <c r="Y47" s="50">
        <f t="shared" si="33"/>
        <v>1</v>
      </c>
      <c r="Z47" s="50">
        <f t="shared" si="33"/>
        <v>1</v>
      </c>
      <c r="AA47" s="50">
        <f t="shared" si="33"/>
        <v>1</v>
      </c>
      <c r="AB47" s="50">
        <f t="shared" si="33"/>
        <v>1</v>
      </c>
      <c r="AC47" s="50">
        <f t="shared" si="33"/>
        <v>1</v>
      </c>
      <c r="AD47" s="50">
        <f t="shared" si="33"/>
        <v>1</v>
      </c>
      <c r="AE47" s="49">
        <f t="shared" si="33"/>
        <v>0</v>
      </c>
      <c r="AF47" s="49">
        <f t="shared" si="33"/>
        <v>0</v>
      </c>
      <c r="AG47" s="49">
        <f t="shared" si="33"/>
        <v>1</v>
      </c>
      <c r="AH47" s="2">
        <f t="shared" si="33"/>
        <v>0</v>
      </c>
      <c r="AI47" s="2">
        <f t="shared" si="33"/>
        <v>0</v>
      </c>
      <c r="AJ47" s="120">
        <f t="shared" si="1"/>
        <v>0.66666666666666663</v>
      </c>
      <c r="AK47" s="120">
        <f t="shared" si="34"/>
        <v>0.5714285714285714</v>
      </c>
      <c r="AL47" s="111">
        <f t="shared" si="3"/>
        <v>0.40476190476190477</v>
      </c>
      <c r="AM47" s="111">
        <f t="shared" si="4"/>
        <v>0.5</v>
      </c>
      <c r="AN47" s="47">
        <f t="shared" si="5"/>
        <v>0.19047619047619047</v>
      </c>
      <c r="AO47" s="47">
        <f t="shared" si="6"/>
        <v>0.2857142857142857</v>
      </c>
      <c r="AP47" s="47">
        <f t="shared" si="7"/>
        <v>0.7142857142857143</v>
      </c>
      <c r="AQ47" s="122">
        <f t="shared" si="8"/>
        <v>0.66666666666666663</v>
      </c>
      <c r="AR47" s="122" t="s">
        <v>722</v>
      </c>
      <c r="AS47" s="47" t="s">
        <v>679</v>
      </c>
      <c r="AT47" s="47" t="str">
        <f t="shared" si="9"/>
        <v>NA</v>
      </c>
      <c r="AU47" s="47" t="str">
        <f t="shared" si="10"/>
        <v>NA</v>
      </c>
      <c r="AV47" s="47" t="str">
        <f t="shared" si="11"/>
        <v>NA</v>
      </c>
      <c r="AW47" s="47" t="str">
        <f t="shared" si="12"/>
        <v>NA</v>
      </c>
      <c r="AX47" s="47" t="str">
        <f t="shared" si="13"/>
        <v>NA</v>
      </c>
      <c r="AY47" s="47" t="str">
        <f t="shared" si="14"/>
        <v>NA</v>
      </c>
      <c r="AZ47" s="47">
        <f t="shared" si="15"/>
        <v>0.7142857142857143</v>
      </c>
      <c r="BA47" s="88">
        <f t="shared" si="16"/>
        <v>0.33333333333333337</v>
      </c>
      <c r="BB47" s="94" t="str">
        <f t="shared" si="17"/>
        <v>NA</v>
      </c>
      <c r="BC47" s="94" t="str">
        <f t="shared" si="18"/>
        <v>NA</v>
      </c>
      <c r="BD47" s="94" t="str">
        <f t="shared" si="19"/>
        <v>NA</v>
      </c>
      <c r="BE47" s="94" t="str">
        <f t="shared" si="20"/>
        <v>NA</v>
      </c>
      <c r="BF47" s="94" t="str">
        <f t="shared" si="21"/>
        <v>NA</v>
      </c>
      <c r="BG47" s="94" t="str">
        <f t="shared" si="22"/>
        <v>NA</v>
      </c>
      <c r="BH47" s="94">
        <f t="shared" si="23"/>
        <v>0.33333333333333337</v>
      </c>
      <c r="BI47" s="130">
        <f t="shared" si="24"/>
        <v>4.7619047619047672E-2</v>
      </c>
      <c r="BJ47" s="131" t="str">
        <f t="shared" si="25"/>
        <v>NA</v>
      </c>
      <c r="BK47" s="131" t="str">
        <f t="shared" si="26"/>
        <v>NA</v>
      </c>
      <c r="BL47" s="131" t="str">
        <f t="shared" si="27"/>
        <v>NA</v>
      </c>
      <c r="BM47" s="131" t="str">
        <f t="shared" si="28"/>
        <v>NA</v>
      </c>
      <c r="BN47" s="131" t="str">
        <f t="shared" si="29"/>
        <v>NA</v>
      </c>
      <c r="BO47" s="131" t="str">
        <f t="shared" si="30"/>
        <v>NA</v>
      </c>
      <c r="BP47" s="131">
        <f t="shared" si="31"/>
        <v>4.7619047619047672E-2</v>
      </c>
      <c r="BQ47" s="47"/>
      <c r="BR47" s="47"/>
      <c r="BS47" s="47"/>
    </row>
    <row r="48" spans="2:71" s="5" customFormat="1" x14ac:dyDescent="0.3">
      <c r="B48" s="51">
        <v>86</v>
      </c>
      <c r="C48" s="48">
        <v>3</v>
      </c>
      <c r="D48" s="1">
        <v>1</v>
      </c>
      <c r="E48" s="1">
        <v>3</v>
      </c>
      <c r="F48" s="1">
        <v>3</v>
      </c>
      <c r="G48" s="39">
        <v>2</v>
      </c>
      <c r="H48" s="3">
        <v>3</v>
      </c>
      <c r="I48" s="3">
        <v>2</v>
      </c>
      <c r="J48" s="3">
        <v>2</v>
      </c>
      <c r="K48" s="3">
        <v>2</v>
      </c>
      <c r="L48" s="3">
        <v>3</v>
      </c>
      <c r="M48" s="52">
        <v>0</v>
      </c>
      <c r="N48" s="49">
        <v>0</v>
      </c>
      <c r="O48" s="49">
        <v>0</v>
      </c>
      <c r="P48" s="49">
        <v>0</v>
      </c>
      <c r="Q48" s="2">
        <v>0</v>
      </c>
      <c r="R48" s="2">
        <v>0</v>
      </c>
      <c r="S48" s="53" t="s">
        <v>34</v>
      </c>
      <c r="U48" s="1">
        <f t="shared" si="33"/>
        <v>0</v>
      </c>
      <c r="V48" s="1">
        <f t="shared" si="33"/>
        <v>1</v>
      </c>
      <c r="W48" s="1">
        <f t="shared" si="33"/>
        <v>1</v>
      </c>
      <c r="X48" s="1">
        <f t="shared" si="33"/>
        <v>1</v>
      </c>
      <c r="Y48" s="50">
        <f t="shared" si="33"/>
        <v>1</v>
      </c>
      <c r="Z48" s="50">
        <f t="shared" si="33"/>
        <v>1</v>
      </c>
      <c r="AA48" s="50">
        <f t="shared" si="33"/>
        <v>1</v>
      </c>
      <c r="AB48" s="50">
        <f t="shared" si="33"/>
        <v>1</v>
      </c>
      <c r="AC48" s="50">
        <f t="shared" si="33"/>
        <v>1</v>
      </c>
      <c r="AD48" s="50">
        <f t="shared" si="33"/>
        <v>0</v>
      </c>
      <c r="AE48" s="49">
        <f t="shared" si="33"/>
        <v>0</v>
      </c>
      <c r="AF48" s="49">
        <f t="shared" si="33"/>
        <v>0</v>
      </c>
      <c r="AG48" s="49">
        <f t="shared" si="33"/>
        <v>0</v>
      </c>
      <c r="AH48" s="2">
        <f t="shared" si="33"/>
        <v>0</v>
      </c>
      <c r="AI48" s="2">
        <f t="shared" si="33"/>
        <v>0</v>
      </c>
      <c r="AJ48" s="120">
        <f t="shared" si="1"/>
        <v>0.83333333333333337</v>
      </c>
      <c r="AK48" s="120">
        <f t="shared" si="34"/>
        <v>0.69047619047619047</v>
      </c>
      <c r="AL48" s="111">
        <f t="shared" si="3"/>
        <v>0.52380952380952384</v>
      </c>
      <c r="AM48" s="111">
        <f t="shared" si="4"/>
        <v>0.66666666666666663</v>
      </c>
      <c r="AN48" s="47">
        <f t="shared" si="5"/>
        <v>0.40476190476190477</v>
      </c>
      <c r="AO48" s="47">
        <f t="shared" si="6"/>
        <v>0.54761904761904767</v>
      </c>
      <c r="AP48" s="47">
        <f t="shared" si="7"/>
        <v>0.45238095238095238</v>
      </c>
      <c r="AQ48" s="122">
        <f t="shared" si="8"/>
        <v>0.83333333333333337</v>
      </c>
      <c r="AR48" s="122" t="s">
        <v>722</v>
      </c>
      <c r="AS48" s="47" t="s">
        <v>694</v>
      </c>
      <c r="AT48" s="47">
        <f t="shared" si="9"/>
        <v>0.83333333333333337</v>
      </c>
      <c r="AU48" s="47" t="str">
        <f t="shared" si="10"/>
        <v>NA</v>
      </c>
      <c r="AV48" s="47" t="str">
        <f t="shared" si="11"/>
        <v>NA</v>
      </c>
      <c r="AW48" s="47" t="str">
        <f t="shared" si="12"/>
        <v>NA</v>
      </c>
      <c r="AX48" s="47" t="str">
        <f t="shared" si="13"/>
        <v>NA</v>
      </c>
      <c r="AY48" s="47" t="str">
        <f t="shared" si="14"/>
        <v>NA</v>
      </c>
      <c r="AZ48" s="47" t="str">
        <f t="shared" si="15"/>
        <v>NA</v>
      </c>
      <c r="BA48" s="88">
        <f t="shared" si="16"/>
        <v>0.36507936507936517</v>
      </c>
      <c r="BB48" s="94">
        <f t="shared" si="17"/>
        <v>0.36507936507936517</v>
      </c>
      <c r="BC48" s="94" t="str">
        <f t="shared" si="18"/>
        <v>NA</v>
      </c>
      <c r="BD48" s="94" t="str">
        <f t="shared" si="19"/>
        <v>NA</v>
      </c>
      <c r="BE48" s="94" t="str">
        <f t="shared" si="20"/>
        <v>NA</v>
      </c>
      <c r="BF48" s="94" t="str">
        <f t="shared" si="21"/>
        <v>NA</v>
      </c>
      <c r="BG48" s="94" t="str">
        <f t="shared" si="22"/>
        <v>NA</v>
      </c>
      <c r="BH48" s="94" t="str">
        <f t="shared" si="23"/>
        <v>NA</v>
      </c>
      <c r="BI48" s="130">
        <f t="shared" si="24"/>
        <v>0.2857142857142857</v>
      </c>
      <c r="BJ48" s="131">
        <f t="shared" si="25"/>
        <v>0.2857142857142857</v>
      </c>
      <c r="BK48" s="131" t="str">
        <f t="shared" si="26"/>
        <v>NA</v>
      </c>
      <c r="BL48" s="131" t="str">
        <f t="shared" si="27"/>
        <v>NA</v>
      </c>
      <c r="BM48" s="131" t="str">
        <f t="shared" si="28"/>
        <v>NA</v>
      </c>
      <c r="BN48" s="131" t="str">
        <f t="shared" si="29"/>
        <v>NA</v>
      </c>
      <c r="BO48" s="131" t="str">
        <f t="shared" si="30"/>
        <v>NA</v>
      </c>
      <c r="BP48" s="131" t="str">
        <f t="shared" si="31"/>
        <v>NA</v>
      </c>
      <c r="BQ48" s="47"/>
      <c r="BR48" s="47"/>
      <c r="BS48" s="47"/>
    </row>
    <row r="49" spans="2:71" s="5" customFormat="1" x14ac:dyDescent="0.3">
      <c r="B49" s="51">
        <v>87</v>
      </c>
      <c r="C49" s="48">
        <v>3</v>
      </c>
      <c r="D49" s="1">
        <v>0</v>
      </c>
      <c r="E49" s="1">
        <v>1</v>
      </c>
      <c r="F49" s="1">
        <v>1</v>
      </c>
      <c r="G49" s="39">
        <v>3</v>
      </c>
      <c r="H49" s="3">
        <v>0</v>
      </c>
      <c r="I49" s="3">
        <v>0</v>
      </c>
      <c r="J49" s="3">
        <v>0</v>
      </c>
      <c r="K49" s="3">
        <v>0</v>
      </c>
      <c r="L49" s="3">
        <v>1</v>
      </c>
      <c r="M49" s="3">
        <v>0</v>
      </c>
      <c r="N49" s="49">
        <v>1</v>
      </c>
      <c r="O49" s="49">
        <v>1</v>
      </c>
      <c r="P49" s="49">
        <v>0</v>
      </c>
      <c r="Q49" s="2">
        <v>0</v>
      </c>
      <c r="R49" s="2">
        <v>0</v>
      </c>
      <c r="S49" s="7"/>
      <c r="U49" s="1">
        <f t="shared" si="33"/>
        <v>0</v>
      </c>
      <c r="V49" s="1">
        <f t="shared" si="33"/>
        <v>0</v>
      </c>
      <c r="W49" s="1">
        <f t="shared" si="33"/>
        <v>0</v>
      </c>
      <c r="X49" s="1">
        <f t="shared" si="33"/>
        <v>1</v>
      </c>
      <c r="Y49" s="50">
        <f t="shared" si="33"/>
        <v>0</v>
      </c>
      <c r="Z49" s="50">
        <f t="shared" si="33"/>
        <v>0</v>
      </c>
      <c r="AA49" s="50">
        <f t="shared" si="33"/>
        <v>0</v>
      </c>
      <c r="AB49" s="50">
        <f t="shared" si="33"/>
        <v>0</v>
      </c>
      <c r="AC49" s="50">
        <f t="shared" si="33"/>
        <v>0</v>
      </c>
      <c r="AD49" s="50">
        <f t="shared" si="33"/>
        <v>0</v>
      </c>
      <c r="AE49" s="49">
        <f t="shared" si="33"/>
        <v>0</v>
      </c>
      <c r="AF49" s="49">
        <f t="shared" si="33"/>
        <v>0</v>
      </c>
      <c r="AG49" s="49">
        <f t="shared" si="33"/>
        <v>0</v>
      </c>
      <c r="AH49" s="2">
        <f t="shared" si="33"/>
        <v>0</v>
      </c>
      <c r="AI49" s="2">
        <f t="shared" si="33"/>
        <v>0</v>
      </c>
      <c r="AJ49" s="120">
        <f t="shared" si="1"/>
        <v>0.59523809523809523</v>
      </c>
      <c r="AK49" s="120">
        <f t="shared" si="34"/>
        <v>0.45238095238095238</v>
      </c>
      <c r="AL49" s="111">
        <f t="shared" si="3"/>
        <v>0.61904761904761907</v>
      </c>
      <c r="AM49" s="111">
        <f t="shared" si="4"/>
        <v>0.76190476190476186</v>
      </c>
      <c r="AN49" s="47">
        <f t="shared" si="5"/>
        <v>0.73809523809523814</v>
      </c>
      <c r="AO49" s="47">
        <f t="shared" si="6"/>
        <v>0.88095238095238093</v>
      </c>
      <c r="AP49" s="47">
        <f t="shared" si="7"/>
        <v>0.11904761904761904</v>
      </c>
      <c r="AQ49" s="122">
        <f t="shared" si="8"/>
        <v>0.76190476190476186</v>
      </c>
      <c r="AR49" s="122" t="s">
        <v>718</v>
      </c>
      <c r="AS49" s="47" t="s">
        <v>677</v>
      </c>
      <c r="AT49" s="47" t="str">
        <f t="shared" si="9"/>
        <v>NA</v>
      </c>
      <c r="AU49" s="47" t="str">
        <f t="shared" si="10"/>
        <v>NA</v>
      </c>
      <c r="AV49" s="47" t="str">
        <f t="shared" si="11"/>
        <v>NA</v>
      </c>
      <c r="AW49" s="47" t="str">
        <f t="shared" si="12"/>
        <v>NA</v>
      </c>
      <c r="AX49" s="47">
        <f t="shared" si="13"/>
        <v>0.88095238095238093</v>
      </c>
      <c r="AY49" s="47" t="str">
        <f t="shared" si="14"/>
        <v>NA</v>
      </c>
      <c r="AZ49" s="47" t="str">
        <f t="shared" si="15"/>
        <v>NA</v>
      </c>
      <c r="BA49" s="88">
        <f t="shared" si="16"/>
        <v>0.34126984126984128</v>
      </c>
      <c r="BB49" s="94" t="str">
        <f t="shared" si="17"/>
        <v>NA</v>
      </c>
      <c r="BC49" s="94" t="str">
        <f t="shared" si="18"/>
        <v>NA</v>
      </c>
      <c r="BD49" s="94" t="str">
        <f t="shared" si="19"/>
        <v>NA</v>
      </c>
      <c r="BE49" s="94" t="str">
        <f t="shared" si="20"/>
        <v>NA</v>
      </c>
      <c r="BF49" s="94">
        <f t="shared" si="21"/>
        <v>0.34126984126984128</v>
      </c>
      <c r="BG49" s="94" t="str">
        <f t="shared" si="22"/>
        <v>NA</v>
      </c>
      <c r="BH49" s="94" t="str">
        <f t="shared" si="23"/>
        <v>NA</v>
      </c>
      <c r="BI49" s="130">
        <f t="shared" si="24"/>
        <v>0.11904761904761907</v>
      </c>
      <c r="BJ49" s="131" t="str">
        <f t="shared" si="25"/>
        <v>NA</v>
      </c>
      <c r="BK49" s="131" t="str">
        <f t="shared" si="26"/>
        <v>NA</v>
      </c>
      <c r="BL49" s="131" t="str">
        <f t="shared" si="27"/>
        <v>NA</v>
      </c>
      <c r="BM49" s="131" t="str">
        <f t="shared" si="28"/>
        <v>NA</v>
      </c>
      <c r="BN49" s="131">
        <f t="shared" si="29"/>
        <v>0.11904761904761907</v>
      </c>
      <c r="BO49" s="131" t="str">
        <f t="shared" si="30"/>
        <v>NA</v>
      </c>
      <c r="BP49" s="131" t="str">
        <f t="shared" si="31"/>
        <v>NA</v>
      </c>
      <c r="BQ49" s="47"/>
      <c r="BR49" s="47"/>
      <c r="BS49" s="47"/>
    </row>
    <row r="50" spans="2:71" s="5" customFormat="1" x14ac:dyDescent="0.3">
      <c r="B50" s="51">
        <v>88</v>
      </c>
      <c r="C50" s="48">
        <v>3</v>
      </c>
      <c r="D50" s="1">
        <v>3</v>
      </c>
      <c r="E50" s="1">
        <v>2</v>
      </c>
      <c r="F50" s="1">
        <v>3</v>
      </c>
      <c r="G50" s="39">
        <v>3</v>
      </c>
      <c r="H50" s="3">
        <v>3</v>
      </c>
      <c r="I50" s="3">
        <v>3</v>
      </c>
      <c r="J50" s="52">
        <v>1</v>
      </c>
      <c r="K50" s="3">
        <v>3</v>
      </c>
      <c r="L50" s="3">
        <v>2</v>
      </c>
      <c r="M50" s="3">
        <v>3</v>
      </c>
      <c r="N50" s="49">
        <v>1</v>
      </c>
      <c r="O50" s="49">
        <v>1</v>
      </c>
      <c r="P50" s="49">
        <v>0</v>
      </c>
      <c r="Q50" s="2">
        <v>0</v>
      </c>
      <c r="R50" s="2">
        <v>0</v>
      </c>
      <c r="S50" s="53" t="s">
        <v>35</v>
      </c>
      <c r="U50" s="1">
        <f t="shared" si="33"/>
        <v>1</v>
      </c>
      <c r="V50" s="1">
        <f t="shared" si="33"/>
        <v>1</v>
      </c>
      <c r="W50" s="1">
        <f t="shared" si="33"/>
        <v>1</v>
      </c>
      <c r="X50" s="1">
        <f t="shared" si="33"/>
        <v>1</v>
      </c>
      <c r="Y50" s="50">
        <f t="shared" si="33"/>
        <v>1</v>
      </c>
      <c r="Z50" s="50">
        <f t="shared" si="33"/>
        <v>1</v>
      </c>
      <c r="AA50" s="50">
        <f t="shared" si="33"/>
        <v>0</v>
      </c>
      <c r="AB50" s="50">
        <f t="shared" si="33"/>
        <v>1</v>
      </c>
      <c r="AC50" s="50">
        <f t="shared" si="33"/>
        <v>1</v>
      </c>
      <c r="AD50" s="50">
        <f t="shared" si="33"/>
        <v>1</v>
      </c>
      <c r="AE50" s="49">
        <f t="shared" si="33"/>
        <v>0</v>
      </c>
      <c r="AF50" s="49">
        <f t="shared" si="33"/>
        <v>0</v>
      </c>
      <c r="AG50" s="49">
        <f t="shared" si="33"/>
        <v>0</v>
      </c>
      <c r="AH50" s="2">
        <f t="shared" si="33"/>
        <v>0</v>
      </c>
      <c r="AI50" s="2">
        <f t="shared" si="33"/>
        <v>0</v>
      </c>
      <c r="AJ50" s="120">
        <f t="shared" si="1"/>
        <v>0.6428571428571429</v>
      </c>
      <c r="AK50" s="120">
        <f t="shared" si="34"/>
        <v>0.5</v>
      </c>
      <c r="AL50" s="111">
        <f t="shared" si="3"/>
        <v>0.42857142857142855</v>
      </c>
      <c r="AM50" s="111">
        <f t="shared" si="4"/>
        <v>0.5714285714285714</v>
      </c>
      <c r="AN50" s="47">
        <f t="shared" si="5"/>
        <v>0.26190476190476192</v>
      </c>
      <c r="AO50" s="47">
        <f t="shared" si="6"/>
        <v>0.40476190476190477</v>
      </c>
      <c r="AP50" s="47">
        <f t="shared" si="7"/>
        <v>0.59523809523809523</v>
      </c>
      <c r="AQ50" s="122">
        <f t="shared" si="8"/>
        <v>0.6428571428571429</v>
      </c>
      <c r="AR50" s="122" t="s">
        <v>722</v>
      </c>
      <c r="AS50" s="47" t="s">
        <v>694</v>
      </c>
      <c r="AT50" s="47">
        <f t="shared" si="9"/>
        <v>0.6428571428571429</v>
      </c>
      <c r="AU50" s="47" t="str">
        <f t="shared" si="10"/>
        <v>NA</v>
      </c>
      <c r="AV50" s="47" t="str">
        <f t="shared" si="11"/>
        <v>NA</v>
      </c>
      <c r="AW50" s="47" t="str">
        <f t="shared" si="12"/>
        <v>NA</v>
      </c>
      <c r="AX50" s="47" t="str">
        <f t="shared" si="13"/>
        <v>NA</v>
      </c>
      <c r="AY50" s="47" t="str">
        <f t="shared" si="14"/>
        <v>NA</v>
      </c>
      <c r="AZ50" s="47" t="str">
        <f t="shared" si="15"/>
        <v>NA</v>
      </c>
      <c r="BA50" s="88">
        <f t="shared" si="16"/>
        <v>0.22222222222222227</v>
      </c>
      <c r="BB50" s="94">
        <f t="shared" si="17"/>
        <v>0.22222222222222227</v>
      </c>
      <c r="BC50" s="94" t="str">
        <f t="shared" si="18"/>
        <v>NA</v>
      </c>
      <c r="BD50" s="94" t="str">
        <f t="shared" si="19"/>
        <v>NA</v>
      </c>
      <c r="BE50" s="94" t="str">
        <f t="shared" si="20"/>
        <v>NA</v>
      </c>
      <c r="BF50" s="94" t="str">
        <f t="shared" si="21"/>
        <v>NA</v>
      </c>
      <c r="BG50" s="94" t="str">
        <f t="shared" si="22"/>
        <v>NA</v>
      </c>
      <c r="BH50" s="94" t="str">
        <f t="shared" si="23"/>
        <v>NA</v>
      </c>
      <c r="BI50" s="130">
        <f t="shared" si="24"/>
        <v>4.7619047619047672E-2</v>
      </c>
      <c r="BJ50" s="131">
        <f t="shared" si="25"/>
        <v>4.7619047619047672E-2</v>
      </c>
      <c r="BK50" s="131" t="str">
        <f t="shared" si="26"/>
        <v>NA</v>
      </c>
      <c r="BL50" s="131" t="str">
        <f t="shared" si="27"/>
        <v>NA</v>
      </c>
      <c r="BM50" s="131" t="str">
        <f t="shared" si="28"/>
        <v>NA</v>
      </c>
      <c r="BN50" s="131" t="str">
        <f t="shared" si="29"/>
        <v>NA</v>
      </c>
      <c r="BO50" s="131" t="str">
        <f t="shared" si="30"/>
        <v>NA</v>
      </c>
      <c r="BP50" s="131" t="str">
        <f t="shared" si="31"/>
        <v>NA</v>
      </c>
      <c r="BQ50" s="47"/>
      <c r="BR50" s="47"/>
      <c r="BS50" s="47"/>
    </row>
    <row r="51" spans="2:71" s="5" customFormat="1" x14ac:dyDescent="0.3">
      <c r="B51" s="51">
        <v>89</v>
      </c>
      <c r="C51" s="48">
        <v>3</v>
      </c>
      <c r="D51" s="1">
        <v>2</v>
      </c>
      <c r="E51" s="1">
        <v>0</v>
      </c>
      <c r="F51" s="1">
        <v>2</v>
      </c>
      <c r="G51" s="39">
        <v>1</v>
      </c>
      <c r="H51" s="3">
        <v>0</v>
      </c>
      <c r="I51" s="3">
        <v>0</v>
      </c>
      <c r="J51" s="3">
        <v>0</v>
      </c>
      <c r="K51" s="3">
        <v>0</v>
      </c>
      <c r="L51" s="3">
        <v>1</v>
      </c>
      <c r="M51" s="3">
        <v>0</v>
      </c>
      <c r="N51" s="49">
        <v>2</v>
      </c>
      <c r="O51" s="49">
        <v>1</v>
      </c>
      <c r="P51" s="49">
        <v>0</v>
      </c>
      <c r="Q51" s="2">
        <v>2</v>
      </c>
      <c r="R51" s="2">
        <v>2</v>
      </c>
      <c r="S51" s="7"/>
      <c r="U51" s="1">
        <f t="shared" si="33"/>
        <v>1</v>
      </c>
      <c r="V51" s="1">
        <f t="shared" si="33"/>
        <v>0</v>
      </c>
      <c r="W51" s="1">
        <f t="shared" si="33"/>
        <v>1</v>
      </c>
      <c r="X51" s="1">
        <f t="shared" si="33"/>
        <v>0</v>
      </c>
      <c r="Y51" s="50">
        <f t="shared" si="33"/>
        <v>0</v>
      </c>
      <c r="Z51" s="50">
        <f t="shared" si="33"/>
        <v>0</v>
      </c>
      <c r="AA51" s="50">
        <f t="shared" si="33"/>
        <v>0</v>
      </c>
      <c r="AB51" s="50">
        <f t="shared" si="33"/>
        <v>0</v>
      </c>
      <c r="AC51" s="50">
        <f t="shared" si="33"/>
        <v>0</v>
      </c>
      <c r="AD51" s="50">
        <f t="shared" si="33"/>
        <v>0</v>
      </c>
      <c r="AE51" s="49">
        <f t="shared" si="33"/>
        <v>1</v>
      </c>
      <c r="AF51" s="49">
        <f t="shared" si="33"/>
        <v>0</v>
      </c>
      <c r="AG51" s="49">
        <f t="shared" si="33"/>
        <v>0</v>
      </c>
      <c r="AH51" s="2">
        <f t="shared" si="33"/>
        <v>1</v>
      </c>
      <c r="AI51" s="2">
        <f t="shared" si="33"/>
        <v>1</v>
      </c>
      <c r="AJ51" s="120">
        <f t="shared" si="1"/>
        <v>0.52380952380952384</v>
      </c>
      <c r="AK51" s="120">
        <f t="shared" si="34"/>
        <v>0.5714285714285714</v>
      </c>
      <c r="AL51" s="111">
        <f t="shared" si="3"/>
        <v>0.73809523809523814</v>
      </c>
      <c r="AM51" s="111">
        <f t="shared" si="4"/>
        <v>0.69047619047619047</v>
      </c>
      <c r="AN51" s="47">
        <f t="shared" si="5"/>
        <v>0.76190476190476186</v>
      </c>
      <c r="AO51" s="47">
        <f t="shared" si="6"/>
        <v>0.7142857142857143</v>
      </c>
      <c r="AP51" s="47">
        <f t="shared" si="7"/>
        <v>0.2857142857142857</v>
      </c>
      <c r="AQ51" s="122">
        <f t="shared" si="8"/>
        <v>0.73809523809523814</v>
      </c>
      <c r="AR51" s="122" t="s">
        <v>717</v>
      </c>
      <c r="AS51" s="47" t="s">
        <v>676</v>
      </c>
      <c r="AT51" s="47" t="str">
        <f t="shared" si="9"/>
        <v>NA</v>
      </c>
      <c r="AU51" s="47" t="str">
        <f t="shared" si="10"/>
        <v>NA</v>
      </c>
      <c r="AV51" s="47" t="str">
        <f t="shared" si="11"/>
        <v>NA</v>
      </c>
      <c r="AW51" s="47">
        <f t="shared" si="12"/>
        <v>0.76190476190476186</v>
      </c>
      <c r="AX51" s="47" t="str">
        <f t="shared" si="13"/>
        <v>NA</v>
      </c>
      <c r="AY51" s="47" t="str">
        <f t="shared" si="14"/>
        <v>NA</v>
      </c>
      <c r="AZ51" s="47" t="str">
        <f t="shared" si="15"/>
        <v>NA</v>
      </c>
      <c r="BA51" s="88">
        <f t="shared" si="16"/>
        <v>0.18253968253968245</v>
      </c>
      <c r="BB51" s="94" t="str">
        <f t="shared" si="17"/>
        <v>NA</v>
      </c>
      <c r="BC51" s="94" t="str">
        <f t="shared" si="18"/>
        <v>NA</v>
      </c>
      <c r="BD51" s="94" t="str">
        <f t="shared" si="19"/>
        <v>NA</v>
      </c>
      <c r="BE51" s="94">
        <f t="shared" si="20"/>
        <v>0.18253968253968245</v>
      </c>
      <c r="BF51" s="94" t="str">
        <f t="shared" si="21"/>
        <v>NA</v>
      </c>
      <c r="BG51" s="94" t="str">
        <f t="shared" si="22"/>
        <v>NA</v>
      </c>
      <c r="BH51" s="94" t="str">
        <f t="shared" si="23"/>
        <v>NA</v>
      </c>
      <c r="BI51" s="130">
        <f t="shared" si="24"/>
        <v>2.3809523809523725E-2</v>
      </c>
      <c r="BJ51" s="131" t="str">
        <f t="shared" si="25"/>
        <v>NA</v>
      </c>
      <c r="BK51" s="131" t="str">
        <f t="shared" si="26"/>
        <v>NA</v>
      </c>
      <c r="BL51" s="131" t="str">
        <f t="shared" si="27"/>
        <v>NA</v>
      </c>
      <c r="BM51" s="131">
        <f t="shared" si="28"/>
        <v>2.3809523809523725E-2</v>
      </c>
      <c r="BN51" s="131" t="str">
        <f t="shared" si="29"/>
        <v>NA</v>
      </c>
      <c r="BO51" s="131" t="str">
        <f t="shared" si="30"/>
        <v>NA</v>
      </c>
      <c r="BP51" s="131" t="str">
        <f t="shared" si="31"/>
        <v>NA</v>
      </c>
      <c r="BQ51" s="47"/>
      <c r="BR51" s="47"/>
      <c r="BS51" s="47"/>
    </row>
    <row r="52" spans="2:71" s="5" customFormat="1" x14ac:dyDescent="0.3">
      <c r="B52" s="51">
        <v>90</v>
      </c>
      <c r="C52" s="48">
        <v>3</v>
      </c>
      <c r="D52" s="1">
        <v>2</v>
      </c>
      <c r="E52" s="1">
        <v>0</v>
      </c>
      <c r="F52" s="1">
        <v>0</v>
      </c>
      <c r="G52" s="39">
        <v>0</v>
      </c>
      <c r="H52" s="3">
        <v>1</v>
      </c>
      <c r="I52" s="3">
        <v>0</v>
      </c>
      <c r="J52" s="3">
        <v>0</v>
      </c>
      <c r="K52" s="3">
        <v>0</v>
      </c>
      <c r="L52" s="3">
        <v>0</v>
      </c>
      <c r="M52" s="3">
        <v>1</v>
      </c>
      <c r="N52" s="49">
        <v>0</v>
      </c>
      <c r="O52" s="49">
        <v>0</v>
      </c>
      <c r="P52" s="49">
        <v>1</v>
      </c>
      <c r="Q52" s="2">
        <v>0</v>
      </c>
      <c r="R52" s="2">
        <v>0</v>
      </c>
      <c r="S52" s="7"/>
      <c r="U52" s="1">
        <f t="shared" si="33"/>
        <v>1</v>
      </c>
      <c r="V52" s="1">
        <f t="shared" si="33"/>
        <v>0</v>
      </c>
      <c r="W52" s="1">
        <f t="shared" si="33"/>
        <v>0</v>
      </c>
      <c r="X52" s="1">
        <f t="shared" si="33"/>
        <v>0</v>
      </c>
      <c r="Y52" s="50">
        <f t="shared" si="33"/>
        <v>0</v>
      </c>
      <c r="Z52" s="50">
        <f t="shared" si="33"/>
        <v>0</v>
      </c>
      <c r="AA52" s="50">
        <f t="shared" si="33"/>
        <v>0</v>
      </c>
      <c r="AB52" s="50">
        <f t="shared" si="33"/>
        <v>0</v>
      </c>
      <c r="AC52" s="50">
        <f t="shared" si="33"/>
        <v>0</v>
      </c>
      <c r="AD52" s="50">
        <f t="shared" si="33"/>
        <v>0</v>
      </c>
      <c r="AE52" s="49">
        <f t="shared" si="33"/>
        <v>0</v>
      </c>
      <c r="AF52" s="49">
        <f t="shared" si="33"/>
        <v>0</v>
      </c>
      <c r="AG52" s="49">
        <f t="shared" si="33"/>
        <v>0</v>
      </c>
      <c r="AH52" s="2">
        <f t="shared" si="33"/>
        <v>0</v>
      </c>
      <c r="AI52" s="2">
        <f t="shared" si="33"/>
        <v>0</v>
      </c>
      <c r="AJ52" s="120">
        <f t="shared" si="1"/>
        <v>0.59523809523809523</v>
      </c>
      <c r="AK52" s="120">
        <f t="shared" si="34"/>
        <v>0.45238095238095238</v>
      </c>
      <c r="AL52" s="111">
        <f t="shared" si="3"/>
        <v>0.61904761904761907</v>
      </c>
      <c r="AM52" s="111">
        <f t="shared" si="4"/>
        <v>0.76190476190476186</v>
      </c>
      <c r="AN52" s="47">
        <f t="shared" si="5"/>
        <v>0.73809523809523814</v>
      </c>
      <c r="AO52" s="47">
        <f t="shared" si="6"/>
        <v>0.88095238095238093</v>
      </c>
      <c r="AP52" s="47">
        <f t="shared" si="7"/>
        <v>0.11904761904761904</v>
      </c>
      <c r="AQ52" s="122">
        <f t="shared" si="8"/>
        <v>0.76190476190476186</v>
      </c>
      <c r="AR52" s="122" t="s">
        <v>718</v>
      </c>
      <c r="AS52" s="47" t="s">
        <v>677</v>
      </c>
      <c r="AT52" s="47" t="str">
        <f t="shared" si="9"/>
        <v>NA</v>
      </c>
      <c r="AU52" s="47" t="str">
        <f t="shared" si="10"/>
        <v>NA</v>
      </c>
      <c r="AV52" s="47" t="str">
        <f t="shared" si="11"/>
        <v>NA</v>
      </c>
      <c r="AW52" s="47" t="str">
        <f t="shared" si="12"/>
        <v>NA</v>
      </c>
      <c r="AX52" s="47">
        <f t="shared" si="13"/>
        <v>0.88095238095238093</v>
      </c>
      <c r="AY52" s="47" t="str">
        <f t="shared" si="14"/>
        <v>NA</v>
      </c>
      <c r="AZ52" s="47" t="str">
        <f t="shared" si="15"/>
        <v>NA</v>
      </c>
      <c r="BA52" s="88">
        <f t="shared" si="16"/>
        <v>0.34126984126984128</v>
      </c>
      <c r="BB52" s="94" t="str">
        <f t="shared" si="17"/>
        <v>NA</v>
      </c>
      <c r="BC52" s="94" t="str">
        <f t="shared" si="18"/>
        <v>NA</v>
      </c>
      <c r="BD52" s="94" t="str">
        <f t="shared" si="19"/>
        <v>NA</v>
      </c>
      <c r="BE52" s="94" t="str">
        <f t="shared" si="20"/>
        <v>NA</v>
      </c>
      <c r="BF52" s="94">
        <f t="shared" si="21"/>
        <v>0.34126984126984128</v>
      </c>
      <c r="BG52" s="94" t="str">
        <f t="shared" si="22"/>
        <v>NA</v>
      </c>
      <c r="BH52" s="94" t="str">
        <f t="shared" si="23"/>
        <v>NA</v>
      </c>
      <c r="BI52" s="130">
        <f t="shared" si="24"/>
        <v>0.11904761904761907</v>
      </c>
      <c r="BJ52" s="131" t="str">
        <f t="shared" si="25"/>
        <v>NA</v>
      </c>
      <c r="BK52" s="131" t="str">
        <f t="shared" si="26"/>
        <v>NA</v>
      </c>
      <c r="BL52" s="131" t="str">
        <f t="shared" si="27"/>
        <v>NA</v>
      </c>
      <c r="BM52" s="131" t="str">
        <f t="shared" si="28"/>
        <v>NA</v>
      </c>
      <c r="BN52" s="131">
        <f t="shared" si="29"/>
        <v>0.11904761904761907</v>
      </c>
      <c r="BO52" s="131" t="str">
        <f t="shared" si="30"/>
        <v>NA</v>
      </c>
      <c r="BP52" s="131" t="str">
        <f t="shared" si="31"/>
        <v>NA</v>
      </c>
      <c r="BQ52" s="47"/>
      <c r="BR52" s="47"/>
      <c r="BS52" s="47"/>
    </row>
    <row r="53" spans="2:71" s="5" customFormat="1" x14ac:dyDescent="0.3">
      <c r="B53" s="51"/>
      <c r="C53" s="48"/>
      <c r="D53" s="1"/>
      <c r="E53" s="1"/>
      <c r="F53" s="1"/>
      <c r="G53" s="39"/>
      <c r="H53" s="3"/>
      <c r="I53" s="3"/>
      <c r="J53" s="3"/>
      <c r="K53" s="3"/>
      <c r="L53" s="3"/>
      <c r="M53" s="3"/>
      <c r="N53" s="49"/>
      <c r="O53" s="49"/>
      <c r="P53" s="49"/>
      <c r="Q53" s="2"/>
      <c r="R53" s="2"/>
      <c r="S53" s="7"/>
      <c r="U53" s="1"/>
      <c r="V53" s="1"/>
      <c r="W53" s="1"/>
      <c r="X53" s="1"/>
      <c r="Y53" s="50"/>
      <c r="Z53" s="50"/>
      <c r="AA53" s="50"/>
      <c r="AB53" s="50"/>
      <c r="AC53" s="50"/>
      <c r="AD53" s="50"/>
      <c r="AE53" s="49"/>
      <c r="AF53" s="49"/>
      <c r="AG53" s="49"/>
      <c r="AH53" s="2"/>
      <c r="AI53" s="2"/>
      <c r="AJ53" s="120"/>
      <c r="AK53" s="120"/>
      <c r="AL53" s="111"/>
      <c r="AM53" s="111"/>
      <c r="AN53" s="47"/>
      <c r="AO53" s="47"/>
      <c r="AP53" s="47"/>
      <c r="AQ53" s="122"/>
      <c r="AR53" s="122"/>
      <c r="AS53" s="47"/>
      <c r="AT53" s="47"/>
      <c r="AU53" s="47"/>
      <c r="AV53" s="47"/>
      <c r="AW53" s="47"/>
      <c r="AX53" s="47"/>
      <c r="AY53" s="47"/>
      <c r="AZ53" s="47"/>
      <c r="BA53" s="88"/>
      <c r="BB53" s="94"/>
      <c r="BC53" s="94"/>
      <c r="BD53" s="94"/>
      <c r="BE53" s="94"/>
      <c r="BF53" s="94"/>
      <c r="BG53" s="94"/>
      <c r="BH53" s="94"/>
      <c r="BI53" s="130"/>
      <c r="BJ53" s="131"/>
      <c r="BK53" s="131"/>
      <c r="BL53" s="131"/>
      <c r="BM53" s="131"/>
      <c r="BN53" s="131"/>
      <c r="BO53" s="131"/>
      <c r="BP53" s="131"/>
      <c r="BQ53" s="47"/>
      <c r="BR53" s="47"/>
      <c r="BS53" s="47"/>
    </row>
    <row r="54" spans="2:71" s="5" customFormat="1" x14ac:dyDescent="0.3">
      <c r="B54" s="51">
        <v>93</v>
      </c>
      <c r="C54" s="48">
        <v>3</v>
      </c>
      <c r="D54" s="1">
        <v>0</v>
      </c>
      <c r="E54" s="1">
        <v>0</v>
      </c>
      <c r="F54" s="1">
        <v>0</v>
      </c>
      <c r="G54" s="39">
        <v>0</v>
      </c>
      <c r="H54" s="3">
        <v>0</v>
      </c>
      <c r="I54" s="3">
        <v>0</v>
      </c>
      <c r="J54" s="3">
        <v>0</v>
      </c>
      <c r="K54" s="3">
        <v>0</v>
      </c>
      <c r="L54" s="3">
        <v>0</v>
      </c>
      <c r="M54" s="3">
        <v>0</v>
      </c>
      <c r="N54" s="49">
        <v>0</v>
      </c>
      <c r="O54" s="49">
        <v>0</v>
      </c>
      <c r="P54" s="49">
        <v>0</v>
      </c>
      <c r="Q54" s="2">
        <v>0</v>
      </c>
      <c r="R54" s="2">
        <v>0</v>
      </c>
      <c r="S54" s="7"/>
      <c r="U54" s="1">
        <f t="shared" ref="U54:AI70" si="35">IF(D54&gt;1,1,0)</f>
        <v>0</v>
      </c>
      <c r="V54" s="1">
        <f t="shared" si="35"/>
        <v>0</v>
      </c>
      <c r="W54" s="1">
        <f t="shared" si="35"/>
        <v>0</v>
      </c>
      <c r="X54" s="1">
        <f t="shared" si="35"/>
        <v>0</v>
      </c>
      <c r="Y54" s="50">
        <f t="shared" si="35"/>
        <v>0</v>
      </c>
      <c r="Z54" s="50">
        <f t="shared" si="35"/>
        <v>0</v>
      </c>
      <c r="AA54" s="50">
        <f t="shared" si="35"/>
        <v>0</v>
      </c>
      <c r="AB54" s="50">
        <f t="shared" si="35"/>
        <v>0</v>
      </c>
      <c r="AC54" s="50">
        <f t="shared" si="35"/>
        <v>0</v>
      </c>
      <c r="AD54" s="50">
        <f t="shared" si="35"/>
        <v>0</v>
      </c>
      <c r="AE54" s="49">
        <f t="shared" si="35"/>
        <v>0</v>
      </c>
      <c r="AF54" s="49">
        <f t="shared" si="35"/>
        <v>0</v>
      </c>
      <c r="AG54" s="49">
        <f t="shared" si="35"/>
        <v>0</v>
      </c>
      <c r="AH54" s="2">
        <f t="shared" si="35"/>
        <v>0</v>
      </c>
      <c r="AI54" s="2">
        <f t="shared" si="35"/>
        <v>0</v>
      </c>
      <c r="AJ54" s="120">
        <f t="shared" si="1"/>
        <v>0.5714285714285714</v>
      </c>
      <c r="AK54" s="120">
        <f t="shared" si="34"/>
        <v>0.42857142857142855</v>
      </c>
      <c r="AL54" s="111">
        <f t="shared" si="3"/>
        <v>0.6428571428571429</v>
      </c>
      <c r="AM54" s="111">
        <f t="shared" si="4"/>
        <v>0.7857142857142857</v>
      </c>
      <c r="AN54" s="47">
        <f t="shared" si="5"/>
        <v>0.8571428571428571</v>
      </c>
      <c r="AO54" s="47">
        <f t="shared" si="6"/>
        <v>1</v>
      </c>
      <c r="AP54" s="47">
        <f t="shared" si="7"/>
        <v>0</v>
      </c>
      <c r="AQ54" s="122">
        <f t="shared" si="8"/>
        <v>0.7857142857142857</v>
      </c>
      <c r="AR54" s="122" t="s">
        <v>718</v>
      </c>
      <c r="AS54" s="47" t="s">
        <v>677</v>
      </c>
      <c r="AT54" s="47" t="str">
        <f t="shared" si="9"/>
        <v>NA</v>
      </c>
      <c r="AU54" s="47" t="str">
        <f t="shared" si="10"/>
        <v>NA</v>
      </c>
      <c r="AV54" s="47" t="str">
        <f t="shared" si="11"/>
        <v>NA</v>
      </c>
      <c r="AW54" s="47" t="str">
        <f t="shared" si="12"/>
        <v>NA</v>
      </c>
      <c r="AX54" s="47">
        <f t="shared" si="13"/>
        <v>1</v>
      </c>
      <c r="AY54" s="47" t="str">
        <f t="shared" si="14"/>
        <v>NA</v>
      </c>
      <c r="AZ54" s="47" t="str">
        <f t="shared" si="15"/>
        <v>NA</v>
      </c>
      <c r="BA54" s="88">
        <f t="shared" si="16"/>
        <v>0.45238095238095244</v>
      </c>
      <c r="BB54" s="94" t="str">
        <f t="shared" si="17"/>
        <v>NA</v>
      </c>
      <c r="BC54" s="94" t="str">
        <f t="shared" si="18"/>
        <v>NA</v>
      </c>
      <c r="BD54" s="94" t="str">
        <f t="shared" si="19"/>
        <v>NA</v>
      </c>
      <c r="BE54" s="94" t="str">
        <f t="shared" si="20"/>
        <v>NA</v>
      </c>
      <c r="BF54" s="94">
        <f t="shared" si="21"/>
        <v>0.45238095238095244</v>
      </c>
      <c r="BG54" s="94" t="str">
        <f t="shared" si="22"/>
        <v>NA</v>
      </c>
      <c r="BH54" s="94" t="str">
        <f t="shared" si="23"/>
        <v>NA</v>
      </c>
      <c r="BI54" s="130">
        <f t="shared" si="24"/>
        <v>0.1428571428571429</v>
      </c>
      <c r="BJ54" s="131" t="str">
        <f t="shared" si="25"/>
        <v>NA</v>
      </c>
      <c r="BK54" s="131" t="str">
        <f t="shared" si="26"/>
        <v>NA</v>
      </c>
      <c r="BL54" s="131" t="str">
        <f t="shared" si="27"/>
        <v>NA</v>
      </c>
      <c r="BM54" s="131" t="str">
        <f t="shared" si="28"/>
        <v>NA</v>
      </c>
      <c r="BN54" s="131">
        <f t="shared" si="29"/>
        <v>0.1428571428571429</v>
      </c>
      <c r="BO54" s="131" t="str">
        <f t="shared" si="30"/>
        <v>NA</v>
      </c>
      <c r="BP54" s="131" t="str">
        <f t="shared" si="31"/>
        <v>NA</v>
      </c>
      <c r="BQ54" s="47"/>
      <c r="BR54" s="47"/>
      <c r="BS54" s="47"/>
    </row>
    <row r="55" spans="2:71" s="5" customFormat="1" x14ac:dyDescent="0.3">
      <c r="B55" s="51">
        <v>94</v>
      </c>
      <c r="C55" s="48">
        <v>3</v>
      </c>
      <c r="D55" s="1">
        <v>3</v>
      </c>
      <c r="E55" s="1">
        <v>3</v>
      </c>
      <c r="F55" s="1">
        <v>3</v>
      </c>
      <c r="G55" s="39">
        <v>2</v>
      </c>
      <c r="H55" s="3">
        <v>3</v>
      </c>
      <c r="I55" s="3">
        <v>3</v>
      </c>
      <c r="J55" s="3">
        <v>2</v>
      </c>
      <c r="K55" s="3">
        <v>3</v>
      </c>
      <c r="L55" s="52">
        <v>1</v>
      </c>
      <c r="M55" s="3">
        <v>3</v>
      </c>
      <c r="N55" s="49">
        <v>0</v>
      </c>
      <c r="O55" s="49">
        <v>2</v>
      </c>
      <c r="P55" s="49">
        <v>3</v>
      </c>
      <c r="Q55" s="2">
        <v>1</v>
      </c>
      <c r="R55" s="2">
        <v>3</v>
      </c>
      <c r="S55" s="53" t="s">
        <v>28</v>
      </c>
      <c r="U55" s="1">
        <f t="shared" si="35"/>
        <v>1</v>
      </c>
      <c r="V55" s="1">
        <f t="shared" si="35"/>
        <v>1</v>
      </c>
      <c r="W55" s="1">
        <f t="shared" si="35"/>
        <v>1</v>
      </c>
      <c r="X55" s="1">
        <f t="shared" si="35"/>
        <v>1</v>
      </c>
      <c r="Y55" s="50">
        <f t="shared" si="35"/>
        <v>1</v>
      </c>
      <c r="Z55" s="50">
        <f t="shared" si="35"/>
        <v>1</v>
      </c>
      <c r="AA55" s="50">
        <f t="shared" si="35"/>
        <v>1</v>
      </c>
      <c r="AB55" s="50">
        <f t="shared" si="35"/>
        <v>1</v>
      </c>
      <c r="AC55" s="50">
        <f t="shared" si="35"/>
        <v>0</v>
      </c>
      <c r="AD55" s="50">
        <f t="shared" si="35"/>
        <v>1</v>
      </c>
      <c r="AE55" s="49">
        <f t="shared" si="35"/>
        <v>0</v>
      </c>
      <c r="AF55" s="49">
        <f t="shared" si="35"/>
        <v>1</v>
      </c>
      <c r="AG55" s="49">
        <f t="shared" si="35"/>
        <v>1</v>
      </c>
      <c r="AH55" s="2">
        <f t="shared" si="35"/>
        <v>0</v>
      </c>
      <c r="AI55" s="2">
        <f t="shared" si="35"/>
        <v>1</v>
      </c>
      <c r="AJ55" s="120">
        <f t="shared" si="1"/>
        <v>0.5</v>
      </c>
      <c r="AK55" s="120">
        <f t="shared" si="34"/>
        <v>0.54761904761904767</v>
      </c>
      <c r="AL55" s="111">
        <f t="shared" si="3"/>
        <v>0.47619047619047616</v>
      </c>
      <c r="AM55" s="111">
        <f t="shared" si="4"/>
        <v>0.42857142857142855</v>
      </c>
      <c r="AN55" s="47">
        <f t="shared" si="5"/>
        <v>0.26190476190476192</v>
      </c>
      <c r="AO55" s="47">
        <f t="shared" si="6"/>
        <v>0.21428571428571427</v>
      </c>
      <c r="AP55" s="47">
        <f t="shared" si="7"/>
        <v>0.7857142857142857</v>
      </c>
      <c r="AQ55" s="122">
        <f t="shared" si="8"/>
        <v>0.54761904761904767</v>
      </c>
      <c r="AR55" s="122" t="s">
        <v>721</v>
      </c>
      <c r="AS55" s="47" t="s">
        <v>679</v>
      </c>
      <c r="AT55" s="47" t="str">
        <f t="shared" si="9"/>
        <v>NA</v>
      </c>
      <c r="AU55" s="47" t="str">
        <f t="shared" si="10"/>
        <v>NA</v>
      </c>
      <c r="AV55" s="47" t="str">
        <f t="shared" si="11"/>
        <v>NA</v>
      </c>
      <c r="AW55" s="47" t="str">
        <f t="shared" si="12"/>
        <v>NA</v>
      </c>
      <c r="AX55" s="47" t="str">
        <f t="shared" si="13"/>
        <v>NA</v>
      </c>
      <c r="AY55" s="47" t="str">
        <f t="shared" si="14"/>
        <v>NA</v>
      </c>
      <c r="AZ55" s="47">
        <f t="shared" si="15"/>
        <v>0.7857142857142857</v>
      </c>
      <c r="BA55" s="88">
        <f t="shared" si="16"/>
        <v>0.44444444444444448</v>
      </c>
      <c r="BB55" s="94" t="str">
        <f t="shared" si="17"/>
        <v>NA</v>
      </c>
      <c r="BC55" s="94" t="str">
        <f t="shared" si="18"/>
        <v>NA</v>
      </c>
      <c r="BD55" s="94" t="str">
        <f t="shared" si="19"/>
        <v>NA</v>
      </c>
      <c r="BE55" s="94" t="str">
        <f t="shared" si="20"/>
        <v>NA</v>
      </c>
      <c r="BF55" s="94" t="str">
        <f t="shared" si="21"/>
        <v>NA</v>
      </c>
      <c r="BG55" s="94" t="str">
        <f t="shared" si="22"/>
        <v>NA</v>
      </c>
      <c r="BH55" s="94">
        <f t="shared" si="23"/>
        <v>0.44444444444444448</v>
      </c>
      <c r="BI55" s="130">
        <f t="shared" si="24"/>
        <v>0.23809523809523803</v>
      </c>
      <c r="BJ55" s="131" t="str">
        <f t="shared" si="25"/>
        <v>NA</v>
      </c>
      <c r="BK55" s="131" t="str">
        <f t="shared" si="26"/>
        <v>NA</v>
      </c>
      <c r="BL55" s="131" t="str">
        <f t="shared" si="27"/>
        <v>NA</v>
      </c>
      <c r="BM55" s="131" t="str">
        <f t="shared" si="28"/>
        <v>NA</v>
      </c>
      <c r="BN55" s="131" t="str">
        <f t="shared" si="29"/>
        <v>NA</v>
      </c>
      <c r="BO55" s="131" t="str">
        <f t="shared" si="30"/>
        <v>NA</v>
      </c>
      <c r="BP55" s="131">
        <f t="shared" si="31"/>
        <v>0.23809523809523803</v>
      </c>
      <c r="BQ55" s="47"/>
      <c r="BR55" s="47"/>
      <c r="BS55" s="47"/>
    </row>
    <row r="56" spans="2:71" s="5" customFormat="1" x14ac:dyDescent="0.3">
      <c r="B56" s="51">
        <v>95</v>
      </c>
      <c r="C56" s="48">
        <v>3</v>
      </c>
      <c r="D56" s="1">
        <v>2</v>
      </c>
      <c r="E56" s="1">
        <v>1</v>
      </c>
      <c r="F56" s="1">
        <v>0</v>
      </c>
      <c r="G56" s="39">
        <v>0</v>
      </c>
      <c r="H56" s="3">
        <v>3</v>
      </c>
      <c r="I56" s="3">
        <v>3</v>
      </c>
      <c r="J56" s="50">
        <v>0</v>
      </c>
      <c r="K56" s="3">
        <v>0</v>
      </c>
      <c r="L56" s="3">
        <v>0</v>
      </c>
      <c r="M56" s="3">
        <v>2</v>
      </c>
      <c r="N56" s="49">
        <v>0</v>
      </c>
      <c r="O56" s="49">
        <v>0</v>
      </c>
      <c r="P56" s="49">
        <v>0</v>
      </c>
      <c r="Q56" s="2">
        <v>0</v>
      </c>
      <c r="R56" s="2">
        <v>0</v>
      </c>
      <c r="S56" s="8"/>
      <c r="U56" s="1">
        <f t="shared" si="35"/>
        <v>1</v>
      </c>
      <c r="V56" s="1">
        <f t="shared" si="35"/>
        <v>0</v>
      </c>
      <c r="W56" s="1">
        <f t="shared" si="35"/>
        <v>0</v>
      </c>
      <c r="X56" s="1">
        <f t="shared" si="35"/>
        <v>0</v>
      </c>
      <c r="Y56" s="50">
        <f t="shared" si="35"/>
        <v>1</v>
      </c>
      <c r="Z56" s="50">
        <f t="shared" si="35"/>
        <v>1</v>
      </c>
      <c r="AA56" s="50">
        <f t="shared" si="35"/>
        <v>0</v>
      </c>
      <c r="AB56" s="50">
        <f t="shared" si="35"/>
        <v>0</v>
      </c>
      <c r="AC56" s="50">
        <f t="shared" si="35"/>
        <v>0</v>
      </c>
      <c r="AD56" s="50">
        <f t="shared" si="35"/>
        <v>1</v>
      </c>
      <c r="AE56" s="49">
        <f t="shared" si="35"/>
        <v>0</v>
      </c>
      <c r="AF56" s="49">
        <f t="shared" si="35"/>
        <v>0</v>
      </c>
      <c r="AG56" s="49">
        <f t="shared" si="35"/>
        <v>0</v>
      </c>
      <c r="AH56" s="2">
        <f t="shared" si="35"/>
        <v>0</v>
      </c>
      <c r="AI56" s="2">
        <f t="shared" si="35"/>
        <v>0</v>
      </c>
      <c r="AJ56" s="120">
        <f t="shared" si="1"/>
        <v>0.59523809523809523</v>
      </c>
      <c r="AK56" s="120">
        <f t="shared" si="34"/>
        <v>0.45238095238095238</v>
      </c>
      <c r="AL56" s="111">
        <f t="shared" si="3"/>
        <v>0.52380952380952384</v>
      </c>
      <c r="AM56" s="111">
        <f t="shared" si="4"/>
        <v>0.66666666666666663</v>
      </c>
      <c r="AN56" s="47">
        <f t="shared" si="5"/>
        <v>0.59523809523809523</v>
      </c>
      <c r="AO56" s="47">
        <f t="shared" si="6"/>
        <v>0.73809523809523814</v>
      </c>
      <c r="AP56" s="47">
        <f t="shared" si="7"/>
        <v>0.26190476190476192</v>
      </c>
      <c r="AQ56" s="122">
        <f t="shared" si="8"/>
        <v>0.66666666666666663</v>
      </c>
      <c r="AR56" s="122" t="s">
        <v>718</v>
      </c>
      <c r="AS56" s="47" t="s">
        <v>677</v>
      </c>
      <c r="AT56" s="47" t="str">
        <f t="shared" si="9"/>
        <v>NA</v>
      </c>
      <c r="AU56" s="47" t="str">
        <f t="shared" si="10"/>
        <v>NA</v>
      </c>
      <c r="AV56" s="47" t="str">
        <f t="shared" si="11"/>
        <v>NA</v>
      </c>
      <c r="AW56" s="47" t="str">
        <f t="shared" si="12"/>
        <v>NA</v>
      </c>
      <c r="AX56" s="47">
        <f t="shared" si="13"/>
        <v>0.73809523809523814</v>
      </c>
      <c r="AY56" s="47" t="str">
        <f t="shared" si="14"/>
        <v>NA</v>
      </c>
      <c r="AZ56" s="47" t="str">
        <f t="shared" si="15"/>
        <v>NA</v>
      </c>
      <c r="BA56" s="88">
        <f t="shared" si="16"/>
        <v>0.23015873015873023</v>
      </c>
      <c r="BB56" s="94" t="str">
        <f t="shared" si="17"/>
        <v>NA</v>
      </c>
      <c r="BC56" s="94" t="str">
        <f t="shared" si="18"/>
        <v>NA</v>
      </c>
      <c r="BD56" s="94" t="str">
        <f t="shared" si="19"/>
        <v>NA</v>
      </c>
      <c r="BE56" s="94" t="str">
        <f t="shared" si="20"/>
        <v>NA</v>
      </c>
      <c r="BF56" s="94">
        <f t="shared" si="21"/>
        <v>0.23015873015873023</v>
      </c>
      <c r="BG56" s="94" t="str">
        <f t="shared" si="22"/>
        <v>NA</v>
      </c>
      <c r="BH56" s="94" t="str">
        <f t="shared" si="23"/>
        <v>NA</v>
      </c>
      <c r="BI56" s="130">
        <f t="shared" si="24"/>
        <v>7.1428571428571508E-2</v>
      </c>
      <c r="BJ56" s="131" t="str">
        <f t="shared" si="25"/>
        <v>NA</v>
      </c>
      <c r="BK56" s="131" t="str">
        <f t="shared" si="26"/>
        <v>NA</v>
      </c>
      <c r="BL56" s="131" t="str">
        <f t="shared" si="27"/>
        <v>NA</v>
      </c>
      <c r="BM56" s="131" t="str">
        <f t="shared" si="28"/>
        <v>NA</v>
      </c>
      <c r="BN56" s="131">
        <f t="shared" si="29"/>
        <v>7.1428571428571508E-2</v>
      </c>
      <c r="BO56" s="131" t="str">
        <f t="shared" si="30"/>
        <v>NA</v>
      </c>
      <c r="BP56" s="131" t="str">
        <f t="shared" si="31"/>
        <v>NA</v>
      </c>
      <c r="BQ56" s="47"/>
      <c r="BR56" s="47"/>
      <c r="BS56" s="47"/>
    </row>
    <row r="57" spans="2:71" s="5" customFormat="1" x14ac:dyDescent="0.3">
      <c r="B57" s="51">
        <v>96</v>
      </c>
      <c r="C57" s="48">
        <v>3</v>
      </c>
      <c r="D57" s="1">
        <v>2</v>
      </c>
      <c r="E57" s="1">
        <v>2</v>
      </c>
      <c r="F57" s="1">
        <v>0</v>
      </c>
      <c r="G57" s="39">
        <v>1</v>
      </c>
      <c r="H57" s="52">
        <v>1</v>
      </c>
      <c r="I57" s="3">
        <v>0</v>
      </c>
      <c r="J57" s="3">
        <v>0</v>
      </c>
      <c r="K57" s="3">
        <v>0</v>
      </c>
      <c r="L57" s="3">
        <v>0</v>
      </c>
      <c r="M57" s="3">
        <v>0</v>
      </c>
      <c r="N57" s="49">
        <v>0</v>
      </c>
      <c r="O57" s="49">
        <v>0</v>
      </c>
      <c r="P57" s="49">
        <v>0</v>
      </c>
      <c r="Q57" s="2">
        <v>0</v>
      </c>
      <c r="R57" s="2">
        <v>0</v>
      </c>
      <c r="S57" s="53" t="s">
        <v>36</v>
      </c>
      <c r="U57" s="1">
        <f t="shared" si="35"/>
        <v>1</v>
      </c>
      <c r="V57" s="1">
        <f t="shared" si="35"/>
        <v>1</v>
      </c>
      <c r="W57" s="1">
        <f t="shared" si="35"/>
        <v>0</v>
      </c>
      <c r="X57" s="1">
        <f t="shared" si="35"/>
        <v>0</v>
      </c>
      <c r="Y57" s="50">
        <f t="shared" si="35"/>
        <v>0</v>
      </c>
      <c r="Z57" s="50">
        <f t="shared" si="35"/>
        <v>0</v>
      </c>
      <c r="AA57" s="50">
        <f t="shared" si="35"/>
        <v>0</v>
      </c>
      <c r="AB57" s="50">
        <f t="shared" si="35"/>
        <v>0</v>
      </c>
      <c r="AC57" s="50">
        <f t="shared" si="35"/>
        <v>0</v>
      </c>
      <c r="AD57" s="50">
        <f t="shared" si="35"/>
        <v>0</v>
      </c>
      <c r="AE57" s="49">
        <f t="shared" si="35"/>
        <v>0</v>
      </c>
      <c r="AF57" s="49">
        <f t="shared" si="35"/>
        <v>0</v>
      </c>
      <c r="AG57" s="49">
        <f t="shared" si="35"/>
        <v>0</v>
      </c>
      <c r="AH57" s="2">
        <f t="shared" si="35"/>
        <v>0</v>
      </c>
      <c r="AI57" s="2">
        <f t="shared" si="35"/>
        <v>0</v>
      </c>
      <c r="AJ57" s="120">
        <f t="shared" si="1"/>
        <v>0.69047619047619047</v>
      </c>
      <c r="AK57" s="120">
        <f t="shared" si="34"/>
        <v>0.54761904761904767</v>
      </c>
      <c r="AL57" s="111">
        <f t="shared" si="3"/>
        <v>0.7142857142857143</v>
      </c>
      <c r="AM57" s="111">
        <f t="shared" si="4"/>
        <v>0.8571428571428571</v>
      </c>
      <c r="AN57" s="47">
        <f t="shared" si="5"/>
        <v>0.73809523809523814</v>
      </c>
      <c r="AO57" s="47">
        <f t="shared" si="6"/>
        <v>0.88095238095238093</v>
      </c>
      <c r="AP57" s="47">
        <f t="shared" si="7"/>
        <v>0.11904761904761904</v>
      </c>
      <c r="AQ57" s="122">
        <f t="shared" si="8"/>
        <v>0.8571428571428571</v>
      </c>
      <c r="AR57" s="122" t="s">
        <v>718</v>
      </c>
      <c r="AS57" s="47" t="s">
        <v>677</v>
      </c>
      <c r="AT57" s="47" t="str">
        <f t="shared" si="9"/>
        <v>NA</v>
      </c>
      <c r="AU57" s="47" t="str">
        <f t="shared" si="10"/>
        <v>NA</v>
      </c>
      <c r="AV57" s="47" t="str">
        <f t="shared" si="11"/>
        <v>NA</v>
      </c>
      <c r="AW57" s="47" t="str">
        <f t="shared" si="12"/>
        <v>NA</v>
      </c>
      <c r="AX57" s="47">
        <f t="shared" si="13"/>
        <v>0.88095238095238093</v>
      </c>
      <c r="AY57" s="47" t="str">
        <f t="shared" si="14"/>
        <v>NA</v>
      </c>
      <c r="AZ57" s="47" t="str">
        <f t="shared" si="15"/>
        <v>NA</v>
      </c>
      <c r="BA57" s="88">
        <f t="shared" si="16"/>
        <v>0.30952380952380942</v>
      </c>
      <c r="BB57" s="94" t="str">
        <f t="shared" si="17"/>
        <v>NA</v>
      </c>
      <c r="BC57" s="94" t="str">
        <f t="shared" si="18"/>
        <v>NA</v>
      </c>
      <c r="BD57" s="94" t="str">
        <f t="shared" si="19"/>
        <v>NA</v>
      </c>
      <c r="BE57" s="94" t="str">
        <f t="shared" si="20"/>
        <v>NA</v>
      </c>
      <c r="BF57" s="94">
        <f t="shared" si="21"/>
        <v>0.30952380952380942</v>
      </c>
      <c r="BG57" s="94" t="str">
        <f t="shared" si="22"/>
        <v>NA</v>
      </c>
      <c r="BH57" s="94" t="str">
        <f t="shared" si="23"/>
        <v>NA</v>
      </c>
      <c r="BI57" s="130">
        <f t="shared" si="24"/>
        <v>2.3809523809523836E-2</v>
      </c>
      <c r="BJ57" s="131" t="str">
        <f t="shared" si="25"/>
        <v>NA</v>
      </c>
      <c r="BK57" s="131" t="str">
        <f t="shared" si="26"/>
        <v>NA</v>
      </c>
      <c r="BL57" s="131" t="str">
        <f t="shared" si="27"/>
        <v>NA</v>
      </c>
      <c r="BM57" s="131" t="str">
        <f t="shared" si="28"/>
        <v>NA</v>
      </c>
      <c r="BN57" s="131">
        <f t="shared" si="29"/>
        <v>2.3809523809523836E-2</v>
      </c>
      <c r="BO57" s="131" t="str">
        <f t="shared" si="30"/>
        <v>NA</v>
      </c>
      <c r="BP57" s="131" t="str">
        <f t="shared" si="31"/>
        <v>NA</v>
      </c>
      <c r="BQ57" s="47"/>
      <c r="BR57" s="47"/>
      <c r="BS57" s="47"/>
    </row>
    <row r="58" spans="2:71" s="5" customFormat="1" x14ac:dyDescent="0.3">
      <c r="B58" s="51">
        <v>97</v>
      </c>
      <c r="C58" s="48">
        <v>3</v>
      </c>
      <c r="D58" s="1">
        <v>2</v>
      </c>
      <c r="E58" s="1">
        <v>2</v>
      </c>
      <c r="F58" s="1">
        <v>3</v>
      </c>
      <c r="G58" s="39">
        <v>1</v>
      </c>
      <c r="H58" s="3">
        <v>3</v>
      </c>
      <c r="I58" s="52">
        <v>0</v>
      </c>
      <c r="J58" s="3">
        <v>2</v>
      </c>
      <c r="K58" s="52">
        <v>0</v>
      </c>
      <c r="L58" s="3">
        <v>3</v>
      </c>
      <c r="M58" s="3">
        <v>2</v>
      </c>
      <c r="N58" s="49">
        <v>3</v>
      </c>
      <c r="O58" s="49">
        <v>3</v>
      </c>
      <c r="P58" s="49">
        <v>3</v>
      </c>
      <c r="Q58" s="2">
        <v>3</v>
      </c>
      <c r="R58" s="2">
        <v>3</v>
      </c>
      <c r="S58" s="53" t="s">
        <v>49</v>
      </c>
      <c r="U58" s="1">
        <f t="shared" si="35"/>
        <v>1</v>
      </c>
      <c r="V58" s="1">
        <f t="shared" si="35"/>
        <v>1</v>
      </c>
      <c r="W58" s="1">
        <f t="shared" si="35"/>
        <v>1</v>
      </c>
      <c r="X58" s="1">
        <f t="shared" si="35"/>
        <v>0</v>
      </c>
      <c r="Y58" s="50">
        <f t="shared" si="35"/>
        <v>1</v>
      </c>
      <c r="Z58" s="50">
        <f t="shared" si="35"/>
        <v>0</v>
      </c>
      <c r="AA58" s="50">
        <f t="shared" si="35"/>
        <v>1</v>
      </c>
      <c r="AB58" s="50">
        <f t="shared" si="35"/>
        <v>0</v>
      </c>
      <c r="AC58" s="50">
        <f t="shared" si="35"/>
        <v>1</v>
      </c>
      <c r="AD58" s="50">
        <f t="shared" si="35"/>
        <v>1</v>
      </c>
      <c r="AE58" s="49">
        <f t="shared" si="35"/>
        <v>1</v>
      </c>
      <c r="AF58" s="49">
        <f t="shared" si="35"/>
        <v>1</v>
      </c>
      <c r="AG58" s="49">
        <f t="shared" si="35"/>
        <v>1</v>
      </c>
      <c r="AH58" s="2">
        <f t="shared" si="35"/>
        <v>1</v>
      </c>
      <c r="AI58" s="2">
        <f t="shared" si="35"/>
        <v>1</v>
      </c>
      <c r="AJ58" s="120">
        <f t="shared" si="1"/>
        <v>0.52380952380952384</v>
      </c>
      <c r="AK58" s="120">
        <f t="shared" si="34"/>
        <v>0.66666666666666663</v>
      </c>
      <c r="AL58" s="111">
        <f t="shared" si="3"/>
        <v>0.5</v>
      </c>
      <c r="AM58" s="111">
        <f t="shared" si="4"/>
        <v>0.35714285714285715</v>
      </c>
      <c r="AN58" s="47">
        <f t="shared" si="5"/>
        <v>0.38095238095238093</v>
      </c>
      <c r="AO58" s="47">
        <f t="shared" si="6"/>
        <v>0.23809523809523808</v>
      </c>
      <c r="AP58" s="47">
        <f t="shared" si="7"/>
        <v>0.76190476190476186</v>
      </c>
      <c r="AQ58" s="122">
        <f t="shared" si="8"/>
        <v>0.66666666666666663</v>
      </c>
      <c r="AR58" s="122" t="s">
        <v>721</v>
      </c>
      <c r="AS58" s="47" t="s">
        <v>679</v>
      </c>
      <c r="AT58" s="47" t="str">
        <f t="shared" si="9"/>
        <v>NA</v>
      </c>
      <c r="AU58" s="47" t="str">
        <f t="shared" si="10"/>
        <v>NA</v>
      </c>
      <c r="AV58" s="47" t="str">
        <f t="shared" si="11"/>
        <v>NA</v>
      </c>
      <c r="AW58" s="47" t="str">
        <f t="shared" si="12"/>
        <v>NA</v>
      </c>
      <c r="AX58" s="47" t="str">
        <f t="shared" si="13"/>
        <v>NA</v>
      </c>
      <c r="AY58" s="47" t="str">
        <f t="shared" si="14"/>
        <v>NA</v>
      </c>
      <c r="AZ58" s="47">
        <f t="shared" si="15"/>
        <v>0.76190476190476186</v>
      </c>
      <c r="BA58" s="88">
        <f t="shared" si="16"/>
        <v>0.33333333333333331</v>
      </c>
      <c r="BB58" s="94" t="str">
        <f t="shared" si="17"/>
        <v>NA</v>
      </c>
      <c r="BC58" s="94" t="str">
        <f t="shared" si="18"/>
        <v>NA</v>
      </c>
      <c r="BD58" s="94" t="str">
        <f t="shared" si="19"/>
        <v>NA</v>
      </c>
      <c r="BE58" s="94" t="str">
        <f t="shared" si="20"/>
        <v>NA</v>
      </c>
      <c r="BF58" s="94" t="str">
        <f t="shared" si="21"/>
        <v>NA</v>
      </c>
      <c r="BG58" s="94" t="str">
        <f t="shared" si="22"/>
        <v>NA</v>
      </c>
      <c r="BH58" s="94">
        <f t="shared" si="23"/>
        <v>0.33333333333333331</v>
      </c>
      <c r="BI58" s="130">
        <f t="shared" si="24"/>
        <v>9.5238095238095233E-2</v>
      </c>
      <c r="BJ58" s="131" t="str">
        <f t="shared" si="25"/>
        <v>NA</v>
      </c>
      <c r="BK58" s="131" t="str">
        <f t="shared" si="26"/>
        <v>NA</v>
      </c>
      <c r="BL58" s="131" t="str">
        <f t="shared" si="27"/>
        <v>NA</v>
      </c>
      <c r="BM58" s="131" t="str">
        <f t="shared" si="28"/>
        <v>NA</v>
      </c>
      <c r="BN58" s="131" t="str">
        <f t="shared" si="29"/>
        <v>NA</v>
      </c>
      <c r="BO58" s="131" t="str">
        <f t="shared" si="30"/>
        <v>NA</v>
      </c>
      <c r="BP58" s="131">
        <f t="shared" si="31"/>
        <v>9.5238095238095233E-2</v>
      </c>
      <c r="BQ58" s="47"/>
      <c r="BR58" s="47"/>
      <c r="BS58" s="47"/>
    </row>
    <row r="59" spans="2:71" s="5" customFormat="1" x14ac:dyDescent="0.3">
      <c r="B59" s="51">
        <v>98</v>
      </c>
      <c r="C59" s="48">
        <v>3</v>
      </c>
      <c r="D59" s="1">
        <v>3</v>
      </c>
      <c r="E59" s="1">
        <v>3</v>
      </c>
      <c r="F59" s="1">
        <v>3</v>
      </c>
      <c r="G59" s="39">
        <v>3</v>
      </c>
      <c r="H59" s="3">
        <v>3</v>
      </c>
      <c r="I59" s="3">
        <v>3</v>
      </c>
      <c r="J59" s="3">
        <v>2</v>
      </c>
      <c r="K59" s="3">
        <v>3</v>
      </c>
      <c r="L59" s="3">
        <v>2</v>
      </c>
      <c r="M59" s="3">
        <v>3</v>
      </c>
      <c r="N59" s="49">
        <v>0</v>
      </c>
      <c r="O59" s="49">
        <v>1</v>
      </c>
      <c r="P59" s="49">
        <v>2</v>
      </c>
      <c r="Q59" s="2">
        <v>2</v>
      </c>
      <c r="R59" s="2">
        <v>3</v>
      </c>
      <c r="S59" s="7"/>
      <c r="U59" s="1">
        <f t="shared" si="35"/>
        <v>1</v>
      </c>
      <c r="V59" s="1">
        <f t="shared" si="35"/>
        <v>1</v>
      </c>
      <c r="W59" s="1">
        <f t="shared" si="35"/>
        <v>1</v>
      </c>
      <c r="X59" s="1">
        <f t="shared" si="35"/>
        <v>1</v>
      </c>
      <c r="Y59" s="50">
        <f t="shared" si="35"/>
        <v>1</v>
      </c>
      <c r="Z59" s="50">
        <f t="shared" si="35"/>
        <v>1</v>
      </c>
      <c r="AA59" s="50">
        <f t="shared" si="35"/>
        <v>1</v>
      </c>
      <c r="AB59" s="50">
        <f t="shared" si="35"/>
        <v>1</v>
      </c>
      <c r="AC59" s="50">
        <f t="shared" si="35"/>
        <v>1</v>
      </c>
      <c r="AD59" s="50">
        <f t="shared" si="35"/>
        <v>1</v>
      </c>
      <c r="AE59" s="49">
        <f t="shared" si="35"/>
        <v>0</v>
      </c>
      <c r="AF59" s="49">
        <f t="shared" si="35"/>
        <v>0</v>
      </c>
      <c r="AG59" s="49">
        <f t="shared" si="35"/>
        <v>1</v>
      </c>
      <c r="AH59" s="2">
        <f t="shared" si="35"/>
        <v>1</v>
      </c>
      <c r="AI59" s="2">
        <f t="shared" si="35"/>
        <v>1</v>
      </c>
      <c r="AJ59" s="120">
        <f t="shared" si="1"/>
        <v>0.54761904761904767</v>
      </c>
      <c r="AK59" s="120">
        <f t="shared" si="34"/>
        <v>0.6428571428571429</v>
      </c>
      <c r="AL59" s="111">
        <f t="shared" si="3"/>
        <v>0.52380952380952384</v>
      </c>
      <c r="AM59" s="111">
        <f t="shared" si="4"/>
        <v>0.42857142857142855</v>
      </c>
      <c r="AN59" s="47">
        <f t="shared" si="5"/>
        <v>0.30952380952380953</v>
      </c>
      <c r="AO59" s="47">
        <f t="shared" si="6"/>
        <v>0.21428571428571427</v>
      </c>
      <c r="AP59" s="47">
        <f t="shared" si="7"/>
        <v>0.7857142857142857</v>
      </c>
      <c r="AQ59" s="122">
        <f t="shared" si="8"/>
        <v>0.6428571428571429</v>
      </c>
      <c r="AR59" s="122" t="s">
        <v>721</v>
      </c>
      <c r="AS59" s="47" t="s">
        <v>679</v>
      </c>
      <c r="AT59" s="47" t="str">
        <f t="shared" si="9"/>
        <v>NA</v>
      </c>
      <c r="AU59" s="47" t="str">
        <f t="shared" si="10"/>
        <v>NA</v>
      </c>
      <c r="AV59" s="47" t="str">
        <f t="shared" si="11"/>
        <v>NA</v>
      </c>
      <c r="AW59" s="47" t="str">
        <f t="shared" si="12"/>
        <v>NA</v>
      </c>
      <c r="AX59" s="47" t="str">
        <f t="shared" si="13"/>
        <v>NA</v>
      </c>
      <c r="AY59" s="47" t="str">
        <f t="shared" si="14"/>
        <v>NA</v>
      </c>
      <c r="AZ59" s="47">
        <f t="shared" si="15"/>
        <v>0.7857142857142857</v>
      </c>
      <c r="BA59" s="88">
        <f t="shared" si="16"/>
        <v>0.3968253968253968</v>
      </c>
      <c r="BB59" s="94" t="str">
        <f t="shared" si="17"/>
        <v>NA</v>
      </c>
      <c r="BC59" s="94" t="str">
        <f t="shared" si="18"/>
        <v>NA</v>
      </c>
      <c r="BD59" s="94" t="str">
        <f t="shared" si="19"/>
        <v>NA</v>
      </c>
      <c r="BE59" s="94" t="str">
        <f t="shared" si="20"/>
        <v>NA</v>
      </c>
      <c r="BF59" s="94" t="str">
        <f t="shared" si="21"/>
        <v>NA</v>
      </c>
      <c r="BG59" s="94" t="str">
        <f t="shared" si="22"/>
        <v>NA</v>
      </c>
      <c r="BH59" s="94">
        <f t="shared" si="23"/>
        <v>0.3968253968253968</v>
      </c>
      <c r="BI59" s="130">
        <f t="shared" si="24"/>
        <v>0.14285714285714279</v>
      </c>
      <c r="BJ59" s="131" t="str">
        <f t="shared" si="25"/>
        <v>NA</v>
      </c>
      <c r="BK59" s="131" t="str">
        <f t="shared" si="26"/>
        <v>NA</v>
      </c>
      <c r="BL59" s="131" t="str">
        <f t="shared" si="27"/>
        <v>NA</v>
      </c>
      <c r="BM59" s="131" t="str">
        <f t="shared" si="28"/>
        <v>NA</v>
      </c>
      <c r="BN59" s="131" t="str">
        <f t="shared" si="29"/>
        <v>NA</v>
      </c>
      <c r="BO59" s="131" t="str">
        <f t="shared" si="30"/>
        <v>NA</v>
      </c>
      <c r="BP59" s="131">
        <f t="shared" si="31"/>
        <v>0.14285714285714279</v>
      </c>
      <c r="BQ59" s="47"/>
      <c r="BR59" s="47"/>
      <c r="BS59" s="47"/>
    </row>
    <row r="60" spans="2:71" s="5" customFormat="1" x14ac:dyDescent="0.3">
      <c r="B60" s="51"/>
      <c r="C60" s="48"/>
      <c r="D60" s="1"/>
      <c r="E60" s="1"/>
      <c r="F60" s="1"/>
      <c r="G60" s="39"/>
      <c r="H60" s="3"/>
      <c r="I60" s="3"/>
      <c r="J60" s="3"/>
      <c r="K60" s="3"/>
      <c r="L60" s="3"/>
      <c r="M60" s="3"/>
      <c r="N60" s="49"/>
      <c r="O60" s="49"/>
      <c r="P60" s="49"/>
      <c r="Q60" s="2"/>
      <c r="R60" s="2"/>
      <c r="S60" s="7"/>
      <c r="U60" s="1"/>
      <c r="V60" s="1"/>
      <c r="W60" s="1"/>
      <c r="X60" s="1"/>
      <c r="Y60" s="50"/>
      <c r="Z60" s="50"/>
      <c r="AA60" s="50"/>
      <c r="AB60" s="50"/>
      <c r="AC60" s="50"/>
      <c r="AD60" s="50"/>
      <c r="AE60" s="49"/>
      <c r="AF60" s="49"/>
      <c r="AG60" s="49"/>
      <c r="AH60" s="2"/>
      <c r="AI60" s="2"/>
      <c r="AJ60" s="120"/>
      <c r="AK60" s="120"/>
      <c r="AL60" s="111"/>
      <c r="AM60" s="111"/>
      <c r="AN60" s="47"/>
      <c r="AO60" s="47"/>
      <c r="AP60" s="47"/>
      <c r="AQ60" s="122"/>
      <c r="AR60" s="122"/>
      <c r="AS60" s="47"/>
      <c r="AT60" s="47"/>
      <c r="AU60" s="47"/>
      <c r="AV60" s="47"/>
      <c r="AW60" s="47"/>
      <c r="AX60" s="47"/>
      <c r="AY60" s="47"/>
      <c r="AZ60" s="47"/>
      <c r="BA60" s="88"/>
      <c r="BB60" s="94"/>
      <c r="BC60" s="94"/>
      <c r="BD60" s="94"/>
      <c r="BE60" s="94"/>
      <c r="BF60" s="94"/>
      <c r="BG60" s="94"/>
      <c r="BH60" s="94"/>
      <c r="BI60" s="130"/>
      <c r="BJ60" s="131"/>
      <c r="BK60" s="131"/>
      <c r="BL60" s="131"/>
      <c r="BM60" s="131"/>
      <c r="BN60" s="131"/>
      <c r="BO60" s="131"/>
      <c r="BP60" s="131"/>
      <c r="BQ60" s="47"/>
      <c r="BR60" s="47"/>
      <c r="BS60" s="47"/>
    </row>
    <row r="61" spans="2:71" s="5" customFormat="1" x14ac:dyDescent="0.3">
      <c r="B61" s="51"/>
      <c r="C61" s="48"/>
      <c r="D61" s="1"/>
      <c r="E61" s="1"/>
      <c r="F61" s="1"/>
      <c r="G61" s="39"/>
      <c r="H61" s="3"/>
      <c r="I61" s="3"/>
      <c r="J61" s="3"/>
      <c r="K61" s="3"/>
      <c r="L61" s="3"/>
      <c r="M61" s="3"/>
      <c r="N61" s="49"/>
      <c r="O61" s="49"/>
      <c r="P61" s="49"/>
      <c r="Q61" s="2"/>
      <c r="R61" s="2"/>
      <c r="S61" s="7"/>
      <c r="U61" s="1"/>
      <c r="V61" s="1"/>
      <c r="W61" s="1"/>
      <c r="X61" s="1"/>
      <c r="Y61" s="50"/>
      <c r="Z61" s="50"/>
      <c r="AA61" s="50"/>
      <c r="AB61" s="50"/>
      <c r="AC61" s="50"/>
      <c r="AD61" s="50"/>
      <c r="AE61" s="49"/>
      <c r="AF61" s="49"/>
      <c r="AG61" s="49"/>
      <c r="AH61" s="2"/>
      <c r="AI61" s="2"/>
      <c r="AJ61" s="120"/>
      <c r="AK61" s="120"/>
      <c r="AL61" s="111"/>
      <c r="AM61" s="111"/>
      <c r="AN61" s="47"/>
      <c r="AO61" s="47"/>
      <c r="AP61" s="47"/>
      <c r="AQ61" s="122"/>
      <c r="AR61" s="122"/>
      <c r="AS61" s="47"/>
      <c r="AT61" s="47"/>
      <c r="AU61" s="47"/>
      <c r="AV61" s="47"/>
      <c r="AW61" s="47"/>
      <c r="AX61" s="47"/>
      <c r="AY61" s="47"/>
      <c r="AZ61" s="47"/>
      <c r="BA61" s="88"/>
      <c r="BB61" s="94"/>
      <c r="BC61" s="94"/>
      <c r="BD61" s="94"/>
      <c r="BE61" s="94"/>
      <c r="BF61" s="94"/>
      <c r="BG61" s="94"/>
      <c r="BH61" s="94"/>
      <c r="BI61" s="130"/>
      <c r="BJ61" s="131"/>
      <c r="BK61" s="131"/>
      <c r="BL61" s="131"/>
      <c r="BM61" s="131"/>
      <c r="BN61" s="131"/>
      <c r="BO61" s="131"/>
      <c r="BP61" s="131"/>
      <c r="BQ61" s="47"/>
      <c r="BR61" s="47"/>
      <c r="BS61" s="47"/>
    </row>
    <row r="62" spans="2:71" s="5" customFormat="1" x14ac:dyDescent="0.3">
      <c r="B62" s="51">
        <v>106</v>
      </c>
      <c r="C62" s="48">
        <v>3</v>
      </c>
      <c r="D62" s="1">
        <v>2</v>
      </c>
      <c r="E62" s="1">
        <v>3</v>
      </c>
      <c r="F62" s="1">
        <v>2</v>
      </c>
      <c r="G62" s="39">
        <v>2</v>
      </c>
      <c r="H62" s="3">
        <v>3</v>
      </c>
      <c r="I62" s="3">
        <v>2</v>
      </c>
      <c r="J62" s="3">
        <v>3</v>
      </c>
      <c r="K62" s="3">
        <v>3</v>
      </c>
      <c r="L62" s="3">
        <v>2</v>
      </c>
      <c r="M62" s="52">
        <v>1</v>
      </c>
      <c r="N62" s="49">
        <v>0</v>
      </c>
      <c r="O62" s="49">
        <v>0</v>
      </c>
      <c r="P62" s="49">
        <v>2</v>
      </c>
      <c r="Q62" s="2">
        <v>0</v>
      </c>
      <c r="R62" s="2">
        <v>0</v>
      </c>
      <c r="S62" s="53" t="s">
        <v>31</v>
      </c>
      <c r="U62" s="1">
        <f t="shared" si="35"/>
        <v>1</v>
      </c>
      <c r="V62" s="1">
        <f t="shared" si="35"/>
        <v>1</v>
      </c>
      <c r="W62" s="1">
        <f t="shared" si="35"/>
        <v>1</v>
      </c>
      <c r="X62" s="1">
        <f t="shared" si="35"/>
        <v>1</v>
      </c>
      <c r="Y62" s="50">
        <f t="shared" si="35"/>
        <v>1</v>
      </c>
      <c r="Z62" s="50">
        <f t="shared" si="35"/>
        <v>1</v>
      </c>
      <c r="AA62" s="50">
        <f t="shared" si="35"/>
        <v>1</v>
      </c>
      <c r="AB62" s="50">
        <f t="shared" si="35"/>
        <v>1</v>
      </c>
      <c r="AC62" s="50">
        <f t="shared" si="35"/>
        <v>1</v>
      </c>
      <c r="AD62" s="50">
        <f t="shared" si="35"/>
        <v>0</v>
      </c>
      <c r="AE62" s="49">
        <f t="shared" si="35"/>
        <v>0</v>
      </c>
      <c r="AF62" s="49">
        <f t="shared" si="35"/>
        <v>0</v>
      </c>
      <c r="AG62" s="49">
        <f t="shared" si="35"/>
        <v>1</v>
      </c>
      <c r="AH62" s="2">
        <f t="shared" si="35"/>
        <v>0</v>
      </c>
      <c r="AI62" s="2">
        <f t="shared" si="35"/>
        <v>0</v>
      </c>
      <c r="AJ62" s="120">
        <f t="shared" si="1"/>
        <v>0.73809523809523814</v>
      </c>
      <c r="AK62" s="120">
        <f t="shared" si="34"/>
        <v>0.59523809523809523</v>
      </c>
      <c r="AL62" s="111">
        <f t="shared" si="3"/>
        <v>0.42857142857142855</v>
      </c>
      <c r="AM62" s="111">
        <f t="shared" si="4"/>
        <v>0.5714285714285714</v>
      </c>
      <c r="AN62" s="47">
        <f t="shared" si="5"/>
        <v>0.30952380952380953</v>
      </c>
      <c r="AO62" s="47">
        <f t="shared" si="6"/>
        <v>0.45238095238095238</v>
      </c>
      <c r="AP62" s="47">
        <f t="shared" si="7"/>
        <v>0.54761904761904767</v>
      </c>
      <c r="AQ62" s="122">
        <f t="shared" si="8"/>
        <v>0.73809523809523814</v>
      </c>
      <c r="AR62" s="122" t="s">
        <v>722</v>
      </c>
      <c r="AS62" s="47" t="s">
        <v>694</v>
      </c>
      <c r="AT62" s="47">
        <f t="shared" si="9"/>
        <v>0.73809523809523814</v>
      </c>
      <c r="AU62" s="47" t="str">
        <f t="shared" si="10"/>
        <v>NA</v>
      </c>
      <c r="AV62" s="47" t="str">
        <f t="shared" si="11"/>
        <v>NA</v>
      </c>
      <c r="AW62" s="47" t="str">
        <f t="shared" si="12"/>
        <v>NA</v>
      </c>
      <c r="AX62" s="47" t="str">
        <f t="shared" si="13"/>
        <v>NA</v>
      </c>
      <c r="AY62" s="47" t="str">
        <f t="shared" si="14"/>
        <v>NA</v>
      </c>
      <c r="AZ62" s="47" t="str">
        <f t="shared" si="15"/>
        <v>NA</v>
      </c>
      <c r="BA62" s="88">
        <f t="shared" si="16"/>
        <v>0.30158730158730163</v>
      </c>
      <c r="BB62" s="94">
        <f t="shared" si="17"/>
        <v>0.30158730158730163</v>
      </c>
      <c r="BC62" s="94" t="str">
        <f t="shared" si="18"/>
        <v>NA</v>
      </c>
      <c r="BD62" s="94" t="str">
        <f t="shared" si="19"/>
        <v>NA</v>
      </c>
      <c r="BE62" s="94" t="str">
        <f t="shared" si="20"/>
        <v>NA</v>
      </c>
      <c r="BF62" s="94" t="str">
        <f t="shared" si="21"/>
        <v>NA</v>
      </c>
      <c r="BG62" s="94" t="str">
        <f t="shared" si="22"/>
        <v>NA</v>
      </c>
      <c r="BH62" s="94" t="str">
        <f t="shared" si="23"/>
        <v>NA</v>
      </c>
      <c r="BI62" s="130">
        <f t="shared" si="24"/>
        <v>0.19047619047619047</v>
      </c>
      <c r="BJ62" s="131">
        <f t="shared" si="25"/>
        <v>0.19047619047619047</v>
      </c>
      <c r="BK62" s="131" t="str">
        <f t="shared" si="26"/>
        <v>NA</v>
      </c>
      <c r="BL62" s="131" t="str">
        <f t="shared" si="27"/>
        <v>NA</v>
      </c>
      <c r="BM62" s="131" t="str">
        <f t="shared" si="28"/>
        <v>NA</v>
      </c>
      <c r="BN62" s="131" t="str">
        <f t="shared" si="29"/>
        <v>NA</v>
      </c>
      <c r="BO62" s="131" t="str">
        <f t="shared" si="30"/>
        <v>NA</v>
      </c>
      <c r="BP62" s="131" t="str">
        <f t="shared" si="31"/>
        <v>NA</v>
      </c>
      <c r="BQ62" s="47"/>
      <c r="BR62" s="47"/>
      <c r="BS62" s="47"/>
    </row>
    <row r="63" spans="2:71" s="5" customFormat="1" x14ac:dyDescent="0.3">
      <c r="B63" s="51">
        <v>107</v>
      </c>
      <c r="C63" s="48">
        <v>2</v>
      </c>
      <c r="D63" s="1">
        <v>2</v>
      </c>
      <c r="E63" s="1">
        <v>3</v>
      </c>
      <c r="F63" s="1">
        <v>2</v>
      </c>
      <c r="G63" s="39">
        <v>0</v>
      </c>
      <c r="H63" s="52">
        <v>0</v>
      </c>
      <c r="I63" s="52">
        <v>0</v>
      </c>
      <c r="J63" s="52">
        <v>1</v>
      </c>
      <c r="K63" s="52">
        <v>2</v>
      </c>
      <c r="L63" s="3">
        <v>1</v>
      </c>
      <c r="M63" s="52">
        <v>0</v>
      </c>
      <c r="N63" s="49">
        <v>2</v>
      </c>
      <c r="O63" s="49">
        <v>1</v>
      </c>
      <c r="P63" s="49">
        <v>0</v>
      </c>
      <c r="Q63" s="2">
        <v>1</v>
      </c>
      <c r="R63" s="2">
        <v>2</v>
      </c>
      <c r="S63" s="53" t="s">
        <v>37</v>
      </c>
      <c r="U63" s="1">
        <f t="shared" si="35"/>
        <v>1</v>
      </c>
      <c r="V63" s="1">
        <f t="shared" si="35"/>
        <v>1</v>
      </c>
      <c r="W63" s="1">
        <f t="shared" si="35"/>
        <v>1</v>
      </c>
      <c r="X63" s="1">
        <f t="shared" si="35"/>
        <v>0</v>
      </c>
      <c r="Y63" s="50">
        <f t="shared" si="35"/>
        <v>0</v>
      </c>
      <c r="Z63" s="50">
        <f t="shared" si="35"/>
        <v>0</v>
      </c>
      <c r="AA63" s="50">
        <f t="shared" si="35"/>
        <v>0</v>
      </c>
      <c r="AB63" s="50">
        <f t="shared" si="35"/>
        <v>1</v>
      </c>
      <c r="AC63" s="50">
        <f t="shared" si="35"/>
        <v>0</v>
      </c>
      <c r="AD63" s="50">
        <f t="shared" si="35"/>
        <v>0</v>
      </c>
      <c r="AE63" s="49">
        <f t="shared" si="35"/>
        <v>1</v>
      </c>
      <c r="AF63" s="49">
        <f t="shared" si="35"/>
        <v>0</v>
      </c>
      <c r="AG63" s="49">
        <f t="shared" si="35"/>
        <v>0</v>
      </c>
      <c r="AH63" s="2">
        <f t="shared" si="35"/>
        <v>0</v>
      </c>
      <c r="AI63" s="2">
        <f t="shared" si="35"/>
        <v>1</v>
      </c>
      <c r="AJ63" s="120">
        <f t="shared" si="1"/>
        <v>0.59523809523809523</v>
      </c>
      <c r="AK63" s="120">
        <f t="shared" si="34"/>
        <v>0.59523809523809523</v>
      </c>
      <c r="AL63" s="111">
        <f t="shared" si="3"/>
        <v>0.7142857142857143</v>
      </c>
      <c r="AM63" s="111">
        <f t="shared" si="4"/>
        <v>0.7142857142857143</v>
      </c>
      <c r="AN63" s="47">
        <f t="shared" si="5"/>
        <v>0.59523809523809523</v>
      </c>
      <c r="AO63" s="47">
        <f t="shared" si="6"/>
        <v>0.59523809523809523</v>
      </c>
      <c r="AP63" s="47">
        <f t="shared" si="7"/>
        <v>0.40476190476190477</v>
      </c>
      <c r="AQ63" s="122">
        <f t="shared" si="8"/>
        <v>0.7142857142857143</v>
      </c>
      <c r="AR63" s="122" t="s">
        <v>718</v>
      </c>
      <c r="AS63" s="47" t="s">
        <v>694</v>
      </c>
      <c r="AT63" s="47">
        <f t="shared" si="9"/>
        <v>0.7142857142857143</v>
      </c>
      <c r="AU63" s="47" t="str">
        <f t="shared" si="10"/>
        <v>NA</v>
      </c>
      <c r="AV63" s="47" t="str">
        <f t="shared" si="11"/>
        <v>NA</v>
      </c>
      <c r="AW63" s="47" t="str">
        <f t="shared" si="12"/>
        <v>NA</v>
      </c>
      <c r="AX63" s="47" t="str">
        <f t="shared" si="13"/>
        <v>NA</v>
      </c>
      <c r="AY63" s="47" t="str">
        <f t="shared" si="14"/>
        <v>NA</v>
      </c>
      <c r="AZ63" s="47" t="str">
        <f t="shared" si="15"/>
        <v>NA</v>
      </c>
      <c r="BA63" s="88">
        <f t="shared" si="16"/>
        <v>0.18253968253968256</v>
      </c>
      <c r="BB63" s="94">
        <f t="shared" si="17"/>
        <v>0.18253968253968256</v>
      </c>
      <c r="BC63" s="94" t="str">
        <f t="shared" si="18"/>
        <v>NA</v>
      </c>
      <c r="BD63" s="94" t="str">
        <f t="shared" si="19"/>
        <v>NA</v>
      </c>
      <c r="BE63" s="94" t="str">
        <f t="shared" si="20"/>
        <v>NA</v>
      </c>
      <c r="BF63" s="94" t="str">
        <f t="shared" si="21"/>
        <v>NA</v>
      </c>
      <c r="BG63" s="94" t="str">
        <f t="shared" si="22"/>
        <v>NA</v>
      </c>
      <c r="BH63" s="94" t="str">
        <f t="shared" si="23"/>
        <v>NA</v>
      </c>
      <c r="BI63" s="130">
        <f t="shared" si="24"/>
        <v>0.11904761904761907</v>
      </c>
      <c r="BJ63" s="131">
        <f t="shared" si="25"/>
        <v>0.11904761904761907</v>
      </c>
      <c r="BK63" s="131" t="str">
        <f t="shared" si="26"/>
        <v>NA</v>
      </c>
      <c r="BL63" s="131" t="str">
        <f t="shared" si="27"/>
        <v>NA</v>
      </c>
      <c r="BM63" s="131" t="str">
        <f t="shared" si="28"/>
        <v>NA</v>
      </c>
      <c r="BN63" s="131" t="str">
        <f t="shared" si="29"/>
        <v>NA</v>
      </c>
      <c r="BO63" s="131" t="str">
        <f t="shared" si="30"/>
        <v>NA</v>
      </c>
      <c r="BP63" s="131" t="str">
        <f t="shared" si="31"/>
        <v>NA</v>
      </c>
      <c r="BQ63" s="47"/>
      <c r="BR63" s="47"/>
      <c r="BS63" s="47"/>
    </row>
    <row r="64" spans="2:71" s="5" customFormat="1" x14ac:dyDescent="0.3">
      <c r="B64" s="51">
        <v>109</v>
      </c>
      <c r="C64" s="48">
        <v>3</v>
      </c>
      <c r="D64" s="1">
        <v>3</v>
      </c>
      <c r="E64" s="1">
        <v>3</v>
      </c>
      <c r="F64" s="1">
        <v>2</v>
      </c>
      <c r="G64" s="39">
        <v>0</v>
      </c>
      <c r="H64" s="52">
        <v>1</v>
      </c>
      <c r="I64" s="52">
        <v>0</v>
      </c>
      <c r="J64" s="52">
        <v>0</v>
      </c>
      <c r="K64" s="3">
        <v>0</v>
      </c>
      <c r="L64" s="3">
        <v>1</v>
      </c>
      <c r="M64" s="3">
        <v>0</v>
      </c>
      <c r="N64" s="49">
        <v>0</v>
      </c>
      <c r="O64" s="49">
        <v>0</v>
      </c>
      <c r="P64" s="49">
        <v>0</v>
      </c>
      <c r="Q64" s="2">
        <v>0</v>
      </c>
      <c r="R64" s="2">
        <v>0</v>
      </c>
      <c r="S64" s="53" t="s">
        <v>37</v>
      </c>
      <c r="U64" s="1">
        <f t="shared" si="35"/>
        <v>1</v>
      </c>
      <c r="V64" s="1">
        <f t="shared" si="35"/>
        <v>1</v>
      </c>
      <c r="W64" s="1">
        <f t="shared" si="35"/>
        <v>1</v>
      </c>
      <c r="X64" s="1">
        <f t="shared" si="35"/>
        <v>0</v>
      </c>
      <c r="Y64" s="50">
        <f t="shared" si="35"/>
        <v>0</v>
      </c>
      <c r="Z64" s="50">
        <f t="shared" si="35"/>
        <v>0</v>
      </c>
      <c r="AA64" s="50">
        <f t="shared" si="35"/>
        <v>0</v>
      </c>
      <c r="AB64" s="50">
        <f t="shared" si="35"/>
        <v>0</v>
      </c>
      <c r="AC64" s="50">
        <f t="shared" si="35"/>
        <v>0</v>
      </c>
      <c r="AD64" s="50">
        <f t="shared" si="35"/>
        <v>0</v>
      </c>
      <c r="AE64" s="49">
        <f t="shared" si="35"/>
        <v>0</v>
      </c>
      <c r="AF64" s="49">
        <f t="shared" si="35"/>
        <v>0</v>
      </c>
      <c r="AG64" s="49">
        <f t="shared" si="35"/>
        <v>0</v>
      </c>
      <c r="AH64" s="2">
        <f t="shared" si="35"/>
        <v>0</v>
      </c>
      <c r="AI64" s="2">
        <f t="shared" si="35"/>
        <v>0</v>
      </c>
      <c r="AJ64" s="120">
        <f t="shared" si="1"/>
        <v>0.80952380952380953</v>
      </c>
      <c r="AK64" s="120">
        <f t="shared" si="34"/>
        <v>0.66666666666666663</v>
      </c>
      <c r="AL64" s="111">
        <f t="shared" si="3"/>
        <v>0.7857142857142857</v>
      </c>
      <c r="AM64" s="111">
        <f t="shared" si="4"/>
        <v>0.9285714285714286</v>
      </c>
      <c r="AN64" s="47">
        <f t="shared" si="5"/>
        <v>0.61904761904761907</v>
      </c>
      <c r="AO64" s="47">
        <f t="shared" si="6"/>
        <v>0.76190476190476186</v>
      </c>
      <c r="AP64" s="47">
        <f t="shared" si="7"/>
        <v>0.23809523809523808</v>
      </c>
      <c r="AQ64" s="122">
        <f t="shared" si="8"/>
        <v>0.9285714285714286</v>
      </c>
      <c r="AR64" s="122" t="s">
        <v>718</v>
      </c>
      <c r="AS64" s="47" t="s">
        <v>694</v>
      </c>
      <c r="AT64" s="47">
        <f t="shared" si="9"/>
        <v>0.9285714285714286</v>
      </c>
      <c r="AU64" s="47" t="str">
        <f t="shared" si="10"/>
        <v>NA</v>
      </c>
      <c r="AV64" s="47" t="str">
        <f t="shared" si="11"/>
        <v>NA</v>
      </c>
      <c r="AW64" s="47" t="str">
        <f t="shared" si="12"/>
        <v>NA</v>
      </c>
      <c r="AX64" s="47" t="str">
        <f t="shared" si="13"/>
        <v>NA</v>
      </c>
      <c r="AY64" s="47" t="str">
        <f t="shared" si="14"/>
        <v>NA</v>
      </c>
      <c r="AZ64" s="47" t="str">
        <f t="shared" si="15"/>
        <v>NA</v>
      </c>
      <c r="BA64" s="88">
        <f t="shared" si="16"/>
        <v>0.38888888888888895</v>
      </c>
      <c r="BB64" s="94">
        <f t="shared" si="17"/>
        <v>0.38888888888888895</v>
      </c>
      <c r="BC64" s="94" t="str">
        <f t="shared" si="18"/>
        <v>NA</v>
      </c>
      <c r="BD64" s="94" t="str">
        <f t="shared" si="19"/>
        <v>NA</v>
      </c>
      <c r="BE64" s="94" t="str">
        <f t="shared" si="20"/>
        <v>NA</v>
      </c>
      <c r="BF64" s="94" t="str">
        <f t="shared" si="21"/>
        <v>NA</v>
      </c>
      <c r="BG64" s="94" t="str">
        <f t="shared" si="22"/>
        <v>NA</v>
      </c>
      <c r="BH64" s="94" t="str">
        <f t="shared" si="23"/>
        <v>NA</v>
      </c>
      <c r="BI64" s="130">
        <f t="shared" si="24"/>
        <v>0.16666666666666674</v>
      </c>
      <c r="BJ64" s="131">
        <f t="shared" si="25"/>
        <v>0.16666666666666674</v>
      </c>
      <c r="BK64" s="131" t="str">
        <f t="shared" si="26"/>
        <v>NA</v>
      </c>
      <c r="BL64" s="131" t="str">
        <f t="shared" si="27"/>
        <v>NA</v>
      </c>
      <c r="BM64" s="131" t="str">
        <f t="shared" si="28"/>
        <v>NA</v>
      </c>
      <c r="BN64" s="131" t="str">
        <f t="shared" si="29"/>
        <v>NA</v>
      </c>
      <c r="BO64" s="131" t="str">
        <f t="shared" si="30"/>
        <v>NA</v>
      </c>
      <c r="BP64" s="131" t="str">
        <f t="shared" si="31"/>
        <v>NA</v>
      </c>
      <c r="BQ64" s="47"/>
      <c r="BR64" s="47"/>
      <c r="BS64" s="47"/>
    </row>
    <row r="65" spans="2:71" s="5" customFormat="1" x14ac:dyDescent="0.3">
      <c r="B65" s="51">
        <v>111</v>
      </c>
      <c r="C65" s="48">
        <v>3</v>
      </c>
      <c r="D65" s="1">
        <v>1</v>
      </c>
      <c r="E65" s="1">
        <v>0</v>
      </c>
      <c r="F65" s="1">
        <v>1</v>
      </c>
      <c r="G65" s="39">
        <v>0</v>
      </c>
      <c r="H65" s="3">
        <v>0</v>
      </c>
      <c r="I65" s="3">
        <v>0</v>
      </c>
      <c r="J65" s="3">
        <v>0</v>
      </c>
      <c r="K65" s="3">
        <v>0</v>
      </c>
      <c r="L65" s="3">
        <v>0</v>
      </c>
      <c r="M65" s="3">
        <v>0</v>
      </c>
      <c r="N65" s="49">
        <v>0</v>
      </c>
      <c r="O65" s="49">
        <v>0</v>
      </c>
      <c r="P65" s="49">
        <v>0</v>
      </c>
      <c r="Q65" s="2">
        <v>0</v>
      </c>
      <c r="R65" s="2">
        <v>0</v>
      </c>
      <c r="S65" s="7"/>
      <c r="U65" s="1">
        <f t="shared" si="35"/>
        <v>0</v>
      </c>
      <c r="V65" s="1">
        <f t="shared" si="35"/>
        <v>0</v>
      </c>
      <c r="W65" s="1">
        <f t="shared" si="35"/>
        <v>0</v>
      </c>
      <c r="X65" s="1">
        <f t="shared" si="35"/>
        <v>0</v>
      </c>
      <c r="Y65" s="50">
        <f t="shared" si="35"/>
        <v>0</v>
      </c>
      <c r="Z65" s="50">
        <f t="shared" si="35"/>
        <v>0</v>
      </c>
      <c r="AA65" s="50">
        <f t="shared" si="35"/>
        <v>0</v>
      </c>
      <c r="AB65" s="50">
        <f t="shared" si="35"/>
        <v>0</v>
      </c>
      <c r="AC65" s="50">
        <f t="shared" si="35"/>
        <v>0</v>
      </c>
      <c r="AD65" s="50">
        <f t="shared" si="35"/>
        <v>0</v>
      </c>
      <c r="AE65" s="49">
        <f t="shared" si="35"/>
        <v>0</v>
      </c>
      <c r="AF65" s="49">
        <f t="shared" si="35"/>
        <v>0</v>
      </c>
      <c r="AG65" s="49">
        <f t="shared" si="35"/>
        <v>0</v>
      </c>
      <c r="AH65" s="2">
        <f t="shared" si="35"/>
        <v>0</v>
      </c>
      <c r="AI65" s="2">
        <f t="shared" si="35"/>
        <v>0</v>
      </c>
      <c r="AJ65" s="120">
        <f t="shared" si="1"/>
        <v>0.61904761904761907</v>
      </c>
      <c r="AK65" s="120">
        <f t="shared" si="34"/>
        <v>0.47619047619047616</v>
      </c>
      <c r="AL65" s="111">
        <f t="shared" si="3"/>
        <v>0.69047619047619047</v>
      </c>
      <c r="AM65" s="111">
        <f t="shared" si="4"/>
        <v>0.83333333333333337</v>
      </c>
      <c r="AN65" s="47">
        <f t="shared" si="5"/>
        <v>0.80952380952380953</v>
      </c>
      <c r="AO65" s="47">
        <f t="shared" si="6"/>
        <v>0.95238095238095233</v>
      </c>
      <c r="AP65" s="47">
        <f t="shared" si="7"/>
        <v>4.7619047619047616E-2</v>
      </c>
      <c r="AQ65" s="122">
        <f t="shared" si="8"/>
        <v>0.83333333333333337</v>
      </c>
      <c r="AR65" s="122" t="s">
        <v>718</v>
      </c>
      <c r="AS65" s="47" t="s">
        <v>677</v>
      </c>
      <c r="AT65" s="47" t="str">
        <f t="shared" si="9"/>
        <v>NA</v>
      </c>
      <c r="AU65" s="47" t="str">
        <f t="shared" si="10"/>
        <v>NA</v>
      </c>
      <c r="AV65" s="47" t="str">
        <f t="shared" si="11"/>
        <v>NA</v>
      </c>
      <c r="AW65" s="47" t="str">
        <f t="shared" si="12"/>
        <v>NA</v>
      </c>
      <c r="AX65" s="47">
        <f t="shared" si="13"/>
        <v>0.95238095238095233</v>
      </c>
      <c r="AY65" s="47" t="str">
        <f t="shared" si="14"/>
        <v>NA</v>
      </c>
      <c r="AZ65" s="47" t="str">
        <f t="shared" si="15"/>
        <v>NA</v>
      </c>
      <c r="BA65" s="88">
        <f t="shared" si="16"/>
        <v>0.38888888888888884</v>
      </c>
      <c r="BB65" s="94" t="str">
        <f t="shared" si="17"/>
        <v>NA</v>
      </c>
      <c r="BC65" s="94" t="str">
        <f t="shared" si="18"/>
        <v>NA</v>
      </c>
      <c r="BD65" s="94" t="str">
        <f t="shared" si="19"/>
        <v>NA</v>
      </c>
      <c r="BE65" s="94" t="str">
        <f t="shared" si="20"/>
        <v>NA</v>
      </c>
      <c r="BF65" s="94">
        <f t="shared" si="21"/>
        <v>0.38888888888888884</v>
      </c>
      <c r="BG65" s="94" t="str">
        <f t="shared" si="22"/>
        <v>NA</v>
      </c>
      <c r="BH65" s="94" t="str">
        <f t="shared" si="23"/>
        <v>NA</v>
      </c>
      <c r="BI65" s="130">
        <f t="shared" si="24"/>
        <v>0.11904761904761896</v>
      </c>
      <c r="BJ65" s="131" t="str">
        <f t="shared" si="25"/>
        <v>NA</v>
      </c>
      <c r="BK65" s="131" t="str">
        <f t="shared" si="26"/>
        <v>NA</v>
      </c>
      <c r="BL65" s="131" t="str">
        <f t="shared" si="27"/>
        <v>NA</v>
      </c>
      <c r="BM65" s="131" t="str">
        <f t="shared" si="28"/>
        <v>NA</v>
      </c>
      <c r="BN65" s="131">
        <f t="shared" si="29"/>
        <v>0.11904761904761896</v>
      </c>
      <c r="BO65" s="131" t="str">
        <f t="shared" si="30"/>
        <v>NA</v>
      </c>
      <c r="BP65" s="131" t="str">
        <f t="shared" si="31"/>
        <v>NA</v>
      </c>
      <c r="BQ65" s="47"/>
      <c r="BR65" s="47"/>
      <c r="BS65" s="47"/>
    </row>
    <row r="66" spans="2:71" s="5" customFormat="1" x14ac:dyDescent="0.3">
      <c r="B66" s="51">
        <v>112</v>
      </c>
      <c r="C66" s="48">
        <v>3</v>
      </c>
      <c r="D66" s="1">
        <v>3</v>
      </c>
      <c r="E66" s="1">
        <v>2</v>
      </c>
      <c r="F66" s="1">
        <v>0</v>
      </c>
      <c r="G66" s="39">
        <v>1</v>
      </c>
      <c r="H66" s="3">
        <v>2</v>
      </c>
      <c r="I66" s="3">
        <v>0</v>
      </c>
      <c r="J66" s="3">
        <v>1</v>
      </c>
      <c r="K66" s="3">
        <v>0</v>
      </c>
      <c r="L66" s="3">
        <v>0</v>
      </c>
      <c r="M66" s="3">
        <v>0</v>
      </c>
      <c r="N66" s="49">
        <v>0</v>
      </c>
      <c r="O66" s="49">
        <v>0</v>
      </c>
      <c r="P66" s="49">
        <v>0</v>
      </c>
      <c r="Q66" s="2">
        <v>0</v>
      </c>
      <c r="R66" s="2">
        <v>2</v>
      </c>
      <c r="S66" s="7"/>
      <c r="U66" s="1">
        <f t="shared" si="35"/>
        <v>1</v>
      </c>
      <c r="V66" s="1">
        <f t="shared" si="35"/>
        <v>1</v>
      </c>
      <c r="W66" s="1">
        <f t="shared" si="35"/>
        <v>0</v>
      </c>
      <c r="X66" s="1">
        <f t="shared" si="35"/>
        <v>0</v>
      </c>
      <c r="Y66" s="50">
        <f t="shared" si="35"/>
        <v>1</v>
      </c>
      <c r="Z66" s="50">
        <f t="shared" si="35"/>
        <v>0</v>
      </c>
      <c r="AA66" s="50">
        <f t="shared" si="35"/>
        <v>0</v>
      </c>
      <c r="AB66" s="50">
        <f t="shared" si="35"/>
        <v>0</v>
      </c>
      <c r="AC66" s="50">
        <f t="shared" si="35"/>
        <v>0</v>
      </c>
      <c r="AD66" s="50">
        <f t="shared" si="35"/>
        <v>0</v>
      </c>
      <c r="AE66" s="49">
        <f t="shared" si="35"/>
        <v>0</v>
      </c>
      <c r="AF66" s="49">
        <f t="shared" si="35"/>
        <v>0</v>
      </c>
      <c r="AG66" s="49">
        <f t="shared" si="35"/>
        <v>0</v>
      </c>
      <c r="AH66" s="2">
        <f t="shared" si="35"/>
        <v>0</v>
      </c>
      <c r="AI66" s="2">
        <f t="shared" si="35"/>
        <v>1</v>
      </c>
      <c r="AJ66" s="120">
        <f t="shared" si="1"/>
        <v>0.7142857142857143</v>
      </c>
      <c r="AK66" s="120">
        <f t="shared" si="34"/>
        <v>0.66666666666666663</v>
      </c>
      <c r="AL66" s="111">
        <f t="shared" si="3"/>
        <v>0.73809523809523814</v>
      </c>
      <c r="AM66" s="111">
        <f t="shared" si="4"/>
        <v>0.7857142857142857</v>
      </c>
      <c r="AN66" s="47">
        <f t="shared" si="5"/>
        <v>0.7142857142857143</v>
      </c>
      <c r="AO66" s="47">
        <f t="shared" si="6"/>
        <v>0.76190476190476186</v>
      </c>
      <c r="AP66" s="47">
        <f t="shared" si="7"/>
        <v>0.23809523809523808</v>
      </c>
      <c r="AQ66" s="122">
        <f t="shared" si="8"/>
        <v>0.7857142857142857</v>
      </c>
      <c r="AR66" s="122" t="s">
        <v>718</v>
      </c>
      <c r="AS66" s="47" t="s">
        <v>694</v>
      </c>
      <c r="AT66" s="47">
        <f t="shared" si="9"/>
        <v>0.7857142857142857</v>
      </c>
      <c r="AU66" s="47" t="str">
        <f t="shared" si="10"/>
        <v>NA</v>
      </c>
      <c r="AV66" s="47" t="str">
        <f t="shared" si="11"/>
        <v>NA</v>
      </c>
      <c r="AW66" s="47" t="str">
        <f t="shared" si="12"/>
        <v>NA</v>
      </c>
      <c r="AX66" s="47" t="str">
        <f t="shared" si="13"/>
        <v>NA</v>
      </c>
      <c r="AY66" s="47" t="str">
        <f t="shared" si="14"/>
        <v>NA</v>
      </c>
      <c r="AZ66" s="47" t="str">
        <f t="shared" si="15"/>
        <v>NA</v>
      </c>
      <c r="BA66" s="88">
        <f t="shared" si="16"/>
        <v>0.21428571428571419</v>
      </c>
      <c r="BB66" s="94">
        <f t="shared" si="17"/>
        <v>0.21428571428571419</v>
      </c>
      <c r="BC66" s="94" t="str">
        <f t="shared" si="18"/>
        <v>NA</v>
      </c>
      <c r="BD66" s="94" t="str">
        <f t="shared" si="19"/>
        <v>NA</v>
      </c>
      <c r="BE66" s="94" t="str">
        <f t="shared" si="20"/>
        <v>NA</v>
      </c>
      <c r="BF66" s="94" t="str">
        <f t="shared" si="21"/>
        <v>NA</v>
      </c>
      <c r="BG66" s="94" t="str">
        <f t="shared" si="22"/>
        <v>NA</v>
      </c>
      <c r="BH66" s="94" t="str">
        <f t="shared" si="23"/>
        <v>NA</v>
      </c>
      <c r="BI66" s="130">
        <f t="shared" si="24"/>
        <v>2.3809523809523836E-2</v>
      </c>
      <c r="BJ66" s="131">
        <f t="shared" si="25"/>
        <v>2.3809523809523836E-2</v>
      </c>
      <c r="BK66" s="131" t="str">
        <f t="shared" si="26"/>
        <v>NA</v>
      </c>
      <c r="BL66" s="131" t="str">
        <f t="shared" si="27"/>
        <v>NA</v>
      </c>
      <c r="BM66" s="131" t="str">
        <f t="shared" si="28"/>
        <v>NA</v>
      </c>
      <c r="BN66" s="131" t="str">
        <f t="shared" si="29"/>
        <v>NA</v>
      </c>
      <c r="BO66" s="131" t="str">
        <f t="shared" si="30"/>
        <v>NA</v>
      </c>
      <c r="BP66" s="131" t="str">
        <f t="shared" si="31"/>
        <v>NA</v>
      </c>
      <c r="BQ66" s="47"/>
      <c r="BR66" s="47"/>
      <c r="BS66" s="47"/>
    </row>
    <row r="67" spans="2:71" s="5" customFormat="1" x14ac:dyDescent="0.3">
      <c r="B67" s="51"/>
      <c r="C67" s="48"/>
      <c r="D67" s="1"/>
      <c r="E67" s="1"/>
      <c r="F67" s="1"/>
      <c r="G67" s="39"/>
      <c r="H67" s="3"/>
      <c r="I67" s="3"/>
      <c r="J67" s="3"/>
      <c r="K67" s="3"/>
      <c r="L67" s="3"/>
      <c r="M67" s="3"/>
      <c r="N67" s="49"/>
      <c r="O67" s="49"/>
      <c r="P67" s="49"/>
      <c r="Q67" s="2"/>
      <c r="R67" s="2"/>
      <c r="S67" s="7"/>
      <c r="U67" s="1"/>
      <c r="V67" s="1"/>
      <c r="W67" s="1"/>
      <c r="X67" s="1"/>
      <c r="Y67" s="50"/>
      <c r="Z67" s="50"/>
      <c r="AA67" s="50"/>
      <c r="AB67" s="50"/>
      <c r="AC67" s="50"/>
      <c r="AD67" s="50"/>
      <c r="AE67" s="49"/>
      <c r="AF67" s="49"/>
      <c r="AG67" s="49"/>
      <c r="AH67" s="2"/>
      <c r="AI67" s="2"/>
      <c r="AJ67" s="120"/>
      <c r="AK67" s="120"/>
      <c r="AL67" s="111"/>
      <c r="AM67" s="111"/>
      <c r="AN67" s="47"/>
      <c r="AO67" s="47"/>
      <c r="AP67" s="47"/>
      <c r="AQ67" s="122"/>
      <c r="AR67" s="122"/>
      <c r="AS67" s="47"/>
      <c r="AT67" s="47"/>
      <c r="AU67" s="47"/>
      <c r="AV67" s="47"/>
      <c r="AW67" s="47"/>
      <c r="AX67" s="47"/>
      <c r="AY67" s="47"/>
      <c r="AZ67" s="47"/>
      <c r="BA67" s="88"/>
      <c r="BB67" s="94"/>
      <c r="BC67" s="94"/>
      <c r="BD67" s="94"/>
      <c r="BE67" s="94"/>
      <c r="BF67" s="94"/>
      <c r="BG67" s="94"/>
      <c r="BH67" s="94"/>
      <c r="BI67" s="130"/>
      <c r="BJ67" s="131"/>
      <c r="BK67" s="131"/>
      <c r="BL67" s="131"/>
      <c r="BM67" s="131"/>
      <c r="BN67" s="131"/>
      <c r="BO67" s="131"/>
      <c r="BP67" s="131"/>
      <c r="BQ67" s="47"/>
      <c r="BR67" s="47"/>
      <c r="BS67" s="47"/>
    </row>
    <row r="68" spans="2:71" s="5" customFormat="1" x14ac:dyDescent="0.3">
      <c r="B68" s="51">
        <v>114</v>
      </c>
      <c r="C68" s="48">
        <v>3</v>
      </c>
      <c r="D68" s="1">
        <v>3</v>
      </c>
      <c r="E68" s="1">
        <v>1</v>
      </c>
      <c r="F68" s="1">
        <v>2</v>
      </c>
      <c r="G68" s="39">
        <v>0</v>
      </c>
      <c r="H68" s="3">
        <v>1</v>
      </c>
      <c r="I68" s="3">
        <v>0</v>
      </c>
      <c r="J68" s="3">
        <v>1</v>
      </c>
      <c r="K68" s="3">
        <v>0</v>
      </c>
      <c r="L68" s="3">
        <v>1</v>
      </c>
      <c r="M68" s="3">
        <v>1</v>
      </c>
      <c r="N68" s="49">
        <v>0</v>
      </c>
      <c r="O68" s="49">
        <v>0</v>
      </c>
      <c r="P68" s="49">
        <v>0</v>
      </c>
      <c r="Q68" s="2">
        <v>0</v>
      </c>
      <c r="R68" s="2">
        <v>1</v>
      </c>
      <c r="S68" s="7"/>
      <c r="U68" s="1">
        <f t="shared" si="35"/>
        <v>1</v>
      </c>
      <c r="V68" s="1">
        <f t="shared" si="35"/>
        <v>0</v>
      </c>
      <c r="W68" s="1">
        <f t="shared" si="35"/>
        <v>1</v>
      </c>
      <c r="X68" s="1">
        <f t="shared" si="35"/>
        <v>0</v>
      </c>
      <c r="Y68" s="50">
        <f t="shared" si="35"/>
        <v>0</v>
      </c>
      <c r="Z68" s="50">
        <f t="shared" si="35"/>
        <v>0</v>
      </c>
      <c r="AA68" s="50">
        <f t="shared" si="35"/>
        <v>0</v>
      </c>
      <c r="AB68" s="50">
        <f t="shared" si="35"/>
        <v>0</v>
      </c>
      <c r="AC68" s="50">
        <f t="shared" si="35"/>
        <v>0</v>
      </c>
      <c r="AD68" s="50">
        <f t="shared" si="35"/>
        <v>0</v>
      </c>
      <c r="AE68" s="49">
        <f t="shared" si="35"/>
        <v>0</v>
      </c>
      <c r="AF68" s="49">
        <f t="shared" si="35"/>
        <v>0</v>
      </c>
      <c r="AG68" s="49">
        <f t="shared" si="35"/>
        <v>0</v>
      </c>
      <c r="AH68" s="2">
        <f t="shared" si="35"/>
        <v>0</v>
      </c>
      <c r="AI68" s="2">
        <f t="shared" si="35"/>
        <v>0</v>
      </c>
      <c r="AJ68" s="120">
        <f t="shared" ref="AJ68:AJ81" si="36">(42-9+SUM(D68:F68) -3+H68 -I68-3+J68-K68-3+L68  - SUM(M68:R68))/42</f>
        <v>0.73809523809523814</v>
      </c>
      <c r="AK68" s="120">
        <f t="shared" si="34"/>
        <v>0.6428571428571429</v>
      </c>
      <c r="AL68" s="111">
        <f t="shared" ref="AL68:AL81" si="37">(42-9+SUM(D68:F68) - SUM(H68:P68) -6+SUM(Q68:R68))/42</f>
        <v>0.7142857142857143</v>
      </c>
      <c r="AM68" s="111">
        <f t="shared" ref="AM68:AM81" si="38">(42-9+SUM(D68:F68) - SUM(H68:R68))/42</f>
        <v>0.80952380952380953</v>
      </c>
      <c r="AN68" s="47">
        <f t="shared" ref="AN68:AN81" si="39">(42-SUM(D68:F68) -SUM(H68:P68)-6+SUM(Q68:R68))/42</f>
        <v>0.6428571428571429</v>
      </c>
      <c r="AO68" s="47">
        <f t="shared" ref="AO68:AO81" si="40">(42-SUM(D68:F68)-SUM(H68:R68))/42</f>
        <v>0.73809523809523814</v>
      </c>
      <c r="AP68" s="47">
        <f t="shared" ref="AP68:AP81" si="41">(SUM(D68:F68)+SUM(H68:R68))/42</f>
        <v>0.26190476190476192</v>
      </c>
      <c r="AQ68" s="122">
        <f t="shared" ref="AQ68:AQ81" si="42">LARGE(AJ68:AM68, 1)</f>
        <v>0.80952380952380953</v>
      </c>
      <c r="AR68" s="122" t="s">
        <v>718</v>
      </c>
      <c r="AS68" s="47" t="s">
        <v>694</v>
      </c>
      <c r="AT68" s="47">
        <f t="shared" ref="AT68:AT81" si="43">IF(AS68="SIM (+worst)", LARGE(AJ68:AM68, 1), "NA")</f>
        <v>0.80952380952380953</v>
      </c>
      <c r="AU68" s="47" t="str">
        <f t="shared" ref="AU68:AU81" si="44">IF(AS68="SIM (+worst/util tied)", AM68, "NA")</f>
        <v>NA</v>
      </c>
      <c r="AV68" s="47" t="str">
        <f t="shared" ref="AV68:AV81" si="45">IF(AS68="SIM (+util)", AM68, "NA")</f>
        <v>NA</v>
      </c>
      <c r="AW68" s="47" t="str">
        <f t="shared" ref="AW68:AW81" si="46">IF(AS68="UTIL", AN68, "NA")</f>
        <v>NA</v>
      </c>
      <c r="AX68" s="47" t="str">
        <f t="shared" ref="AX68:AX81" si="47">IF(AS68="WORST", AO68, "NA")</f>
        <v>NA</v>
      </c>
      <c r="AY68" s="47" t="str">
        <f t="shared" ref="AY68:AY81" si="48">IF(AS68="UTIL&amp;WORST", AO68, "NA")</f>
        <v>NA</v>
      </c>
      <c r="AZ68" s="47" t="str">
        <f t="shared" ref="AZ68:AZ81" si="49">IF(AS68="GREATER", AP68, "NA")</f>
        <v>NA</v>
      </c>
      <c r="BA68" s="88">
        <f t="shared" ref="BA68:BA81" si="50">LARGE(AN68:AQ68, 1)-(LARGE(AN68:AQ68,2) +LARGE(AN68:AQ68,3)+LARGE(AN68:AQ68,4))/3</f>
        <v>0.26190476190476197</v>
      </c>
      <c r="BB68" s="94">
        <f t="shared" ref="BB68:BB81" si="51">IF(AT68="NA", "NA", BA68)</f>
        <v>0.26190476190476197</v>
      </c>
      <c r="BC68" s="94" t="str">
        <f t="shared" ref="BC68:BC81" si="52">IF(AU68="NA", "NA", BA68)</f>
        <v>NA</v>
      </c>
      <c r="BD68" s="94" t="str">
        <f t="shared" ref="BD68:BD81" si="53">IF(AV68="NA", "NA", BA68)</f>
        <v>NA</v>
      </c>
      <c r="BE68" s="94" t="str">
        <f t="shared" ref="BE68:BE81" si="54">IF(AW68="NA", "NA", BA68)</f>
        <v>NA</v>
      </c>
      <c r="BF68" s="94" t="str">
        <f t="shared" ref="BF68:BF81" si="55">IF(AX68="NA", "NA", BA68)</f>
        <v>NA</v>
      </c>
      <c r="BG68" s="94" t="str">
        <f t="shared" ref="BG68:BG81" si="56">IF(AY68="NA", "NA", BA68)</f>
        <v>NA</v>
      </c>
      <c r="BH68" s="94" t="str">
        <f t="shared" ref="BH68:BH81" si="57">IF(AZ68="NA", "NA", BA68)</f>
        <v>NA</v>
      </c>
      <c r="BI68" s="130">
        <f t="shared" ref="BI68:BI81" si="58">LARGE(AN68:AQ68, 1)-LARGE(AN68:AQ68,2)</f>
        <v>7.1428571428571397E-2</v>
      </c>
      <c r="BJ68" s="131">
        <f t="shared" ref="BJ68:BJ81" si="59">IF(BB68="NA", "NA", BI68)</f>
        <v>7.1428571428571397E-2</v>
      </c>
      <c r="BK68" s="131" t="str">
        <f t="shared" ref="BK68:BK81" si="60">IF(BC68="NA", "NA", BI68)</f>
        <v>NA</v>
      </c>
      <c r="BL68" s="131" t="str">
        <f t="shared" ref="BL68:BL81" si="61">IF(BD68="NA", "NA", BI68)</f>
        <v>NA</v>
      </c>
      <c r="BM68" s="131" t="str">
        <f t="shared" ref="BM68:BM81" si="62">IF(BE68="NA", "NA", BI68)</f>
        <v>NA</v>
      </c>
      <c r="BN68" s="131" t="str">
        <f t="shared" ref="BN68:BN81" si="63">IF(BF68="NA", "NA", BI68)</f>
        <v>NA</v>
      </c>
      <c r="BO68" s="131" t="str">
        <f t="shared" ref="BO68:BO81" si="64">IF(BG68="NA", "NA", BI68)</f>
        <v>NA</v>
      </c>
      <c r="BP68" s="131" t="str">
        <f t="shared" ref="BP68:BP81" si="65">IF(BH68="NA", "NA", BI68)</f>
        <v>NA</v>
      </c>
      <c r="BQ68" s="47"/>
      <c r="BR68" s="47"/>
      <c r="BS68" s="47"/>
    </row>
    <row r="69" spans="2:71" s="5" customFormat="1" x14ac:dyDescent="0.3">
      <c r="B69" s="51"/>
      <c r="C69" s="48"/>
      <c r="D69" s="1"/>
      <c r="E69" s="1"/>
      <c r="F69" s="1"/>
      <c r="G69" s="39"/>
      <c r="H69" s="3"/>
      <c r="I69" s="3"/>
      <c r="J69" s="3"/>
      <c r="K69" s="52"/>
      <c r="L69" s="52"/>
      <c r="M69" s="52"/>
      <c r="N69" s="49"/>
      <c r="O69" s="49"/>
      <c r="P69" s="49"/>
      <c r="Q69" s="2"/>
      <c r="R69" s="2"/>
      <c r="S69" s="53"/>
      <c r="U69" s="1"/>
      <c r="V69" s="1"/>
      <c r="W69" s="1"/>
      <c r="X69" s="1"/>
      <c r="Y69" s="50"/>
      <c r="Z69" s="50"/>
      <c r="AA69" s="50"/>
      <c r="AB69" s="50"/>
      <c r="AC69" s="50"/>
      <c r="AD69" s="50"/>
      <c r="AE69" s="49"/>
      <c r="AF69" s="49"/>
      <c r="AG69" s="49"/>
      <c r="AH69" s="2"/>
      <c r="AI69" s="2"/>
      <c r="AJ69" s="120"/>
      <c r="AK69" s="120"/>
      <c r="AL69" s="111"/>
      <c r="AM69" s="111"/>
      <c r="AN69" s="47"/>
      <c r="AO69" s="47"/>
      <c r="AP69" s="47"/>
      <c r="AQ69" s="122"/>
      <c r="AR69" s="122"/>
      <c r="AS69" s="47"/>
      <c r="AT69" s="47"/>
      <c r="AU69" s="47"/>
      <c r="AV69" s="47"/>
      <c r="AW69" s="47"/>
      <c r="AX69" s="47"/>
      <c r="AY69" s="47"/>
      <c r="AZ69" s="47"/>
      <c r="BA69" s="88"/>
      <c r="BB69" s="94"/>
      <c r="BC69" s="94"/>
      <c r="BD69" s="94"/>
      <c r="BE69" s="94"/>
      <c r="BF69" s="94"/>
      <c r="BG69" s="94"/>
      <c r="BH69" s="94"/>
      <c r="BI69" s="130"/>
      <c r="BJ69" s="131"/>
      <c r="BK69" s="131"/>
      <c r="BL69" s="131"/>
      <c r="BM69" s="131"/>
      <c r="BN69" s="131"/>
      <c r="BO69" s="131"/>
      <c r="BP69" s="131"/>
      <c r="BQ69" s="47"/>
      <c r="BR69" s="47"/>
      <c r="BS69" s="47"/>
    </row>
    <row r="70" spans="2:71" s="5" customFormat="1" ht="13.5" customHeight="1" x14ac:dyDescent="0.3">
      <c r="B70" s="51">
        <v>116</v>
      </c>
      <c r="C70" s="48">
        <v>3</v>
      </c>
      <c r="D70" s="1">
        <v>3</v>
      </c>
      <c r="E70" s="1">
        <v>2</v>
      </c>
      <c r="F70" s="1">
        <v>3</v>
      </c>
      <c r="G70" s="39">
        <v>2</v>
      </c>
      <c r="H70" s="52">
        <v>1</v>
      </c>
      <c r="I70" s="52">
        <v>0</v>
      </c>
      <c r="J70" s="52">
        <v>1</v>
      </c>
      <c r="K70" s="52">
        <v>1</v>
      </c>
      <c r="L70" s="52">
        <v>0</v>
      </c>
      <c r="M70" s="3">
        <v>2</v>
      </c>
      <c r="N70" s="49">
        <v>0</v>
      </c>
      <c r="O70" s="49">
        <v>0</v>
      </c>
      <c r="P70" s="49">
        <v>0</v>
      </c>
      <c r="Q70" s="2">
        <v>0</v>
      </c>
      <c r="R70" s="2">
        <v>1</v>
      </c>
      <c r="S70" s="53" t="s">
        <v>39</v>
      </c>
      <c r="U70" s="1">
        <f t="shared" si="35"/>
        <v>1</v>
      </c>
      <c r="V70" s="1">
        <f t="shared" si="35"/>
        <v>1</v>
      </c>
      <c r="W70" s="1">
        <f t="shared" si="35"/>
        <v>1</v>
      </c>
      <c r="X70" s="1">
        <f t="shared" si="35"/>
        <v>1</v>
      </c>
      <c r="Y70" s="50">
        <f t="shared" si="35"/>
        <v>0</v>
      </c>
      <c r="Z70" s="50">
        <f t="shared" si="35"/>
        <v>0</v>
      </c>
      <c r="AA70" s="50">
        <f t="shared" si="35"/>
        <v>0</v>
      </c>
      <c r="AB70" s="50">
        <f t="shared" si="35"/>
        <v>0</v>
      </c>
      <c r="AC70" s="50">
        <f t="shared" si="35"/>
        <v>0</v>
      </c>
      <c r="AD70" s="50">
        <f t="shared" si="35"/>
        <v>1</v>
      </c>
      <c r="AE70" s="49">
        <f t="shared" si="35"/>
        <v>0</v>
      </c>
      <c r="AF70" s="49">
        <f t="shared" si="35"/>
        <v>0</v>
      </c>
      <c r="AG70" s="49">
        <f t="shared" si="35"/>
        <v>0</v>
      </c>
      <c r="AH70" s="2">
        <f t="shared" si="35"/>
        <v>0</v>
      </c>
      <c r="AI70" s="2">
        <f t="shared" si="35"/>
        <v>0</v>
      </c>
      <c r="AJ70" s="120">
        <f t="shared" si="36"/>
        <v>0.7142857142857143</v>
      </c>
      <c r="AK70" s="120">
        <f t="shared" si="34"/>
        <v>0.61904761904761907</v>
      </c>
      <c r="AL70" s="111">
        <f t="shared" si="37"/>
        <v>0.73809523809523814</v>
      </c>
      <c r="AM70" s="111">
        <f t="shared" si="38"/>
        <v>0.83333333333333337</v>
      </c>
      <c r="AN70" s="47">
        <f t="shared" si="39"/>
        <v>0.5714285714285714</v>
      </c>
      <c r="AO70" s="47">
        <f t="shared" si="40"/>
        <v>0.66666666666666663</v>
      </c>
      <c r="AP70" s="47">
        <f t="shared" si="41"/>
        <v>0.33333333333333331</v>
      </c>
      <c r="AQ70" s="122">
        <f t="shared" si="42"/>
        <v>0.83333333333333337</v>
      </c>
      <c r="AR70" s="122" t="s">
        <v>718</v>
      </c>
      <c r="AS70" s="47" t="s">
        <v>694</v>
      </c>
      <c r="AT70" s="47">
        <f t="shared" si="43"/>
        <v>0.83333333333333337</v>
      </c>
      <c r="AU70" s="47" t="str">
        <f t="shared" si="44"/>
        <v>NA</v>
      </c>
      <c r="AV70" s="47" t="str">
        <f t="shared" si="45"/>
        <v>NA</v>
      </c>
      <c r="AW70" s="47" t="str">
        <f t="shared" si="46"/>
        <v>NA</v>
      </c>
      <c r="AX70" s="47" t="str">
        <f t="shared" si="47"/>
        <v>NA</v>
      </c>
      <c r="AY70" s="47" t="str">
        <f t="shared" si="48"/>
        <v>NA</v>
      </c>
      <c r="AZ70" s="47" t="str">
        <f t="shared" si="49"/>
        <v>NA</v>
      </c>
      <c r="BA70" s="88">
        <f t="shared" si="50"/>
        <v>0.30952380952380953</v>
      </c>
      <c r="BB70" s="94">
        <f t="shared" si="51"/>
        <v>0.30952380952380953</v>
      </c>
      <c r="BC70" s="94" t="str">
        <f t="shared" si="52"/>
        <v>NA</v>
      </c>
      <c r="BD70" s="94" t="str">
        <f t="shared" si="53"/>
        <v>NA</v>
      </c>
      <c r="BE70" s="94" t="str">
        <f t="shared" si="54"/>
        <v>NA</v>
      </c>
      <c r="BF70" s="94" t="str">
        <f t="shared" si="55"/>
        <v>NA</v>
      </c>
      <c r="BG70" s="94" t="str">
        <f t="shared" si="56"/>
        <v>NA</v>
      </c>
      <c r="BH70" s="94" t="str">
        <f t="shared" si="57"/>
        <v>NA</v>
      </c>
      <c r="BI70" s="130">
        <f t="shared" si="58"/>
        <v>0.16666666666666674</v>
      </c>
      <c r="BJ70" s="131">
        <f t="shared" si="59"/>
        <v>0.16666666666666674</v>
      </c>
      <c r="BK70" s="131" t="str">
        <f t="shared" si="60"/>
        <v>NA</v>
      </c>
      <c r="BL70" s="131" t="str">
        <f t="shared" si="61"/>
        <v>NA</v>
      </c>
      <c r="BM70" s="131" t="str">
        <f t="shared" si="62"/>
        <v>NA</v>
      </c>
      <c r="BN70" s="131" t="str">
        <f t="shared" si="63"/>
        <v>NA</v>
      </c>
      <c r="BO70" s="131" t="str">
        <f t="shared" si="64"/>
        <v>NA</v>
      </c>
      <c r="BP70" s="131" t="str">
        <f t="shared" si="65"/>
        <v>NA</v>
      </c>
      <c r="BQ70" s="47"/>
      <c r="BR70" s="47"/>
      <c r="BS70" s="47"/>
    </row>
    <row r="71" spans="2:71" s="5" customFormat="1" ht="13.5" customHeight="1" x14ac:dyDescent="0.3">
      <c r="B71" s="51">
        <v>117</v>
      </c>
      <c r="C71" s="48">
        <v>3</v>
      </c>
      <c r="D71" s="1">
        <v>3</v>
      </c>
      <c r="E71" s="1">
        <v>0</v>
      </c>
      <c r="F71" s="1">
        <v>0</v>
      </c>
      <c r="G71" s="39">
        <v>0</v>
      </c>
      <c r="H71" s="3">
        <v>0</v>
      </c>
      <c r="I71" s="3">
        <v>0</v>
      </c>
      <c r="J71" s="3">
        <v>0</v>
      </c>
      <c r="K71" s="3">
        <v>0</v>
      </c>
      <c r="L71" s="3">
        <v>0</v>
      </c>
      <c r="M71" s="3">
        <v>0</v>
      </c>
      <c r="N71" s="49">
        <v>0</v>
      </c>
      <c r="O71" s="49">
        <v>0</v>
      </c>
      <c r="P71" s="49">
        <v>0</v>
      </c>
      <c r="Q71" s="2">
        <v>0</v>
      </c>
      <c r="R71" s="2">
        <v>0</v>
      </c>
      <c r="S71" s="7"/>
      <c r="U71" s="1">
        <f t="shared" ref="U71:AI81" si="66">IF(D71&gt;1,1,0)</f>
        <v>1</v>
      </c>
      <c r="V71" s="1">
        <f t="shared" si="66"/>
        <v>0</v>
      </c>
      <c r="W71" s="1">
        <f t="shared" si="66"/>
        <v>0</v>
      </c>
      <c r="X71" s="1">
        <f t="shared" si="66"/>
        <v>0</v>
      </c>
      <c r="Y71" s="50">
        <f t="shared" si="66"/>
        <v>0</v>
      </c>
      <c r="Z71" s="50">
        <f t="shared" si="66"/>
        <v>0</v>
      </c>
      <c r="AA71" s="50">
        <f t="shared" si="66"/>
        <v>0</v>
      </c>
      <c r="AB71" s="50">
        <f t="shared" si="66"/>
        <v>0</v>
      </c>
      <c r="AC71" s="50">
        <f t="shared" si="66"/>
        <v>0</v>
      </c>
      <c r="AD71" s="50">
        <f t="shared" si="66"/>
        <v>0</v>
      </c>
      <c r="AE71" s="49">
        <f t="shared" si="66"/>
        <v>0</v>
      </c>
      <c r="AF71" s="49">
        <f t="shared" si="66"/>
        <v>0</v>
      </c>
      <c r="AG71" s="49">
        <f t="shared" si="66"/>
        <v>0</v>
      </c>
      <c r="AH71" s="2">
        <f t="shared" si="66"/>
        <v>0</v>
      </c>
      <c r="AI71" s="2">
        <f t="shared" si="66"/>
        <v>0</v>
      </c>
      <c r="AJ71" s="120">
        <f t="shared" si="36"/>
        <v>0.6428571428571429</v>
      </c>
      <c r="AK71" s="120">
        <f t="shared" si="34"/>
        <v>0.5</v>
      </c>
      <c r="AL71" s="111">
        <f t="shared" si="37"/>
        <v>0.7142857142857143</v>
      </c>
      <c r="AM71" s="111">
        <f t="shared" si="38"/>
        <v>0.8571428571428571</v>
      </c>
      <c r="AN71" s="47">
        <f t="shared" si="39"/>
        <v>0.7857142857142857</v>
      </c>
      <c r="AO71" s="47">
        <f t="shared" si="40"/>
        <v>0.9285714285714286</v>
      </c>
      <c r="AP71" s="47">
        <f t="shared" si="41"/>
        <v>7.1428571428571425E-2</v>
      </c>
      <c r="AQ71" s="122">
        <f t="shared" si="42"/>
        <v>0.8571428571428571</v>
      </c>
      <c r="AR71" s="122" t="s">
        <v>718</v>
      </c>
      <c r="AS71" s="47" t="s">
        <v>677</v>
      </c>
      <c r="AT71" s="47" t="str">
        <f t="shared" si="43"/>
        <v>NA</v>
      </c>
      <c r="AU71" s="47" t="str">
        <f t="shared" si="44"/>
        <v>NA</v>
      </c>
      <c r="AV71" s="47" t="str">
        <f t="shared" si="45"/>
        <v>NA</v>
      </c>
      <c r="AW71" s="47" t="str">
        <f t="shared" si="46"/>
        <v>NA</v>
      </c>
      <c r="AX71" s="47">
        <f t="shared" si="47"/>
        <v>0.9285714285714286</v>
      </c>
      <c r="AY71" s="47" t="str">
        <f t="shared" si="48"/>
        <v>NA</v>
      </c>
      <c r="AZ71" s="47" t="str">
        <f t="shared" si="49"/>
        <v>NA</v>
      </c>
      <c r="BA71" s="88">
        <f t="shared" si="50"/>
        <v>0.35714285714285721</v>
      </c>
      <c r="BB71" s="94" t="str">
        <f t="shared" si="51"/>
        <v>NA</v>
      </c>
      <c r="BC71" s="94" t="str">
        <f t="shared" si="52"/>
        <v>NA</v>
      </c>
      <c r="BD71" s="94" t="str">
        <f t="shared" si="53"/>
        <v>NA</v>
      </c>
      <c r="BE71" s="94" t="str">
        <f t="shared" si="54"/>
        <v>NA</v>
      </c>
      <c r="BF71" s="94">
        <f t="shared" si="55"/>
        <v>0.35714285714285721</v>
      </c>
      <c r="BG71" s="94" t="str">
        <f t="shared" si="56"/>
        <v>NA</v>
      </c>
      <c r="BH71" s="94" t="str">
        <f t="shared" si="57"/>
        <v>NA</v>
      </c>
      <c r="BI71" s="130">
        <f t="shared" si="58"/>
        <v>7.1428571428571508E-2</v>
      </c>
      <c r="BJ71" s="131" t="str">
        <f t="shared" si="59"/>
        <v>NA</v>
      </c>
      <c r="BK71" s="131" t="str">
        <f t="shared" si="60"/>
        <v>NA</v>
      </c>
      <c r="BL71" s="131" t="str">
        <f t="shared" si="61"/>
        <v>NA</v>
      </c>
      <c r="BM71" s="131" t="str">
        <f t="shared" si="62"/>
        <v>NA</v>
      </c>
      <c r="BN71" s="131">
        <f t="shared" si="63"/>
        <v>7.1428571428571508E-2</v>
      </c>
      <c r="BO71" s="131" t="str">
        <f t="shared" si="64"/>
        <v>NA</v>
      </c>
      <c r="BP71" s="131" t="str">
        <f t="shared" si="65"/>
        <v>NA</v>
      </c>
      <c r="BQ71" s="47"/>
      <c r="BR71" s="47"/>
      <c r="BS71" s="47"/>
    </row>
    <row r="72" spans="2:71" s="5" customFormat="1" x14ac:dyDescent="0.3">
      <c r="B72" s="51">
        <v>119</v>
      </c>
      <c r="C72" s="48">
        <v>3</v>
      </c>
      <c r="D72" s="1">
        <v>3</v>
      </c>
      <c r="E72" s="1">
        <v>2</v>
      </c>
      <c r="F72" s="1">
        <v>2</v>
      </c>
      <c r="G72" s="39">
        <v>1</v>
      </c>
      <c r="H72" s="52">
        <v>1</v>
      </c>
      <c r="I72" s="52">
        <v>1</v>
      </c>
      <c r="J72" s="52">
        <v>0</v>
      </c>
      <c r="K72" s="52">
        <v>1</v>
      </c>
      <c r="L72" s="52">
        <v>0</v>
      </c>
      <c r="M72" s="52">
        <v>0</v>
      </c>
      <c r="N72" s="49">
        <v>0</v>
      </c>
      <c r="O72" s="49">
        <v>0</v>
      </c>
      <c r="P72" s="49">
        <v>0</v>
      </c>
      <c r="Q72" s="2">
        <v>0</v>
      </c>
      <c r="R72" s="2">
        <v>1</v>
      </c>
      <c r="S72" s="53" t="s">
        <v>40</v>
      </c>
      <c r="U72" s="1">
        <f t="shared" si="66"/>
        <v>1</v>
      </c>
      <c r="V72" s="1">
        <f t="shared" si="66"/>
        <v>1</v>
      </c>
      <c r="W72" s="1">
        <f t="shared" si="66"/>
        <v>1</v>
      </c>
      <c r="X72" s="1">
        <f t="shared" si="66"/>
        <v>0</v>
      </c>
      <c r="Y72" s="50">
        <f t="shared" si="66"/>
        <v>0</v>
      </c>
      <c r="Z72" s="50">
        <f t="shared" si="66"/>
        <v>0</v>
      </c>
      <c r="AA72" s="50">
        <f t="shared" si="66"/>
        <v>0</v>
      </c>
      <c r="AB72" s="50">
        <f t="shared" si="66"/>
        <v>0</v>
      </c>
      <c r="AC72" s="50">
        <f t="shared" si="66"/>
        <v>0</v>
      </c>
      <c r="AD72" s="50">
        <f t="shared" si="66"/>
        <v>0</v>
      </c>
      <c r="AE72" s="49">
        <f t="shared" si="66"/>
        <v>0</v>
      </c>
      <c r="AF72" s="49">
        <f t="shared" si="66"/>
        <v>0</v>
      </c>
      <c r="AG72" s="49">
        <f t="shared" si="66"/>
        <v>0</v>
      </c>
      <c r="AH72" s="2">
        <f t="shared" si="66"/>
        <v>0</v>
      </c>
      <c r="AI72" s="2">
        <f t="shared" si="66"/>
        <v>0</v>
      </c>
      <c r="AJ72" s="120">
        <f t="shared" si="36"/>
        <v>0.69047619047619047</v>
      </c>
      <c r="AK72" s="120">
        <f t="shared" si="34"/>
        <v>0.59523809523809523</v>
      </c>
      <c r="AL72" s="111">
        <f t="shared" si="37"/>
        <v>0.76190476190476186</v>
      </c>
      <c r="AM72" s="111">
        <f t="shared" si="38"/>
        <v>0.8571428571428571</v>
      </c>
      <c r="AN72" s="47">
        <f t="shared" si="39"/>
        <v>0.6428571428571429</v>
      </c>
      <c r="AO72" s="47">
        <f t="shared" si="40"/>
        <v>0.73809523809523814</v>
      </c>
      <c r="AP72" s="47">
        <f t="shared" si="41"/>
        <v>0.26190476190476192</v>
      </c>
      <c r="AQ72" s="122">
        <f t="shared" si="42"/>
        <v>0.8571428571428571</v>
      </c>
      <c r="AR72" s="122" t="s">
        <v>718</v>
      </c>
      <c r="AS72" s="47" t="s">
        <v>694</v>
      </c>
      <c r="AT72" s="47">
        <f t="shared" si="43"/>
        <v>0.8571428571428571</v>
      </c>
      <c r="AU72" s="47" t="str">
        <f t="shared" si="44"/>
        <v>NA</v>
      </c>
      <c r="AV72" s="47" t="str">
        <f t="shared" si="45"/>
        <v>NA</v>
      </c>
      <c r="AW72" s="47" t="str">
        <f t="shared" si="46"/>
        <v>NA</v>
      </c>
      <c r="AX72" s="47" t="str">
        <f t="shared" si="47"/>
        <v>NA</v>
      </c>
      <c r="AY72" s="47" t="str">
        <f t="shared" si="48"/>
        <v>NA</v>
      </c>
      <c r="AZ72" s="47" t="str">
        <f t="shared" si="49"/>
        <v>NA</v>
      </c>
      <c r="BA72" s="88">
        <f t="shared" si="50"/>
        <v>0.30952380952380953</v>
      </c>
      <c r="BB72" s="94">
        <f t="shared" si="51"/>
        <v>0.30952380952380953</v>
      </c>
      <c r="BC72" s="94" t="str">
        <f t="shared" si="52"/>
        <v>NA</v>
      </c>
      <c r="BD72" s="94" t="str">
        <f t="shared" si="53"/>
        <v>NA</v>
      </c>
      <c r="BE72" s="94" t="str">
        <f t="shared" si="54"/>
        <v>NA</v>
      </c>
      <c r="BF72" s="94" t="str">
        <f t="shared" si="55"/>
        <v>NA</v>
      </c>
      <c r="BG72" s="94" t="str">
        <f t="shared" si="56"/>
        <v>NA</v>
      </c>
      <c r="BH72" s="94" t="str">
        <f t="shared" si="57"/>
        <v>NA</v>
      </c>
      <c r="BI72" s="130">
        <f t="shared" si="58"/>
        <v>0.11904761904761896</v>
      </c>
      <c r="BJ72" s="131">
        <f t="shared" si="59"/>
        <v>0.11904761904761896</v>
      </c>
      <c r="BK72" s="131" t="str">
        <f t="shared" si="60"/>
        <v>NA</v>
      </c>
      <c r="BL72" s="131" t="str">
        <f t="shared" si="61"/>
        <v>NA</v>
      </c>
      <c r="BM72" s="131" t="str">
        <f t="shared" si="62"/>
        <v>NA</v>
      </c>
      <c r="BN72" s="131" t="str">
        <f t="shared" si="63"/>
        <v>NA</v>
      </c>
      <c r="BO72" s="131" t="str">
        <f t="shared" si="64"/>
        <v>NA</v>
      </c>
      <c r="BP72" s="131" t="str">
        <f t="shared" si="65"/>
        <v>NA</v>
      </c>
      <c r="BQ72" s="47"/>
      <c r="BR72" s="47"/>
      <c r="BS72" s="47"/>
    </row>
    <row r="73" spans="2:71" s="5" customFormat="1" x14ac:dyDescent="0.3">
      <c r="B73" s="51">
        <v>120</v>
      </c>
      <c r="C73" s="48">
        <v>3</v>
      </c>
      <c r="D73" s="1">
        <v>2</v>
      </c>
      <c r="E73" s="1">
        <v>1</v>
      </c>
      <c r="F73" s="1">
        <v>3</v>
      </c>
      <c r="G73" s="39">
        <v>2</v>
      </c>
      <c r="H73" s="3">
        <v>1</v>
      </c>
      <c r="I73" s="3">
        <v>0</v>
      </c>
      <c r="J73" s="3">
        <v>0</v>
      </c>
      <c r="K73" s="50">
        <v>0</v>
      </c>
      <c r="L73" s="52">
        <v>0</v>
      </c>
      <c r="M73" s="50">
        <v>0</v>
      </c>
      <c r="N73" s="49">
        <v>0</v>
      </c>
      <c r="O73" s="49">
        <v>0</v>
      </c>
      <c r="P73" s="49">
        <v>0</v>
      </c>
      <c r="Q73" s="2">
        <v>0</v>
      </c>
      <c r="R73" s="2">
        <v>0</v>
      </c>
      <c r="S73" s="53" t="s">
        <v>41</v>
      </c>
      <c r="U73" s="1">
        <f t="shared" si="66"/>
        <v>1</v>
      </c>
      <c r="V73" s="1">
        <f t="shared" si="66"/>
        <v>0</v>
      </c>
      <c r="W73" s="1">
        <f t="shared" si="66"/>
        <v>1</v>
      </c>
      <c r="X73" s="1">
        <f t="shared" si="66"/>
        <v>1</v>
      </c>
      <c r="Y73" s="50">
        <f t="shared" si="66"/>
        <v>0</v>
      </c>
      <c r="Z73" s="50">
        <f t="shared" si="66"/>
        <v>0</v>
      </c>
      <c r="AA73" s="50">
        <f t="shared" si="66"/>
        <v>0</v>
      </c>
      <c r="AB73" s="50">
        <f t="shared" si="66"/>
        <v>0</v>
      </c>
      <c r="AC73" s="50">
        <f t="shared" si="66"/>
        <v>0</v>
      </c>
      <c r="AD73" s="50">
        <f t="shared" si="66"/>
        <v>0</v>
      </c>
      <c r="AE73" s="49">
        <f t="shared" si="66"/>
        <v>0</v>
      </c>
      <c r="AF73" s="49">
        <f t="shared" si="66"/>
        <v>0</v>
      </c>
      <c r="AG73" s="49">
        <f t="shared" si="66"/>
        <v>0</v>
      </c>
      <c r="AH73" s="2">
        <f t="shared" si="66"/>
        <v>0</v>
      </c>
      <c r="AI73" s="2">
        <f t="shared" si="66"/>
        <v>0</v>
      </c>
      <c r="AJ73" s="120">
        <f t="shared" si="36"/>
        <v>0.73809523809523814</v>
      </c>
      <c r="AK73" s="120">
        <f t="shared" si="34"/>
        <v>0.59523809523809523</v>
      </c>
      <c r="AL73" s="111">
        <f t="shared" si="37"/>
        <v>0.76190476190476186</v>
      </c>
      <c r="AM73" s="111">
        <f t="shared" si="38"/>
        <v>0.90476190476190477</v>
      </c>
      <c r="AN73" s="47">
        <f t="shared" si="39"/>
        <v>0.69047619047619047</v>
      </c>
      <c r="AO73" s="47">
        <f t="shared" si="40"/>
        <v>0.83333333333333337</v>
      </c>
      <c r="AP73" s="47">
        <f t="shared" si="41"/>
        <v>0.16666666666666666</v>
      </c>
      <c r="AQ73" s="122">
        <f t="shared" si="42"/>
        <v>0.90476190476190477</v>
      </c>
      <c r="AR73" s="122" t="s">
        <v>718</v>
      </c>
      <c r="AS73" s="47" t="s">
        <v>694</v>
      </c>
      <c r="AT73" s="47">
        <f t="shared" si="43"/>
        <v>0.90476190476190477</v>
      </c>
      <c r="AU73" s="47" t="str">
        <f t="shared" si="44"/>
        <v>NA</v>
      </c>
      <c r="AV73" s="47" t="str">
        <f t="shared" si="45"/>
        <v>NA</v>
      </c>
      <c r="AW73" s="47" t="str">
        <f t="shared" si="46"/>
        <v>NA</v>
      </c>
      <c r="AX73" s="47" t="str">
        <f t="shared" si="47"/>
        <v>NA</v>
      </c>
      <c r="AY73" s="47" t="str">
        <f t="shared" si="48"/>
        <v>NA</v>
      </c>
      <c r="AZ73" s="47" t="str">
        <f t="shared" si="49"/>
        <v>NA</v>
      </c>
      <c r="BA73" s="88">
        <f t="shared" si="50"/>
        <v>0.34126984126984128</v>
      </c>
      <c r="BB73" s="94">
        <f t="shared" si="51"/>
        <v>0.34126984126984128</v>
      </c>
      <c r="BC73" s="94" t="str">
        <f t="shared" si="52"/>
        <v>NA</v>
      </c>
      <c r="BD73" s="94" t="str">
        <f t="shared" si="53"/>
        <v>NA</v>
      </c>
      <c r="BE73" s="94" t="str">
        <f t="shared" si="54"/>
        <v>NA</v>
      </c>
      <c r="BF73" s="94" t="str">
        <f t="shared" si="55"/>
        <v>NA</v>
      </c>
      <c r="BG73" s="94" t="str">
        <f t="shared" si="56"/>
        <v>NA</v>
      </c>
      <c r="BH73" s="94" t="str">
        <f t="shared" si="57"/>
        <v>NA</v>
      </c>
      <c r="BI73" s="130">
        <f t="shared" si="58"/>
        <v>7.1428571428571397E-2</v>
      </c>
      <c r="BJ73" s="131">
        <f t="shared" si="59"/>
        <v>7.1428571428571397E-2</v>
      </c>
      <c r="BK73" s="131" t="str">
        <f t="shared" si="60"/>
        <v>NA</v>
      </c>
      <c r="BL73" s="131" t="str">
        <f t="shared" si="61"/>
        <v>NA</v>
      </c>
      <c r="BM73" s="131" t="str">
        <f t="shared" si="62"/>
        <v>NA</v>
      </c>
      <c r="BN73" s="131" t="str">
        <f t="shared" si="63"/>
        <v>NA</v>
      </c>
      <c r="BO73" s="131" t="str">
        <f t="shared" si="64"/>
        <v>NA</v>
      </c>
      <c r="BP73" s="131" t="str">
        <f t="shared" si="65"/>
        <v>NA</v>
      </c>
      <c r="BQ73" s="47"/>
      <c r="BR73" s="47"/>
      <c r="BS73" s="47"/>
    </row>
    <row r="74" spans="2:71" s="5" customFormat="1" x14ac:dyDescent="0.3">
      <c r="B74" s="51">
        <v>121</v>
      </c>
      <c r="C74" s="48">
        <v>3</v>
      </c>
      <c r="D74" s="1">
        <v>1</v>
      </c>
      <c r="E74" s="1">
        <v>1</v>
      </c>
      <c r="F74" s="1">
        <v>1</v>
      </c>
      <c r="G74" s="39">
        <v>0</v>
      </c>
      <c r="H74" s="3">
        <v>0</v>
      </c>
      <c r="I74" s="3">
        <v>0</v>
      </c>
      <c r="J74" s="3">
        <v>0</v>
      </c>
      <c r="K74" s="3">
        <v>0</v>
      </c>
      <c r="L74" s="3">
        <v>0</v>
      </c>
      <c r="M74" s="3">
        <v>0</v>
      </c>
      <c r="N74" s="49">
        <v>0</v>
      </c>
      <c r="O74" s="49">
        <v>0</v>
      </c>
      <c r="P74" s="49">
        <v>0</v>
      </c>
      <c r="Q74" s="2">
        <v>0</v>
      </c>
      <c r="R74" s="2">
        <v>0</v>
      </c>
      <c r="S74" s="7"/>
      <c r="U74" s="1">
        <f t="shared" si="66"/>
        <v>0</v>
      </c>
      <c r="V74" s="1">
        <f t="shared" si="66"/>
        <v>0</v>
      </c>
      <c r="W74" s="1">
        <f t="shared" si="66"/>
        <v>0</v>
      </c>
      <c r="X74" s="1">
        <f t="shared" si="66"/>
        <v>0</v>
      </c>
      <c r="Y74" s="50">
        <f t="shared" si="66"/>
        <v>0</v>
      </c>
      <c r="Z74" s="50">
        <f t="shared" si="66"/>
        <v>0</v>
      </c>
      <c r="AA74" s="50">
        <f t="shared" si="66"/>
        <v>0</v>
      </c>
      <c r="AB74" s="50">
        <f t="shared" si="66"/>
        <v>0</v>
      </c>
      <c r="AC74" s="50">
        <f t="shared" si="66"/>
        <v>0</v>
      </c>
      <c r="AD74" s="50">
        <f t="shared" si="66"/>
        <v>0</v>
      </c>
      <c r="AE74" s="49">
        <f t="shared" si="66"/>
        <v>0</v>
      </c>
      <c r="AF74" s="49">
        <f t="shared" si="66"/>
        <v>0</v>
      </c>
      <c r="AG74" s="49">
        <f t="shared" si="66"/>
        <v>0</v>
      </c>
      <c r="AH74" s="2">
        <f t="shared" si="66"/>
        <v>0</v>
      </c>
      <c r="AI74" s="2">
        <f t="shared" si="66"/>
        <v>0</v>
      </c>
      <c r="AJ74" s="120">
        <f t="shared" si="36"/>
        <v>0.6428571428571429</v>
      </c>
      <c r="AK74" s="120">
        <f t="shared" si="34"/>
        <v>0.5</v>
      </c>
      <c r="AL74" s="111">
        <f t="shared" si="37"/>
        <v>0.7142857142857143</v>
      </c>
      <c r="AM74" s="111">
        <f t="shared" si="38"/>
        <v>0.8571428571428571</v>
      </c>
      <c r="AN74" s="47">
        <f t="shared" si="39"/>
        <v>0.7857142857142857</v>
      </c>
      <c r="AO74" s="47">
        <f t="shared" si="40"/>
        <v>0.9285714285714286</v>
      </c>
      <c r="AP74" s="47">
        <f t="shared" si="41"/>
        <v>7.1428571428571425E-2</v>
      </c>
      <c r="AQ74" s="122">
        <f t="shared" si="42"/>
        <v>0.8571428571428571</v>
      </c>
      <c r="AR74" s="122" t="s">
        <v>718</v>
      </c>
      <c r="AS74" s="47" t="s">
        <v>677</v>
      </c>
      <c r="AT74" s="47" t="str">
        <f t="shared" si="43"/>
        <v>NA</v>
      </c>
      <c r="AU74" s="47" t="str">
        <f t="shared" si="44"/>
        <v>NA</v>
      </c>
      <c r="AV74" s="47" t="str">
        <f t="shared" si="45"/>
        <v>NA</v>
      </c>
      <c r="AW74" s="47" t="str">
        <f t="shared" si="46"/>
        <v>NA</v>
      </c>
      <c r="AX74" s="47">
        <f t="shared" si="47"/>
        <v>0.9285714285714286</v>
      </c>
      <c r="AY74" s="47" t="str">
        <f t="shared" si="48"/>
        <v>NA</v>
      </c>
      <c r="AZ74" s="47" t="str">
        <f t="shared" si="49"/>
        <v>NA</v>
      </c>
      <c r="BA74" s="88">
        <f t="shared" si="50"/>
        <v>0.35714285714285721</v>
      </c>
      <c r="BB74" s="94" t="str">
        <f t="shared" si="51"/>
        <v>NA</v>
      </c>
      <c r="BC74" s="94" t="str">
        <f t="shared" si="52"/>
        <v>NA</v>
      </c>
      <c r="BD74" s="94" t="str">
        <f t="shared" si="53"/>
        <v>NA</v>
      </c>
      <c r="BE74" s="94" t="str">
        <f t="shared" si="54"/>
        <v>NA</v>
      </c>
      <c r="BF74" s="94">
        <f t="shared" si="55"/>
        <v>0.35714285714285721</v>
      </c>
      <c r="BG74" s="94" t="str">
        <f t="shared" si="56"/>
        <v>NA</v>
      </c>
      <c r="BH74" s="94" t="str">
        <f t="shared" si="57"/>
        <v>NA</v>
      </c>
      <c r="BI74" s="130">
        <f t="shared" si="58"/>
        <v>7.1428571428571508E-2</v>
      </c>
      <c r="BJ74" s="131" t="str">
        <f t="shared" si="59"/>
        <v>NA</v>
      </c>
      <c r="BK74" s="131" t="str">
        <f t="shared" si="60"/>
        <v>NA</v>
      </c>
      <c r="BL74" s="131" t="str">
        <f t="shared" si="61"/>
        <v>NA</v>
      </c>
      <c r="BM74" s="131" t="str">
        <f t="shared" si="62"/>
        <v>NA</v>
      </c>
      <c r="BN74" s="131">
        <f t="shared" si="63"/>
        <v>7.1428571428571508E-2</v>
      </c>
      <c r="BO74" s="131" t="str">
        <f t="shared" si="64"/>
        <v>NA</v>
      </c>
      <c r="BP74" s="131" t="str">
        <f t="shared" si="65"/>
        <v>NA</v>
      </c>
      <c r="BQ74" s="47"/>
      <c r="BR74" s="47"/>
      <c r="BS74" s="47"/>
    </row>
    <row r="75" spans="2:71" s="5" customFormat="1" x14ac:dyDescent="0.3">
      <c r="B75" s="51"/>
      <c r="C75" s="48"/>
      <c r="D75" s="1"/>
      <c r="E75" s="1"/>
      <c r="F75" s="1"/>
      <c r="G75" s="39"/>
      <c r="H75" s="3"/>
      <c r="I75" s="3"/>
      <c r="J75" s="3"/>
      <c r="K75" s="3"/>
      <c r="L75" s="3"/>
      <c r="M75" s="3"/>
      <c r="N75" s="49"/>
      <c r="O75" s="49"/>
      <c r="P75" s="49"/>
      <c r="Q75" s="2"/>
      <c r="R75" s="2"/>
      <c r="S75" s="7"/>
      <c r="U75" s="1"/>
      <c r="V75" s="1"/>
      <c r="W75" s="1"/>
      <c r="X75" s="1"/>
      <c r="Y75" s="50"/>
      <c r="Z75" s="50"/>
      <c r="AA75" s="50"/>
      <c r="AB75" s="50"/>
      <c r="AC75" s="50"/>
      <c r="AD75" s="50"/>
      <c r="AE75" s="49"/>
      <c r="AF75" s="49"/>
      <c r="AG75" s="49"/>
      <c r="AH75" s="2"/>
      <c r="AI75" s="2"/>
      <c r="AJ75" s="120"/>
      <c r="AK75" s="120"/>
      <c r="AL75" s="111"/>
      <c r="AM75" s="111"/>
      <c r="AN75" s="47"/>
      <c r="AO75" s="47"/>
      <c r="AP75" s="47"/>
      <c r="AQ75" s="122"/>
      <c r="AR75" s="122"/>
      <c r="AS75" s="47"/>
      <c r="AT75" s="47"/>
      <c r="AU75" s="47"/>
      <c r="AV75" s="47"/>
      <c r="AW75" s="47"/>
      <c r="AX75" s="47"/>
      <c r="AY75" s="47"/>
      <c r="AZ75" s="47"/>
      <c r="BA75" s="88"/>
      <c r="BB75" s="94"/>
      <c r="BC75" s="94"/>
      <c r="BD75" s="94"/>
      <c r="BE75" s="94"/>
      <c r="BF75" s="94"/>
      <c r="BG75" s="94"/>
      <c r="BH75" s="94"/>
      <c r="BI75" s="130"/>
      <c r="BJ75" s="131"/>
      <c r="BK75" s="131"/>
      <c r="BL75" s="131"/>
      <c r="BM75" s="131"/>
      <c r="BN75" s="131"/>
      <c r="BO75" s="131"/>
      <c r="BP75" s="131"/>
      <c r="BQ75" s="47"/>
      <c r="BR75" s="47"/>
      <c r="BS75" s="47"/>
    </row>
    <row r="76" spans="2:71" s="5" customFormat="1" x14ac:dyDescent="0.3">
      <c r="B76" s="51">
        <v>123</v>
      </c>
      <c r="C76" s="48">
        <v>3</v>
      </c>
      <c r="D76" s="1">
        <v>0</v>
      </c>
      <c r="E76" s="1">
        <v>2</v>
      </c>
      <c r="F76" s="1">
        <v>2</v>
      </c>
      <c r="G76" s="39">
        <v>0</v>
      </c>
      <c r="H76" s="3">
        <v>0</v>
      </c>
      <c r="I76" s="3">
        <v>0</v>
      </c>
      <c r="J76" s="52">
        <v>0</v>
      </c>
      <c r="K76" s="3">
        <v>0</v>
      </c>
      <c r="L76" s="3">
        <v>0</v>
      </c>
      <c r="M76" s="3">
        <v>0</v>
      </c>
      <c r="N76" s="49">
        <v>2</v>
      </c>
      <c r="O76" s="49">
        <v>1</v>
      </c>
      <c r="P76" s="49">
        <v>1</v>
      </c>
      <c r="Q76" s="2">
        <v>1</v>
      </c>
      <c r="R76" s="2">
        <v>3</v>
      </c>
      <c r="S76" s="53" t="s">
        <v>46</v>
      </c>
      <c r="U76" s="1">
        <f t="shared" si="66"/>
        <v>0</v>
      </c>
      <c r="V76" s="1">
        <f t="shared" si="66"/>
        <v>1</v>
      </c>
      <c r="W76" s="1">
        <f t="shared" si="66"/>
        <v>1</v>
      </c>
      <c r="X76" s="1">
        <f t="shared" si="66"/>
        <v>0</v>
      </c>
      <c r="Y76" s="50">
        <f t="shared" si="66"/>
        <v>0</v>
      </c>
      <c r="Z76" s="50">
        <f t="shared" si="66"/>
        <v>0</v>
      </c>
      <c r="AA76" s="50">
        <f t="shared" si="66"/>
        <v>0</v>
      </c>
      <c r="AB76" s="50">
        <f t="shared" si="66"/>
        <v>0</v>
      </c>
      <c r="AC76" s="50">
        <f t="shared" si="66"/>
        <v>0</v>
      </c>
      <c r="AD76" s="50">
        <f t="shared" si="66"/>
        <v>0</v>
      </c>
      <c r="AE76" s="49">
        <f t="shared" si="66"/>
        <v>1</v>
      </c>
      <c r="AF76" s="49">
        <f t="shared" si="66"/>
        <v>0</v>
      </c>
      <c r="AG76" s="49">
        <f t="shared" si="66"/>
        <v>0</v>
      </c>
      <c r="AH76" s="2">
        <f t="shared" si="66"/>
        <v>0</v>
      </c>
      <c r="AI76" s="2">
        <f t="shared" si="66"/>
        <v>1</v>
      </c>
      <c r="AJ76" s="120">
        <f t="shared" si="36"/>
        <v>0.47619047619047616</v>
      </c>
      <c r="AK76" s="120">
        <f t="shared" si="34"/>
        <v>0.52380952380952384</v>
      </c>
      <c r="AL76" s="111">
        <f t="shared" si="37"/>
        <v>0.73809523809523814</v>
      </c>
      <c r="AM76" s="111">
        <f t="shared" si="38"/>
        <v>0.69047619047619047</v>
      </c>
      <c r="AN76" s="47">
        <f t="shared" si="39"/>
        <v>0.76190476190476186</v>
      </c>
      <c r="AO76" s="47">
        <f t="shared" si="40"/>
        <v>0.7142857142857143</v>
      </c>
      <c r="AP76" s="47">
        <f t="shared" si="41"/>
        <v>0.2857142857142857</v>
      </c>
      <c r="AQ76" s="122">
        <f t="shared" si="42"/>
        <v>0.73809523809523814</v>
      </c>
      <c r="AR76" s="122" t="s">
        <v>717</v>
      </c>
      <c r="AS76" s="47" t="s">
        <v>676</v>
      </c>
      <c r="AT76" s="47" t="str">
        <f t="shared" si="43"/>
        <v>NA</v>
      </c>
      <c r="AU76" s="47" t="str">
        <f t="shared" si="44"/>
        <v>NA</v>
      </c>
      <c r="AV76" s="47" t="str">
        <f t="shared" si="45"/>
        <v>NA</v>
      </c>
      <c r="AW76" s="47">
        <f t="shared" si="46"/>
        <v>0.76190476190476186</v>
      </c>
      <c r="AX76" s="47" t="str">
        <f t="shared" si="47"/>
        <v>NA</v>
      </c>
      <c r="AY76" s="47" t="str">
        <f t="shared" si="48"/>
        <v>NA</v>
      </c>
      <c r="AZ76" s="47" t="str">
        <f t="shared" si="49"/>
        <v>NA</v>
      </c>
      <c r="BA76" s="88">
        <f t="shared" si="50"/>
        <v>0.18253968253968245</v>
      </c>
      <c r="BB76" s="94" t="str">
        <f t="shared" si="51"/>
        <v>NA</v>
      </c>
      <c r="BC76" s="94" t="str">
        <f t="shared" si="52"/>
        <v>NA</v>
      </c>
      <c r="BD76" s="94" t="str">
        <f t="shared" si="53"/>
        <v>NA</v>
      </c>
      <c r="BE76" s="94">
        <f t="shared" si="54"/>
        <v>0.18253968253968245</v>
      </c>
      <c r="BF76" s="94" t="str">
        <f t="shared" si="55"/>
        <v>NA</v>
      </c>
      <c r="BG76" s="94" t="str">
        <f t="shared" si="56"/>
        <v>NA</v>
      </c>
      <c r="BH76" s="94" t="str">
        <f t="shared" si="57"/>
        <v>NA</v>
      </c>
      <c r="BI76" s="130">
        <f t="shared" si="58"/>
        <v>2.3809523809523725E-2</v>
      </c>
      <c r="BJ76" s="131" t="str">
        <f t="shared" si="59"/>
        <v>NA</v>
      </c>
      <c r="BK76" s="131" t="str">
        <f t="shared" si="60"/>
        <v>NA</v>
      </c>
      <c r="BL76" s="131" t="str">
        <f t="shared" si="61"/>
        <v>NA</v>
      </c>
      <c r="BM76" s="131">
        <f t="shared" si="62"/>
        <v>2.3809523809523725E-2</v>
      </c>
      <c r="BN76" s="131" t="str">
        <f t="shared" si="63"/>
        <v>NA</v>
      </c>
      <c r="BO76" s="131" t="str">
        <f t="shared" si="64"/>
        <v>NA</v>
      </c>
      <c r="BP76" s="131" t="str">
        <f t="shared" si="65"/>
        <v>NA</v>
      </c>
      <c r="BQ76" s="47"/>
      <c r="BR76" s="47"/>
      <c r="BS76" s="47"/>
    </row>
    <row r="77" spans="2:71" s="5" customFormat="1" x14ac:dyDescent="0.3">
      <c r="B77" s="51"/>
      <c r="C77" s="48"/>
      <c r="D77" s="1"/>
      <c r="E77" s="1"/>
      <c r="F77" s="1"/>
      <c r="G77" s="39"/>
      <c r="H77" s="3"/>
      <c r="I77" s="3"/>
      <c r="J77" s="3"/>
      <c r="K77" s="3"/>
      <c r="L77" s="3"/>
      <c r="M77" s="3"/>
      <c r="N77" s="49"/>
      <c r="O77" s="49"/>
      <c r="P77" s="49"/>
      <c r="Q77" s="2"/>
      <c r="R77" s="2"/>
      <c r="S77" s="7"/>
      <c r="U77" s="1"/>
      <c r="V77" s="1"/>
      <c r="W77" s="1"/>
      <c r="X77" s="1"/>
      <c r="Y77" s="50"/>
      <c r="Z77" s="50"/>
      <c r="AA77" s="50"/>
      <c r="AB77" s="50"/>
      <c r="AC77" s="50"/>
      <c r="AD77" s="50"/>
      <c r="AE77" s="49"/>
      <c r="AF77" s="49"/>
      <c r="AG77" s="49"/>
      <c r="AH77" s="2"/>
      <c r="AI77" s="2"/>
      <c r="AJ77" s="120"/>
      <c r="AK77" s="120"/>
      <c r="AL77" s="111"/>
      <c r="AM77" s="111"/>
      <c r="AN77" s="47"/>
      <c r="AO77" s="47"/>
      <c r="AP77" s="47"/>
      <c r="AQ77" s="122"/>
      <c r="AR77" s="122"/>
      <c r="AS77" s="47"/>
      <c r="AT77" s="47"/>
      <c r="AU77" s="47"/>
      <c r="AV77" s="47"/>
      <c r="AW77" s="47"/>
      <c r="AX77" s="47"/>
      <c r="AY77" s="47"/>
      <c r="AZ77" s="47"/>
      <c r="BA77" s="88"/>
      <c r="BB77" s="94"/>
      <c r="BC77" s="94"/>
      <c r="BD77" s="94"/>
      <c r="BE77" s="94"/>
      <c r="BF77" s="94"/>
      <c r="BG77" s="94"/>
      <c r="BH77" s="94"/>
      <c r="BI77" s="130"/>
      <c r="BJ77" s="131"/>
      <c r="BK77" s="131"/>
      <c r="BL77" s="131"/>
      <c r="BM77" s="131"/>
      <c r="BN77" s="131"/>
      <c r="BO77" s="131"/>
      <c r="BP77" s="131"/>
      <c r="BQ77" s="47"/>
      <c r="BR77" s="47"/>
      <c r="BS77" s="47"/>
    </row>
    <row r="78" spans="2:71" s="5" customFormat="1" x14ac:dyDescent="0.3">
      <c r="B78" s="51">
        <v>125</v>
      </c>
      <c r="C78" s="48">
        <v>3</v>
      </c>
      <c r="D78" s="1">
        <v>1</v>
      </c>
      <c r="E78" s="1">
        <v>2</v>
      </c>
      <c r="F78" s="1">
        <v>1</v>
      </c>
      <c r="G78" s="39">
        <v>0</v>
      </c>
      <c r="H78" s="3">
        <v>1</v>
      </c>
      <c r="I78" s="55">
        <v>3</v>
      </c>
      <c r="J78" s="3">
        <v>0</v>
      </c>
      <c r="K78" s="3">
        <v>1</v>
      </c>
      <c r="L78" s="3">
        <v>0</v>
      </c>
      <c r="M78" s="3">
        <v>1</v>
      </c>
      <c r="N78" s="49">
        <v>0</v>
      </c>
      <c r="O78" s="49">
        <v>0</v>
      </c>
      <c r="P78" s="49">
        <v>0</v>
      </c>
      <c r="Q78" s="2">
        <v>0</v>
      </c>
      <c r="R78" s="2">
        <v>0</v>
      </c>
      <c r="S78" s="54" t="s">
        <v>45</v>
      </c>
      <c r="U78" s="1">
        <f t="shared" si="66"/>
        <v>0</v>
      </c>
      <c r="V78" s="1">
        <f t="shared" si="66"/>
        <v>1</v>
      </c>
      <c r="W78" s="1">
        <f t="shared" si="66"/>
        <v>0</v>
      </c>
      <c r="X78" s="1">
        <f t="shared" si="66"/>
        <v>0</v>
      </c>
      <c r="Y78" s="50">
        <f t="shared" si="66"/>
        <v>0</v>
      </c>
      <c r="Z78" s="50">
        <f t="shared" si="66"/>
        <v>1</v>
      </c>
      <c r="AA78" s="50">
        <f t="shared" si="66"/>
        <v>0</v>
      </c>
      <c r="AB78" s="50">
        <f t="shared" si="66"/>
        <v>0</v>
      </c>
      <c r="AC78" s="50">
        <f t="shared" si="66"/>
        <v>0</v>
      </c>
      <c r="AD78" s="50">
        <f t="shared" si="66"/>
        <v>0</v>
      </c>
      <c r="AE78" s="49">
        <f t="shared" si="66"/>
        <v>0</v>
      </c>
      <c r="AF78" s="49">
        <f t="shared" si="66"/>
        <v>0</v>
      </c>
      <c r="AG78" s="49">
        <f t="shared" si="66"/>
        <v>0</v>
      </c>
      <c r="AH78" s="2">
        <f t="shared" si="66"/>
        <v>0</v>
      </c>
      <c r="AI78" s="2">
        <f t="shared" si="66"/>
        <v>0</v>
      </c>
      <c r="AJ78" s="120">
        <f t="shared" si="36"/>
        <v>0.5714285714285714</v>
      </c>
      <c r="AK78" s="120">
        <f t="shared" si="34"/>
        <v>0.42857142857142855</v>
      </c>
      <c r="AL78" s="111">
        <f t="shared" si="37"/>
        <v>0.59523809523809523</v>
      </c>
      <c r="AM78" s="111">
        <f t="shared" si="38"/>
        <v>0.73809523809523814</v>
      </c>
      <c r="AN78" s="47">
        <f t="shared" si="39"/>
        <v>0.61904761904761907</v>
      </c>
      <c r="AO78" s="47">
        <f t="shared" si="40"/>
        <v>0.76190476190476186</v>
      </c>
      <c r="AP78" s="47">
        <f t="shared" si="41"/>
        <v>0.23809523809523808</v>
      </c>
      <c r="AQ78" s="122">
        <f t="shared" si="42"/>
        <v>0.73809523809523814</v>
      </c>
      <c r="AR78" s="122" t="s">
        <v>718</v>
      </c>
      <c r="AS78" s="47" t="s">
        <v>677</v>
      </c>
      <c r="AT78" s="47" t="str">
        <f t="shared" si="43"/>
        <v>NA</v>
      </c>
      <c r="AU78" s="47" t="str">
        <f t="shared" si="44"/>
        <v>NA</v>
      </c>
      <c r="AV78" s="47" t="str">
        <f t="shared" si="45"/>
        <v>NA</v>
      </c>
      <c r="AW78" s="47" t="str">
        <f t="shared" si="46"/>
        <v>NA</v>
      </c>
      <c r="AX78" s="47">
        <f t="shared" si="47"/>
        <v>0.76190476190476186</v>
      </c>
      <c r="AY78" s="47" t="str">
        <f t="shared" si="48"/>
        <v>NA</v>
      </c>
      <c r="AZ78" s="47" t="str">
        <f t="shared" si="49"/>
        <v>NA</v>
      </c>
      <c r="BA78" s="88">
        <f t="shared" si="50"/>
        <v>0.23015873015873012</v>
      </c>
      <c r="BB78" s="94" t="str">
        <f t="shared" si="51"/>
        <v>NA</v>
      </c>
      <c r="BC78" s="94" t="str">
        <f t="shared" si="52"/>
        <v>NA</v>
      </c>
      <c r="BD78" s="94" t="str">
        <f t="shared" si="53"/>
        <v>NA</v>
      </c>
      <c r="BE78" s="94" t="str">
        <f t="shared" si="54"/>
        <v>NA</v>
      </c>
      <c r="BF78" s="94">
        <f t="shared" si="55"/>
        <v>0.23015873015873012</v>
      </c>
      <c r="BG78" s="94" t="str">
        <f t="shared" si="56"/>
        <v>NA</v>
      </c>
      <c r="BH78" s="94" t="str">
        <f t="shared" si="57"/>
        <v>NA</v>
      </c>
      <c r="BI78" s="130">
        <f t="shared" si="58"/>
        <v>2.3809523809523725E-2</v>
      </c>
      <c r="BJ78" s="131" t="str">
        <f t="shared" si="59"/>
        <v>NA</v>
      </c>
      <c r="BK78" s="131" t="str">
        <f t="shared" si="60"/>
        <v>NA</v>
      </c>
      <c r="BL78" s="131" t="str">
        <f t="shared" si="61"/>
        <v>NA</v>
      </c>
      <c r="BM78" s="131" t="str">
        <f t="shared" si="62"/>
        <v>NA</v>
      </c>
      <c r="BN78" s="131">
        <f t="shared" si="63"/>
        <v>2.3809523809523725E-2</v>
      </c>
      <c r="BO78" s="131" t="str">
        <f t="shared" si="64"/>
        <v>NA</v>
      </c>
      <c r="BP78" s="131" t="str">
        <f t="shared" si="65"/>
        <v>NA</v>
      </c>
      <c r="BQ78" s="47"/>
      <c r="BR78" s="47"/>
      <c r="BS78" s="47"/>
    </row>
    <row r="79" spans="2:71" s="5" customFormat="1" x14ac:dyDescent="0.3">
      <c r="B79" s="51"/>
      <c r="C79" s="48"/>
      <c r="D79" s="1"/>
      <c r="E79" s="1"/>
      <c r="F79" s="1"/>
      <c r="G79" s="39"/>
      <c r="H79" s="3"/>
      <c r="I79" s="3"/>
      <c r="J79" s="3"/>
      <c r="K79" s="3"/>
      <c r="L79" s="3"/>
      <c r="M79" s="3"/>
      <c r="N79" s="49"/>
      <c r="O79" s="49"/>
      <c r="P79" s="49"/>
      <c r="Q79" s="2"/>
      <c r="R79" s="2"/>
      <c r="S79" s="7"/>
      <c r="U79" s="1"/>
      <c r="V79" s="1"/>
      <c r="W79" s="1"/>
      <c r="X79" s="1"/>
      <c r="Y79" s="50"/>
      <c r="Z79" s="50"/>
      <c r="AA79" s="50"/>
      <c r="AB79" s="50"/>
      <c r="AC79" s="50"/>
      <c r="AD79" s="50"/>
      <c r="AE79" s="49"/>
      <c r="AF79" s="49"/>
      <c r="AG79" s="49"/>
      <c r="AH79" s="2"/>
      <c r="AI79" s="2"/>
      <c r="AJ79" s="120"/>
      <c r="AK79" s="120"/>
      <c r="AL79" s="111"/>
      <c r="AM79" s="111"/>
      <c r="AN79" s="47"/>
      <c r="AO79" s="47"/>
      <c r="AP79" s="47"/>
      <c r="AQ79" s="122"/>
      <c r="AR79" s="122"/>
      <c r="AS79" s="47"/>
      <c r="AT79" s="47"/>
      <c r="AU79" s="47"/>
      <c r="AV79" s="47"/>
      <c r="AW79" s="47"/>
      <c r="AX79" s="47"/>
      <c r="AY79" s="47"/>
      <c r="AZ79" s="47"/>
      <c r="BA79" s="88"/>
      <c r="BB79" s="94"/>
      <c r="BC79" s="94"/>
      <c r="BD79" s="94"/>
      <c r="BE79" s="94"/>
      <c r="BF79" s="94"/>
      <c r="BG79" s="94"/>
      <c r="BH79" s="94"/>
      <c r="BI79" s="130"/>
      <c r="BJ79" s="131"/>
      <c r="BK79" s="131"/>
      <c r="BL79" s="131"/>
      <c r="BM79" s="131"/>
      <c r="BN79" s="131"/>
      <c r="BO79" s="131"/>
      <c r="BP79" s="131"/>
      <c r="BQ79" s="47"/>
      <c r="BR79" s="47"/>
      <c r="BS79" s="47"/>
    </row>
    <row r="80" spans="2:71" s="5" customFormat="1" x14ac:dyDescent="0.3">
      <c r="B80" s="51">
        <v>127</v>
      </c>
      <c r="C80" s="48">
        <v>3</v>
      </c>
      <c r="D80" s="1">
        <v>2</v>
      </c>
      <c r="E80" s="1">
        <v>1</v>
      </c>
      <c r="F80" s="1">
        <v>3</v>
      </c>
      <c r="G80" s="39">
        <v>0</v>
      </c>
      <c r="H80" s="3">
        <v>1</v>
      </c>
      <c r="I80" s="3">
        <v>1</v>
      </c>
      <c r="J80" s="3">
        <v>1</v>
      </c>
      <c r="K80" s="3">
        <v>0</v>
      </c>
      <c r="L80" s="3">
        <v>1</v>
      </c>
      <c r="M80" s="3">
        <v>0</v>
      </c>
      <c r="N80" s="49">
        <v>1</v>
      </c>
      <c r="O80" s="49">
        <v>0</v>
      </c>
      <c r="P80" s="49">
        <v>0</v>
      </c>
      <c r="Q80" s="2">
        <v>1</v>
      </c>
      <c r="R80" s="2">
        <v>0</v>
      </c>
      <c r="S80" s="7"/>
      <c r="U80" s="1">
        <f t="shared" si="66"/>
        <v>1</v>
      </c>
      <c r="V80" s="1">
        <f t="shared" si="66"/>
        <v>0</v>
      </c>
      <c r="W80" s="1">
        <f t="shared" si="66"/>
        <v>1</v>
      </c>
      <c r="X80" s="1">
        <f t="shared" si="66"/>
        <v>0</v>
      </c>
      <c r="Y80" s="50">
        <f t="shared" si="66"/>
        <v>0</v>
      </c>
      <c r="Z80" s="50">
        <f t="shared" si="66"/>
        <v>0</v>
      </c>
      <c r="AA80" s="50">
        <f t="shared" si="66"/>
        <v>0</v>
      </c>
      <c r="AB80" s="50">
        <f t="shared" si="66"/>
        <v>0</v>
      </c>
      <c r="AC80" s="50">
        <f t="shared" si="66"/>
        <v>0</v>
      </c>
      <c r="AD80" s="50">
        <f t="shared" si="66"/>
        <v>0</v>
      </c>
      <c r="AE80" s="49">
        <f t="shared" si="66"/>
        <v>0</v>
      </c>
      <c r="AF80" s="49">
        <f t="shared" si="66"/>
        <v>0</v>
      </c>
      <c r="AG80" s="49">
        <f t="shared" si="66"/>
        <v>0</v>
      </c>
      <c r="AH80" s="2">
        <f t="shared" si="66"/>
        <v>0</v>
      </c>
      <c r="AI80" s="2">
        <f t="shared" si="66"/>
        <v>0</v>
      </c>
      <c r="AJ80" s="120">
        <f t="shared" si="36"/>
        <v>0.7142857142857143</v>
      </c>
      <c r="AK80" s="120">
        <f t="shared" si="34"/>
        <v>0.61904761904761907</v>
      </c>
      <c r="AL80" s="111">
        <f t="shared" si="37"/>
        <v>0.69047619047619047</v>
      </c>
      <c r="AM80" s="111">
        <f t="shared" si="38"/>
        <v>0.7857142857142857</v>
      </c>
      <c r="AN80" s="47">
        <f t="shared" si="39"/>
        <v>0.61904761904761907</v>
      </c>
      <c r="AO80" s="47">
        <f t="shared" si="40"/>
        <v>0.7142857142857143</v>
      </c>
      <c r="AP80" s="47">
        <f t="shared" si="41"/>
        <v>0.2857142857142857</v>
      </c>
      <c r="AQ80" s="122">
        <f t="shared" si="42"/>
        <v>0.7857142857142857</v>
      </c>
      <c r="AR80" s="122" t="s">
        <v>718</v>
      </c>
      <c r="AS80" s="47" t="s">
        <v>694</v>
      </c>
      <c r="AT80" s="47">
        <f t="shared" si="43"/>
        <v>0.7857142857142857</v>
      </c>
      <c r="AU80" s="47" t="str">
        <f t="shared" si="44"/>
        <v>NA</v>
      </c>
      <c r="AV80" s="47" t="str">
        <f t="shared" si="45"/>
        <v>NA</v>
      </c>
      <c r="AW80" s="47" t="str">
        <f t="shared" si="46"/>
        <v>NA</v>
      </c>
      <c r="AX80" s="47" t="str">
        <f t="shared" si="47"/>
        <v>NA</v>
      </c>
      <c r="AY80" s="47" t="str">
        <f t="shared" si="48"/>
        <v>NA</v>
      </c>
      <c r="AZ80" s="47" t="str">
        <f t="shared" si="49"/>
        <v>NA</v>
      </c>
      <c r="BA80" s="88">
        <f t="shared" si="50"/>
        <v>0.24603174603174605</v>
      </c>
      <c r="BB80" s="94">
        <f t="shared" si="51"/>
        <v>0.24603174603174605</v>
      </c>
      <c r="BC80" s="94" t="str">
        <f t="shared" si="52"/>
        <v>NA</v>
      </c>
      <c r="BD80" s="94" t="str">
        <f t="shared" si="53"/>
        <v>NA</v>
      </c>
      <c r="BE80" s="94" t="str">
        <f t="shared" si="54"/>
        <v>NA</v>
      </c>
      <c r="BF80" s="94" t="str">
        <f t="shared" si="55"/>
        <v>NA</v>
      </c>
      <c r="BG80" s="94" t="str">
        <f t="shared" si="56"/>
        <v>NA</v>
      </c>
      <c r="BH80" s="94" t="str">
        <f t="shared" si="57"/>
        <v>NA</v>
      </c>
      <c r="BI80" s="130">
        <f t="shared" si="58"/>
        <v>7.1428571428571397E-2</v>
      </c>
      <c r="BJ80" s="131">
        <f t="shared" si="59"/>
        <v>7.1428571428571397E-2</v>
      </c>
      <c r="BK80" s="131" t="str">
        <f t="shared" si="60"/>
        <v>NA</v>
      </c>
      <c r="BL80" s="131" t="str">
        <f t="shared" si="61"/>
        <v>NA</v>
      </c>
      <c r="BM80" s="131" t="str">
        <f t="shared" si="62"/>
        <v>NA</v>
      </c>
      <c r="BN80" s="131" t="str">
        <f t="shared" si="63"/>
        <v>NA</v>
      </c>
      <c r="BO80" s="131" t="str">
        <f t="shared" si="64"/>
        <v>NA</v>
      </c>
      <c r="BP80" s="131" t="str">
        <f t="shared" si="65"/>
        <v>NA</v>
      </c>
      <c r="BQ80" s="47"/>
      <c r="BR80" s="47"/>
      <c r="BS80" s="47"/>
    </row>
    <row r="81" spans="1:126" x14ac:dyDescent="0.3">
      <c r="B81" s="51">
        <v>129</v>
      </c>
      <c r="C81" s="48">
        <v>3</v>
      </c>
      <c r="D81" s="1">
        <v>3</v>
      </c>
      <c r="E81" s="1">
        <v>1</v>
      </c>
      <c r="F81" s="1">
        <v>1</v>
      </c>
      <c r="G81" s="39">
        <v>0</v>
      </c>
      <c r="H81" s="3">
        <v>1</v>
      </c>
      <c r="I81" s="3">
        <v>2</v>
      </c>
      <c r="J81" s="3">
        <v>0</v>
      </c>
      <c r="K81" s="3">
        <v>0</v>
      </c>
      <c r="L81" s="3">
        <v>0</v>
      </c>
      <c r="M81" s="55">
        <v>2</v>
      </c>
      <c r="N81" s="49">
        <v>0</v>
      </c>
      <c r="O81" s="49">
        <v>0</v>
      </c>
      <c r="P81" s="49">
        <v>0</v>
      </c>
      <c r="Q81" s="2">
        <v>0</v>
      </c>
      <c r="R81" s="2">
        <v>0</v>
      </c>
      <c r="S81" s="54" t="s">
        <v>48</v>
      </c>
      <c r="U81" s="1">
        <f t="shared" si="66"/>
        <v>1</v>
      </c>
      <c r="V81" s="1">
        <f t="shared" si="66"/>
        <v>0</v>
      </c>
      <c r="W81" s="1">
        <f t="shared" si="66"/>
        <v>0</v>
      </c>
      <c r="X81" s="1">
        <f t="shared" si="66"/>
        <v>0</v>
      </c>
      <c r="Y81" s="50">
        <f t="shared" si="66"/>
        <v>0</v>
      </c>
      <c r="Z81" s="50">
        <f t="shared" si="66"/>
        <v>1</v>
      </c>
      <c r="AA81" s="50">
        <f t="shared" si="66"/>
        <v>0</v>
      </c>
      <c r="AB81" s="50">
        <f t="shared" si="66"/>
        <v>0</v>
      </c>
      <c r="AC81" s="50">
        <f t="shared" si="66"/>
        <v>0</v>
      </c>
      <c r="AD81" s="50">
        <f t="shared" si="66"/>
        <v>1</v>
      </c>
      <c r="AE81" s="49">
        <f t="shared" si="66"/>
        <v>0</v>
      </c>
      <c r="AF81" s="49">
        <f t="shared" si="66"/>
        <v>0</v>
      </c>
      <c r="AG81" s="49">
        <f t="shared" si="66"/>
        <v>0</v>
      </c>
      <c r="AH81" s="2">
        <f t="shared" si="66"/>
        <v>0</v>
      </c>
      <c r="AI81" s="2">
        <f t="shared" si="66"/>
        <v>0</v>
      </c>
      <c r="AJ81" s="120">
        <f t="shared" si="36"/>
        <v>0.61904761904761907</v>
      </c>
      <c r="AK81" s="120">
        <f t="shared" si="34"/>
        <v>0.47619047619047616</v>
      </c>
      <c r="AL81" s="111">
        <f t="shared" si="37"/>
        <v>0.6428571428571429</v>
      </c>
      <c r="AM81" s="111">
        <f t="shared" si="38"/>
        <v>0.7857142857142857</v>
      </c>
      <c r="AN81" s="47">
        <f t="shared" si="39"/>
        <v>0.61904761904761907</v>
      </c>
      <c r="AO81" s="47">
        <f t="shared" si="40"/>
        <v>0.76190476190476186</v>
      </c>
      <c r="AP81" s="47">
        <f t="shared" si="41"/>
        <v>0.23809523809523808</v>
      </c>
      <c r="AQ81" s="122">
        <f t="shared" si="42"/>
        <v>0.7857142857142857</v>
      </c>
      <c r="AR81" s="122" t="s">
        <v>718</v>
      </c>
      <c r="AS81" s="47" t="s">
        <v>694</v>
      </c>
      <c r="AT81" s="47">
        <f t="shared" si="43"/>
        <v>0.7857142857142857</v>
      </c>
      <c r="AU81" s="47" t="str">
        <f t="shared" si="44"/>
        <v>NA</v>
      </c>
      <c r="AV81" s="47" t="str">
        <f t="shared" si="45"/>
        <v>NA</v>
      </c>
      <c r="AW81" s="47" t="str">
        <f t="shared" si="46"/>
        <v>NA</v>
      </c>
      <c r="AX81" s="47" t="str">
        <f t="shared" si="47"/>
        <v>NA</v>
      </c>
      <c r="AY81" s="47" t="str">
        <f t="shared" si="48"/>
        <v>NA</v>
      </c>
      <c r="AZ81" s="47" t="str">
        <f t="shared" si="49"/>
        <v>NA</v>
      </c>
      <c r="BA81" s="88">
        <f t="shared" si="50"/>
        <v>0.24603174603174605</v>
      </c>
      <c r="BB81" s="94">
        <f t="shared" si="51"/>
        <v>0.24603174603174605</v>
      </c>
      <c r="BC81" s="94" t="str">
        <f t="shared" si="52"/>
        <v>NA</v>
      </c>
      <c r="BD81" s="94" t="str">
        <f t="shared" si="53"/>
        <v>NA</v>
      </c>
      <c r="BE81" s="94" t="str">
        <f t="shared" si="54"/>
        <v>NA</v>
      </c>
      <c r="BF81" s="94" t="str">
        <f t="shared" si="55"/>
        <v>NA</v>
      </c>
      <c r="BG81" s="94" t="str">
        <f t="shared" si="56"/>
        <v>NA</v>
      </c>
      <c r="BH81" s="94" t="str">
        <f t="shared" si="57"/>
        <v>NA</v>
      </c>
      <c r="BI81" s="130">
        <f t="shared" si="58"/>
        <v>2.3809523809523836E-2</v>
      </c>
      <c r="BJ81" s="131">
        <f t="shared" si="59"/>
        <v>2.3809523809523836E-2</v>
      </c>
      <c r="BK81" s="131" t="str">
        <f t="shared" si="60"/>
        <v>NA</v>
      </c>
      <c r="BL81" s="131" t="str">
        <f t="shared" si="61"/>
        <v>NA</v>
      </c>
      <c r="BM81" s="131" t="str">
        <f t="shared" si="62"/>
        <v>NA</v>
      </c>
      <c r="BN81" s="131" t="str">
        <f t="shared" si="63"/>
        <v>NA</v>
      </c>
      <c r="BO81" s="131" t="str">
        <f t="shared" si="64"/>
        <v>NA</v>
      </c>
      <c r="BP81" s="131" t="str">
        <f t="shared" si="65"/>
        <v>NA</v>
      </c>
      <c r="BQ81" s="47"/>
      <c r="BR81" s="47"/>
      <c r="BS81" s="47"/>
    </row>
    <row r="82" spans="1:126" s="59" customFormat="1" x14ac:dyDescent="0.3">
      <c r="A82" s="56"/>
      <c r="B82" s="57"/>
      <c r="C82" s="58"/>
      <c r="D82" s="58"/>
      <c r="E82" s="58"/>
      <c r="F82" s="58"/>
      <c r="G82" s="39"/>
      <c r="H82" s="58"/>
      <c r="I82" s="58"/>
      <c r="J82" s="58"/>
      <c r="K82" s="58"/>
      <c r="L82" s="58"/>
      <c r="M82" s="58"/>
      <c r="N82" s="58"/>
      <c r="O82" s="58"/>
      <c r="P82" s="58"/>
      <c r="Q82" s="58"/>
      <c r="R82" s="58"/>
      <c r="S82" s="56"/>
      <c r="U82" s="58"/>
      <c r="V82" s="56"/>
      <c r="W82" s="56"/>
      <c r="X82" s="56"/>
      <c r="Y82" s="56"/>
      <c r="AD82" s="56"/>
      <c r="AJ82" s="117"/>
      <c r="AK82" s="117"/>
      <c r="AL82" s="112"/>
      <c r="AM82" s="112"/>
      <c r="AN82" s="47"/>
      <c r="AO82" s="47"/>
      <c r="AP82" s="47"/>
      <c r="AQ82" s="122"/>
      <c r="AR82" s="122"/>
      <c r="AS82" s="47"/>
      <c r="AT82" s="47"/>
      <c r="AU82" s="47"/>
      <c r="AV82" s="47"/>
      <c r="AW82" s="6"/>
      <c r="AX82" s="6"/>
      <c r="AY82" s="47"/>
      <c r="AZ82" s="6"/>
      <c r="BA82" s="89"/>
      <c r="BB82" s="93"/>
      <c r="BC82" s="93"/>
      <c r="BD82" s="93"/>
      <c r="BE82" s="93"/>
      <c r="BF82" s="93"/>
      <c r="BG82" s="93"/>
      <c r="BH82" s="6"/>
      <c r="BI82" s="128"/>
      <c r="BJ82" s="128"/>
      <c r="BK82" s="128"/>
      <c r="BL82" s="128"/>
      <c r="BM82" s="128"/>
      <c r="BN82" s="128"/>
      <c r="BO82" s="128"/>
      <c r="BP82" s="128"/>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row>
    <row r="83" spans="1:126" s="6" customFormat="1" x14ac:dyDescent="0.3">
      <c r="A83" s="8" t="s">
        <v>54</v>
      </c>
      <c r="B83" s="60"/>
      <c r="C83" s="61">
        <f t="shared" ref="C83:R83" si="67">SUM(C3:C81)/174</f>
        <v>0.98275862068965514</v>
      </c>
      <c r="D83" s="62">
        <f t="shared" si="67"/>
        <v>0.58045977011494254</v>
      </c>
      <c r="E83" s="62">
        <f t="shared" si="67"/>
        <v>0.54022988505747127</v>
      </c>
      <c r="F83" s="62">
        <f t="shared" si="67"/>
        <v>0.5</v>
      </c>
      <c r="G83" s="63">
        <f t="shared" si="67"/>
        <v>0.37356321839080459</v>
      </c>
      <c r="H83" s="64">
        <f t="shared" si="67"/>
        <v>0.41379310344827586</v>
      </c>
      <c r="I83" s="64">
        <f t="shared" si="67"/>
        <v>0.28160919540229884</v>
      </c>
      <c r="J83" s="64">
        <f t="shared" si="67"/>
        <v>0.2413793103448276</v>
      </c>
      <c r="K83" s="64">
        <f t="shared" si="67"/>
        <v>0.27011494252873564</v>
      </c>
      <c r="L83" s="64">
        <f t="shared" si="67"/>
        <v>0.2471264367816092</v>
      </c>
      <c r="M83" s="64">
        <f t="shared" si="67"/>
        <v>0.21264367816091953</v>
      </c>
      <c r="N83" s="65">
        <f t="shared" si="67"/>
        <v>0.12643678160919541</v>
      </c>
      <c r="O83" s="65">
        <f t="shared" si="67"/>
        <v>0.14942528735632185</v>
      </c>
      <c r="P83" s="65">
        <f t="shared" si="67"/>
        <v>0.12643678160919541</v>
      </c>
      <c r="Q83" s="66">
        <f t="shared" si="67"/>
        <v>0.1206896551724138</v>
      </c>
      <c r="R83" s="66">
        <f t="shared" si="67"/>
        <v>0.23563218390804597</v>
      </c>
      <c r="S83" s="67"/>
      <c r="U83" s="1">
        <f t="shared" ref="U83:AH83" si="68">SUM(U3:U81)</f>
        <v>35</v>
      </c>
      <c r="V83" s="1">
        <f t="shared" si="68"/>
        <v>32</v>
      </c>
      <c r="W83" s="1">
        <f t="shared" si="68"/>
        <v>30</v>
      </c>
      <c r="X83" s="1">
        <f t="shared" si="68"/>
        <v>23</v>
      </c>
      <c r="Y83" s="50">
        <f t="shared" si="68"/>
        <v>25</v>
      </c>
      <c r="Z83" s="50">
        <f t="shared" si="68"/>
        <v>15</v>
      </c>
      <c r="AA83" s="50">
        <f t="shared" si="68"/>
        <v>10</v>
      </c>
      <c r="AB83" s="50">
        <f t="shared" si="68"/>
        <v>15</v>
      </c>
      <c r="AC83" s="50">
        <f t="shared" si="68"/>
        <v>11</v>
      </c>
      <c r="AD83" s="50">
        <f>SUM(AD3:AD81)</f>
        <v>11</v>
      </c>
      <c r="AE83" s="49">
        <f t="shared" si="68"/>
        <v>6</v>
      </c>
      <c r="AF83" s="49">
        <f t="shared" si="68"/>
        <v>6</v>
      </c>
      <c r="AG83" s="49">
        <f t="shared" si="68"/>
        <v>6</v>
      </c>
      <c r="AH83" s="2">
        <f t="shared" si="68"/>
        <v>4</v>
      </c>
      <c r="AI83" s="2">
        <f>SUM(AI3:AI81)</f>
        <v>14</v>
      </c>
      <c r="AJ83" s="113">
        <f t="shared" ref="AJ83:AP83" si="69">AVERAGE(AJ3:AJ81)</f>
        <v>0.64285714285714302</v>
      </c>
      <c r="AK83" s="113">
        <f t="shared" si="69"/>
        <v>0.55090311986863716</v>
      </c>
      <c r="AL83" s="113">
        <f t="shared" si="69"/>
        <v>0.63628899835796393</v>
      </c>
      <c r="AM83" s="113">
        <f t="shared" si="69"/>
        <v>0.72824302134646979</v>
      </c>
      <c r="AN83" s="47">
        <f t="shared" si="69"/>
        <v>0.61904761904761907</v>
      </c>
      <c r="AO83" s="47">
        <f t="shared" si="69"/>
        <v>0.71100164203612481</v>
      </c>
      <c r="AP83" s="47">
        <f t="shared" si="69"/>
        <v>0.28899835796387519</v>
      </c>
      <c r="AQ83" s="122">
        <f>LARGE(AJ83:AM83, 1)</f>
        <v>0.72824302134646979</v>
      </c>
      <c r="AR83" s="122"/>
      <c r="AS83" s="47"/>
      <c r="AT83" s="47"/>
      <c r="AU83" s="47"/>
      <c r="AV83" s="47"/>
      <c r="AY83" s="47"/>
      <c r="BA83" s="89"/>
      <c r="BB83" s="93"/>
      <c r="BC83" s="93"/>
      <c r="BD83" s="93"/>
      <c r="BE83" s="93"/>
      <c r="BF83" s="93"/>
      <c r="BG83" s="93"/>
      <c r="BI83" s="128"/>
      <c r="BJ83" s="128"/>
      <c r="BK83" s="128"/>
      <c r="BL83" s="128"/>
      <c r="BM83" s="128"/>
      <c r="BN83" s="128"/>
      <c r="BO83" s="128"/>
      <c r="BP83" s="128"/>
    </row>
    <row r="84" spans="1:126" x14ac:dyDescent="0.3">
      <c r="A84" s="7" t="s">
        <v>51</v>
      </c>
      <c r="B84" s="51"/>
      <c r="C84" s="68">
        <f xml:space="preserve"> 58/58</f>
        <v>1</v>
      </c>
      <c r="D84" s="69">
        <f t="shared" ref="D84:R84" si="70">U83/58</f>
        <v>0.60344827586206895</v>
      </c>
      <c r="E84" s="69">
        <f t="shared" si="70"/>
        <v>0.55172413793103448</v>
      </c>
      <c r="F84" s="69">
        <f t="shared" si="70"/>
        <v>0.51724137931034486</v>
      </c>
      <c r="G84" s="70">
        <f t="shared" si="70"/>
        <v>0.39655172413793105</v>
      </c>
      <c r="H84" s="71">
        <f t="shared" si="70"/>
        <v>0.43103448275862066</v>
      </c>
      <c r="I84" s="71">
        <f t="shared" si="70"/>
        <v>0.25862068965517243</v>
      </c>
      <c r="J84" s="71">
        <f t="shared" si="70"/>
        <v>0.17241379310344829</v>
      </c>
      <c r="K84" s="71">
        <f t="shared" si="70"/>
        <v>0.25862068965517243</v>
      </c>
      <c r="L84" s="71">
        <f t="shared" si="70"/>
        <v>0.18965517241379309</v>
      </c>
      <c r="M84" s="71">
        <f t="shared" si="70"/>
        <v>0.18965517241379309</v>
      </c>
      <c r="N84" s="72">
        <f t="shared" si="70"/>
        <v>0.10344827586206896</v>
      </c>
      <c r="O84" s="72">
        <f t="shared" si="70"/>
        <v>0.10344827586206896</v>
      </c>
      <c r="P84" s="72">
        <f t="shared" si="70"/>
        <v>0.10344827586206896</v>
      </c>
      <c r="Q84" s="73">
        <f t="shared" si="70"/>
        <v>6.8965517241379309E-2</v>
      </c>
      <c r="R84" s="73">
        <f t="shared" si="70"/>
        <v>0.2413793103448276</v>
      </c>
      <c r="S84" s="67"/>
      <c r="U84" s="74"/>
      <c r="V84" s="8"/>
      <c r="W84" s="7"/>
      <c r="X84" s="7"/>
      <c r="Y84" s="7"/>
      <c r="Z84" s="7"/>
      <c r="AA84" s="7"/>
      <c r="AC84" s="7"/>
      <c r="AD84" s="8"/>
      <c r="AE84" s="8"/>
      <c r="AF84" s="6"/>
      <c r="AG84" s="6"/>
      <c r="AH84" s="8"/>
      <c r="AI84" s="8"/>
      <c r="AJ84" s="118"/>
      <c r="AK84" s="118"/>
      <c r="AO84" s="38"/>
      <c r="AP84" s="38"/>
      <c r="AQ84" s="123"/>
      <c r="AR84" s="123"/>
      <c r="AS84" s="38"/>
    </row>
    <row r="85" spans="1:126" x14ac:dyDescent="0.3">
      <c r="B85" s="51"/>
      <c r="C85" s="48"/>
      <c r="D85" s="1"/>
      <c r="E85" s="1"/>
      <c r="F85" s="1"/>
      <c r="G85" s="39"/>
      <c r="H85" s="3"/>
      <c r="I85" s="3"/>
      <c r="J85" s="3"/>
      <c r="K85" s="3"/>
      <c r="L85" s="3"/>
      <c r="M85" s="3"/>
      <c r="N85" s="49"/>
      <c r="O85" s="49"/>
      <c r="P85" s="49"/>
      <c r="Q85" s="2"/>
      <c r="R85" s="2"/>
      <c r="U85" s="50"/>
      <c r="V85" s="50"/>
      <c r="W85" s="7"/>
      <c r="X85" s="7"/>
      <c r="AD85" s="5"/>
      <c r="AE85" s="6"/>
      <c r="AF85" s="6"/>
      <c r="AG85" s="6"/>
      <c r="AH85" s="6"/>
      <c r="AI85" s="6"/>
    </row>
    <row r="86" spans="1:126" x14ac:dyDescent="0.3">
      <c r="B86" s="51"/>
      <c r="C86" s="48"/>
      <c r="D86" s="1"/>
      <c r="E86" s="1"/>
      <c r="F86" s="1"/>
      <c r="G86" s="39"/>
      <c r="H86" s="3"/>
      <c r="I86" s="3"/>
      <c r="J86" s="3"/>
      <c r="K86" s="3"/>
      <c r="L86" s="3"/>
      <c r="M86" s="3"/>
      <c r="N86" s="49"/>
      <c r="O86" s="49"/>
      <c r="P86" s="49"/>
      <c r="Q86" s="2"/>
      <c r="R86" s="2"/>
      <c r="U86" s="50"/>
      <c r="V86" s="8"/>
      <c r="W86" s="7"/>
      <c r="X86" s="7"/>
      <c r="AD86" s="5"/>
      <c r="AE86" s="6"/>
      <c r="AF86" s="6"/>
      <c r="AG86" s="6"/>
      <c r="AH86" s="6"/>
      <c r="AI86" s="6"/>
      <c r="AT86" s="84"/>
      <c r="AU86" s="83" t="s">
        <v>689</v>
      </c>
      <c r="AV86" s="84" t="s">
        <v>685</v>
      </c>
      <c r="AW86" s="84" t="s">
        <v>709</v>
      </c>
      <c r="AX86" s="84" t="s">
        <v>724</v>
      </c>
      <c r="AY86" s="84" t="s">
        <v>725</v>
      </c>
      <c r="AZ86" s="83" t="s">
        <v>726</v>
      </c>
    </row>
    <row r="87" spans="1:126" x14ac:dyDescent="0.3">
      <c r="A87" s="7" t="s">
        <v>19</v>
      </c>
      <c r="B87" s="51">
        <v>71</v>
      </c>
      <c r="C87" s="75">
        <v>0</v>
      </c>
      <c r="D87" s="1">
        <v>3</v>
      </c>
      <c r="E87" s="1">
        <v>3</v>
      </c>
      <c r="F87" s="1">
        <v>3</v>
      </c>
      <c r="G87" s="39">
        <v>3</v>
      </c>
      <c r="H87" s="3">
        <v>3</v>
      </c>
      <c r="I87" s="3">
        <v>3</v>
      </c>
      <c r="J87" s="3">
        <v>3</v>
      </c>
      <c r="K87" s="3">
        <v>3</v>
      </c>
      <c r="L87" s="3">
        <v>3</v>
      </c>
      <c r="M87" s="3">
        <v>3</v>
      </c>
      <c r="N87" s="49">
        <v>3</v>
      </c>
      <c r="O87" s="49">
        <v>3</v>
      </c>
      <c r="P87" s="49">
        <v>3</v>
      </c>
      <c r="Q87" s="2">
        <v>3</v>
      </c>
      <c r="R87" s="2">
        <v>3</v>
      </c>
      <c r="U87" s="50"/>
      <c r="V87" s="8"/>
      <c r="W87" s="7"/>
      <c r="X87" s="7"/>
      <c r="AE87" s="6"/>
      <c r="AF87" s="6"/>
      <c r="AG87" s="6"/>
      <c r="AH87" s="6"/>
      <c r="AI87" s="6"/>
      <c r="AT87" s="84" t="s">
        <v>680</v>
      </c>
      <c r="AU87" s="85">
        <f>(COUNTIF(AS3:AS81, "SIM (+util)")+COUNTIF(AS3:AS81, "SIM (+worst)")+COUNTIF(AS3:AS81, "SIM (+worst/util tied)"))/58</f>
        <v>0.44827586206896552</v>
      </c>
      <c r="AV87" s="85">
        <f>AVERAGE(AT3:AV81)</f>
        <v>0.79120879120879117</v>
      </c>
      <c r="AW87" s="85"/>
      <c r="AX87" s="84"/>
      <c r="AY87" s="85">
        <f>AVERAGE(BB3:BD81)</f>
        <v>0.27655677655677657</v>
      </c>
      <c r="AZ87" s="134">
        <f>AVERAGE(BJ3:BL81)</f>
        <v>0.10805860805860805</v>
      </c>
      <c r="BA87" s="90"/>
      <c r="BI87" s="132"/>
    </row>
    <row r="88" spans="1:126" x14ac:dyDescent="0.3">
      <c r="B88" s="51"/>
      <c r="C88" s="75"/>
      <c r="D88" s="1"/>
      <c r="E88" s="1"/>
      <c r="F88" s="1"/>
      <c r="G88" s="39"/>
      <c r="H88" s="3"/>
      <c r="I88" s="3"/>
      <c r="J88" s="3"/>
      <c r="K88" s="3"/>
      <c r="L88" s="3"/>
      <c r="M88" s="3"/>
      <c r="N88" s="49"/>
      <c r="O88" s="49"/>
      <c r="P88" s="49"/>
      <c r="Q88" s="2"/>
      <c r="R88" s="2"/>
      <c r="U88" s="50"/>
      <c r="V88" s="8"/>
      <c r="W88" s="7"/>
      <c r="X88" s="7"/>
      <c r="AE88" s="6"/>
      <c r="AF88" s="6"/>
      <c r="AG88" s="6"/>
      <c r="AH88" s="6"/>
      <c r="AI88" s="6"/>
      <c r="AT88" s="87" t="s">
        <v>696</v>
      </c>
      <c r="AU88" s="83"/>
      <c r="AV88" s="85"/>
      <c r="AW88" s="85">
        <f>(COUNTIF(AS3:AS81, "SIM (+worst)"))/58</f>
        <v>0.43103448275862066</v>
      </c>
      <c r="AX88" s="85">
        <f>AVERAGE(AT3:AT81)</f>
        <v>0.79619047619047623</v>
      </c>
      <c r="AY88" s="85">
        <f>AVERAGE(BB3:BB81)</f>
        <v>0.27841269841269839</v>
      </c>
      <c r="AZ88" s="134">
        <f>AVERAGE(BJ3:BJ81)</f>
        <v>0.10952380952380952</v>
      </c>
    </row>
    <row r="89" spans="1:126" x14ac:dyDescent="0.3">
      <c r="B89" s="51"/>
      <c r="C89" s="75"/>
      <c r="D89" s="1"/>
      <c r="E89" s="1"/>
      <c r="F89" s="1"/>
      <c r="G89" s="39"/>
      <c r="H89" s="3"/>
      <c r="I89" s="3"/>
      <c r="J89" s="3"/>
      <c r="K89" s="3"/>
      <c r="L89" s="3"/>
      <c r="M89" s="3"/>
      <c r="N89" s="49"/>
      <c r="O89" s="49"/>
      <c r="P89" s="49"/>
      <c r="Q89" s="2"/>
      <c r="R89" s="2"/>
      <c r="U89" s="50"/>
      <c r="V89" s="8"/>
      <c r="W89" s="7"/>
      <c r="X89" s="7"/>
      <c r="AE89" s="6"/>
      <c r="AF89" s="6"/>
      <c r="AG89" s="6"/>
      <c r="AH89" s="6"/>
      <c r="AI89" s="6"/>
      <c r="AT89" s="87" t="s">
        <v>698</v>
      </c>
      <c r="AU89" s="83"/>
      <c r="AV89" s="85"/>
      <c r="AW89" s="85">
        <f>(COUNTIF(AS3:AS81, "SIM (+worst/util tied)"))/58</f>
        <v>0</v>
      </c>
      <c r="AX89" s="85"/>
      <c r="AY89" s="85"/>
      <c r="AZ89" s="134"/>
    </row>
    <row r="90" spans="1:126" x14ac:dyDescent="0.3">
      <c r="B90" s="51"/>
      <c r="C90" s="75"/>
      <c r="D90" s="1"/>
      <c r="E90" s="1"/>
      <c r="F90" s="1"/>
      <c r="G90" s="39"/>
      <c r="H90" s="3"/>
      <c r="I90" s="3"/>
      <c r="J90" s="3"/>
      <c r="K90" s="3"/>
      <c r="L90" s="3"/>
      <c r="M90" s="3"/>
      <c r="N90" s="49"/>
      <c r="O90" s="49"/>
      <c r="P90" s="49"/>
      <c r="Q90" s="2"/>
      <c r="R90" s="2"/>
      <c r="U90" s="50"/>
      <c r="V90" s="8"/>
      <c r="W90" s="7"/>
      <c r="X90" s="7"/>
      <c r="AE90" s="6"/>
      <c r="AF90" s="6"/>
      <c r="AG90" s="6"/>
      <c r="AH90" s="6"/>
      <c r="AI90" s="6"/>
      <c r="AT90" s="87" t="s">
        <v>697</v>
      </c>
      <c r="AU90" s="83"/>
      <c r="AV90" s="85"/>
      <c r="AW90" s="85">
        <f>(COUNTIF(AS3:AS81, "SIM (+util)"))/58</f>
        <v>1.7241379310344827E-2</v>
      </c>
      <c r="AX90" s="85">
        <f>AVERAGE(AV3:AV81)</f>
        <v>0.66666666666666663</v>
      </c>
      <c r="AY90" s="85">
        <f>AVERAGE(BD3:BD81)</f>
        <v>0.23015873015873012</v>
      </c>
      <c r="AZ90" s="134">
        <f>AVERAGE(BL3:BL81)</f>
        <v>7.1428571428571397E-2</v>
      </c>
    </row>
    <row r="91" spans="1:126" x14ac:dyDescent="0.3">
      <c r="A91" s="7" t="s">
        <v>19</v>
      </c>
      <c r="B91" s="51">
        <v>110</v>
      </c>
      <c r="C91" s="75">
        <v>1</v>
      </c>
      <c r="D91" s="1">
        <v>0</v>
      </c>
      <c r="E91" s="1">
        <v>0</v>
      </c>
      <c r="F91" s="1">
        <v>0</v>
      </c>
      <c r="G91" s="39">
        <v>0</v>
      </c>
      <c r="H91" s="3">
        <v>0</v>
      </c>
      <c r="I91" s="3">
        <v>0</v>
      </c>
      <c r="J91" s="3">
        <v>0</v>
      </c>
      <c r="K91" s="3">
        <v>0</v>
      </c>
      <c r="L91" s="3">
        <v>0</v>
      </c>
      <c r="M91" s="3">
        <v>0</v>
      </c>
      <c r="N91" s="49">
        <v>1</v>
      </c>
      <c r="O91" s="49">
        <v>2</v>
      </c>
      <c r="P91" s="49">
        <v>0</v>
      </c>
      <c r="Q91" s="2">
        <v>2</v>
      </c>
      <c r="R91" s="2">
        <v>2</v>
      </c>
      <c r="U91" s="50"/>
      <c r="V91" s="50"/>
      <c r="W91" s="7"/>
      <c r="X91" s="7"/>
      <c r="AD91" s="5"/>
      <c r="AE91" s="6"/>
      <c r="AF91" s="6"/>
      <c r="AG91" s="6"/>
      <c r="AH91" s="6"/>
      <c r="AI91" s="6"/>
      <c r="AT91" s="84" t="s">
        <v>681</v>
      </c>
      <c r="AU91" s="85">
        <f>(COUNTIF(AS3:AS81, "UTIL")+COUNTIF(AS3:AS81, "UTIL&amp;WORST"))/58</f>
        <v>0.10344827586206896</v>
      </c>
      <c r="AV91" s="85"/>
      <c r="AW91" s="85">
        <f>(COUNTIF(AS3:AS81, "UTIL"))/58</f>
        <v>5.1724137931034482E-2</v>
      </c>
      <c r="AX91" s="85">
        <f>AVERAGE(AW3:AW81)</f>
        <v>0.75396825396825395</v>
      </c>
      <c r="AY91" s="85">
        <f>AVERAGE(BE3:BE81)</f>
        <v>0.19312169312169306</v>
      </c>
      <c r="AZ91" s="134">
        <f>AVERAGE(BM3:BM81)</f>
        <v>3.174603174603171E-2</v>
      </c>
      <c r="BA91" s="90"/>
      <c r="BI91" s="132"/>
    </row>
    <row r="92" spans="1:126" x14ac:dyDescent="0.3">
      <c r="A92" s="7" t="s">
        <v>19</v>
      </c>
      <c r="B92" s="51">
        <v>74</v>
      </c>
      <c r="C92" s="75">
        <v>0</v>
      </c>
      <c r="D92" s="1">
        <v>1</v>
      </c>
      <c r="E92" s="1">
        <v>0</v>
      </c>
      <c r="F92" s="1">
        <v>2</v>
      </c>
      <c r="G92" s="39">
        <v>0</v>
      </c>
      <c r="H92" s="3">
        <v>0</v>
      </c>
      <c r="I92" s="3">
        <v>0</v>
      </c>
      <c r="J92" s="3">
        <v>1</v>
      </c>
      <c r="K92" s="3">
        <v>0</v>
      </c>
      <c r="L92" s="3">
        <v>0</v>
      </c>
      <c r="M92" s="3">
        <v>0</v>
      </c>
      <c r="N92" s="49">
        <v>3</v>
      </c>
      <c r="O92" s="49">
        <v>3</v>
      </c>
      <c r="P92" s="49">
        <v>2</v>
      </c>
      <c r="Q92" s="2">
        <v>3</v>
      </c>
      <c r="R92" s="2">
        <v>3</v>
      </c>
      <c r="U92" s="50"/>
      <c r="V92" s="50"/>
      <c r="W92" s="7"/>
      <c r="X92" s="7"/>
      <c r="AD92" s="5"/>
      <c r="AE92" s="6"/>
      <c r="AF92" s="6"/>
      <c r="AG92" s="6"/>
      <c r="AH92" s="6"/>
      <c r="AI92" s="6"/>
      <c r="AT92" s="84" t="s">
        <v>682</v>
      </c>
      <c r="AU92" s="85">
        <f>(COUNTIF(AS3:AS83, "WORST")+COUNTIF(AS3:AS83, "UTIL&amp;WORST")+COUNTIF(AS3:AS81, "SIM&amp;WORST"))/58</f>
        <v>0.41379310344827586</v>
      </c>
      <c r="AV92" s="85">
        <f>AVERAGE(AX3:AY81)</f>
        <v>0.86309523809523803</v>
      </c>
      <c r="AW92" s="85">
        <f>(COUNTIF(AS3:AS83, "WORST"))/58</f>
        <v>0.36206896551724138</v>
      </c>
      <c r="AX92" s="85">
        <f>AVERAGE(AX3:AX81)</f>
        <v>0.87301587301587313</v>
      </c>
      <c r="AY92" s="85">
        <f>AVERAGE(BF3:BF81)</f>
        <v>0.32388510959939532</v>
      </c>
      <c r="AZ92" s="134">
        <f>AVERAGE(BN3:BN81)</f>
        <v>7.3696145124716561E-2</v>
      </c>
      <c r="BA92" s="90"/>
      <c r="BI92" s="132"/>
    </row>
    <row r="93" spans="1:126" x14ac:dyDescent="0.3">
      <c r="B93" s="7"/>
      <c r="C93" s="40"/>
      <c r="D93" s="41"/>
      <c r="E93" s="41"/>
      <c r="F93" s="41"/>
      <c r="G93" s="42"/>
      <c r="H93" s="7"/>
      <c r="I93" s="7"/>
      <c r="J93" s="7"/>
      <c r="K93" s="7"/>
      <c r="L93" s="7"/>
      <c r="M93" s="7"/>
      <c r="N93" s="43"/>
      <c r="O93" s="43"/>
      <c r="P93" s="43"/>
      <c r="Q93" s="44"/>
      <c r="R93" s="44"/>
      <c r="U93" s="8"/>
      <c r="V93" s="8"/>
      <c r="W93" s="7"/>
      <c r="X93" s="7"/>
      <c r="AE93" s="6"/>
      <c r="AF93" s="6"/>
      <c r="AG93" s="6"/>
      <c r="AH93" s="6"/>
      <c r="AI93" s="6"/>
      <c r="AT93" s="84" t="s">
        <v>683</v>
      </c>
      <c r="AU93" s="85">
        <f>COUNTIF(AS3:AS81, "GREATER")/58</f>
        <v>8.6206896551724144E-2</v>
      </c>
      <c r="AV93" s="85">
        <f>AVERAGE(AZ3:AZ81)</f>
        <v>0.77619047619047621</v>
      </c>
      <c r="AW93" s="85">
        <f>COUNTIF(AS3:AS81, "GREATER")/58</f>
        <v>8.6206896551724144E-2</v>
      </c>
      <c r="AX93" s="85">
        <f>AVERAGE(AZ3:AZ81)</f>
        <v>0.77619047619047621</v>
      </c>
      <c r="AY93" s="85">
        <f>AVERAGE(BH3:BH81)</f>
        <v>0.41904761904761906</v>
      </c>
      <c r="AZ93" s="134">
        <f>AVERAGE(BP3:BP81)</f>
        <v>0.17142857142857143</v>
      </c>
      <c r="BA93" s="90"/>
      <c r="BI93" s="132"/>
    </row>
    <row r="94" spans="1:126" x14ac:dyDescent="0.3">
      <c r="B94" s="7"/>
      <c r="C94" s="40"/>
      <c r="D94" s="41"/>
      <c r="E94" s="41"/>
      <c r="F94" s="41"/>
      <c r="G94" s="42"/>
      <c r="H94" s="7"/>
      <c r="I94" s="7"/>
      <c r="J94" s="7"/>
      <c r="K94" s="7"/>
      <c r="L94" s="7"/>
      <c r="M94" s="7"/>
      <c r="N94" s="43"/>
      <c r="O94" s="43"/>
      <c r="P94" s="43"/>
      <c r="Q94" s="44"/>
      <c r="R94" s="44"/>
      <c r="U94" s="8"/>
      <c r="V94" s="8"/>
      <c r="W94" s="7"/>
      <c r="X94" s="7"/>
      <c r="AE94" s="6"/>
      <c r="AF94" s="6"/>
      <c r="AG94" s="6"/>
      <c r="AH94" s="6"/>
      <c r="AI94" s="6"/>
      <c r="AT94" s="84" t="s">
        <v>695</v>
      </c>
      <c r="AU94" s="84"/>
      <c r="AV94" s="84"/>
      <c r="AW94" s="85">
        <f>(COUNTIF(AS3:AS81, "UTIL&amp;WORST"))/58</f>
        <v>5.1724137931034482E-2</v>
      </c>
      <c r="AX94" s="85">
        <f>AVERAGE(AY3:AY81)</f>
        <v>0.79365079365079361</v>
      </c>
      <c r="AY94" s="85">
        <f>AVERAGE(BG3:BG81)</f>
        <v>0.25132275132275134</v>
      </c>
      <c r="AZ94" s="134">
        <f>AVERAGE(BO3:BO81)</f>
        <v>0</v>
      </c>
      <c r="BA94" s="88"/>
      <c r="BI94" s="130"/>
    </row>
    <row r="95" spans="1:126" x14ac:dyDescent="0.3">
      <c r="B95" s="7"/>
      <c r="C95" s="40"/>
      <c r="D95" s="41"/>
      <c r="E95" s="41"/>
      <c r="F95" s="41"/>
      <c r="G95" s="42"/>
      <c r="H95" s="7"/>
      <c r="I95" s="7"/>
      <c r="J95" s="7"/>
      <c r="K95" s="7"/>
      <c r="L95" s="7"/>
      <c r="M95" s="7"/>
      <c r="N95" s="43"/>
      <c r="O95" s="43"/>
      <c r="P95" s="43"/>
      <c r="Q95" s="44"/>
      <c r="R95" s="44"/>
      <c r="U95" s="8"/>
      <c r="V95" s="8"/>
      <c r="W95" s="7"/>
      <c r="X95" s="7"/>
      <c r="AD95" s="5"/>
      <c r="AE95" s="6"/>
      <c r="AF95" s="6"/>
      <c r="AG95" s="6"/>
      <c r="AH95" s="6"/>
      <c r="AI95" s="6"/>
      <c r="AT95" s="84" t="s">
        <v>684</v>
      </c>
      <c r="AU95" s="86">
        <f>SUM(AU87:AU93)</f>
        <v>1.0517241379310345</v>
      </c>
      <c r="AV95" s="86"/>
      <c r="AW95" s="86">
        <f>SUM(AW87:AW94)</f>
        <v>1</v>
      </c>
      <c r="AX95" s="86"/>
      <c r="AY95" s="86"/>
      <c r="AZ95" s="83"/>
      <c r="BA95" s="91"/>
      <c r="BI95" s="133"/>
    </row>
    <row r="96" spans="1:126" x14ac:dyDescent="0.3">
      <c r="B96" s="7"/>
      <c r="C96" s="40"/>
      <c r="D96" s="41"/>
      <c r="E96" s="41"/>
      <c r="F96" s="41"/>
      <c r="G96" s="42"/>
      <c r="H96" s="7"/>
      <c r="I96" s="7"/>
      <c r="J96" s="7"/>
      <c r="K96" s="7"/>
      <c r="L96" s="7"/>
      <c r="M96" s="7"/>
      <c r="N96" s="43"/>
      <c r="O96" s="43"/>
      <c r="P96" s="43"/>
      <c r="Q96" s="44"/>
      <c r="R96" s="44"/>
      <c r="U96" s="8"/>
      <c r="V96" s="8"/>
      <c r="W96" s="7"/>
      <c r="X96" s="7"/>
      <c r="AD96" s="5"/>
      <c r="AE96" s="6"/>
      <c r="AF96" s="6"/>
      <c r="AG96" s="6"/>
      <c r="AH96" s="6"/>
      <c r="AI96" s="6"/>
      <c r="AT96" s="84" t="s">
        <v>653</v>
      </c>
      <c r="AU96" s="83"/>
      <c r="AV96" s="84"/>
      <c r="AW96" s="84"/>
      <c r="AX96" s="85">
        <f>AVERAGE(AT3:AZ81)</f>
        <v>0.81773399014778314</v>
      </c>
      <c r="AY96" s="84"/>
      <c r="AZ96" s="83"/>
    </row>
    <row r="97" spans="2:68" s="5" customFormat="1" x14ac:dyDescent="0.3">
      <c r="B97" s="7"/>
      <c r="C97" s="40"/>
      <c r="D97" s="41"/>
      <c r="E97" s="41"/>
      <c r="F97" s="41"/>
      <c r="G97" s="42"/>
      <c r="H97" s="7"/>
      <c r="I97" s="7"/>
      <c r="J97" s="7"/>
      <c r="K97" s="7"/>
      <c r="L97" s="7"/>
      <c r="M97" s="7"/>
      <c r="N97" s="43"/>
      <c r="O97" s="43"/>
      <c r="P97" s="43"/>
      <c r="Q97" s="44"/>
      <c r="R97" s="44"/>
      <c r="S97" s="7"/>
      <c r="U97" s="8"/>
      <c r="V97" s="8"/>
      <c r="W97" s="7"/>
      <c r="X97" s="7"/>
      <c r="AD97" s="6"/>
      <c r="AE97" s="6"/>
      <c r="AF97" s="6"/>
      <c r="AG97" s="6"/>
      <c r="AH97" s="6"/>
      <c r="AI97" s="6"/>
      <c r="AJ97" s="117"/>
      <c r="AK97" s="117"/>
      <c r="AL97" s="112"/>
      <c r="AM97" s="112"/>
      <c r="AN97" s="47"/>
      <c r="AO97" s="47"/>
      <c r="AP97" s="47"/>
      <c r="AQ97" s="122"/>
      <c r="AR97" s="122"/>
      <c r="AS97" s="47"/>
      <c r="AT97" s="47"/>
      <c r="AX97" s="124"/>
      <c r="AY97" s="124"/>
      <c r="BI97" s="128"/>
      <c r="BJ97" s="128"/>
      <c r="BK97" s="128"/>
      <c r="BL97" s="128"/>
      <c r="BM97" s="128"/>
      <c r="BN97" s="128"/>
      <c r="BO97" s="128"/>
      <c r="BP97" s="128"/>
    </row>
    <row r="98" spans="2:68" s="5" customFormat="1" x14ac:dyDescent="0.3">
      <c r="B98" s="7"/>
      <c r="C98" s="40"/>
      <c r="D98" s="41"/>
      <c r="E98" s="41"/>
      <c r="F98" s="41"/>
      <c r="G98" s="42"/>
      <c r="H98" s="7"/>
      <c r="I98" s="7"/>
      <c r="J98" s="7"/>
      <c r="K98" s="7"/>
      <c r="L98" s="7"/>
      <c r="M98" s="7"/>
      <c r="N98" s="43"/>
      <c r="O98" s="43"/>
      <c r="P98" s="43"/>
      <c r="Q98" s="44"/>
      <c r="R98" s="44"/>
      <c r="S98" s="7"/>
      <c r="U98" s="8"/>
      <c r="V98" s="8"/>
      <c r="W98" s="7"/>
      <c r="X98" s="7"/>
      <c r="AE98" s="6"/>
      <c r="AF98" s="6"/>
      <c r="AG98" s="6"/>
      <c r="AH98" s="6"/>
      <c r="AI98" s="6"/>
      <c r="AJ98" s="117"/>
      <c r="AK98" s="117"/>
      <c r="AL98" s="112"/>
      <c r="AM98" s="112"/>
      <c r="AN98" s="47"/>
      <c r="AO98" s="47"/>
      <c r="AP98" s="47"/>
      <c r="AQ98" s="122"/>
      <c r="AR98" s="122"/>
      <c r="AS98" s="47"/>
      <c r="AT98" s="47"/>
      <c r="AX98" s="124"/>
      <c r="AY98" s="124"/>
      <c r="BI98" s="128"/>
      <c r="BJ98" s="128"/>
      <c r="BK98" s="128"/>
      <c r="BL98" s="128"/>
      <c r="BM98" s="128"/>
      <c r="BN98" s="128"/>
      <c r="BO98" s="128"/>
      <c r="BP98" s="128"/>
    </row>
    <row r="99" spans="2:68" s="5" customFormat="1" x14ac:dyDescent="0.3">
      <c r="B99" s="7"/>
      <c r="C99" s="40"/>
      <c r="D99" s="41"/>
      <c r="E99" s="41"/>
      <c r="F99" s="41"/>
      <c r="G99" s="42"/>
      <c r="H99" s="7"/>
      <c r="I99" s="7"/>
      <c r="J99" s="7"/>
      <c r="K99" s="7"/>
      <c r="L99" s="7"/>
      <c r="M99" s="7"/>
      <c r="N99" s="43"/>
      <c r="O99" s="43"/>
      <c r="P99" s="43"/>
      <c r="Q99" s="44"/>
      <c r="R99" s="44"/>
      <c r="S99" s="7"/>
      <c r="U99" s="8"/>
      <c r="V99" s="8"/>
      <c r="W99" s="7"/>
      <c r="X99" s="7"/>
      <c r="AD99" s="6"/>
      <c r="AE99" s="6"/>
      <c r="AF99" s="6"/>
      <c r="AG99" s="6"/>
      <c r="AH99" s="6"/>
      <c r="AI99" s="6"/>
      <c r="AJ99" s="117"/>
      <c r="AK99" s="117"/>
      <c r="AL99" s="112"/>
      <c r="AM99" s="112"/>
      <c r="AN99" s="47"/>
      <c r="AO99" s="47"/>
      <c r="AP99" s="47"/>
      <c r="AQ99" s="122"/>
      <c r="AR99" s="122"/>
      <c r="AS99" s="47"/>
      <c r="AT99" s="47"/>
      <c r="AX99" s="124"/>
      <c r="AY99" s="124"/>
      <c r="BI99" s="128"/>
      <c r="BJ99" s="128"/>
      <c r="BK99" s="128"/>
      <c r="BL99" s="128"/>
      <c r="BM99" s="128"/>
      <c r="BN99" s="128"/>
      <c r="BO99" s="128"/>
      <c r="BP99" s="128"/>
    </row>
    <row r="100" spans="2:68" s="5" customFormat="1" x14ac:dyDescent="0.3">
      <c r="B100" s="7"/>
      <c r="C100" s="40"/>
      <c r="D100" s="41"/>
      <c r="E100" s="41"/>
      <c r="F100" s="41"/>
      <c r="G100" s="42"/>
      <c r="H100" s="7"/>
      <c r="I100" s="7"/>
      <c r="J100" s="7"/>
      <c r="K100" s="7"/>
      <c r="L100" s="7"/>
      <c r="M100" s="7"/>
      <c r="N100" s="43"/>
      <c r="O100" s="43"/>
      <c r="P100" s="43"/>
      <c r="Q100" s="44"/>
      <c r="R100" s="44"/>
      <c r="S100" s="7"/>
      <c r="U100" s="8"/>
      <c r="V100" s="8"/>
      <c r="W100" s="7"/>
      <c r="X100" s="7"/>
      <c r="AD100" s="6"/>
      <c r="AE100" s="6"/>
      <c r="AF100" s="6"/>
      <c r="AG100" s="6"/>
      <c r="AH100" s="6"/>
      <c r="AI100" s="6"/>
      <c r="AJ100" s="117"/>
      <c r="AK100" s="117"/>
      <c r="AL100" s="112"/>
      <c r="AM100" s="112"/>
      <c r="AN100" s="47"/>
      <c r="AO100" s="47"/>
      <c r="AP100" s="47"/>
      <c r="AQ100" s="122"/>
      <c r="AR100" s="122"/>
      <c r="AS100" s="47"/>
      <c r="AT100" s="47"/>
      <c r="AX100" s="124"/>
      <c r="AY100" s="124"/>
      <c r="BI100" s="128"/>
      <c r="BJ100" s="128"/>
      <c r="BK100" s="128"/>
      <c r="BL100" s="128"/>
      <c r="BM100" s="128"/>
      <c r="BN100" s="128"/>
      <c r="BO100" s="128"/>
      <c r="BP100" s="128"/>
    </row>
    <row r="101" spans="2:68" s="5" customFormat="1" x14ac:dyDescent="0.3">
      <c r="C101" s="76"/>
      <c r="D101" s="77"/>
      <c r="E101" s="77"/>
      <c r="F101" s="77"/>
      <c r="G101" s="78"/>
      <c r="N101" s="45"/>
      <c r="O101" s="45"/>
      <c r="P101" s="45"/>
      <c r="Q101" s="46"/>
      <c r="R101" s="46"/>
      <c r="S101" s="7"/>
      <c r="U101" s="6"/>
      <c r="V101" s="6"/>
      <c r="AD101" s="6"/>
      <c r="AE101" s="6"/>
      <c r="AF101" s="6"/>
      <c r="AG101" s="6"/>
      <c r="AH101" s="6"/>
      <c r="AI101" s="6"/>
      <c r="AJ101" s="117"/>
      <c r="AK101" s="117"/>
      <c r="AL101" s="112"/>
      <c r="AM101" s="112"/>
      <c r="AN101" s="47"/>
      <c r="AO101" s="47"/>
      <c r="AP101" s="47"/>
      <c r="AQ101" s="122"/>
      <c r="AR101" s="122"/>
      <c r="AS101" s="47"/>
      <c r="AT101" s="47"/>
      <c r="BI101" s="128"/>
      <c r="BJ101" s="128"/>
      <c r="BK101" s="128"/>
      <c r="BL101" s="128"/>
      <c r="BM101" s="128"/>
      <c r="BN101" s="128"/>
      <c r="BO101" s="128"/>
      <c r="BP101" s="128"/>
    </row>
    <row r="102" spans="2:68" s="5" customFormat="1" x14ac:dyDescent="0.3">
      <c r="C102" s="76"/>
      <c r="D102" s="77"/>
      <c r="E102" s="77"/>
      <c r="F102" s="77"/>
      <c r="G102" s="78"/>
      <c r="N102" s="45"/>
      <c r="O102" s="45"/>
      <c r="P102" s="45"/>
      <c r="Q102" s="46"/>
      <c r="R102" s="46"/>
      <c r="S102" s="7"/>
      <c r="U102" s="6"/>
      <c r="V102" s="6"/>
      <c r="AD102" s="6"/>
      <c r="AE102" s="6"/>
      <c r="AF102" s="6"/>
      <c r="AG102" s="6"/>
      <c r="AH102" s="6"/>
      <c r="AI102" s="6"/>
      <c r="AJ102" s="117"/>
      <c r="AK102" s="117"/>
      <c r="AL102" s="112"/>
      <c r="AM102" s="112"/>
      <c r="AN102" s="47"/>
      <c r="AO102" s="47"/>
      <c r="AP102" s="47"/>
      <c r="AQ102" s="122"/>
      <c r="AR102" s="122"/>
      <c r="AS102" s="47"/>
      <c r="AT102" s="47"/>
      <c r="BI102" s="128"/>
      <c r="BJ102" s="128"/>
      <c r="BK102" s="128"/>
      <c r="BL102" s="128"/>
      <c r="BM102" s="128"/>
      <c r="BN102" s="128"/>
      <c r="BO102" s="128"/>
      <c r="BP102" s="128"/>
    </row>
    <row r="103" spans="2:68" s="5" customFormat="1" x14ac:dyDescent="0.3">
      <c r="C103" s="76"/>
      <c r="D103" s="77"/>
      <c r="E103" s="77"/>
      <c r="F103" s="77"/>
      <c r="G103" s="78"/>
      <c r="N103" s="45"/>
      <c r="O103" s="45"/>
      <c r="P103" s="45"/>
      <c r="Q103" s="46"/>
      <c r="R103" s="46"/>
      <c r="S103" s="7"/>
      <c r="U103" s="6"/>
      <c r="V103" s="6"/>
      <c r="AD103" s="6"/>
      <c r="AE103" s="6"/>
      <c r="AF103" s="6"/>
      <c r="AG103" s="6"/>
      <c r="AH103" s="6"/>
      <c r="AI103" s="6"/>
      <c r="AJ103" s="117"/>
      <c r="AK103" s="117"/>
      <c r="AL103" s="112"/>
      <c r="AM103" s="112"/>
      <c r="AN103" s="47"/>
      <c r="AO103" s="47"/>
      <c r="AP103" s="47"/>
      <c r="AQ103" s="122"/>
      <c r="AR103" s="122"/>
      <c r="AS103" s="47"/>
      <c r="AT103" s="47"/>
      <c r="BI103" s="128"/>
      <c r="BJ103" s="128"/>
      <c r="BK103" s="128"/>
      <c r="BL103" s="128"/>
      <c r="BM103" s="128"/>
      <c r="BN103" s="128"/>
      <c r="BO103" s="128"/>
      <c r="BP103" s="128"/>
    </row>
    <row r="104" spans="2:68" s="5" customFormat="1" x14ac:dyDescent="0.3">
      <c r="C104" s="76"/>
      <c r="D104" s="77"/>
      <c r="E104" s="77"/>
      <c r="F104" s="77"/>
      <c r="G104" s="78"/>
      <c r="N104" s="45"/>
      <c r="O104" s="45"/>
      <c r="P104" s="45"/>
      <c r="Q104" s="46"/>
      <c r="R104" s="46"/>
      <c r="S104" s="7"/>
      <c r="U104" s="6"/>
      <c r="V104" s="6"/>
      <c r="AD104" s="6"/>
      <c r="AE104" s="6"/>
      <c r="AF104" s="6"/>
      <c r="AG104" s="6"/>
      <c r="AH104" s="6"/>
      <c r="AI104" s="6"/>
      <c r="AJ104" s="117"/>
      <c r="AK104" s="117"/>
      <c r="AL104" s="112"/>
      <c r="AM104" s="112"/>
      <c r="AN104" s="47"/>
      <c r="AO104" s="47"/>
      <c r="AP104" s="47"/>
      <c r="AQ104" s="122"/>
      <c r="AR104" s="122"/>
      <c r="AS104" s="47"/>
      <c r="AT104" s="47"/>
      <c r="BI104" s="128"/>
      <c r="BJ104" s="128"/>
      <c r="BK104" s="128"/>
      <c r="BL104" s="128"/>
      <c r="BM104" s="128"/>
      <c r="BN104" s="128"/>
      <c r="BO104" s="128"/>
      <c r="BP104" s="128"/>
    </row>
    <row r="105" spans="2:68" s="5" customFormat="1" x14ac:dyDescent="0.3">
      <c r="C105" s="76"/>
      <c r="D105" s="77"/>
      <c r="E105" s="77"/>
      <c r="F105" s="77"/>
      <c r="G105" s="78"/>
      <c r="N105" s="45"/>
      <c r="O105" s="45"/>
      <c r="P105" s="45"/>
      <c r="Q105" s="46"/>
      <c r="R105" s="46"/>
      <c r="S105" s="7"/>
      <c r="U105" s="6"/>
      <c r="V105" s="6"/>
      <c r="AD105" s="6"/>
      <c r="AE105" s="6"/>
      <c r="AF105" s="6"/>
      <c r="AG105" s="6"/>
      <c r="AH105" s="6"/>
      <c r="AI105" s="6"/>
      <c r="AJ105" s="117"/>
      <c r="AK105" s="117"/>
      <c r="AL105" s="112"/>
      <c r="AM105" s="112"/>
      <c r="AN105" s="47"/>
      <c r="AO105" s="47"/>
      <c r="AP105" s="47"/>
      <c r="AQ105" s="122"/>
      <c r="AR105" s="122"/>
      <c r="AS105" s="47"/>
      <c r="AT105" s="47"/>
      <c r="BI105" s="128"/>
      <c r="BJ105" s="128"/>
      <c r="BK105" s="128"/>
      <c r="BL105" s="128"/>
      <c r="BM105" s="128"/>
      <c r="BN105" s="128"/>
      <c r="BO105" s="128"/>
      <c r="BP105" s="128"/>
    </row>
    <row r="106" spans="2:68" s="5" customFormat="1" x14ac:dyDescent="0.3">
      <c r="C106" s="76"/>
      <c r="D106" s="77"/>
      <c r="E106" s="77"/>
      <c r="F106" s="77"/>
      <c r="G106" s="78"/>
      <c r="N106" s="45"/>
      <c r="O106" s="45"/>
      <c r="P106" s="45"/>
      <c r="Q106" s="46"/>
      <c r="R106" s="46"/>
      <c r="S106" s="7"/>
      <c r="U106" s="6"/>
      <c r="V106" s="6"/>
      <c r="AD106" s="6"/>
      <c r="AE106" s="6"/>
      <c r="AF106" s="6"/>
      <c r="AG106" s="6"/>
      <c r="AH106" s="6"/>
      <c r="AI106" s="6"/>
      <c r="AJ106" s="117"/>
      <c r="AK106" s="117"/>
      <c r="AL106" s="112"/>
      <c r="AM106" s="112"/>
      <c r="AN106" s="47"/>
      <c r="AO106" s="47"/>
      <c r="AP106" s="47"/>
      <c r="AQ106" s="122"/>
      <c r="AR106" s="122"/>
      <c r="AS106" s="47"/>
      <c r="AT106" s="47"/>
      <c r="BI106" s="128"/>
      <c r="BJ106" s="128"/>
      <c r="BK106" s="128"/>
      <c r="BL106" s="128"/>
      <c r="BM106" s="128"/>
      <c r="BN106" s="128"/>
      <c r="BO106" s="128"/>
      <c r="BP106" s="128"/>
    </row>
    <row r="107" spans="2:68" s="5" customFormat="1" x14ac:dyDescent="0.3">
      <c r="C107" s="76"/>
      <c r="D107" s="77"/>
      <c r="E107" s="77"/>
      <c r="F107" s="77"/>
      <c r="G107" s="78"/>
      <c r="N107" s="45"/>
      <c r="O107" s="45"/>
      <c r="P107" s="45"/>
      <c r="Q107" s="46"/>
      <c r="R107" s="46"/>
      <c r="S107" s="7"/>
      <c r="U107" s="6"/>
      <c r="V107" s="6"/>
      <c r="AD107" s="6"/>
      <c r="AE107" s="6"/>
      <c r="AF107" s="6"/>
      <c r="AG107" s="6"/>
      <c r="AH107" s="6"/>
      <c r="AI107" s="6"/>
      <c r="AJ107" s="117"/>
      <c r="AK107" s="117"/>
      <c r="AL107" s="112"/>
      <c r="AM107" s="112"/>
      <c r="AN107" s="47"/>
      <c r="AO107" s="47"/>
      <c r="AP107" s="47"/>
      <c r="AQ107" s="122"/>
      <c r="AR107" s="122"/>
      <c r="AS107" s="47"/>
      <c r="AT107" s="47"/>
      <c r="BI107" s="128"/>
      <c r="BJ107" s="128"/>
      <c r="BK107" s="128"/>
      <c r="BL107" s="128"/>
      <c r="BM107" s="128"/>
      <c r="BN107" s="128"/>
      <c r="BO107" s="128"/>
      <c r="BP107" s="128"/>
    </row>
    <row r="108" spans="2:68" s="5" customFormat="1" x14ac:dyDescent="0.3">
      <c r="C108" s="76"/>
      <c r="D108" s="77"/>
      <c r="E108" s="77"/>
      <c r="F108" s="77"/>
      <c r="G108" s="78"/>
      <c r="N108" s="45"/>
      <c r="O108" s="45"/>
      <c r="P108" s="45"/>
      <c r="Q108" s="46"/>
      <c r="R108" s="46"/>
      <c r="S108" s="7"/>
      <c r="U108" s="6"/>
      <c r="V108" s="6"/>
      <c r="AD108" s="6"/>
      <c r="AE108" s="6"/>
      <c r="AF108" s="6"/>
      <c r="AG108" s="6"/>
      <c r="AH108" s="6"/>
      <c r="AI108" s="6"/>
      <c r="AJ108" s="117"/>
      <c r="AK108" s="117"/>
      <c r="AL108" s="112"/>
      <c r="AM108" s="112"/>
      <c r="AN108" s="47"/>
      <c r="AO108" s="47"/>
      <c r="AP108" s="47"/>
      <c r="AQ108" s="122"/>
      <c r="AR108" s="122"/>
      <c r="AS108" s="47"/>
      <c r="AT108" s="47"/>
      <c r="BI108" s="128"/>
      <c r="BJ108" s="128"/>
      <c r="BK108" s="128"/>
      <c r="BL108" s="128"/>
      <c r="BM108" s="128"/>
      <c r="BN108" s="128"/>
      <c r="BO108" s="128"/>
      <c r="BP108" s="128"/>
    </row>
    <row r="109" spans="2:68" s="5" customFormat="1" x14ac:dyDescent="0.3">
      <c r="C109" s="76"/>
      <c r="D109" s="77"/>
      <c r="E109" s="77"/>
      <c r="F109" s="77"/>
      <c r="G109" s="78"/>
      <c r="N109" s="45"/>
      <c r="O109" s="45"/>
      <c r="P109" s="45"/>
      <c r="Q109" s="46"/>
      <c r="R109" s="46"/>
      <c r="S109" s="7"/>
      <c r="U109" s="6"/>
      <c r="V109" s="6"/>
      <c r="AD109" s="6"/>
      <c r="AE109" s="6"/>
      <c r="AF109" s="6"/>
      <c r="AG109" s="6"/>
      <c r="AH109" s="6"/>
      <c r="AI109" s="6"/>
      <c r="AJ109" s="117"/>
      <c r="AK109" s="117"/>
      <c r="AL109" s="112"/>
      <c r="AM109" s="112"/>
      <c r="AN109" s="47"/>
      <c r="AO109" s="47"/>
      <c r="AP109" s="47"/>
      <c r="AQ109" s="122"/>
      <c r="AR109" s="122"/>
      <c r="AS109" s="47"/>
      <c r="AT109" s="47"/>
      <c r="BI109" s="128"/>
      <c r="BJ109" s="128"/>
      <c r="BK109" s="128"/>
      <c r="BL109" s="128"/>
      <c r="BM109" s="128"/>
      <c r="BN109" s="128"/>
      <c r="BO109" s="128"/>
      <c r="BP109" s="128"/>
    </row>
    <row r="110" spans="2:68" s="5" customFormat="1" x14ac:dyDescent="0.3">
      <c r="C110" s="76"/>
      <c r="D110" s="77"/>
      <c r="E110" s="77"/>
      <c r="F110" s="77"/>
      <c r="G110" s="78"/>
      <c r="N110" s="45"/>
      <c r="O110" s="45"/>
      <c r="P110" s="45"/>
      <c r="Q110" s="46"/>
      <c r="R110" s="46"/>
      <c r="S110" s="7"/>
      <c r="U110" s="6"/>
      <c r="V110" s="6"/>
      <c r="AD110" s="6"/>
      <c r="AE110" s="6"/>
      <c r="AF110" s="6"/>
      <c r="AG110" s="6"/>
      <c r="AH110" s="6"/>
      <c r="AI110" s="6"/>
      <c r="AJ110" s="117"/>
      <c r="AK110" s="117"/>
      <c r="AL110" s="112"/>
      <c r="AM110" s="112"/>
      <c r="AN110" s="47"/>
      <c r="AO110" s="47"/>
      <c r="AP110" s="47"/>
      <c r="AQ110" s="122"/>
      <c r="AR110" s="122"/>
      <c r="AS110" s="47"/>
      <c r="AT110" s="47"/>
      <c r="BI110" s="128"/>
      <c r="BJ110" s="128"/>
      <c r="BK110" s="128"/>
      <c r="BL110" s="128"/>
      <c r="BM110" s="128"/>
      <c r="BN110" s="128"/>
      <c r="BO110" s="128"/>
      <c r="BP110" s="128"/>
    </row>
    <row r="111" spans="2:68" s="5" customFormat="1" x14ac:dyDescent="0.3">
      <c r="C111" s="76"/>
      <c r="D111" s="77"/>
      <c r="E111" s="77"/>
      <c r="F111" s="77"/>
      <c r="G111" s="78"/>
      <c r="N111" s="45"/>
      <c r="O111" s="45"/>
      <c r="P111" s="45"/>
      <c r="Q111" s="46"/>
      <c r="R111" s="46"/>
      <c r="S111" s="7"/>
      <c r="U111" s="6"/>
      <c r="V111" s="6"/>
      <c r="AD111" s="6"/>
      <c r="AE111" s="6"/>
      <c r="AF111" s="6"/>
      <c r="AG111" s="6"/>
      <c r="AH111" s="6"/>
      <c r="AI111" s="6"/>
      <c r="AJ111" s="117"/>
      <c r="AK111" s="117"/>
      <c r="AL111" s="112"/>
      <c r="AM111" s="112"/>
      <c r="AN111" s="47"/>
      <c r="AO111" s="47"/>
      <c r="AP111" s="47"/>
      <c r="AQ111" s="122"/>
      <c r="AR111" s="122"/>
      <c r="AS111" s="47"/>
      <c r="AT111" s="47"/>
      <c r="BI111" s="128"/>
      <c r="BJ111" s="128"/>
      <c r="BK111" s="128"/>
      <c r="BL111" s="128"/>
      <c r="BM111" s="128"/>
      <c r="BN111" s="128"/>
      <c r="BO111" s="128"/>
      <c r="BP111" s="128"/>
    </row>
    <row r="112" spans="2:68" s="5" customFormat="1" x14ac:dyDescent="0.3">
      <c r="C112" s="76"/>
      <c r="D112" s="77"/>
      <c r="E112" s="77"/>
      <c r="F112" s="77"/>
      <c r="G112" s="78"/>
      <c r="N112" s="45"/>
      <c r="O112" s="45"/>
      <c r="P112" s="45"/>
      <c r="Q112" s="46"/>
      <c r="R112" s="46"/>
      <c r="S112" s="7"/>
      <c r="U112" s="6"/>
      <c r="V112" s="6"/>
      <c r="AD112" s="6"/>
      <c r="AE112" s="6"/>
      <c r="AF112" s="6"/>
      <c r="AG112" s="6"/>
      <c r="AH112" s="6"/>
      <c r="AI112" s="6"/>
      <c r="AJ112" s="117"/>
      <c r="AK112" s="117"/>
      <c r="AL112" s="112"/>
      <c r="AM112" s="112"/>
      <c r="AN112" s="47"/>
      <c r="AO112" s="47"/>
      <c r="AP112" s="47"/>
      <c r="AQ112" s="122"/>
      <c r="AR112" s="122"/>
      <c r="AS112" s="47"/>
      <c r="AT112" s="47"/>
      <c r="BI112" s="128"/>
      <c r="BJ112" s="128"/>
      <c r="BK112" s="128"/>
      <c r="BL112" s="128"/>
      <c r="BM112" s="128"/>
      <c r="BN112" s="128"/>
      <c r="BO112" s="128"/>
      <c r="BP112" s="128"/>
    </row>
    <row r="113" spans="21:68" s="5" customFormat="1" x14ac:dyDescent="0.3">
      <c r="U113" s="6"/>
      <c r="V113" s="6"/>
      <c r="AD113" s="6"/>
      <c r="AE113" s="6"/>
      <c r="AF113" s="6"/>
      <c r="AG113" s="6"/>
      <c r="AH113" s="6"/>
      <c r="AI113" s="6"/>
      <c r="AJ113" s="117"/>
      <c r="AK113" s="117"/>
      <c r="AL113" s="112"/>
      <c r="AM113" s="112"/>
      <c r="AN113" s="47"/>
      <c r="AO113" s="47"/>
      <c r="AP113" s="47"/>
      <c r="AQ113" s="122"/>
      <c r="AR113" s="122"/>
      <c r="AS113" s="47"/>
      <c r="AT113" s="47"/>
      <c r="AU113" s="47"/>
      <c r="AV113" s="47"/>
      <c r="AW113" s="6"/>
      <c r="AX113" s="6"/>
      <c r="AY113" s="47"/>
      <c r="AZ113" s="6"/>
      <c r="BA113" s="89"/>
      <c r="BB113" s="92"/>
      <c r="BC113" s="93"/>
      <c r="BD113" s="93"/>
      <c r="BE113" s="93"/>
      <c r="BF113" s="93"/>
      <c r="BG113" s="93"/>
      <c r="BH113" s="6"/>
      <c r="BI113" s="128"/>
      <c r="BJ113" s="129"/>
      <c r="BK113" s="128"/>
      <c r="BL113" s="128"/>
      <c r="BM113" s="128"/>
      <c r="BN113" s="128"/>
      <c r="BO113" s="128"/>
      <c r="BP113" s="128"/>
    </row>
    <row r="114" spans="21:68" s="5" customFormat="1" x14ac:dyDescent="0.3">
      <c r="U114" s="79"/>
      <c r="V114" s="79"/>
      <c r="Y114" s="80"/>
      <c r="Z114" s="80"/>
      <c r="AC114" s="80"/>
      <c r="AD114" s="80"/>
      <c r="AE114" s="6"/>
      <c r="AF114" s="6"/>
      <c r="AG114" s="6"/>
      <c r="AH114" s="79"/>
      <c r="AI114" s="79"/>
      <c r="AJ114" s="119"/>
      <c r="AK114" s="119"/>
      <c r="AL114" s="114"/>
      <c r="AM114" s="114"/>
      <c r="AN114" s="47"/>
      <c r="AO114" s="47"/>
      <c r="AP114" s="47"/>
      <c r="AQ114" s="122"/>
      <c r="AR114" s="122"/>
      <c r="AS114" s="47"/>
      <c r="AT114" s="47"/>
      <c r="AU114" s="47"/>
      <c r="AV114" s="47"/>
      <c r="AW114" s="6"/>
      <c r="AX114" s="6"/>
      <c r="AY114" s="47"/>
      <c r="AZ114" s="6"/>
      <c r="BA114" s="89"/>
      <c r="BB114" s="92"/>
      <c r="BC114" s="93"/>
      <c r="BD114" s="93"/>
      <c r="BE114" s="93"/>
      <c r="BF114" s="93"/>
      <c r="BG114" s="93"/>
      <c r="BH114" s="6"/>
      <c r="BI114" s="128"/>
      <c r="BJ114" s="129"/>
      <c r="BK114" s="128"/>
      <c r="BL114" s="128"/>
      <c r="BM114" s="128"/>
      <c r="BN114" s="128"/>
      <c r="BO114" s="128"/>
      <c r="BP114" s="128"/>
    </row>
    <row r="115" spans="21:68" s="5" customFormat="1" x14ac:dyDescent="0.3">
      <c r="U115" s="79"/>
      <c r="V115" s="79"/>
      <c r="Y115" s="80"/>
      <c r="Z115" s="80"/>
      <c r="AC115" s="80"/>
      <c r="AD115" s="80"/>
      <c r="AE115" s="6"/>
      <c r="AF115" s="6"/>
      <c r="AG115" s="6"/>
      <c r="AH115" s="79"/>
      <c r="AI115" s="79"/>
      <c r="AJ115" s="119"/>
      <c r="AK115" s="119"/>
      <c r="AL115" s="112"/>
      <c r="AM115" s="112"/>
      <c r="AN115" s="47"/>
      <c r="AO115" s="47"/>
      <c r="AP115" s="47"/>
      <c r="AQ115" s="122"/>
      <c r="AR115" s="122"/>
      <c r="AS115" s="47"/>
      <c r="AT115" s="47"/>
      <c r="AU115" s="47"/>
      <c r="AV115" s="47"/>
      <c r="AW115" s="6"/>
      <c r="AX115" s="6"/>
      <c r="AY115" s="47"/>
      <c r="AZ115" s="6"/>
      <c r="BA115" s="89"/>
      <c r="BB115" s="92"/>
      <c r="BC115" s="93"/>
      <c r="BD115" s="93"/>
      <c r="BE115" s="93"/>
      <c r="BF115" s="93"/>
      <c r="BG115" s="93"/>
      <c r="BH115" s="6"/>
      <c r="BI115" s="128"/>
      <c r="BJ115" s="129"/>
      <c r="BK115" s="128"/>
      <c r="BL115" s="128"/>
      <c r="BM115" s="128"/>
      <c r="BN115" s="128"/>
      <c r="BO115" s="128"/>
      <c r="BP115" s="128"/>
    </row>
    <row r="116" spans="21:68" s="5" customFormat="1" x14ac:dyDescent="0.3">
      <c r="U116" s="79"/>
      <c r="V116" s="6"/>
      <c r="Y116" s="80"/>
      <c r="AC116" s="80"/>
      <c r="AD116" s="80"/>
      <c r="AE116" s="6"/>
      <c r="AF116" s="6"/>
      <c r="AG116" s="6"/>
      <c r="AH116" s="79"/>
      <c r="AI116" s="79"/>
      <c r="AJ116" s="119"/>
      <c r="AK116" s="119"/>
      <c r="AL116" s="112"/>
      <c r="AM116" s="112"/>
      <c r="AN116" s="47"/>
      <c r="AO116" s="47"/>
      <c r="AP116" s="47"/>
      <c r="AQ116" s="122"/>
      <c r="AR116" s="122"/>
      <c r="AS116" s="47"/>
      <c r="AT116" s="47"/>
      <c r="AU116" s="47"/>
      <c r="AV116" s="47"/>
      <c r="AW116" s="6"/>
      <c r="AX116" s="6"/>
      <c r="AY116" s="47"/>
      <c r="AZ116" s="6"/>
      <c r="BA116" s="89"/>
      <c r="BB116" s="92"/>
      <c r="BC116" s="93"/>
      <c r="BD116" s="93"/>
      <c r="BE116" s="93"/>
      <c r="BF116" s="93"/>
      <c r="BG116" s="93"/>
      <c r="BH116" s="6"/>
      <c r="BI116" s="128"/>
      <c r="BJ116" s="129"/>
      <c r="BK116" s="128"/>
      <c r="BL116" s="128"/>
      <c r="BM116" s="128"/>
      <c r="BN116" s="128"/>
      <c r="BO116" s="128"/>
      <c r="BP116" s="128"/>
    </row>
    <row r="117" spans="21:68" s="5" customFormat="1" x14ac:dyDescent="0.3">
      <c r="U117" s="79"/>
      <c r="V117" s="79"/>
      <c r="Y117" s="80"/>
      <c r="Z117" s="80"/>
      <c r="AC117" s="80"/>
      <c r="AD117" s="80"/>
      <c r="AE117" s="6"/>
      <c r="AF117" s="6"/>
      <c r="AG117" s="6"/>
      <c r="AH117" s="79"/>
      <c r="AI117" s="79"/>
      <c r="AJ117" s="119"/>
      <c r="AK117" s="119"/>
      <c r="AL117" s="112"/>
      <c r="AM117" s="112"/>
      <c r="AN117" s="47"/>
      <c r="AO117" s="47"/>
      <c r="AP117" s="47"/>
      <c r="AQ117" s="122"/>
      <c r="AR117" s="122"/>
      <c r="AS117" s="47"/>
      <c r="AT117" s="47"/>
      <c r="AU117" s="47"/>
      <c r="AV117" s="47"/>
      <c r="AW117" s="6"/>
      <c r="AX117" s="6"/>
      <c r="AY117" s="47"/>
      <c r="AZ117" s="6"/>
      <c r="BA117" s="89"/>
      <c r="BB117" s="92"/>
      <c r="BC117" s="93"/>
      <c r="BD117" s="93"/>
      <c r="BE117" s="93"/>
      <c r="BF117" s="93"/>
      <c r="BG117" s="93"/>
      <c r="BH117" s="6"/>
      <c r="BI117" s="128"/>
      <c r="BJ117" s="129"/>
      <c r="BK117" s="128"/>
      <c r="BL117" s="128"/>
      <c r="BM117" s="128"/>
      <c r="BN117" s="128"/>
      <c r="BO117" s="128"/>
      <c r="BP117" s="128"/>
    </row>
    <row r="118" spans="21:68" s="5" customFormat="1" x14ac:dyDescent="0.3">
      <c r="U118" s="79"/>
      <c r="V118" s="79"/>
      <c r="Y118" s="80"/>
      <c r="Z118" s="80"/>
      <c r="AC118" s="80"/>
      <c r="AD118" s="80"/>
      <c r="AE118" s="6"/>
      <c r="AF118" s="6"/>
      <c r="AG118" s="6"/>
      <c r="AH118" s="79"/>
      <c r="AI118" s="79"/>
      <c r="AJ118" s="119"/>
      <c r="AK118" s="119"/>
      <c r="AL118" s="112"/>
      <c r="AM118" s="112"/>
      <c r="AN118" s="47"/>
      <c r="AO118" s="47"/>
      <c r="AP118" s="47"/>
      <c r="AQ118" s="122"/>
      <c r="AR118" s="122"/>
      <c r="AS118" s="47"/>
      <c r="AT118" s="47"/>
      <c r="AU118" s="47"/>
      <c r="AV118" s="47"/>
      <c r="AW118" s="6"/>
      <c r="AX118" s="6"/>
      <c r="AY118" s="47"/>
      <c r="AZ118" s="6"/>
      <c r="BA118" s="89"/>
      <c r="BB118" s="92"/>
      <c r="BC118" s="93"/>
      <c r="BD118" s="93"/>
      <c r="BE118" s="93"/>
      <c r="BF118" s="93"/>
      <c r="BG118" s="93"/>
      <c r="BH118" s="6"/>
      <c r="BI118" s="128"/>
      <c r="BJ118" s="129"/>
      <c r="BK118" s="128"/>
      <c r="BL118" s="128"/>
      <c r="BM118" s="128"/>
      <c r="BN118" s="128"/>
      <c r="BO118" s="128"/>
      <c r="BP118" s="128"/>
    </row>
    <row r="119" spans="21:68" s="5" customFormat="1" x14ac:dyDescent="0.3">
      <c r="U119" s="79"/>
      <c r="V119" s="6"/>
      <c r="Y119" s="80"/>
      <c r="AC119" s="80"/>
      <c r="AD119" s="80"/>
      <c r="AE119" s="6"/>
      <c r="AF119" s="6"/>
      <c r="AG119" s="6"/>
      <c r="AH119" s="6"/>
      <c r="AI119" s="6"/>
      <c r="AJ119" s="117"/>
      <c r="AK119" s="117"/>
      <c r="AL119" s="112"/>
      <c r="AM119" s="112"/>
      <c r="AN119" s="47"/>
      <c r="AO119" s="47"/>
      <c r="AP119" s="47"/>
      <c r="AQ119" s="122"/>
      <c r="AR119" s="122"/>
      <c r="AS119" s="47"/>
      <c r="AT119" s="47"/>
      <c r="AU119" s="47"/>
      <c r="AV119" s="47"/>
      <c r="AW119" s="6"/>
      <c r="AX119" s="6"/>
      <c r="AY119" s="47"/>
      <c r="AZ119" s="6"/>
      <c r="BA119" s="89"/>
      <c r="BB119" s="92"/>
      <c r="BC119" s="93"/>
      <c r="BD119" s="93"/>
      <c r="BE119" s="93"/>
      <c r="BF119" s="93"/>
      <c r="BG119" s="93"/>
      <c r="BH119" s="6"/>
      <c r="BI119" s="128"/>
      <c r="BJ119" s="129"/>
      <c r="BK119" s="128"/>
      <c r="BL119" s="128"/>
      <c r="BM119" s="128"/>
      <c r="BN119" s="128"/>
      <c r="BO119" s="128"/>
      <c r="BP119" s="128"/>
    </row>
    <row r="120" spans="21:68" s="5" customFormat="1" x14ac:dyDescent="0.3">
      <c r="U120" s="79"/>
      <c r="V120" s="79"/>
      <c r="Y120" s="80"/>
      <c r="Z120" s="80"/>
      <c r="AC120" s="80"/>
      <c r="AD120" s="80"/>
      <c r="AE120" s="6"/>
      <c r="AF120" s="6"/>
      <c r="AG120" s="6"/>
      <c r="AH120" s="79"/>
      <c r="AI120" s="79"/>
      <c r="AJ120" s="119"/>
      <c r="AK120" s="119"/>
      <c r="AL120" s="112"/>
      <c r="AM120" s="112"/>
      <c r="AN120" s="47"/>
      <c r="AO120" s="47"/>
      <c r="AP120" s="47"/>
      <c r="AQ120" s="122"/>
      <c r="AR120" s="122"/>
      <c r="AS120" s="47"/>
      <c r="AT120" s="47"/>
      <c r="AU120" s="47"/>
      <c r="AV120" s="47"/>
      <c r="AW120" s="6"/>
      <c r="AX120" s="6"/>
      <c r="AY120" s="47"/>
      <c r="AZ120" s="6"/>
      <c r="BA120" s="89"/>
      <c r="BB120" s="92"/>
      <c r="BC120" s="93"/>
      <c r="BD120" s="93"/>
      <c r="BE120" s="93"/>
      <c r="BF120" s="93"/>
      <c r="BG120" s="93"/>
      <c r="BH120" s="6"/>
      <c r="BI120" s="128"/>
      <c r="BJ120" s="129"/>
      <c r="BK120" s="128"/>
      <c r="BL120" s="128"/>
      <c r="BM120" s="128"/>
      <c r="BN120" s="128"/>
      <c r="BO120" s="128"/>
      <c r="BP120" s="128"/>
    </row>
    <row r="121" spans="21:68" s="5" customFormat="1" x14ac:dyDescent="0.3">
      <c r="U121" s="79"/>
      <c r="V121" s="79"/>
      <c r="Y121" s="80"/>
      <c r="Z121" s="80"/>
      <c r="AC121" s="80"/>
      <c r="AD121" s="80"/>
      <c r="AE121" s="6"/>
      <c r="AF121" s="6"/>
      <c r="AG121" s="6"/>
      <c r="AH121" s="79"/>
      <c r="AI121" s="79"/>
      <c r="AJ121" s="119"/>
      <c r="AK121" s="119"/>
      <c r="AL121" s="112"/>
      <c r="AM121" s="112"/>
      <c r="AN121" s="47"/>
      <c r="AO121" s="47"/>
      <c r="AP121" s="47"/>
      <c r="AQ121" s="122"/>
      <c r="AR121" s="122"/>
      <c r="AS121" s="47"/>
      <c r="AT121" s="47"/>
      <c r="AU121" s="47"/>
      <c r="AV121" s="47"/>
      <c r="AW121" s="6"/>
      <c r="AX121" s="6"/>
      <c r="AY121" s="47"/>
      <c r="AZ121" s="6"/>
      <c r="BA121" s="89"/>
      <c r="BB121" s="92"/>
      <c r="BC121" s="93"/>
      <c r="BD121" s="93"/>
      <c r="BE121" s="93"/>
      <c r="BF121" s="93"/>
      <c r="BG121" s="93"/>
      <c r="BH121" s="6"/>
      <c r="BI121" s="128"/>
      <c r="BJ121" s="129"/>
      <c r="BK121" s="128"/>
      <c r="BL121" s="128"/>
      <c r="BM121" s="128"/>
      <c r="BN121" s="128"/>
      <c r="BO121" s="128"/>
      <c r="BP121" s="128"/>
    </row>
    <row r="122" spans="21:68" s="5" customFormat="1" x14ac:dyDescent="0.3">
      <c r="U122" s="79"/>
      <c r="V122" s="79"/>
      <c r="Y122" s="80"/>
      <c r="Z122" s="80"/>
      <c r="AC122" s="80"/>
      <c r="AD122" s="80"/>
      <c r="AE122" s="6"/>
      <c r="AF122" s="6"/>
      <c r="AG122" s="6"/>
      <c r="AH122" s="6"/>
      <c r="AI122" s="6"/>
      <c r="AJ122" s="117"/>
      <c r="AK122" s="117"/>
      <c r="AL122" s="112"/>
      <c r="AM122" s="112"/>
      <c r="AN122" s="47"/>
      <c r="AO122" s="47"/>
      <c r="AP122" s="47"/>
      <c r="AQ122" s="122"/>
      <c r="AR122" s="122"/>
      <c r="AS122" s="47"/>
      <c r="AT122" s="47"/>
      <c r="AU122" s="47"/>
      <c r="AV122" s="47"/>
      <c r="AW122" s="6"/>
      <c r="AX122" s="6"/>
      <c r="AY122" s="47"/>
      <c r="AZ122" s="6"/>
      <c r="BA122" s="89"/>
      <c r="BB122" s="92"/>
      <c r="BC122" s="93"/>
      <c r="BD122" s="93"/>
      <c r="BE122" s="93"/>
      <c r="BF122" s="93"/>
      <c r="BG122" s="93"/>
      <c r="BH122" s="6"/>
      <c r="BI122" s="128"/>
      <c r="BJ122" s="129"/>
      <c r="BK122" s="128"/>
      <c r="BL122" s="128"/>
      <c r="BM122" s="128"/>
      <c r="BN122" s="128"/>
      <c r="BO122" s="128"/>
      <c r="BP122" s="128"/>
    </row>
    <row r="123" spans="21:68" s="5" customFormat="1" x14ac:dyDescent="0.3">
      <c r="U123" s="79"/>
      <c r="V123" s="79"/>
      <c r="Y123" s="80"/>
      <c r="Z123" s="80"/>
      <c r="AC123" s="80"/>
      <c r="AD123" s="80"/>
      <c r="AE123" s="6"/>
      <c r="AF123" s="6"/>
      <c r="AG123" s="6"/>
      <c r="AH123" s="6"/>
      <c r="AI123" s="6"/>
      <c r="AJ123" s="117"/>
      <c r="AK123" s="117"/>
      <c r="AL123" s="112"/>
      <c r="AM123" s="112"/>
      <c r="AN123" s="47"/>
      <c r="AO123" s="47"/>
      <c r="AP123" s="47"/>
      <c r="AQ123" s="122"/>
      <c r="AR123" s="122"/>
      <c r="AS123" s="47"/>
      <c r="AT123" s="47"/>
      <c r="AU123" s="47"/>
      <c r="AV123" s="47"/>
      <c r="AW123" s="6"/>
      <c r="AX123" s="6"/>
      <c r="AY123" s="47"/>
      <c r="AZ123" s="6"/>
      <c r="BA123" s="89"/>
      <c r="BB123" s="92"/>
      <c r="BC123" s="93"/>
      <c r="BD123" s="93"/>
      <c r="BE123" s="93"/>
      <c r="BF123" s="93"/>
      <c r="BG123" s="93"/>
      <c r="BH123" s="6"/>
      <c r="BI123" s="128"/>
      <c r="BJ123" s="129"/>
      <c r="BK123" s="128"/>
      <c r="BL123" s="128"/>
      <c r="BM123" s="128"/>
      <c r="BN123" s="128"/>
      <c r="BO123" s="128"/>
      <c r="BP123" s="128"/>
    </row>
    <row r="124" spans="21:68" s="5" customFormat="1" x14ac:dyDescent="0.3">
      <c r="U124" s="79"/>
      <c r="V124" s="79"/>
      <c r="Y124" s="80"/>
      <c r="Z124" s="80"/>
      <c r="AC124" s="80"/>
      <c r="AD124" s="80"/>
      <c r="AE124" s="6"/>
      <c r="AF124" s="6"/>
      <c r="AG124" s="6"/>
      <c r="AH124" s="6"/>
      <c r="AI124" s="6"/>
      <c r="AJ124" s="117"/>
      <c r="AK124" s="117"/>
      <c r="AL124" s="112"/>
      <c r="AM124" s="112"/>
      <c r="AN124" s="47"/>
      <c r="AO124" s="47"/>
      <c r="AP124" s="47"/>
      <c r="AQ124" s="122"/>
      <c r="AR124" s="122"/>
      <c r="AS124" s="47"/>
      <c r="AT124" s="47"/>
      <c r="AU124" s="47"/>
      <c r="AV124" s="47"/>
      <c r="AW124" s="6"/>
      <c r="AX124" s="6"/>
      <c r="AY124" s="47"/>
      <c r="AZ124" s="6"/>
      <c r="BA124" s="89"/>
      <c r="BB124" s="92"/>
      <c r="BC124" s="93"/>
      <c r="BD124" s="93"/>
      <c r="BE124" s="93"/>
      <c r="BF124" s="93"/>
      <c r="BG124" s="93"/>
      <c r="BH124" s="6"/>
      <c r="BI124" s="128"/>
      <c r="BJ124" s="129"/>
      <c r="BK124" s="128"/>
      <c r="BL124" s="128"/>
      <c r="BM124" s="128"/>
      <c r="BN124" s="128"/>
      <c r="BO124" s="128"/>
      <c r="BP124" s="128"/>
    </row>
    <row r="125" spans="21:68" s="5" customFormat="1" x14ac:dyDescent="0.3">
      <c r="U125" s="6"/>
      <c r="V125" s="6"/>
      <c r="Z125" s="80"/>
      <c r="AD125" s="6"/>
      <c r="AE125" s="6"/>
      <c r="AF125" s="6"/>
      <c r="AG125" s="6"/>
      <c r="AH125" s="6"/>
      <c r="AI125" s="6"/>
      <c r="AJ125" s="117"/>
      <c r="AK125" s="117"/>
      <c r="AL125" s="112"/>
      <c r="AM125" s="112"/>
      <c r="AN125" s="47"/>
      <c r="AO125" s="47"/>
      <c r="AP125" s="47"/>
      <c r="AQ125" s="122"/>
      <c r="AR125" s="122"/>
      <c r="AS125" s="47"/>
      <c r="AT125" s="47"/>
      <c r="AU125" s="47"/>
      <c r="AV125" s="47"/>
      <c r="AW125" s="6"/>
      <c r="AX125" s="6"/>
      <c r="AY125" s="47"/>
      <c r="AZ125" s="6"/>
      <c r="BA125" s="89"/>
      <c r="BB125" s="92"/>
      <c r="BC125" s="93"/>
      <c r="BD125" s="93"/>
      <c r="BE125" s="93"/>
      <c r="BF125" s="93"/>
      <c r="BG125" s="93"/>
      <c r="BH125" s="6"/>
      <c r="BI125" s="128"/>
      <c r="BJ125" s="129"/>
      <c r="BK125" s="128"/>
      <c r="BL125" s="128"/>
      <c r="BM125" s="128"/>
      <c r="BN125" s="128"/>
      <c r="BO125" s="128"/>
      <c r="BP125" s="128"/>
    </row>
    <row r="126" spans="21:68" s="5" customFormat="1" x14ac:dyDescent="0.3">
      <c r="U126" s="6"/>
      <c r="V126" s="6"/>
      <c r="AD126" s="6"/>
      <c r="AE126" s="6"/>
      <c r="AF126" s="6"/>
      <c r="AG126" s="6"/>
      <c r="AH126" s="6"/>
      <c r="AI126" s="6"/>
      <c r="AJ126" s="117"/>
      <c r="AK126" s="117"/>
      <c r="AL126" s="112"/>
      <c r="AM126" s="112"/>
      <c r="AN126" s="47"/>
      <c r="AO126" s="47"/>
      <c r="AP126" s="47"/>
      <c r="AQ126" s="122"/>
      <c r="AR126" s="122"/>
      <c r="AS126" s="47"/>
      <c r="AT126" s="47"/>
      <c r="AU126" s="47"/>
      <c r="AV126" s="47"/>
      <c r="AW126" s="6"/>
      <c r="AX126" s="6"/>
      <c r="AY126" s="47"/>
      <c r="AZ126" s="6"/>
      <c r="BA126" s="89"/>
      <c r="BB126" s="92"/>
      <c r="BC126" s="93"/>
      <c r="BD126" s="93"/>
      <c r="BE126" s="93"/>
      <c r="BF126" s="93"/>
      <c r="BG126" s="93"/>
      <c r="BH126" s="6"/>
      <c r="BI126" s="128"/>
      <c r="BJ126" s="129"/>
      <c r="BK126" s="128"/>
      <c r="BL126" s="128"/>
      <c r="BM126" s="128"/>
      <c r="BN126" s="128"/>
      <c r="BO126" s="128"/>
      <c r="BP126" s="128"/>
    </row>
    <row r="127" spans="21:68" s="5" customFormat="1" x14ac:dyDescent="0.3">
      <c r="U127" s="6"/>
      <c r="V127" s="6"/>
      <c r="AD127" s="6"/>
      <c r="AE127" s="6"/>
      <c r="AF127" s="6"/>
      <c r="AG127" s="6"/>
      <c r="AH127" s="6"/>
      <c r="AI127" s="6"/>
      <c r="AJ127" s="117"/>
      <c r="AK127" s="117"/>
      <c r="AL127" s="112"/>
      <c r="AM127" s="112"/>
      <c r="AN127" s="47"/>
      <c r="AO127" s="47"/>
      <c r="AP127" s="47"/>
      <c r="AQ127" s="122"/>
      <c r="AR127" s="122"/>
      <c r="AS127" s="47"/>
      <c r="AT127" s="47"/>
      <c r="AU127" s="47"/>
      <c r="AV127" s="47"/>
      <c r="AW127" s="6"/>
      <c r="AX127" s="6"/>
      <c r="AY127" s="47"/>
      <c r="AZ127" s="6"/>
      <c r="BA127" s="89"/>
      <c r="BB127" s="92"/>
      <c r="BC127" s="93"/>
      <c r="BD127" s="93"/>
      <c r="BE127" s="93"/>
      <c r="BF127" s="93"/>
      <c r="BG127" s="93"/>
      <c r="BH127" s="6"/>
      <c r="BI127" s="128"/>
      <c r="BJ127" s="129"/>
      <c r="BK127" s="128"/>
      <c r="BL127" s="128"/>
      <c r="BM127" s="128"/>
      <c r="BN127" s="128"/>
      <c r="BO127" s="128"/>
      <c r="BP127" s="128"/>
    </row>
    <row r="128" spans="21:68" s="5" customFormat="1" x14ac:dyDescent="0.3">
      <c r="U128" s="6"/>
      <c r="V128" s="6"/>
      <c r="AD128" s="6"/>
      <c r="AE128" s="6"/>
      <c r="AF128" s="6"/>
      <c r="AG128" s="6"/>
      <c r="AH128" s="6"/>
      <c r="AI128" s="6"/>
      <c r="AJ128" s="117"/>
      <c r="AK128" s="117"/>
      <c r="AL128" s="112"/>
      <c r="AM128" s="112"/>
      <c r="AN128" s="47"/>
      <c r="AO128" s="47"/>
      <c r="AP128" s="47"/>
      <c r="AQ128" s="122"/>
      <c r="AR128" s="122"/>
      <c r="AS128" s="47"/>
      <c r="AT128" s="47"/>
      <c r="AU128" s="47"/>
      <c r="AV128" s="47"/>
      <c r="AW128" s="6"/>
      <c r="AX128" s="6"/>
      <c r="AY128" s="47"/>
      <c r="AZ128" s="6"/>
      <c r="BA128" s="89"/>
      <c r="BB128" s="92"/>
      <c r="BC128" s="93"/>
      <c r="BD128" s="93"/>
      <c r="BE128" s="93"/>
      <c r="BF128" s="93"/>
      <c r="BG128" s="93"/>
      <c r="BH128" s="6"/>
      <c r="BI128" s="128"/>
      <c r="BJ128" s="129"/>
      <c r="BK128" s="128"/>
      <c r="BL128" s="128"/>
      <c r="BM128" s="128"/>
      <c r="BN128" s="128"/>
      <c r="BO128" s="128"/>
      <c r="BP128" s="128"/>
    </row>
    <row r="129" spans="21:68" s="5" customFormat="1" ht="13.2" x14ac:dyDescent="0.25">
      <c r="U129" s="6"/>
      <c r="V129" s="6"/>
      <c r="AD129" s="6"/>
      <c r="AE129" s="6"/>
      <c r="AF129" s="6"/>
      <c r="AG129" s="6"/>
      <c r="AH129" s="6"/>
      <c r="AI129" s="6"/>
      <c r="BI129" s="128"/>
      <c r="BJ129" s="128"/>
      <c r="BK129" s="128"/>
      <c r="BL129" s="128"/>
      <c r="BM129" s="128"/>
      <c r="BN129" s="128"/>
      <c r="BO129" s="128"/>
      <c r="BP129" s="128"/>
    </row>
    <row r="130" spans="21:68" s="5" customFormat="1" ht="13.2" x14ac:dyDescent="0.25">
      <c r="U130" s="6"/>
      <c r="V130" s="6"/>
      <c r="AD130" s="6"/>
      <c r="AE130" s="6"/>
      <c r="AF130" s="6"/>
      <c r="AG130" s="6"/>
      <c r="AH130" s="6"/>
      <c r="AI130" s="6"/>
      <c r="BI130" s="128"/>
      <c r="BJ130" s="128"/>
      <c r="BK130" s="128"/>
      <c r="BL130" s="128"/>
      <c r="BM130" s="128"/>
      <c r="BN130" s="128"/>
      <c r="BO130" s="128"/>
      <c r="BP130" s="128"/>
    </row>
    <row r="131" spans="21:68" s="5" customFormat="1" ht="13.2" x14ac:dyDescent="0.25">
      <c r="U131" s="6"/>
      <c r="V131" s="6"/>
      <c r="AD131" s="6"/>
      <c r="AE131" s="6"/>
      <c r="AF131" s="6"/>
      <c r="AG131" s="6"/>
      <c r="AH131" s="6"/>
      <c r="AI131" s="6"/>
      <c r="BI131" s="128"/>
      <c r="BJ131" s="128"/>
      <c r="BK131" s="128"/>
      <c r="BL131" s="128"/>
      <c r="BM131" s="128"/>
      <c r="BN131" s="128"/>
      <c r="BO131" s="128"/>
      <c r="BP131" s="128"/>
    </row>
    <row r="132" spans="21:68" s="5" customFormat="1" ht="13.2" x14ac:dyDescent="0.25">
      <c r="U132" s="6"/>
      <c r="V132" s="6"/>
      <c r="AD132" s="6"/>
      <c r="AE132" s="6"/>
      <c r="AF132" s="6"/>
      <c r="AG132" s="6"/>
      <c r="AH132" s="6"/>
      <c r="AI132" s="6"/>
      <c r="BI132" s="128"/>
      <c r="BJ132" s="128"/>
      <c r="BK132" s="128"/>
      <c r="BL132" s="128"/>
      <c r="BM132" s="128"/>
      <c r="BN132" s="128"/>
      <c r="BO132" s="128"/>
      <c r="BP132" s="128"/>
    </row>
    <row r="133" spans="21:68" s="5" customFormat="1" ht="13.2" x14ac:dyDescent="0.25">
      <c r="U133" s="6"/>
      <c r="V133" s="6"/>
      <c r="AD133" s="6"/>
      <c r="AE133" s="6"/>
      <c r="AF133" s="6"/>
      <c r="AG133" s="6"/>
      <c r="AH133" s="6"/>
      <c r="AI133" s="6"/>
      <c r="BI133" s="128"/>
      <c r="BJ133" s="128"/>
      <c r="BK133" s="128"/>
      <c r="BL133" s="128"/>
      <c r="BM133" s="128"/>
      <c r="BN133" s="128"/>
      <c r="BO133" s="128"/>
      <c r="BP133" s="128"/>
    </row>
    <row r="134" spans="21:68" s="5" customFormat="1" ht="13.2" x14ac:dyDescent="0.25">
      <c r="U134" s="77"/>
      <c r="V134" s="77"/>
      <c r="AD134" s="6"/>
      <c r="AE134" s="6"/>
      <c r="AF134" s="6"/>
      <c r="AG134" s="6"/>
      <c r="AH134" s="6"/>
      <c r="AI134" s="6"/>
      <c r="BI134" s="128"/>
      <c r="BJ134" s="128"/>
      <c r="BK134" s="128"/>
      <c r="BL134" s="128"/>
      <c r="BM134" s="128"/>
      <c r="BN134" s="128"/>
      <c r="BO134" s="128"/>
      <c r="BP134" s="128"/>
    </row>
    <row r="135" spans="21:68" s="5" customFormat="1" ht="13.2" x14ac:dyDescent="0.25">
      <c r="U135" s="77"/>
      <c r="V135" s="77"/>
      <c r="AD135" s="6"/>
      <c r="AE135" s="6"/>
      <c r="AF135" s="6"/>
      <c r="AG135" s="6"/>
      <c r="AH135" s="6"/>
      <c r="AI135" s="6"/>
      <c r="BI135" s="128"/>
      <c r="BJ135" s="128"/>
      <c r="BK135" s="128"/>
      <c r="BL135" s="128"/>
      <c r="BM135" s="128"/>
      <c r="BN135" s="128"/>
      <c r="BO135" s="128"/>
      <c r="BP135" s="128"/>
    </row>
    <row r="136" spans="21:68" s="5" customFormat="1" ht="13.2" x14ac:dyDescent="0.25">
      <c r="U136" s="77"/>
      <c r="V136" s="77"/>
      <c r="AD136" s="6"/>
      <c r="AE136" s="6"/>
      <c r="AF136" s="6"/>
      <c r="AG136" s="6"/>
      <c r="AH136" s="6"/>
      <c r="AI136" s="6"/>
      <c r="BI136" s="128"/>
      <c r="BJ136" s="128"/>
      <c r="BK136" s="128"/>
      <c r="BL136" s="128"/>
      <c r="BM136" s="128"/>
      <c r="BN136" s="128"/>
      <c r="BO136" s="128"/>
      <c r="BP136" s="128"/>
    </row>
    <row r="137" spans="21:68" s="5" customFormat="1" ht="13.2" x14ac:dyDescent="0.25">
      <c r="U137" s="77"/>
      <c r="V137" s="77"/>
      <c r="AD137" s="6"/>
      <c r="AE137" s="6"/>
      <c r="AF137" s="6"/>
      <c r="AG137" s="6"/>
      <c r="AH137" s="6"/>
      <c r="AI137" s="6"/>
      <c r="BI137" s="128"/>
      <c r="BJ137" s="128"/>
      <c r="BK137" s="128"/>
      <c r="BL137" s="128"/>
      <c r="BM137" s="128"/>
      <c r="BN137" s="128"/>
      <c r="BO137" s="128"/>
      <c r="BP137" s="128"/>
    </row>
    <row r="138" spans="21:68" s="5" customFormat="1" ht="13.2" x14ac:dyDescent="0.25">
      <c r="U138" s="77"/>
      <c r="V138" s="77"/>
      <c r="AD138" s="6"/>
      <c r="AE138" s="6"/>
      <c r="AF138" s="6"/>
      <c r="AG138" s="6"/>
      <c r="AH138" s="6"/>
      <c r="AI138" s="6"/>
      <c r="BI138" s="128"/>
      <c r="BJ138" s="128"/>
      <c r="BK138" s="128"/>
      <c r="BL138" s="128"/>
      <c r="BM138" s="128"/>
      <c r="BN138" s="128"/>
      <c r="BO138" s="128"/>
      <c r="BP138" s="128"/>
    </row>
    <row r="139" spans="21:68" s="5" customFormat="1" ht="13.2" x14ac:dyDescent="0.25">
      <c r="U139" s="77"/>
      <c r="V139" s="77"/>
      <c r="AD139" s="6"/>
      <c r="AE139" s="6"/>
      <c r="AF139" s="6"/>
      <c r="AG139" s="6"/>
      <c r="AH139" s="6"/>
      <c r="AI139" s="6"/>
      <c r="BI139" s="128"/>
      <c r="BJ139" s="128"/>
      <c r="BK139" s="128"/>
      <c r="BL139" s="128"/>
      <c r="BM139" s="128"/>
      <c r="BN139" s="128"/>
      <c r="BO139" s="128"/>
      <c r="BP139" s="128"/>
    </row>
    <row r="140" spans="21:68" s="5" customFormat="1" ht="13.2" x14ac:dyDescent="0.25">
      <c r="U140" s="77"/>
      <c r="V140" s="77"/>
      <c r="AD140" s="6"/>
      <c r="AE140" s="6"/>
      <c r="AF140" s="6"/>
      <c r="AG140" s="6"/>
      <c r="AH140" s="6"/>
      <c r="AI140" s="6"/>
      <c r="BI140" s="128"/>
      <c r="BJ140" s="128"/>
      <c r="BK140" s="128"/>
      <c r="BL140" s="128"/>
      <c r="BM140" s="128"/>
      <c r="BN140" s="128"/>
      <c r="BO140" s="128"/>
      <c r="BP140" s="128"/>
    </row>
    <row r="141" spans="21:68" s="5" customFormat="1" ht="13.2" x14ac:dyDescent="0.25">
      <c r="U141" s="77"/>
      <c r="V141" s="77"/>
      <c r="AD141" s="6"/>
      <c r="AE141" s="6"/>
      <c r="AF141" s="6"/>
      <c r="AG141" s="6"/>
      <c r="AH141" s="6"/>
      <c r="AI141" s="6"/>
      <c r="BI141" s="128"/>
      <c r="BJ141" s="128"/>
      <c r="BK141" s="128"/>
      <c r="BL141" s="128"/>
      <c r="BM141" s="128"/>
      <c r="BN141" s="128"/>
      <c r="BO141" s="128"/>
      <c r="BP141" s="128"/>
    </row>
    <row r="142" spans="21:68" s="5" customFormat="1" ht="13.2" x14ac:dyDescent="0.25">
      <c r="U142" s="77"/>
      <c r="V142" s="77"/>
      <c r="AD142" s="6"/>
      <c r="AE142" s="6"/>
      <c r="AF142" s="6"/>
      <c r="AG142" s="6"/>
      <c r="AH142" s="6"/>
      <c r="AI142" s="6"/>
      <c r="BI142" s="128"/>
      <c r="BJ142" s="128"/>
      <c r="BK142" s="128"/>
      <c r="BL142" s="128"/>
      <c r="BM142" s="128"/>
      <c r="BN142" s="128"/>
      <c r="BO142" s="128"/>
      <c r="BP142" s="128"/>
    </row>
    <row r="143" spans="21:68" s="5" customFormat="1" ht="13.2" x14ac:dyDescent="0.25">
      <c r="U143" s="77"/>
      <c r="V143" s="77"/>
      <c r="AD143" s="6"/>
      <c r="AE143" s="6"/>
      <c r="AF143" s="6"/>
      <c r="AG143" s="6"/>
      <c r="AH143" s="6"/>
      <c r="AI143" s="6"/>
      <c r="BI143" s="128"/>
      <c r="BJ143" s="128"/>
      <c r="BK143" s="128"/>
      <c r="BL143" s="128"/>
      <c r="BM143" s="128"/>
      <c r="BN143" s="128"/>
      <c r="BO143" s="128"/>
      <c r="BP143" s="128"/>
    </row>
    <row r="144" spans="21:68" s="5" customFormat="1" ht="13.2" x14ac:dyDescent="0.25">
      <c r="U144" s="77"/>
      <c r="V144" s="77"/>
      <c r="AD144" s="6"/>
      <c r="AE144" s="6"/>
      <c r="AF144" s="6"/>
      <c r="AG144" s="6"/>
      <c r="AH144" s="6"/>
      <c r="AI144" s="6"/>
      <c r="BI144" s="128"/>
      <c r="BJ144" s="128"/>
      <c r="BK144" s="128"/>
      <c r="BL144" s="128"/>
      <c r="BM144" s="128"/>
      <c r="BN144" s="128"/>
      <c r="BO144" s="128"/>
      <c r="BP144" s="128"/>
    </row>
    <row r="145" spans="31:68" s="5" customFormat="1" ht="13.2" x14ac:dyDescent="0.25">
      <c r="AE145" s="6"/>
      <c r="AF145" s="6"/>
      <c r="AG145" s="6"/>
      <c r="AH145" s="6"/>
      <c r="AI145" s="6"/>
      <c r="BI145" s="128"/>
      <c r="BJ145" s="128"/>
      <c r="BK145" s="128"/>
      <c r="BL145" s="128"/>
      <c r="BM145" s="128"/>
      <c r="BN145" s="128"/>
      <c r="BO145" s="128"/>
      <c r="BP145" s="128"/>
    </row>
    <row r="146" spans="31:68" s="5" customFormat="1" ht="13.2" x14ac:dyDescent="0.25">
      <c r="AE146" s="6"/>
      <c r="AF146" s="6"/>
      <c r="AG146" s="6"/>
      <c r="AH146" s="6"/>
      <c r="AI146" s="6"/>
      <c r="BI146" s="128"/>
      <c r="BJ146" s="128"/>
      <c r="BK146" s="128"/>
      <c r="BL146" s="128"/>
      <c r="BM146" s="128"/>
      <c r="BN146" s="128"/>
      <c r="BO146" s="128"/>
      <c r="BP146" s="128"/>
    </row>
    <row r="147" spans="31:68" s="5" customFormat="1" ht="13.2" x14ac:dyDescent="0.25">
      <c r="AE147" s="6"/>
      <c r="AF147" s="6"/>
      <c r="AG147" s="6"/>
      <c r="AH147" s="6"/>
      <c r="AI147" s="6"/>
      <c r="BI147" s="128"/>
      <c r="BJ147" s="128"/>
      <c r="BK147" s="128"/>
      <c r="BL147" s="128"/>
      <c r="BM147" s="128"/>
      <c r="BN147" s="128"/>
      <c r="BO147" s="128"/>
      <c r="BP147" s="128"/>
    </row>
    <row r="148" spans="31:68" s="5" customFormat="1" ht="13.2" x14ac:dyDescent="0.25">
      <c r="AE148" s="6"/>
      <c r="AF148" s="6"/>
      <c r="AG148" s="6"/>
      <c r="AH148" s="6"/>
      <c r="AI148" s="6"/>
      <c r="BI148" s="128"/>
      <c r="BJ148" s="128"/>
      <c r="BK148" s="128"/>
      <c r="BL148" s="128"/>
      <c r="BM148" s="128"/>
      <c r="BN148" s="128"/>
      <c r="BO148" s="128"/>
      <c r="BP148" s="128"/>
    </row>
    <row r="149" spans="31:68" s="5" customFormat="1" ht="13.2" x14ac:dyDescent="0.25">
      <c r="AE149" s="6"/>
      <c r="AF149" s="6"/>
      <c r="AG149" s="6"/>
      <c r="AH149" s="6"/>
      <c r="AI149" s="6"/>
      <c r="BI149" s="128"/>
      <c r="BJ149" s="128"/>
      <c r="BK149" s="128"/>
      <c r="BL149" s="128"/>
      <c r="BM149" s="128"/>
      <c r="BN149" s="128"/>
      <c r="BO149" s="128"/>
      <c r="BP149" s="128"/>
    </row>
    <row r="150" spans="31:68" s="5" customFormat="1" ht="13.2" x14ac:dyDescent="0.25">
      <c r="AE150" s="6"/>
      <c r="AF150" s="6"/>
      <c r="AG150" s="6"/>
      <c r="AH150" s="6"/>
      <c r="AI150" s="6"/>
      <c r="BI150" s="128"/>
      <c r="BJ150" s="128"/>
      <c r="BK150" s="128"/>
      <c r="BL150" s="128"/>
      <c r="BM150" s="128"/>
      <c r="BN150" s="128"/>
      <c r="BO150" s="128"/>
      <c r="BP150" s="128"/>
    </row>
    <row r="151" spans="31:68" s="5" customFormat="1" ht="13.2" x14ac:dyDescent="0.25">
      <c r="AE151" s="6"/>
      <c r="AF151" s="6"/>
      <c r="AG151" s="6"/>
      <c r="AH151" s="6"/>
      <c r="AI151" s="6"/>
      <c r="BI151" s="128"/>
      <c r="BJ151" s="128"/>
      <c r="BK151" s="128"/>
      <c r="BL151" s="128"/>
      <c r="BM151" s="128"/>
      <c r="BN151" s="128"/>
      <c r="BO151" s="128"/>
      <c r="BP151" s="128"/>
    </row>
    <row r="152" spans="31:68" s="5" customFormat="1" ht="13.2" x14ac:dyDescent="0.25">
      <c r="AE152" s="6"/>
      <c r="AF152" s="6"/>
      <c r="AG152" s="6"/>
      <c r="AH152" s="6"/>
      <c r="AI152" s="6"/>
      <c r="BI152" s="128"/>
      <c r="BJ152" s="128"/>
      <c r="BK152" s="128"/>
      <c r="BL152" s="128"/>
      <c r="BM152" s="128"/>
      <c r="BN152" s="128"/>
      <c r="BO152" s="128"/>
      <c r="BP152" s="128"/>
    </row>
    <row r="153" spans="31:68" s="5" customFormat="1" ht="13.2" x14ac:dyDescent="0.25">
      <c r="AE153" s="6"/>
      <c r="AF153" s="6"/>
      <c r="AG153" s="6"/>
      <c r="AH153" s="6"/>
      <c r="AI153" s="6"/>
      <c r="BI153" s="128"/>
      <c r="BJ153" s="128"/>
      <c r="BK153" s="128"/>
      <c r="BL153" s="128"/>
      <c r="BM153" s="128"/>
      <c r="BN153" s="128"/>
      <c r="BO153" s="128"/>
      <c r="BP153" s="128"/>
    </row>
    <row r="154" spans="31:68" s="5" customFormat="1" ht="13.2" x14ac:dyDescent="0.25">
      <c r="AE154" s="6"/>
      <c r="AF154" s="6"/>
      <c r="AG154" s="6"/>
      <c r="AH154" s="6"/>
      <c r="AI154" s="6"/>
      <c r="BI154" s="128"/>
      <c r="BJ154" s="128"/>
      <c r="BK154" s="128"/>
      <c r="BL154" s="128"/>
      <c r="BM154" s="128"/>
      <c r="BN154" s="128"/>
      <c r="BO154" s="128"/>
      <c r="BP154" s="128"/>
    </row>
    <row r="155" spans="31:68" s="5" customFormat="1" ht="13.2" x14ac:dyDescent="0.25">
      <c r="AE155" s="6"/>
      <c r="AF155" s="6"/>
      <c r="AG155" s="6"/>
      <c r="AH155" s="6"/>
      <c r="AI155" s="6"/>
      <c r="BI155" s="128"/>
      <c r="BJ155" s="128"/>
      <c r="BK155" s="128"/>
      <c r="BL155" s="128"/>
      <c r="BM155" s="128"/>
      <c r="BN155" s="128"/>
      <c r="BO155" s="128"/>
      <c r="BP155" s="128"/>
    </row>
    <row r="156" spans="31:68" s="5" customFormat="1" ht="13.2" x14ac:dyDescent="0.25">
      <c r="AE156" s="6"/>
      <c r="AF156" s="6"/>
      <c r="AG156" s="6"/>
      <c r="AH156" s="6"/>
      <c r="AI156" s="6"/>
      <c r="BI156" s="128"/>
      <c r="BJ156" s="128"/>
      <c r="BK156" s="128"/>
      <c r="BL156" s="128"/>
      <c r="BM156" s="128"/>
      <c r="BN156" s="128"/>
      <c r="BO156" s="128"/>
      <c r="BP156" s="128"/>
    </row>
    <row r="157" spans="31:68" s="5" customFormat="1" ht="13.2" x14ac:dyDescent="0.25">
      <c r="AE157" s="6"/>
      <c r="AF157" s="6"/>
      <c r="AG157" s="6"/>
      <c r="AH157" s="6"/>
      <c r="AI157" s="6"/>
      <c r="BI157" s="128"/>
      <c r="BJ157" s="128"/>
      <c r="BK157" s="128"/>
      <c r="BL157" s="128"/>
      <c r="BM157" s="128"/>
      <c r="BN157" s="128"/>
      <c r="BO157" s="128"/>
      <c r="BP157" s="128"/>
    </row>
    <row r="158" spans="31:68" s="5" customFormat="1" ht="13.2" x14ac:dyDescent="0.25">
      <c r="AE158" s="6"/>
      <c r="AF158" s="6"/>
      <c r="AG158" s="6"/>
      <c r="AH158" s="6"/>
      <c r="AI158" s="6"/>
      <c r="BI158" s="128"/>
      <c r="BJ158" s="128"/>
      <c r="BK158" s="128"/>
      <c r="BL158" s="128"/>
      <c r="BM158" s="128"/>
      <c r="BN158" s="128"/>
      <c r="BO158" s="128"/>
      <c r="BP158" s="128"/>
    </row>
    <row r="159" spans="31:68" s="5" customFormat="1" ht="13.2" x14ac:dyDescent="0.25">
      <c r="AE159" s="6"/>
      <c r="AF159" s="6"/>
      <c r="AG159" s="6"/>
      <c r="AH159" s="6"/>
      <c r="AI159" s="6"/>
      <c r="BI159" s="128"/>
      <c r="BJ159" s="128"/>
      <c r="BK159" s="128"/>
      <c r="BL159" s="128"/>
      <c r="BM159" s="128"/>
      <c r="BN159" s="128"/>
      <c r="BO159" s="128"/>
      <c r="BP159" s="128"/>
    </row>
    <row r="160" spans="31:68" s="5" customFormat="1" ht="13.2" x14ac:dyDescent="0.25">
      <c r="AE160" s="6"/>
      <c r="AF160" s="6"/>
      <c r="AG160" s="6"/>
      <c r="AH160" s="6"/>
      <c r="AI160" s="6"/>
      <c r="BI160" s="128"/>
      <c r="BJ160" s="128"/>
      <c r="BK160" s="128"/>
      <c r="BL160" s="128"/>
      <c r="BM160" s="128"/>
      <c r="BN160" s="128"/>
      <c r="BO160" s="128"/>
      <c r="BP160" s="128"/>
    </row>
    <row r="161" spans="31:68" s="5" customFormat="1" ht="13.2" x14ac:dyDescent="0.25">
      <c r="AE161" s="6"/>
      <c r="AF161" s="6"/>
      <c r="AG161" s="6"/>
      <c r="AH161" s="6"/>
      <c r="AI161" s="6"/>
      <c r="BI161" s="128"/>
      <c r="BJ161" s="128"/>
      <c r="BK161" s="128"/>
      <c r="BL161" s="128"/>
      <c r="BM161" s="128"/>
      <c r="BN161" s="128"/>
      <c r="BO161" s="128"/>
      <c r="BP161" s="128"/>
    </row>
    <row r="162" spans="31:68" s="5" customFormat="1" ht="13.2" x14ac:dyDescent="0.25">
      <c r="AE162" s="6"/>
      <c r="AF162" s="6"/>
      <c r="AG162" s="6"/>
      <c r="AH162" s="6"/>
      <c r="AI162" s="6"/>
      <c r="BI162" s="128"/>
      <c r="BJ162" s="128"/>
      <c r="BK162" s="128"/>
      <c r="BL162" s="128"/>
      <c r="BM162" s="128"/>
      <c r="BN162" s="128"/>
      <c r="BO162" s="128"/>
      <c r="BP162" s="128"/>
    </row>
    <row r="163" spans="31:68" s="5" customFormat="1" ht="13.2" x14ac:dyDescent="0.25">
      <c r="AE163" s="6"/>
      <c r="AF163" s="6"/>
      <c r="AG163" s="6"/>
      <c r="AH163" s="6"/>
      <c r="AI163" s="6"/>
      <c r="BI163" s="128"/>
      <c r="BJ163" s="128"/>
      <c r="BK163" s="128"/>
      <c r="BL163" s="128"/>
      <c r="BM163" s="128"/>
      <c r="BN163" s="128"/>
      <c r="BO163" s="128"/>
      <c r="BP163" s="128"/>
    </row>
    <row r="164" spans="31:68" s="5" customFormat="1" ht="13.2" x14ac:dyDescent="0.25">
      <c r="AE164" s="6"/>
      <c r="AF164" s="6"/>
      <c r="AG164" s="6"/>
      <c r="AH164" s="6"/>
      <c r="AI164" s="6"/>
      <c r="BI164" s="128"/>
      <c r="BJ164" s="128"/>
      <c r="BK164" s="128"/>
      <c r="BL164" s="128"/>
      <c r="BM164" s="128"/>
      <c r="BN164" s="128"/>
      <c r="BO164" s="128"/>
      <c r="BP164" s="128"/>
    </row>
    <row r="165" spans="31:68" s="5" customFormat="1" ht="13.2" x14ac:dyDescent="0.25">
      <c r="AE165" s="6"/>
      <c r="AF165" s="6"/>
      <c r="AG165" s="6"/>
      <c r="AH165" s="6"/>
      <c r="AI165" s="6"/>
      <c r="BI165" s="128"/>
      <c r="BJ165" s="128"/>
      <c r="BK165" s="128"/>
      <c r="BL165" s="128"/>
      <c r="BM165" s="128"/>
      <c r="BN165" s="128"/>
      <c r="BO165" s="128"/>
      <c r="BP165" s="128"/>
    </row>
    <row r="166" spans="31:68" s="5" customFormat="1" ht="13.2" x14ac:dyDescent="0.25">
      <c r="AE166" s="6"/>
      <c r="AF166" s="6"/>
      <c r="AG166" s="6"/>
      <c r="AH166" s="6"/>
      <c r="AI166" s="6"/>
      <c r="BI166" s="128"/>
      <c r="BJ166" s="128"/>
      <c r="BK166" s="128"/>
      <c r="BL166" s="128"/>
      <c r="BM166" s="128"/>
      <c r="BN166" s="128"/>
      <c r="BO166" s="128"/>
      <c r="BP166" s="128"/>
    </row>
    <row r="167" spans="31:68" s="5" customFormat="1" ht="13.2" x14ac:dyDescent="0.25">
      <c r="AE167" s="6"/>
      <c r="AF167" s="6"/>
      <c r="AG167" s="6"/>
      <c r="AH167" s="6"/>
      <c r="AI167" s="6"/>
      <c r="BI167" s="128"/>
      <c r="BJ167" s="128"/>
      <c r="BK167" s="128"/>
      <c r="BL167" s="128"/>
      <c r="BM167" s="128"/>
      <c r="BN167" s="128"/>
      <c r="BO167" s="128"/>
      <c r="BP167" s="128"/>
    </row>
    <row r="168" spans="31:68" s="5" customFormat="1" ht="13.2" x14ac:dyDescent="0.25">
      <c r="AE168" s="6"/>
      <c r="AF168" s="6"/>
      <c r="AG168" s="6"/>
      <c r="AH168" s="6"/>
      <c r="AI168" s="6"/>
      <c r="BI168" s="128"/>
      <c r="BJ168" s="128"/>
      <c r="BK168" s="128"/>
      <c r="BL168" s="128"/>
      <c r="BM168" s="128"/>
      <c r="BN168" s="128"/>
      <c r="BO168" s="128"/>
      <c r="BP168" s="128"/>
    </row>
    <row r="169" spans="31:68" s="5" customFormat="1" ht="13.2" x14ac:dyDescent="0.25">
      <c r="AE169" s="6"/>
      <c r="AF169" s="6"/>
      <c r="AG169" s="6"/>
      <c r="AH169" s="6"/>
      <c r="AI169" s="6"/>
      <c r="BI169" s="128"/>
      <c r="BJ169" s="128"/>
      <c r="BK169" s="128"/>
      <c r="BL169" s="128"/>
      <c r="BM169" s="128"/>
      <c r="BN169" s="128"/>
      <c r="BO169" s="128"/>
      <c r="BP169" s="128"/>
    </row>
    <row r="170" spans="31:68" s="5" customFormat="1" ht="13.2" x14ac:dyDescent="0.25">
      <c r="AE170" s="6"/>
      <c r="AF170" s="6"/>
      <c r="AG170" s="6"/>
      <c r="AH170" s="6"/>
      <c r="AI170" s="6"/>
      <c r="BI170" s="128"/>
      <c r="BJ170" s="128"/>
      <c r="BK170" s="128"/>
      <c r="BL170" s="128"/>
      <c r="BM170" s="128"/>
      <c r="BN170" s="128"/>
      <c r="BO170" s="128"/>
      <c r="BP170" s="128"/>
    </row>
    <row r="171" spans="31:68" s="5" customFormat="1" ht="13.2" x14ac:dyDescent="0.25">
      <c r="AE171" s="6"/>
      <c r="AF171" s="6"/>
      <c r="AG171" s="6"/>
      <c r="AH171" s="6"/>
      <c r="AI171" s="6"/>
      <c r="BI171" s="128"/>
      <c r="BJ171" s="128"/>
      <c r="BK171" s="128"/>
      <c r="BL171" s="128"/>
      <c r="BM171" s="128"/>
      <c r="BN171" s="128"/>
      <c r="BO171" s="128"/>
      <c r="BP171" s="128"/>
    </row>
    <row r="172" spans="31:68" s="5" customFormat="1" ht="13.2" x14ac:dyDescent="0.25">
      <c r="AE172" s="6"/>
      <c r="AF172" s="6"/>
      <c r="AG172" s="6"/>
      <c r="AH172" s="6"/>
      <c r="AI172" s="6"/>
      <c r="BI172" s="128"/>
      <c r="BJ172" s="128"/>
      <c r="BK172" s="128"/>
      <c r="BL172" s="128"/>
      <c r="BM172" s="128"/>
      <c r="BN172" s="128"/>
      <c r="BO172" s="128"/>
      <c r="BP172" s="128"/>
    </row>
    <row r="173" spans="31:68" s="5" customFormat="1" ht="13.2" x14ac:dyDescent="0.25">
      <c r="AE173" s="6"/>
      <c r="AF173" s="6"/>
      <c r="AG173" s="6"/>
      <c r="AH173" s="6"/>
      <c r="AI173" s="6"/>
      <c r="BI173" s="128"/>
      <c r="BJ173" s="128"/>
      <c r="BK173" s="128"/>
      <c r="BL173" s="128"/>
      <c r="BM173" s="128"/>
      <c r="BN173" s="128"/>
      <c r="BO173" s="128"/>
      <c r="BP173" s="128"/>
    </row>
    <row r="174" spans="31:68" s="5" customFormat="1" ht="13.2" x14ac:dyDescent="0.25">
      <c r="AE174" s="6"/>
      <c r="AF174" s="6"/>
      <c r="AG174" s="6"/>
      <c r="AH174" s="6"/>
      <c r="AI174" s="6"/>
      <c r="BI174" s="128"/>
      <c r="BJ174" s="128"/>
      <c r="BK174" s="128"/>
      <c r="BL174" s="128"/>
      <c r="BM174" s="128"/>
      <c r="BN174" s="128"/>
      <c r="BO174" s="128"/>
      <c r="BP174" s="128"/>
    </row>
    <row r="175" spans="31:68" s="5" customFormat="1" ht="13.2" x14ac:dyDescent="0.25">
      <c r="AE175" s="6"/>
      <c r="AF175" s="6"/>
      <c r="AG175" s="6"/>
      <c r="AH175" s="6"/>
      <c r="AI175" s="6"/>
      <c r="BI175" s="128"/>
      <c r="BJ175" s="128"/>
      <c r="BK175" s="128"/>
      <c r="BL175" s="128"/>
      <c r="BM175" s="128"/>
      <c r="BN175" s="128"/>
      <c r="BO175" s="128"/>
      <c r="BP175" s="128"/>
    </row>
    <row r="176" spans="31:68" s="5" customFormat="1" ht="13.2" x14ac:dyDescent="0.25">
      <c r="AE176" s="6"/>
      <c r="AF176" s="6"/>
      <c r="AG176" s="6"/>
      <c r="AH176" s="6"/>
      <c r="AI176" s="6"/>
      <c r="BI176" s="128"/>
      <c r="BJ176" s="128"/>
      <c r="BK176" s="128"/>
      <c r="BL176" s="128"/>
      <c r="BM176" s="128"/>
      <c r="BN176" s="128"/>
      <c r="BO176" s="128"/>
      <c r="BP176" s="128"/>
    </row>
    <row r="177" spans="31:68" s="5" customFormat="1" ht="13.2" x14ac:dyDescent="0.25">
      <c r="AE177" s="6"/>
      <c r="AF177" s="6"/>
      <c r="AG177" s="6"/>
      <c r="AH177" s="6"/>
      <c r="AI177" s="6"/>
      <c r="BI177" s="128"/>
      <c r="BJ177" s="128"/>
      <c r="BK177" s="128"/>
      <c r="BL177" s="128"/>
      <c r="BM177" s="128"/>
      <c r="BN177" s="128"/>
      <c r="BO177" s="128"/>
      <c r="BP177" s="128"/>
    </row>
    <row r="178" spans="31:68" s="5" customFormat="1" ht="13.2" x14ac:dyDescent="0.25">
      <c r="AE178" s="6"/>
      <c r="AF178" s="6"/>
      <c r="AG178" s="6"/>
      <c r="AH178" s="6"/>
      <c r="AI178" s="6"/>
      <c r="BI178" s="128"/>
      <c r="BJ178" s="128"/>
      <c r="BK178" s="128"/>
      <c r="BL178" s="128"/>
      <c r="BM178" s="128"/>
      <c r="BN178" s="128"/>
      <c r="BO178" s="128"/>
      <c r="BP178" s="1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7"/>
  <sheetViews>
    <sheetView tabSelected="1" topLeftCell="N77" workbookViewId="0">
      <selection activeCell="Y101" sqref="Y101"/>
    </sheetView>
  </sheetViews>
  <sheetFormatPr defaultColWidth="9.109375" defaultRowHeight="13.2" x14ac:dyDescent="0.25"/>
  <cols>
    <col min="1" max="4" width="9.109375" style="9"/>
    <col min="5" max="5" width="17.44140625" style="9" customWidth="1"/>
    <col min="6" max="9" width="9.109375" style="9"/>
    <col min="10" max="10" width="15" style="9" customWidth="1"/>
    <col min="11" max="11" width="28.44140625" style="11" customWidth="1"/>
    <col min="12" max="13" width="9.109375" style="9"/>
    <col min="14" max="14" width="9.109375" style="12"/>
    <col min="15" max="16" width="9.109375" style="9"/>
    <col min="17" max="17" width="23.44140625" style="13" customWidth="1"/>
    <col min="18" max="19" width="9.109375" style="9"/>
    <col min="20" max="20" width="9.109375" style="18"/>
    <col min="21" max="21" width="12" style="9" customWidth="1"/>
    <col min="22" max="22" width="21.6640625" style="9" bestFit="1" customWidth="1"/>
    <col min="23" max="23" width="21.6640625" style="19" bestFit="1" customWidth="1"/>
    <col min="24" max="24" width="22.6640625" style="9" bestFit="1" customWidth="1"/>
    <col min="25" max="25" width="9.109375" style="9"/>
    <col min="26" max="26" width="15.5546875" style="9" customWidth="1"/>
    <col min="27" max="27" width="20.6640625" style="9" customWidth="1"/>
    <col min="28" max="28" width="19" style="9" customWidth="1"/>
    <col min="29" max="16384" width="9.109375" style="9"/>
  </cols>
  <sheetData>
    <row r="1" spans="1:45" x14ac:dyDescent="0.25">
      <c r="A1" s="9" t="s">
        <v>79</v>
      </c>
      <c r="B1" s="9" t="s">
        <v>80</v>
      </c>
      <c r="C1" s="9" t="s">
        <v>81</v>
      </c>
      <c r="D1" s="9" t="s">
        <v>82</v>
      </c>
      <c r="E1" s="9" t="s">
        <v>83</v>
      </c>
      <c r="F1" s="9" t="s">
        <v>84</v>
      </c>
      <c r="G1" s="9" t="s">
        <v>85</v>
      </c>
      <c r="H1" s="9" t="s">
        <v>86</v>
      </c>
      <c r="I1" s="10" t="s">
        <v>87</v>
      </c>
      <c r="J1" s="9" t="s">
        <v>88</v>
      </c>
      <c r="K1" s="11" t="s">
        <v>89</v>
      </c>
      <c r="L1" s="9" t="s">
        <v>90</v>
      </c>
      <c r="M1" s="9" t="s">
        <v>88</v>
      </c>
      <c r="N1" s="12" t="s">
        <v>91</v>
      </c>
      <c r="O1" s="9" t="s">
        <v>92</v>
      </c>
      <c r="P1" s="9" t="s">
        <v>88</v>
      </c>
      <c r="Q1" s="13" t="s">
        <v>91</v>
      </c>
      <c r="R1" s="10" t="s">
        <v>93</v>
      </c>
      <c r="S1" s="9" t="s">
        <v>88</v>
      </c>
      <c r="T1" s="14" t="s">
        <v>94</v>
      </c>
      <c r="U1" s="10" t="s">
        <v>95</v>
      </c>
      <c r="V1" s="9" t="s">
        <v>88</v>
      </c>
      <c r="W1" s="15" t="s">
        <v>91</v>
      </c>
      <c r="X1" s="9" t="s">
        <v>96</v>
      </c>
      <c r="Z1" s="9" t="s">
        <v>97</v>
      </c>
      <c r="AA1" s="9" t="s">
        <v>98</v>
      </c>
      <c r="AB1" s="9" t="s">
        <v>99</v>
      </c>
      <c r="AC1" s="9" t="s">
        <v>100</v>
      </c>
      <c r="AD1" s="9" t="s">
        <v>101</v>
      </c>
      <c r="AE1" s="9" t="s">
        <v>102</v>
      </c>
      <c r="AF1" s="9" t="s">
        <v>103</v>
      </c>
      <c r="AG1" s="9" t="s">
        <v>104</v>
      </c>
      <c r="AH1" s="9" t="s">
        <v>105</v>
      </c>
      <c r="AI1" s="9" t="s">
        <v>106</v>
      </c>
      <c r="AJ1" s="9" t="s">
        <v>107</v>
      </c>
      <c r="AK1" s="9" t="s">
        <v>108</v>
      </c>
      <c r="AL1" s="9" t="s">
        <v>109</v>
      </c>
      <c r="AM1" s="9" t="s">
        <v>110</v>
      </c>
      <c r="AN1" s="9" t="s">
        <v>111</v>
      </c>
      <c r="AO1" s="9" t="s">
        <v>112</v>
      </c>
      <c r="AP1" s="9" t="s">
        <v>113</v>
      </c>
      <c r="AQ1" s="9" t="s">
        <v>114</v>
      </c>
      <c r="AR1" s="149" t="s">
        <v>741</v>
      </c>
      <c r="AS1" s="149" t="s">
        <v>742</v>
      </c>
    </row>
    <row r="2" spans="1:45" x14ac:dyDescent="0.25">
      <c r="N2" s="145"/>
      <c r="Q2" s="147"/>
      <c r="T2" s="151"/>
      <c r="W2" s="153"/>
    </row>
    <row r="3" spans="1:45" x14ac:dyDescent="0.25">
      <c r="A3" s="9">
        <v>28</v>
      </c>
      <c r="B3" s="9" t="s">
        <v>132</v>
      </c>
      <c r="C3" s="9" t="s">
        <v>119</v>
      </c>
      <c r="D3" s="9" t="s">
        <v>133</v>
      </c>
      <c r="E3" s="9" t="s">
        <v>134</v>
      </c>
      <c r="F3" s="9">
        <v>4</v>
      </c>
      <c r="G3" s="9" t="s">
        <v>119</v>
      </c>
      <c r="H3" s="9" t="s">
        <v>135</v>
      </c>
      <c r="I3" s="9" t="s">
        <v>136</v>
      </c>
      <c r="J3" s="9" t="s">
        <v>137</v>
      </c>
      <c r="K3" s="11" t="s">
        <v>123</v>
      </c>
      <c r="L3" s="9" t="s">
        <v>124</v>
      </c>
      <c r="M3" s="9" t="s">
        <v>138</v>
      </c>
      <c r="N3" s="145" t="s">
        <v>126</v>
      </c>
      <c r="O3" s="9" t="s">
        <v>139</v>
      </c>
      <c r="P3" s="9" t="s">
        <v>140</v>
      </c>
      <c r="Q3" s="147" t="s">
        <v>141</v>
      </c>
      <c r="R3" s="9" t="s">
        <v>142</v>
      </c>
      <c r="S3" s="9" t="s">
        <v>143</v>
      </c>
      <c r="T3" s="151" t="s">
        <v>130</v>
      </c>
      <c r="U3" s="9" t="s">
        <v>124</v>
      </c>
      <c r="V3" s="9" t="s">
        <v>144</v>
      </c>
      <c r="W3" s="153" t="s">
        <v>130</v>
      </c>
      <c r="X3" s="9">
        <v>7.7</v>
      </c>
      <c r="Z3" s="9" t="b">
        <f t="shared" ref="Z3:Z65" si="0">AND(K3="similarity", T3="priority for worse off")</f>
        <v>1</v>
      </c>
      <c r="AA3" s="9" t="b">
        <f t="shared" ref="AA3:AA65" si="1">AND(K3="similarity", N3="priority for worse off")</f>
        <v>1</v>
      </c>
      <c r="AB3" s="9" t="b">
        <f t="shared" ref="AB3:AB65" si="2">AND(K3="similarity", W3="priority for worse off")</f>
        <v>1</v>
      </c>
      <c r="AC3" s="9" t="b">
        <f t="shared" ref="AC3:AC65" si="3">AND(Q3="similarity", T3="priority for worse off")</f>
        <v>0</v>
      </c>
      <c r="AD3" s="9" t="b">
        <f t="shared" ref="AD3:AD65" si="4">AND(Q3="similarity",N3="priority for worse off")</f>
        <v>0</v>
      </c>
      <c r="AE3" s="9" t="b">
        <f t="shared" ref="AE3:AE65" si="5">AND(Q3="similarity", W3="priority for worse off")</f>
        <v>0</v>
      </c>
      <c r="AF3" s="9" t="b">
        <f t="shared" ref="AF3:AF65" si="6">AND(K3="similarity", T3="utilitarian")</f>
        <v>0</v>
      </c>
      <c r="AG3" s="9" t="b">
        <f t="shared" ref="AG3:AG65" si="7">AND(Q3="similarity", T3="utilitarian")</f>
        <v>0</v>
      </c>
      <c r="AH3" s="9" t="b">
        <f t="shared" ref="AH3:AH65" si="8">AND(K3="similarity", N3="utilitarian")</f>
        <v>0</v>
      </c>
      <c r="AI3" s="9" t="b">
        <f t="shared" ref="AI3:AI65" si="9">AND(Q3="similarity", N3="utilitarian")</f>
        <v>0</v>
      </c>
      <c r="AJ3" s="9" t="b">
        <f t="shared" ref="AJ3:AJ65" si="10">AND(K3="similarity", W3="utilitarian")</f>
        <v>0</v>
      </c>
      <c r="AK3" s="9" t="b">
        <f t="shared" ref="AK3:AK65" si="11">AND(Q3="similarity", W3="utilitarian")</f>
        <v>0</v>
      </c>
      <c r="AL3" s="9" t="b">
        <f t="shared" ref="AL3:AL65" si="12">AND(K3="similarity", T3="greater number")</f>
        <v>0</v>
      </c>
      <c r="AM3" s="9" t="b">
        <f t="shared" ref="AM3:AM65" si="13">AND(K3="similarity", N3="greater number")</f>
        <v>0</v>
      </c>
      <c r="AN3" s="9" t="b">
        <f t="shared" ref="AN3:AN65" si="14">AND(K3="similarity", W3="greater number")</f>
        <v>0</v>
      </c>
      <c r="AO3" s="9" t="b">
        <f t="shared" ref="AO3:AO65" si="15">AND(Q3="similarity",T3="greater number")</f>
        <v>0</v>
      </c>
      <c r="AP3" s="9" t="b">
        <f t="shared" ref="AP3:AP65" si="16">AND(Q3="similarity", N3="greater number")</f>
        <v>0</v>
      </c>
      <c r="AQ3" s="9" t="b">
        <f t="shared" ref="AQ3:AQ65" si="17">AND(Q3="similarity",W3="greater number")</f>
        <v>0</v>
      </c>
      <c r="AR3" s="9" t="b">
        <f t="shared" ref="AR3:AR65" si="18">AND(K3="similarity", W3="similarity in number of people")</f>
        <v>0</v>
      </c>
      <c r="AS3" s="9" t="b">
        <f t="shared" ref="AS3:AS65" si="19">AND(Q3="similarity", W3="similarity in number of people")</f>
        <v>0</v>
      </c>
    </row>
    <row r="4" spans="1:45" x14ac:dyDescent="0.25">
      <c r="A4" s="9">
        <v>32</v>
      </c>
      <c r="B4" s="9" t="s">
        <v>119</v>
      </c>
      <c r="C4" s="9" t="s">
        <v>119</v>
      </c>
      <c r="D4" s="9" t="s">
        <v>133</v>
      </c>
      <c r="E4" s="9" t="s">
        <v>145</v>
      </c>
      <c r="F4" s="9">
        <v>4</v>
      </c>
      <c r="G4" s="9" t="s">
        <v>119</v>
      </c>
      <c r="H4" s="9" t="s">
        <v>135</v>
      </c>
      <c r="I4" s="9" t="s">
        <v>128</v>
      </c>
      <c r="J4" s="9" t="s">
        <v>146</v>
      </c>
      <c r="K4" s="11" t="s">
        <v>126</v>
      </c>
      <c r="L4" s="9" t="s">
        <v>124</v>
      </c>
      <c r="M4" s="9" t="s">
        <v>147</v>
      </c>
      <c r="N4" s="145" t="s">
        <v>126</v>
      </c>
      <c r="O4" s="9" t="s">
        <v>148</v>
      </c>
      <c r="P4" s="9" t="s">
        <v>149</v>
      </c>
      <c r="Q4" s="147" t="s">
        <v>123</v>
      </c>
      <c r="R4" s="9" t="s">
        <v>124</v>
      </c>
      <c r="S4" s="9" t="s">
        <v>150</v>
      </c>
      <c r="T4" s="151" t="s">
        <v>130</v>
      </c>
      <c r="U4" s="9" t="s">
        <v>124</v>
      </c>
      <c r="V4" s="9" t="s">
        <v>151</v>
      </c>
      <c r="W4" s="153" t="s">
        <v>130</v>
      </c>
      <c r="X4" s="9">
        <v>5.2</v>
      </c>
      <c r="Z4" s="9" t="b">
        <f t="shared" si="0"/>
        <v>0</v>
      </c>
      <c r="AA4" s="9" t="b">
        <f t="shared" si="1"/>
        <v>0</v>
      </c>
      <c r="AB4" s="9" t="b">
        <f t="shared" si="2"/>
        <v>0</v>
      </c>
      <c r="AC4" s="9" t="b">
        <f t="shared" si="3"/>
        <v>1</v>
      </c>
      <c r="AD4" s="9" t="b">
        <f t="shared" si="4"/>
        <v>1</v>
      </c>
      <c r="AE4" s="9" t="b">
        <f t="shared" si="5"/>
        <v>1</v>
      </c>
      <c r="AF4" s="9" t="b">
        <f t="shared" si="6"/>
        <v>0</v>
      </c>
      <c r="AG4" s="9" t="b">
        <f t="shared" si="7"/>
        <v>0</v>
      </c>
      <c r="AH4" s="9" t="b">
        <f t="shared" si="8"/>
        <v>0</v>
      </c>
      <c r="AI4" s="9" t="b">
        <f t="shared" si="9"/>
        <v>0</v>
      </c>
      <c r="AJ4" s="9" t="b">
        <f t="shared" si="10"/>
        <v>0</v>
      </c>
      <c r="AK4" s="9" t="b">
        <f t="shared" si="11"/>
        <v>0</v>
      </c>
      <c r="AL4" s="9" t="b">
        <f t="shared" si="12"/>
        <v>0</v>
      </c>
      <c r="AM4" s="9" t="b">
        <f t="shared" si="13"/>
        <v>0</v>
      </c>
      <c r="AN4" s="9" t="b">
        <f t="shared" si="14"/>
        <v>0</v>
      </c>
      <c r="AO4" s="9" t="b">
        <f t="shared" si="15"/>
        <v>0</v>
      </c>
      <c r="AP4" s="9" t="b">
        <f t="shared" si="16"/>
        <v>0</v>
      </c>
      <c r="AQ4" s="9" t="b">
        <f t="shared" si="17"/>
        <v>0</v>
      </c>
      <c r="AR4" s="9" t="b">
        <f t="shared" si="18"/>
        <v>0</v>
      </c>
      <c r="AS4" s="9" t="b">
        <f t="shared" si="19"/>
        <v>0</v>
      </c>
    </row>
    <row r="5" spans="1:45" x14ac:dyDescent="0.25">
      <c r="N5" s="145"/>
      <c r="Q5" s="147"/>
      <c r="T5" s="151"/>
      <c r="W5" s="153"/>
    </row>
    <row r="6" spans="1:45" x14ac:dyDescent="0.25">
      <c r="A6" s="9">
        <v>35</v>
      </c>
      <c r="B6" s="9" t="s">
        <v>152</v>
      </c>
      <c r="C6" s="9" t="s">
        <v>160</v>
      </c>
      <c r="D6" s="9" t="s">
        <v>117</v>
      </c>
      <c r="E6" s="9" t="s">
        <v>161</v>
      </c>
      <c r="F6" s="9">
        <v>4</v>
      </c>
      <c r="G6" s="9" t="s">
        <v>119</v>
      </c>
      <c r="H6" s="9" t="s">
        <v>135</v>
      </c>
      <c r="I6" s="9" t="s">
        <v>157</v>
      </c>
      <c r="J6" s="9" t="s">
        <v>162</v>
      </c>
      <c r="K6" s="11" t="s">
        <v>123</v>
      </c>
      <c r="L6" s="9" t="s">
        <v>128</v>
      </c>
      <c r="M6" s="9" t="s">
        <v>163</v>
      </c>
      <c r="N6" s="145" t="s">
        <v>126</v>
      </c>
      <c r="O6" s="9" t="s">
        <v>157</v>
      </c>
      <c r="P6" s="9" t="s">
        <v>162</v>
      </c>
      <c r="Q6" s="147" t="s">
        <v>123</v>
      </c>
      <c r="R6" s="9" t="s">
        <v>128</v>
      </c>
      <c r="S6" s="9" t="s">
        <v>164</v>
      </c>
      <c r="T6" s="151" t="s">
        <v>130</v>
      </c>
      <c r="U6" s="9" t="s">
        <v>128</v>
      </c>
      <c r="V6" s="16" t="s">
        <v>165</v>
      </c>
      <c r="W6" s="154" t="s">
        <v>130</v>
      </c>
      <c r="X6" s="9">
        <v>9.6999999999999993</v>
      </c>
      <c r="Z6" s="9" t="b">
        <f t="shared" si="0"/>
        <v>1</v>
      </c>
      <c r="AA6" s="9" t="b">
        <f t="shared" si="1"/>
        <v>1</v>
      </c>
      <c r="AB6" s="9" t="b">
        <f t="shared" si="2"/>
        <v>1</v>
      </c>
      <c r="AC6" s="9" t="b">
        <f t="shared" si="3"/>
        <v>1</v>
      </c>
      <c r="AD6" s="9" t="b">
        <f t="shared" si="4"/>
        <v>1</v>
      </c>
      <c r="AE6" s="9" t="b">
        <f t="shared" si="5"/>
        <v>1</v>
      </c>
      <c r="AF6" s="9" t="b">
        <f t="shared" si="6"/>
        <v>0</v>
      </c>
      <c r="AG6" s="9" t="b">
        <f t="shared" si="7"/>
        <v>0</v>
      </c>
      <c r="AH6" s="9" t="b">
        <f t="shared" si="8"/>
        <v>0</v>
      </c>
      <c r="AI6" s="9" t="b">
        <f t="shared" si="9"/>
        <v>0</v>
      </c>
      <c r="AJ6" s="9" t="b">
        <f t="shared" si="10"/>
        <v>0</v>
      </c>
      <c r="AK6" s="9" t="b">
        <f t="shared" si="11"/>
        <v>0</v>
      </c>
      <c r="AL6" s="9" t="b">
        <f t="shared" si="12"/>
        <v>0</v>
      </c>
      <c r="AM6" s="9" t="b">
        <f t="shared" si="13"/>
        <v>0</v>
      </c>
      <c r="AN6" s="9" t="b">
        <f t="shared" si="14"/>
        <v>0</v>
      </c>
      <c r="AO6" s="9" t="b">
        <f t="shared" si="15"/>
        <v>0</v>
      </c>
      <c r="AP6" s="9" t="b">
        <f t="shared" si="16"/>
        <v>0</v>
      </c>
      <c r="AQ6" s="9" t="b">
        <f t="shared" si="17"/>
        <v>0</v>
      </c>
      <c r="AR6" s="9" t="b">
        <f t="shared" si="18"/>
        <v>0</v>
      </c>
      <c r="AS6" s="9" t="b">
        <f t="shared" si="19"/>
        <v>0</v>
      </c>
    </row>
    <row r="7" spans="1:45" x14ac:dyDescent="0.25">
      <c r="N7" s="145"/>
      <c r="Q7" s="147"/>
      <c r="T7" s="151"/>
      <c r="W7" s="153"/>
    </row>
    <row r="8" spans="1:45" x14ac:dyDescent="0.25">
      <c r="N8" s="145"/>
      <c r="Q8" s="147"/>
      <c r="T8" s="151"/>
      <c r="W8" s="153"/>
    </row>
    <row r="9" spans="1:45" x14ac:dyDescent="0.25">
      <c r="A9" s="9">
        <v>38</v>
      </c>
      <c r="B9" s="9" t="s">
        <v>179</v>
      </c>
      <c r="C9" s="9" t="s">
        <v>180</v>
      </c>
      <c r="D9" s="9" t="s">
        <v>117</v>
      </c>
      <c r="E9" s="9" t="s">
        <v>181</v>
      </c>
      <c r="F9" s="9">
        <v>4</v>
      </c>
      <c r="G9" s="9" t="s">
        <v>119</v>
      </c>
      <c r="H9" s="9" t="s">
        <v>135</v>
      </c>
      <c r="I9" s="9" t="s">
        <v>136</v>
      </c>
      <c r="J9" s="9" t="s">
        <v>182</v>
      </c>
      <c r="K9" s="11" t="s">
        <v>123</v>
      </c>
      <c r="L9" s="9" t="s">
        <v>128</v>
      </c>
      <c r="M9" s="9" t="s">
        <v>183</v>
      </c>
      <c r="N9" s="145" t="s">
        <v>126</v>
      </c>
      <c r="O9" s="9" t="s">
        <v>136</v>
      </c>
      <c r="P9" s="9" t="s">
        <v>184</v>
      </c>
      <c r="Q9" s="147" t="s">
        <v>123</v>
      </c>
      <c r="R9" s="9" t="s">
        <v>139</v>
      </c>
      <c r="S9" s="9" t="s">
        <v>185</v>
      </c>
      <c r="T9" s="151" t="s">
        <v>130</v>
      </c>
      <c r="U9" s="9" t="s">
        <v>128</v>
      </c>
      <c r="V9" s="9" t="s">
        <v>186</v>
      </c>
      <c r="W9" s="153" t="s">
        <v>130</v>
      </c>
      <c r="X9" s="9">
        <v>5.8</v>
      </c>
      <c r="Z9" s="9" t="b">
        <f t="shared" si="0"/>
        <v>1</v>
      </c>
      <c r="AA9" s="9" t="b">
        <f t="shared" si="1"/>
        <v>1</v>
      </c>
      <c r="AB9" s="9" t="b">
        <f t="shared" si="2"/>
        <v>1</v>
      </c>
      <c r="AC9" s="9" t="b">
        <f t="shared" si="3"/>
        <v>1</v>
      </c>
      <c r="AD9" s="9" t="b">
        <f t="shared" si="4"/>
        <v>1</v>
      </c>
      <c r="AE9" s="9" t="b">
        <f t="shared" si="5"/>
        <v>1</v>
      </c>
      <c r="AF9" s="9" t="b">
        <f t="shared" si="6"/>
        <v>0</v>
      </c>
      <c r="AG9" s="9" t="b">
        <f t="shared" si="7"/>
        <v>0</v>
      </c>
      <c r="AH9" s="9" t="b">
        <f t="shared" si="8"/>
        <v>0</v>
      </c>
      <c r="AI9" s="9" t="b">
        <f t="shared" si="9"/>
        <v>0</v>
      </c>
      <c r="AJ9" s="9" t="b">
        <f t="shared" si="10"/>
        <v>0</v>
      </c>
      <c r="AK9" s="9" t="b">
        <f t="shared" si="11"/>
        <v>0</v>
      </c>
      <c r="AL9" s="9" t="b">
        <f t="shared" si="12"/>
        <v>0</v>
      </c>
      <c r="AM9" s="9" t="b">
        <f t="shared" si="13"/>
        <v>0</v>
      </c>
      <c r="AN9" s="9" t="b">
        <f t="shared" si="14"/>
        <v>0</v>
      </c>
      <c r="AO9" s="9" t="b">
        <f t="shared" si="15"/>
        <v>0</v>
      </c>
      <c r="AP9" s="9" t="b">
        <f t="shared" si="16"/>
        <v>0</v>
      </c>
      <c r="AQ9" s="9" t="b">
        <f t="shared" si="17"/>
        <v>0</v>
      </c>
      <c r="AR9" s="9" t="b">
        <f t="shared" si="18"/>
        <v>0</v>
      </c>
      <c r="AS9" s="9" t="b">
        <f t="shared" si="19"/>
        <v>0</v>
      </c>
    </row>
    <row r="10" spans="1:45" x14ac:dyDescent="0.25">
      <c r="A10" s="9">
        <v>39</v>
      </c>
      <c r="B10" s="9" t="s">
        <v>152</v>
      </c>
      <c r="C10" s="9" t="s">
        <v>187</v>
      </c>
      <c r="D10" s="9" t="s">
        <v>133</v>
      </c>
      <c r="E10" s="9" t="s">
        <v>188</v>
      </c>
      <c r="F10" s="9">
        <v>3</v>
      </c>
      <c r="G10" s="9" t="s">
        <v>173</v>
      </c>
      <c r="H10" s="9" t="s">
        <v>135</v>
      </c>
      <c r="I10" s="9" t="s">
        <v>154</v>
      </c>
      <c r="J10" s="9" t="s">
        <v>189</v>
      </c>
      <c r="K10" s="11" t="s">
        <v>126</v>
      </c>
      <c r="L10" s="9" t="s">
        <v>124</v>
      </c>
      <c r="M10" s="9" t="s">
        <v>190</v>
      </c>
      <c r="N10" s="145" t="s">
        <v>126</v>
      </c>
      <c r="O10" s="9" t="s">
        <v>124</v>
      </c>
      <c r="P10" s="9" t="s">
        <v>191</v>
      </c>
      <c r="Q10" s="147" t="s">
        <v>126</v>
      </c>
      <c r="R10" s="9" t="s">
        <v>192</v>
      </c>
      <c r="S10" s="9" t="s">
        <v>193</v>
      </c>
      <c r="T10" s="151" t="s">
        <v>130</v>
      </c>
      <c r="U10" s="9" t="s">
        <v>124</v>
      </c>
      <c r="V10" s="9" t="s">
        <v>194</v>
      </c>
      <c r="W10" s="153" t="s">
        <v>130</v>
      </c>
      <c r="X10" s="9">
        <v>5.4</v>
      </c>
      <c r="Z10" s="9" t="b">
        <f t="shared" si="0"/>
        <v>0</v>
      </c>
      <c r="AA10" s="9" t="b">
        <f t="shared" si="1"/>
        <v>0</v>
      </c>
      <c r="AB10" s="9" t="b">
        <f t="shared" si="2"/>
        <v>0</v>
      </c>
      <c r="AC10" s="9" t="b">
        <f t="shared" si="3"/>
        <v>0</v>
      </c>
      <c r="AD10" s="9" t="b">
        <f t="shared" si="4"/>
        <v>0</v>
      </c>
      <c r="AE10" s="9" t="b">
        <f t="shared" si="5"/>
        <v>0</v>
      </c>
      <c r="AF10" s="9" t="b">
        <f t="shared" si="6"/>
        <v>0</v>
      </c>
      <c r="AG10" s="9" t="b">
        <f t="shared" si="7"/>
        <v>0</v>
      </c>
      <c r="AH10" s="9" t="b">
        <f t="shared" si="8"/>
        <v>0</v>
      </c>
      <c r="AI10" s="9" t="b">
        <f t="shared" si="9"/>
        <v>0</v>
      </c>
      <c r="AJ10" s="9" t="b">
        <f t="shared" si="10"/>
        <v>0</v>
      </c>
      <c r="AK10" s="9" t="b">
        <f t="shared" si="11"/>
        <v>0</v>
      </c>
      <c r="AL10" s="9" t="b">
        <f t="shared" si="12"/>
        <v>0</v>
      </c>
      <c r="AM10" s="9" t="b">
        <f t="shared" si="13"/>
        <v>0</v>
      </c>
      <c r="AN10" s="9" t="b">
        <f t="shared" si="14"/>
        <v>0</v>
      </c>
      <c r="AO10" s="9" t="b">
        <f t="shared" si="15"/>
        <v>0</v>
      </c>
      <c r="AP10" s="9" t="b">
        <f t="shared" si="16"/>
        <v>0</v>
      </c>
      <c r="AQ10" s="9" t="b">
        <f t="shared" si="17"/>
        <v>0</v>
      </c>
      <c r="AR10" s="9" t="b">
        <f t="shared" si="18"/>
        <v>0</v>
      </c>
      <c r="AS10" s="9" t="b">
        <f t="shared" si="19"/>
        <v>0</v>
      </c>
    </row>
    <row r="11" spans="1:45" x14ac:dyDescent="0.25">
      <c r="A11" s="9">
        <v>40</v>
      </c>
      <c r="B11" s="9" t="s">
        <v>119</v>
      </c>
      <c r="C11" s="9" t="s">
        <v>195</v>
      </c>
      <c r="D11" s="9" t="s">
        <v>133</v>
      </c>
      <c r="E11" s="9" t="s">
        <v>196</v>
      </c>
      <c r="F11" s="9">
        <v>4</v>
      </c>
      <c r="G11" s="9" t="s">
        <v>119</v>
      </c>
      <c r="H11" s="9" t="s">
        <v>120</v>
      </c>
      <c r="I11" s="9" t="s">
        <v>124</v>
      </c>
      <c r="J11" s="9" t="s">
        <v>197</v>
      </c>
      <c r="K11" s="11" t="s">
        <v>126</v>
      </c>
      <c r="L11" s="9" t="s">
        <v>124</v>
      </c>
      <c r="M11" s="9" t="s">
        <v>198</v>
      </c>
      <c r="N11" s="145" t="s">
        <v>126</v>
      </c>
      <c r="O11" s="9" t="s">
        <v>124</v>
      </c>
      <c r="P11" s="9" t="s">
        <v>199</v>
      </c>
      <c r="Q11" s="147" t="s">
        <v>126</v>
      </c>
      <c r="R11" s="9" t="s">
        <v>124</v>
      </c>
      <c r="S11" s="9" t="s">
        <v>200</v>
      </c>
      <c r="T11" s="151" t="s">
        <v>130</v>
      </c>
      <c r="U11" s="9" t="s">
        <v>124</v>
      </c>
      <c r="V11" s="9" t="s">
        <v>201</v>
      </c>
      <c r="W11" s="153" t="s">
        <v>130</v>
      </c>
      <c r="X11" s="9">
        <v>6.6</v>
      </c>
      <c r="Z11" s="9" t="b">
        <f t="shared" si="0"/>
        <v>0</v>
      </c>
      <c r="AA11" s="9" t="b">
        <f t="shared" si="1"/>
        <v>0</v>
      </c>
      <c r="AB11" s="9" t="b">
        <f t="shared" si="2"/>
        <v>0</v>
      </c>
      <c r="AC11" s="9" t="b">
        <f t="shared" si="3"/>
        <v>0</v>
      </c>
      <c r="AD11" s="9" t="b">
        <f t="shared" si="4"/>
        <v>0</v>
      </c>
      <c r="AE11" s="9" t="b">
        <f t="shared" si="5"/>
        <v>0</v>
      </c>
      <c r="AF11" s="9" t="b">
        <f t="shared" si="6"/>
        <v>0</v>
      </c>
      <c r="AG11" s="9" t="b">
        <f t="shared" si="7"/>
        <v>0</v>
      </c>
      <c r="AH11" s="9" t="b">
        <f t="shared" si="8"/>
        <v>0</v>
      </c>
      <c r="AI11" s="9" t="b">
        <f t="shared" si="9"/>
        <v>0</v>
      </c>
      <c r="AJ11" s="9" t="b">
        <f t="shared" si="10"/>
        <v>0</v>
      </c>
      <c r="AK11" s="9" t="b">
        <f t="shared" si="11"/>
        <v>0</v>
      </c>
      <c r="AL11" s="9" t="b">
        <f t="shared" si="12"/>
        <v>0</v>
      </c>
      <c r="AM11" s="9" t="b">
        <f t="shared" si="13"/>
        <v>0</v>
      </c>
      <c r="AN11" s="9" t="b">
        <f t="shared" si="14"/>
        <v>0</v>
      </c>
      <c r="AO11" s="9" t="b">
        <f t="shared" si="15"/>
        <v>0</v>
      </c>
      <c r="AP11" s="9" t="b">
        <f t="shared" si="16"/>
        <v>0</v>
      </c>
      <c r="AQ11" s="9" t="b">
        <f t="shared" si="17"/>
        <v>0</v>
      </c>
      <c r="AR11" s="9" t="b">
        <f t="shared" si="18"/>
        <v>0</v>
      </c>
      <c r="AS11" s="9" t="b">
        <f t="shared" si="19"/>
        <v>0</v>
      </c>
    </row>
    <row r="12" spans="1:45" x14ac:dyDescent="0.25">
      <c r="A12" s="9">
        <v>41</v>
      </c>
      <c r="B12" s="9" t="s">
        <v>202</v>
      </c>
      <c r="D12" s="9" t="s">
        <v>117</v>
      </c>
      <c r="E12" s="9" t="s">
        <v>203</v>
      </c>
      <c r="F12" s="9">
        <v>3</v>
      </c>
      <c r="G12" s="9" t="s">
        <v>173</v>
      </c>
      <c r="H12" s="9" t="s">
        <v>166</v>
      </c>
      <c r="I12" s="9" t="s">
        <v>124</v>
      </c>
      <c r="J12" s="9" t="s">
        <v>204</v>
      </c>
      <c r="K12" s="11" t="s">
        <v>205</v>
      </c>
      <c r="L12" s="9" t="s">
        <v>157</v>
      </c>
      <c r="M12" s="9" t="s">
        <v>206</v>
      </c>
      <c r="N12" s="145" t="s">
        <v>205</v>
      </c>
      <c r="O12" s="9" t="s">
        <v>157</v>
      </c>
      <c r="P12" s="9" t="s">
        <v>207</v>
      </c>
      <c r="Q12" s="147" t="s">
        <v>141</v>
      </c>
      <c r="R12" s="9" t="s">
        <v>124</v>
      </c>
      <c r="S12" s="9" t="s">
        <v>207</v>
      </c>
      <c r="T12" s="151" t="s">
        <v>205</v>
      </c>
      <c r="U12" s="9" t="s">
        <v>157</v>
      </c>
      <c r="V12" s="9" t="s">
        <v>207</v>
      </c>
      <c r="W12" s="153" t="s">
        <v>205</v>
      </c>
      <c r="X12" s="9">
        <v>9.6999999999999993</v>
      </c>
      <c r="Z12" s="9" t="b">
        <f t="shared" si="0"/>
        <v>0</v>
      </c>
      <c r="AA12" s="9" t="b">
        <f t="shared" si="1"/>
        <v>0</v>
      </c>
      <c r="AB12" s="9" t="b">
        <f t="shared" si="2"/>
        <v>0</v>
      </c>
      <c r="AC12" s="9" t="b">
        <f t="shared" si="3"/>
        <v>0</v>
      </c>
      <c r="AD12" s="9" t="b">
        <f t="shared" si="4"/>
        <v>0</v>
      </c>
      <c r="AE12" s="9" t="b">
        <f t="shared" si="5"/>
        <v>0</v>
      </c>
      <c r="AF12" s="9" t="b">
        <f t="shared" si="6"/>
        <v>0</v>
      </c>
      <c r="AG12" s="9" t="b">
        <f t="shared" si="7"/>
        <v>0</v>
      </c>
      <c r="AH12" s="9" t="b">
        <f t="shared" si="8"/>
        <v>0</v>
      </c>
      <c r="AI12" s="9" t="b">
        <f t="shared" si="9"/>
        <v>0</v>
      </c>
      <c r="AJ12" s="9" t="b">
        <f t="shared" si="10"/>
        <v>0</v>
      </c>
      <c r="AK12" s="9" t="b">
        <f t="shared" si="11"/>
        <v>0</v>
      </c>
      <c r="AL12" s="9" t="b">
        <f t="shared" si="12"/>
        <v>0</v>
      </c>
      <c r="AM12" s="9" t="b">
        <f t="shared" si="13"/>
        <v>0</v>
      </c>
      <c r="AN12" s="9" t="b">
        <f t="shared" si="14"/>
        <v>0</v>
      </c>
      <c r="AO12" s="9" t="b">
        <f t="shared" si="15"/>
        <v>0</v>
      </c>
      <c r="AP12" s="9" t="b">
        <f t="shared" si="16"/>
        <v>0</v>
      </c>
      <c r="AQ12" s="9" t="b">
        <f t="shared" si="17"/>
        <v>0</v>
      </c>
      <c r="AR12" s="9" t="b">
        <f t="shared" si="18"/>
        <v>0</v>
      </c>
      <c r="AS12" s="9" t="b">
        <f t="shared" si="19"/>
        <v>0</v>
      </c>
    </row>
    <row r="13" spans="1:45" x14ac:dyDescent="0.25">
      <c r="A13" s="9">
        <v>43</v>
      </c>
      <c r="B13" s="9" t="s">
        <v>208</v>
      </c>
      <c r="C13" s="9" t="s">
        <v>209</v>
      </c>
      <c r="D13" s="9" t="s">
        <v>117</v>
      </c>
      <c r="E13" s="9" t="s">
        <v>210</v>
      </c>
      <c r="F13" s="9">
        <v>4</v>
      </c>
      <c r="G13" s="9" t="s">
        <v>173</v>
      </c>
      <c r="H13" s="9" t="s">
        <v>120</v>
      </c>
      <c r="I13" s="9" t="s">
        <v>124</v>
      </c>
      <c r="J13" s="9" t="s">
        <v>211</v>
      </c>
      <c r="K13" s="11" t="s">
        <v>126</v>
      </c>
      <c r="L13" s="9" t="s">
        <v>154</v>
      </c>
      <c r="M13" s="9" t="s">
        <v>212</v>
      </c>
      <c r="N13" s="145" t="s">
        <v>126</v>
      </c>
      <c r="O13" s="9" t="s">
        <v>192</v>
      </c>
      <c r="P13" s="9" t="s">
        <v>213</v>
      </c>
      <c r="Q13" s="147" t="s">
        <v>126</v>
      </c>
      <c r="R13" s="9" t="s">
        <v>124</v>
      </c>
      <c r="S13" s="9" t="s">
        <v>214</v>
      </c>
      <c r="T13" s="151" t="s">
        <v>130</v>
      </c>
      <c r="U13" s="9" t="s">
        <v>157</v>
      </c>
      <c r="V13" s="9" t="s">
        <v>215</v>
      </c>
      <c r="W13" s="153" t="s">
        <v>156</v>
      </c>
      <c r="X13" s="9">
        <v>12.4</v>
      </c>
      <c r="Z13" s="9" t="b">
        <f t="shared" si="0"/>
        <v>0</v>
      </c>
      <c r="AA13" s="9" t="b">
        <f t="shared" si="1"/>
        <v>0</v>
      </c>
      <c r="AB13" s="9" t="b">
        <f t="shared" si="2"/>
        <v>0</v>
      </c>
      <c r="AC13" s="9" t="b">
        <f t="shared" si="3"/>
        <v>0</v>
      </c>
      <c r="AD13" s="9" t="b">
        <f t="shared" si="4"/>
        <v>0</v>
      </c>
      <c r="AE13" s="9" t="b">
        <f t="shared" si="5"/>
        <v>0</v>
      </c>
      <c r="AF13" s="9" t="b">
        <f t="shared" si="6"/>
        <v>0</v>
      </c>
      <c r="AG13" s="9" t="b">
        <f t="shared" si="7"/>
        <v>0</v>
      </c>
      <c r="AH13" s="9" t="b">
        <f t="shared" si="8"/>
        <v>0</v>
      </c>
      <c r="AI13" s="9" t="b">
        <f t="shared" si="9"/>
        <v>0</v>
      </c>
      <c r="AJ13" s="9" t="b">
        <f t="shared" si="10"/>
        <v>0</v>
      </c>
      <c r="AK13" s="9" t="b">
        <f t="shared" si="11"/>
        <v>0</v>
      </c>
      <c r="AL13" s="9" t="b">
        <f t="shared" si="12"/>
        <v>0</v>
      </c>
      <c r="AM13" s="9" t="b">
        <f t="shared" si="13"/>
        <v>0</v>
      </c>
      <c r="AN13" s="9" t="b">
        <f t="shared" si="14"/>
        <v>0</v>
      </c>
      <c r="AO13" s="9" t="b">
        <f t="shared" si="15"/>
        <v>0</v>
      </c>
      <c r="AP13" s="9" t="b">
        <f t="shared" si="16"/>
        <v>0</v>
      </c>
      <c r="AQ13" s="9" t="b">
        <f t="shared" si="17"/>
        <v>0</v>
      </c>
      <c r="AR13" s="9" t="b">
        <f t="shared" si="18"/>
        <v>0</v>
      </c>
      <c r="AS13" s="9" t="b">
        <f t="shared" si="19"/>
        <v>0</v>
      </c>
    </row>
    <row r="14" spans="1:45" x14ac:dyDescent="0.25">
      <c r="N14" s="145"/>
      <c r="Q14" s="147"/>
      <c r="T14" s="151"/>
      <c r="W14" s="153"/>
    </row>
    <row r="15" spans="1:45" x14ac:dyDescent="0.25">
      <c r="A15" s="9">
        <v>45</v>
      </c>
      <c r="B15" s="9" t="s">
        <v>119</v>
      </c>
      <c r="C15" s="9" t="s">
        <v>119</v>
      </c>
      <c r="D15" s="9" t="s">
        <v>117</v>
      </c>
      <c r="E15" s="9" t="s">
        <v>222</v>
      </c>
      <c r="F15" s="9">
        <v>4</v>
      </c>
      <c r="G15" s="9" t="s">
        <v>119</v>
      </c>
      <c r="H15" s="9" t="s">
        <v>166</v>
      </c>
      <c r="I15" s="9" t="s">
        <v>124</v>
      </c>
      <c r="J15" s="9" t="s">
        <v>223</v>
      </c>
      <c r="K15" s="11" t="s">
        <v>126</v>
      </c>
      <c r="L15" s="9" t="s">
        <v>192</v>
      </c>
      <c r="M15" s="16" t="s">
        <v>224</v>
      </c>
      <c r="N15" s="146" t="s">
        <v>126</v>
      </c>
      <c r="O15" s="9" t="s">
        <v>124</v>
      </c>
      <c r="P15" s="9" t="s">
        <v>225</v>
      </c>
      <c r="Q15" s="147" t="s">
        <v>736</v>
      </c>
      <c r="R15" s="9" t="s">
        <v>124</v>
      </c>
      <c r="S15" s="9" t="s">
        <v>226</v>
      </c>
      <c r="T15" s="151" t="s">
        <v>130</v>
      </c>
      <c r="U15" s="9" t="s">
        <v>227</v>
      </c>
      <c r="V15" s="9" t="s">
        <v>228</v>
      </c>
      <c r="W15" s="153" t="s">
        <v>156</v>
      </c>
      <c r="X15" s="9">
        <v>6.7</v>
      </c>
      <c r="Z15" s="9" t="b">
        <f t="shared" si="0"/>
        <v>0</v>
      </c>
      <c r="AA15" s="9" t="b">
        <f t="shared" si="1"/>
        <v>0</v>
      </c>
      <c r="AB15" s="9" t="b">
        <f t="shared" si="2"/>
        <v>0</v>
      </c>
      <c r="AC15" s="9" t="b">
        <f t="shared" si="3"/>
        <v>0</v>
      </c>
      <c r="AD15" s="9" t="b">
        <f t="shared" si="4"/>
        <v>0</v>
      </c>
      <c r="AE15" s="9" t="b">
        <f t="shared" si="5"/>
        <v>0</v>
      </c>
      <c r="AF15" s="9" t="b">
        <f t="shared" si="6"/>
        <v>0</v>
      </c>
      <c r="AG15" s="9" t="b">
        <f t="shared" si="7"/>
        <v>0</v>
      </c>
      <c r="AH15" s="9" t="b">
        <f t="shared" si="8"/>
        <v>0</v>
      </c>
      <c r="AI15" s="9" t="b">
        <f t="shared" si="9"/>
        <v>0</v>
      </c>
      <c r="AJ15" s="9" t="b">
        <f t="shared" si="10"/>
        <v>0</v>
      </c>
      <c r="AK15" s="9" t="b">
        <f t="shared" si="11"/>
        <v>0</v>
      </c>
      <c r="AL15" s="9" t="b">
        <f t="shared" si="12"/>
        <v>0</v>
      </c>
      <c r="AM15" s="9" t="b">
        <f t="shared" si="13"/>
        <v>0</v>
      </c>
      <c r="AN15" s="9" t="b">
        <f t="shared" si="14"/>
        <v>0</v>
      </c>
      <c r="AO15" s="9" t="b">
        <f t="shared" si="15"/>
        <v>0</v>
      </c>
      <c r="AP15" s="9" t="b">
        <f t="shared" si="16"/>
        <v>0</v>
      </c>
      <c r="AQ15" s="9" t="b">
        <f t="shared" si="17"/>
        <v>0</v>
      </c>
      <c r="AR15" s="9" t="b">
        <f t="shared" si="18"/>
        <v>0</v>
      </c>
      <c r="AS15" s="9" t="b">
        <f t="shared" si="19"/>
        <v>0</v>
      </c>
    </row>
    <row r="16" spans="1:45" x14ac:dyDescent="0.25">
      <c r="C16" s="16"/>
      <c r="N16" s="145"/>
      <c r="Q16" s="147"/>
      <c r="T16" s="151"/>
      <c r="W16" s="153"/>
    </row>
    <row r="17" spans="1:45" x14ac:dyDescent="0.25">
      <c r="A17" s="9">
        <v>47</v>
      </c>
      <c r="B17" s="16" t="s">
        <v>235</v>
      </c>
      <c r="C17" s="9" t="s">
        <v>236</v>
      </c>
      <c r="D17" s="9" t="s">
        <v>117</v>
      </c>
      <c r="E17" s="9" t="s">
        <v>237</v>
      </c>
      <c r="F17" s="9">
        <v>3</v>
      </c>
      <c r="G17" s="9" t="s">
        <v>173</v>
      </c>
      <c r="H17" s="9" t="s">
        <v>120</v>
      </c>
      <c r="I17" s="9" t="s">
        <v>154</v>
      </c>
      <c r="J17" s="9" t="s">
        <v>238</v>
      </c>
      <c r="K17" s="11" t="s">
        <v>126</v>
      </c>
      <c r="L17" s="9" t="s">
        <v>128</v>
      </c>
      <c r="M17" s="9" t="s">
        <v>239</v>
      </c>
      <c r="N17" s="145" t="s">
        <v>126</v>
      </c>
      <c r="O17" s="9" t="s">
        <v>142</v>
      </c>
      <c r="P17" s="9" t="s">
        <v>240</v>
      </c>
      <c r="Q17" s="147" t="s">
        <v>126</v>
      </c>
      <c r="R17" s="9" t="s">
        <v>128</v>
      </c>
      <c r="S17" s="9" t="s">
        <v>241</v>
      </c>
      <c r="T17" s="151" t="s">
        <v>130</v>
      </c>
      <c r="U17" s="9" t="s">
        <v>192</v>
      </c>
      <c r="V17" s="9" t="s">
        <v>242</v>
      </c>
      <c r="W17" s="153" t="s">
        <v>130</v>
      </c>
      <c r="X17" s="9">
        <v>7.8</v>
      </c>
      <c r="Z17" s="9" t="b">
        <f t="shared" si="0"/>
        <v>0</v>
      </c>
      <c r="AA17" s="9" t="b">
        <f t="shared" si="1"/>
        <v>0</v>
      </c>
      <c r="AB17" s="9" t="b">
        <f t="shared" si="2"/>
        <v>0</v>
      </c>
      <c r="AC17" s="9" t="b">
        <f t="shared" si="3"/>
        <v>0</v>
      </c>
      <c r="AD17" s="9" t="b">
        <f t="shared" si="4"/>
        <v>0</v>
      </c>
      <c r="AE17" s="9" t="b">
        <f t="shared" si="5"/>
        <v>0</v>
      </c>
      <c r="AF17" s="9" t="b">
        <f t="shared" si="6"/>
        <v>0</v>
      </c>
      <c r="AG17" s="9" t="b">
        <f t="shared" si="7"/>
        <v>0</v>
      </c>
      <c r="AH17" s="9" t="b">
        <f t="shared" si="8"/>
        <v>0</v>
      </c>
      <c r="AI17" s="9" t="b">
        <f t="shared" si="9"/>
        <v>0</v>
      </c>
      <c r="AJ17" s="9" t="b">
        <f t="shared" si="10"/>
        <v>0</v>
      </c>
      <c r="AK17" s="9" t="b">
        <f t="shared" si="11"/>
        <v>0</v>
      </c>
      <c r="AL17" s="9" t="b">
        <f t="shared" si="12"/>
        <v>0</v>
      </c>
      <c r="AM17" s="9" t="b">
        <f t="shared" si="13"/>
        <v>0</v>
      </c>
      <c r="AN17" s="9" t="b">
        <f t="shared" si="14"/>
        <v>0</v>
      </c>
      <c r="AO17" s="9" t="b">
        <f t="shared" si="15"/>
        <v>0</v>
      </c>
      <c r="AP17" s="9" t="b">
        <f t="shared" si="16"/>
        <v>0</v>
      </c>
      <c r="AQ17" s="9" t="b">
        <f t="shared" si="17"/>
        <v>0</v>
      </c>
      <c r="AR17" s="9" t="b">
        <f t="shared" si="18"/>
        <v>0</v>
      </c>
      <c r="AS17" s="9" t="b">
        <f t="shared" si="19"/>
        <v>0</v>
      </c>
    </row>
    <row r="18" spans="1:45" x14ac:dyDescent="0.25">
      <c r="A18" s="9">
        <v>48</v>
      </c>
      <c r="B18" s="9" t="s">
        <v>119</v>
      </c>
      <c r="C18" s="16" t="s">
        <v>243</v>
      </c>
      <c r="D18" s="9" t="s">
        <v>133</v>
      </c>
      <c r="E18" s="9" t="s">
        <v>145</v>
      </c>
      <c r="F18" s="9">
        <v>4</v>
      </c>
      <c r="G18" s="9" t="s">
        <v>119</v>
      </c>
      <c r="H18" s="9" t="s">
        <v>135</v>
      </c>
      <c r="I18" s="9" t="s">
        <v>227</v>
      </c>
      <c r="J18" s="9" t="s">
        <v>244</v>
      </c>
      <c r="K18" s="11" t="s">
        <v>123</v>
      </c>
      <c r="L18" s="9" t="s">
        <v>128</v>
      </c>
      <c r="M18" s="9" t="s">
        <v>245</v>
      </c>
      <c r="N18" s="145" t="s">
        <v>126</v>
      </c>
      <c r="O18" s="9" t="s">
        <v>148</v>
      </c>
      <c r="P18" s="16" t="s">
        <v>246</v>
      </c>
      <c r="Q18" s="148" t="s">
        <v>123</v>
      </c>
      <c r="R18" s="9" t="s">
        <v>227</v>
      </c>
      <c r="S18" s="9" t="s">
        <v>247</v>
      </c>
      <c r="T18" s="151" t="s">
        <v>156</v>
      </c>
      <c r="U18" s="9" t="s">
        <v>128</v>
      </c>
      <c r="V18" s="9" t="s">
        <v>248</v>
      </c>
      <c r="W18" s="153" t="s">
        <v>130</v>
      </c>
      <c r="X18" s="9">
        <v>19.3</v>
      </c>
      <c r="Z18" s="9" t="b">
        <f t="shared" si="0"/>
        <v>0</v>
      </c>
      <c r="AA18" s="9" t="b">
        <f t="shared" si="1"/>
        <v>1</v>
      </c>
      <c r="AB18" s="9" t="b">
        <f t="shared" si="2"/>
        <v>1</v>
      </c>
      <c r="AC18" s="9" t="b">
        <f t="shared" si="3"/>
        <v>0</v>
      </c>
      <c r="AD18" s="9" t="b">
        <f t="shared" si="4"/>
        <v>1</v>
      </c>
      <c r="AE18" s="9" t="b">
        <f t="shared" si="5"/>
        <v>1</v>
      </c>
      <c r="AF18" s="9" t="b">
        <f t="shared" si="6"/>
        <v>0</v>
      </c>
      <c r="AG18" s="9" t="b">
        <f t="shared" si="7"/>
        <v>0</v>
      </c>
      <c r="AH18" s="9" t="b">
        <f t="shared" si="8"/>
        <v>0</v>
      </c>
      <c r="AI18" s="9" t="b">
        <f t="shared" si="9"/>
        <v>0</v>
      </c>
      <c r="AJ18" s="9" t="b">
        <f t="shared" si="10"/>
        <v>0</v>
      </c>
      <c r="AK18" s="9" t="b">
        <f t="shared" si="11"/>
        <v>0</v>
      </c>
      <c r="AL18" s="9" t="b">
        <f t="shared" si="12"/>
        <v>1</v>
      </c>
      <c r="AM18" s="9" t="b">
        <f t="shared" si="13"/>
        <v>0</v>
      </c>
      <c r="AN18" s="9" t="b">
        <f t="shared" si="14"/>
        <v>0</v>
      </c>
      <c r="AO18" s="9" t="b">
        <f t="shared" si="15"/>
        <v>1</v>
      </c>
      <c r="AP18" s="9" t="b">
        <f t="shared" si="16"/>
        <v>0</v>
      </c>
      <c r="AQ18" s="9" t="b">
        <f t="shared" si="17"/>
        <v>0</v>
      </c>
      <c r="AR18" s="9" t="b">
        <f t="shared" si="18"/>
        <v>0</v>
      </c>
      <c r="AS18" s="9" t="b">
        <f t="shared" si="19"/>
        <v>0</v>
      </c>
    </row>
    <row r="19" spans="1:45" x14ac:dyDescent="0.25">
      <c r="K19" s="144"/>
      <c r="N19" s="145"/>
      <c r="Q19" s="147"/>
      <c r="T19" s="151"/>
      <c r="W19" s="153"/>
    </row>
    <row r="20" spans="1:45" x14ac:dyDescent="0.25">
      <c r="A20" s="9">
        <v>51</v>
      </c>
      <c r="B20" s="9" t="s">
        <v>152</v>
      </c>
      <c r="C20" s="9" t="s">
        <v>253</v>
      </c>
      <c r="D20" s="9" t="s">
        <v>117</v>
      </c>
      <c r="E20" s="9" t="s">
        <v>254</v>
      </c>
      <c r="F20" s="9">
        <v>4</v>
      </c>
      <c r="G20" s="9" t="s">
        <v>119</v>
      </c>
      <c r="H20" s="9" t="s">
        <v>166</v>
      </c>
      <c r="I20" s="9" t="s">
        <v>157</v>
      </c>
      <c r="J20" s="9" t="s">
        <v>255</v>
      </c>
      <c r="K20" s="11" t="s">
        <v>123</v>
      </c>
      <c r="L20" s="9" t="s">
        <v>124</v>
      </c>
      <c r="M20" s="9" t="s">
        <v>256</v>
      </c>
      <c r="N20" s="145" t="s">
        <v>126</v>
      </c>
      <c r="O20" s="9" t="s">
        <v>227</v>
      </c>
      <c r="P20" s="9" t="s">
        <v>257</v>
      </c>
      <c r="Q20" s="147" t="s">
        <v>141</v>
      </c>
      <c r="R20" s="9" t="s">
        <v>128</v>
      </c>
      <c r="S20" s="9" t="s">
        <v>258</v>
      </c>
      <c r="T20" s="151" t="s">
        <v>130</v>
      </c>
      <c r="U20" s="9" t="s">
        <v>124</v>
      </c>
      <c r="V20" s="9" t="s">
        <v>259</v>
      </c>
      <c r="W20" s="153" t="s">
        <v>130</v>
      </c>
      <c r="X20" s="9">
        <v>9.6</v>
      </c>
      <c r="Z20" s="9" t="b">
        <f t="shared" si="0"/>
        <v>1</v>
      </c>
      <c r="AA20" s="9" t="b">
        <f t="shared" si="1"/>
        <v>1</v>
      </c>
      <c r="AB20" s="9" t="b">
        <f t="shared" si="2"/>
        <v>1</v>
      </c>
      <c r="AC20" s="9" t="b">
        <f t="shared" si="3"/>
        <v>0</v>
      </c>
      <c r="AD20" s="9" t="b">
        <f t="shared" si="4"/>
        <v>0</v>
      </c>
      <c r="AE20" s="9" t="b">
        <f t="shared" si="5"/>
        <v>0</v>
      </c>
      <c r="AF20" s="9" t="b">
        <f t="shared" si="6"/>
        <v>0</v>
      </c>
      <c r="AG20" s="9" t="b">
        <f t="shared" si="7"/>
        <v>0</v>
      </c>
      <c r="AH20" s="9" t="b">
        <f t="shared" si="8"/>
        <v>0</v>
      </c>
      <c r="AI20" s="9" t="b">
        <f t="shared" si="9"/>
        <v>0</v>
      </c>
      <c r="AJ20" s="9" t="b">
        <f t="shared" si="10"/>
        <v>0</v>
      </c>
      <c r="AK20" s="9" t="b">
        <f t="shared" si="11"/>
        <v>0</v>
      </c>
      <c r="AL20" s="9" t="b">
        <f t="shared" si="12"/>
        <v>0</v>
      </c>
      <c r="AM20" s="9" t="b">
        <f t="shared" si="13"/>
        <v>0</v>
      </c>
      <c r="AN20" s="9" t="b">
        <f t="shared" si="14"/>
        <v>0</v>
      </c>
      <c r="AO20" s="9" t="b">
        <f t="shared" si="15"/>
        <v>0</v>
      </c>
      <c r="AP20" s="9" t="b">
        <f t="shared" si="16"/>
        <v>0</v>
      </c>
      <c r="AQ20" s="9" t="b">
        <f t="shared" si="17"/>
        <v>0</v>
      </c>
      <c r="AR20" s="9" t="b">
        <f t="shared" si="18"/>
        <v>0</v>
      </c>
      <c r="AS20" s="9" t="b">
        <f t="shared" si="19"/>
        <v>0</v>
      </c>
    </row>
    <row r="21" spans="1:45" x14ac:dyDescent="0.25">
      <c r="A21" s="9">
        <v>52</v>
      </c>
      <c r="B21" s="9" t="s">
        <v>119</v>
      </c>
      <c r="C21" s="9" t="s">
        <v>119</v>
      </c>
      <c r="D21" s="9" t="s">
        <v>133</v>
      </c>
      <c r="E21" s="9" t="s">
        <v>260</v>
      </c>
      <c r="F21" s="9">
        <v>4</v>
      </c>
      <c r="G21" s="9" t="s">
        <v>173</v>
      </c>
      <c r="H21" s="9" t="s">
        <v>166</v>
      </c>
      <c r="I21" s="9" t="s">
        <v>154</v>
      </c>
      <c r="J21" s="9" t="s">
        <v>261</v>
      </c>
      <c r="K21" s="144" t="s">
        <v>126</v>
      </c>
      <c r="L21" s="9" t="s">
        <v>124</v>
      </c>
      <c r="M21" s="9" t="s">
        <v>262</v>
      </c>
      <c r="N21" s="145" t="s">
        <v>126</v>
      </c>
      <c r="O21" s="9" t="s">
        <v>230</v>
      </c>
      <c r="P21" s="9" t="s">
        <v>263</v>
      </c>
      <c r="Q21" s="147" t="s">
        <v>123</v>
      </c>
      <c r="R21" s="9" t="s">
        <v>128</v>
      </c>
      <c r="S21" s="9" t="s">
        <v>264</v>
      </c>
      <c r="T21" s="151" t="s">
        <v>130</v>
      </c>
      <c r="U21" s="9" t="s">
        <v>124</v>
      </c>
      <c r="V21" s="9" t="s">
        <v>265</v>
      </c>
      <c r="W21" s="153" t="s">
        <v>130</v>
      </c>
      <c r="X21" s="9">
        <v>7.8</v>
      </c>
      <c r="Z21" s="9" t="b">
        <f t="shared" si="0"/>
        <v>0</v>
      </c>
      <c r="AA21" s="9" t="b">
        <f t="shared" si="1"/>
        <v>0</v>
      </c>
      <c r="AB21" s="9" t="b">
        <f t="shared" si="2"/>
        <v>0</v>
      </c>
      <c r="AC21" s="9" t="b">
        <f t="shared" si="3"/>
        <v>1</v>
      </c>
      <c r="AD21" s="9" t="b">
        <f t="shared" si="4"/>
        <v>1</v>
      </c>
      <c r="AE21" s="9" t="b">
        <f t="shared" si="5"/>
        <v>1</v>
      </c>
      <c r="AF21" s="9" t="b">
        <f t="shared" si="6"/>
        <v>0</v>
      </c>
      <c r="AG21" s="9" t="b">
        <f t="shared" si="7"/>
        <v>0</v>
      </c>
      <c r="AH21" s="9" t="b">
        <f t="shared" si="8"/>
        <v>0</v>
      </c>
      <c r="AI21" s="9" t="b">
        <f t="shared" si="9"/>
        <v>0</v>
      </c>
      <c r="AJ21" s="9" t="b">
        <f t="shared" si="10"/>
        <v>0</v>
      </c>
      <c r="AK21" s="9" t="b">
        <f t="shared" si="11"/>
        <v>0</v>
      </c>
      <c r="AL21" s="9" t="b">
        <f t="shared" si="12"/>
        <v>0</v>
      </c>
      <c r="AM21" s="9" t="b">
        <f t="shared" si="13"/>
        <v>0</v>
      </c>
      <c r="AN21" s="9" t="b">
        <f t="shared" si="14"/>
        <v>0</v>
      </c>
      <c r="AO21" s="9" t="b">
        <f t="shared" si="15"/>
        <v>0</v>
      </c>
      <c r="AP21" s="9" t="b">
        <f t="shared" si="16"/>
        <v>0</v>
      </c>
      <c r="AQ21" s="9" t="b">
        <f t="shared" si="17"/>
        <v>0</v>
      </c>
      <c r="AR21" s="9" t="b">
        <f t="shared" si="18"/>
        <v>0</v>
      </c>
      <c r="AS21" s="9" t="b">
        <f t="shared" si="19"/>
        <v>0</v>
      </c>
    </row>
    <row r="22" spans="1:45" x14ac:dyDescent="0.25">
      <c r="N22" s="145"/>
      <c r="Q22" s="147"/>
      <c r="T22" s="151"/>
      <c r="W22" s="153"/>
    </row>
    <row r="23" spans="1:45" x14ac:dyDescent="0.25">
      <c r="A23" s="9">
        <v>55</v>
      </c>
      <c r="B23" s="9" t="s">
        <v>271</v>
      </c>
      <c r="D23" s="9" t="s">
        <v>117</v>
      </c>
      <c r="E23" s="9" t="s">
        <v>161</v>
      </c>
      <c r="F23" s="9">
        <v>3</v>
      </c>
      <c r="G23" s="9" t="s">
        <v>119</v>
      </c>
      <c r="H23" s="9" t="s">
        <v>166</v>
      </c>
      <c r="I23" s="9" t="s">
        <v>230</v>
      </c>
      <c r="J23" s="9" t="s">
        <v>272</v>
      </c>
      <c r="K23" s="11" t="s">
        <v>156</v>
      </c>
      <c r="L23" s="9" t="s">
        <v>154</v>
      </c>
      <c r="M23" s="9" t="s">
        <v>273</v>
      </c>
      <c r="N23" s="145" t="s">
        <v>126</v>
      </c>
      <c r="O23" s="9" t="s">
        <v>157</v>
      </c>
      <c r="P23" s="9" t="s">
        <v>274</v>
      </c>
      <c r="Q23" s="147" t="s">
        <v>123</v>
      </c>
      <c r="R23" s="9" t="s">
        <v>121</v>
      </c>
      <c r="S23" s="9" t="s">
        <v>275</v>
      </c>
      <c r="T23" s="151" t="s">
        <v>156</v>
      </c>
      <c r="U23" s="9" t="s">
        <v>128</v>
      </c>
      <c r="V23" s="9" t="s">
        <v>276</v>
      </c>
      <c r="W23" s="153" t="s">
        <v>130</v>
      </c>
      <c r="X23" s="9">
        <v>11.1</v>
      </c>
      <c r="Z23" s="9" t="b">
        <f t="shared" si="0"/>
        <v>0</v>
      </c>
      <c r="AA23" s="9" t="b">
        <f t="shared" si="1"/>
        <v>0</v>
      </c>
      <c r="AB23" s="9" t="b">
        <f t="shared" si="2"/>
        <v>0</v>
      </c>
      <c r="AC23" s="9" t="b">
        <f t="shared" si="3"/>
        <v>0</v>
      </c>
      <c r="AD23" s="9" t="b">
        <f t="shared" si="4"/>
        <v>1</v>
      </c>
      <c r="AE23" s="9" t="b">
        <f t="shared" si="5"/>
        <v>1</v>
      </c>
      <c r="AF23" s="9" t="b">
        <f t="shared" si="6"/>
        <v>0</v>
      </c>
      <c r="AG23" s="9" t="b">
        <f t="shared" si="7"/>
        <v>0</v>
      </c>
      <c r="AH23" s="9" t="b">
        <f t="shared" si="8"/>
        <v>0</v>
      </c>
      <c r="AI23" s="9" t="b">
        <f t="shared" si="9"/>
        <v>0</v>
      </c>
      <c r="AJ23" s="9" t="b">
        <f t="shared" si="10"/>
        <v>0</v>
      </c>
      <c r="AK23" s="9" t="b">
        <f t="shared" si="11"/>
        <v>0</v>
      </c>
      <c r="AL23" s="9" t="b">
        <f t="shared" si="12"/>
        <v>0</v>
      </c>
      <c r="AM23" s="9" t="b">
        <f t="shared" si="13"/>
        <v>0</v>
      </c>
      <c r="AN23" s="9" t="b">
        <f t="shared" si="14"/>
        <v>0</v>
      </c>
      <c r="AO23" s="9" t="b">
        <f t="shared" si="15"/>
        <v>1</v>
      </c>
      <c r="AP23" s="9" t="b">
        <f t="shared" si="16"/>
        <v>0</v>
      </c>
      <c r="AQ23" s="9" t="b">
        <f t="shared" si="17"/>
        <v>0</v>
      </c>
      <c r="AR23" s="9" t="b">
        <f t="shared" si="18"/>
        <v>0</v>
      </c>
      <c r="AS23" s="9" t="b">
        <f t="shared" si="19"/>
        <v>0</v>
      </c>
    </row>
    <row r="24" spans="1:45" x14ac:dyDescent="0.25">
      <c r="A24" s="9">
        <v>57</v>
      </c>
      <c r="B24" s="9" t="s">
        <v>119</v>
      </c>
      <c r="C24" s="9" t="s">
        <v>119</v>
      </c>
      <c r="D24" s="9" t="s">
        <v>117</v>
      </c>
      <c r="E24" s="9" t="s">
        <v>277</v>
      </c>
      <c r="F24" s="9">
        <v>4</v>
      </c>
      <c r="G24" s="9" t="s">
        <v>119</v>
      </c>
      <c r="H24" s="9" t="s">
        <v>120</v>
      </c>
      <c r="I24" s="9" t="s">
        <v>154</v>
      </c>
      <c r="J24" s="16" t="s">
        <v>278</v>
      </c>
      <c r="K24" s="17" t="s">
        <v>126</v>
      </c>
      <c r="L24" s="9" t="s">
        <v>124</v>
      </c>
      <c r="N24" s="145" t="s">
        <v>141</v>
      </c>
      <c r="O24" s="9" t="s">
        <v>154</v>
      </c>
      <c r="Q24" s="147" t="s">
        <v>141</v>
      </c>
      <c r="R24" s="9" t="s">
        <v>124</v>
      </c>
      <c r="T24" s="151" t="s">
        <v>141</v>
      </c>
      <c r="U24" s="9" t="s">
        <v>124</v>
      </c>
      <c r="W24" s="153" t="s">
        <v>141</v>
      </c>
      <c r="X24" s="9">
        <v>5.8</v>
      </c>
      <c r="Z24" s="9" t="b">
        <f t="shared" si="0"/>
        <v>0</v>
      </c>
      <c r="AA24" s="9" t="b">
        <f t="shared" si="1"/>
        <v>0</v>
      </c>
      <c r="AB24" s="9" t="b">
        <f t="shared" si="2"/>
        <v>0</v>
      </c>
      <c r="AC24" s="9" t="b">
        <f t="shared" si="3"/>
        <v>0</v>
      </c>
      <c r="AD24" s="9" t="b">
        <f t="shared" si="4"/>
        <v>0</v>
      </c>
      <c r="AE24" s="9" t="b">
        <f t="shared" si="5"/>
        <v>0</v>
      </c>
      <c r="AF24" s="9" t="b">
        <f t="shared" si="6"/>
        <v>0</v>
      </c>
      <c r="AG24" s="9" t="b">
        <f t="shared" si="7"/>
        <v>0</v>
      </c>
      <c r="AH24" s="9" t="b">
        <f t="shared" si="8"/>
        <v>0</v>
      </c>
      <c r="AI24" s="9" t="b">
        <f t="shared" si="9"/>
        <v>0</v>
      </c>
      <c r="AJ24" s="9" t="b">
        <f t="shared" si="10"/>
        <v>0</v>
      </c>
      <c r="AK24" s="9" t="b">
        <f t="shared" si="11"/>
        <v>0</v>
      </c>
      <c r="AL24" s="9" t="b">
        <f t="shared" si="12"/>
        <v>0</v>
      </c>
      <c r="AM24" s="9" t="b">
        <f t="shared" si="13"/>
        <v>0</v>
      </c>
      <c r="AN24" s="9" t="b">
        <f t="shared" si="14"/>
        <v>0</v>
      </c>
      <c r="AO24" s="9" t="b">
        <f t="shared" si="15"/>
        <v>0</v>
      </c>
      <c r="AP24" s="9" t="b">
        <f t="shared" si="16"/>
        <v>0</v>
      </c>
      <c r="AQ24" s="9" t="b">
        <f t="shared" si="17"/>
        <v>0</v>
      </c>
      <c r="AR24" s="9" t="b">
        <f t="shared" si="18"/>
        <v>0</v>
      </c>
      <c r="AS24" s="9" t="b">
        <f t="shared" si="19"/>
        <v>0</v>
      </c>
    </row>
    <row r="25" spans="1:45" x14ac:dyDescent="0.25">
      <c r="A25" s="9">
        <v>58</v>
      </c>
      <c r="B25" s="9" t="s">
        <v>115</v>
      </c>
      <c r="C25" s="9" t="s">
        <v>279</v>
      </c>
      <c r="D25" s="9" t="s">
        <v>133</v>
      </c>
      <c r="E25" s="9" t="s">
        <v>280</v>
      </c>
      <c r="F25" s="9">
        <v>4</v>
      </c>
      <c r="G25" s="9" t="s">
        <v>119</v>
      </c>
      <c r="H25" s="9" t="s">
        <v>120</v>
      </c>
      <c r="I25" s="9" t="s">
        <v>157</v>
      </c>
      <c r="J25" s="9" t="s">
        <v>281</v>
      </c>
      <c r="K25" s="11" t="s">
        <v>123</v>
      </c>
      <c r="L25" s="9" t="s">
        <v>128</v>
      </c>
      <c r="M25" s="9" t="s">
        <v>282</v>
      </c>
      <c r="N25" s="145" t="s">
        <v>126</v>
      </c>
      <c r="O25" s="9" t="s">
        <v>192</v>
      </c>
      <c r="P25" s="9" t="s">
        <v>283</v>
      </c>
      <c r="Q25" s="147" t="s">
        <v>141</v>
      </c>
      <c r="R25" s="9" t="s">
        <v>128</v>
      </c>
      <c r="S25" s="9" t="s">
        <v>284</v>
      </c>
      <c r="T25" s="151" t="s">
        <v>130</v>
      </c>
      <c r="U25" s="9" t="s">
        <v>128</v>
      </c>
      <c r="V25" s="9" t="s">
        <v>285</v>
      </c>
      <c r="W25" s="153" t="s">
        <v>130</v>
      </c>
      <c r="X25" s="9">
        <v>5.8</v>
      </c>
      <c r="Z25" s="9" t="b">
        <f t="shared" si="0"/>
        <v>1</v>
      </c>
      <c r="AA25" s="9" t="b">
        <f t="shared" si="1"/>
        <v>1</v>
      </c>
      <c r="AB25" s="9" t="b">
        <f t="shared" si="2"/>
        <v>1</v>
      </c>
      <c r="AC25" s="9" t="b">
        <f t="shared" si="3"/>
        <v>0</v>
      </c>
      <c r="AD25" s="9" t="b">
        <f t="shared" si="4"/>
        <v>0</v>
      </c>
      <c r="AE25" s="9" t="b">
        <f t="shared" si="5"/>
        <v>0</v>
      </c>
      <c r="AF25" s="9" t="b">
        <f t="shared" si="6"/>
        <v>0</v>
      </c>
      <c r="AG25" s="9" t="b">
        <f t="shared" si="7"/>
        <v>0</v>
      </c>
      <c r="AH25" s="9" t="b">
        <f t="shared" si="8"/>
        <v>0</v>
      </c>
      <c r="AI25" s="9" t="b">
        <f t="shared" si="9"/>
        <v>0</v>
      </c>
      <c r="AJ25" s="9" t="b">
        <f t="shared" si="10"/>
        <v>0</v>
      </c>
      <c r="AK25" s="9" t="b">
        <f t="shared" si="11"/>
        <v>0</v>
      </c>
      <c r="AL25" s="9" t="b">
        <f t="shared" si="12"/>
        <v>0</v>
      </c>
      <c r="AM25" s="9" t="b">
        <f t="shared" si="13"/>
        <v>0</v>
      </c>
      <c r="AN25" s="9" t="b">
        <f t="shared" si="14"/>
        <v>0</v>
      </c>
      <c r="AO25" s="9" t="b">
        <f t="shared" si="15"/>
        <v>0</v>
      </c>
      <c r="AP25" s="9" t="b">
        <f t="shared" si="16"/>
        <v>0</v>
      </c>
      <c r="AQ25" s="9" t="b">
        <f t="shared" si="17"/>
        <v>0</v>
      </c>
      <c r="AR25" s="9" t="b">
        <f t="shared" si="18"/>
        <v>0</v>
      </c>
      <c r="AS25" s="9" t="b">
        <f t="shared" si="19"/>
        <v>0</v>
      </c>
    </row>
    <row r="26" spans="1:45" x14ac:dyDescent="0.25">
      <c r="A26" s="9">
        <v>59</v>
      </c>
      <c r="B26" s="9" t="s">
        <v>115</v>
      </c>
      <c r="C26" s="9" t="s">
        <v>115</v>
      </c>
      <c r="D26" s="9" t="s">
        <v>117</v>
      </c>
      <c r="E26" s="9" t="s">
        <v>286</v>
      </c>
      <c r="F26" s="9">
        <v>4</v>
      </c>
      <c r="G26" s="9" t="s">
        <v>173</v>
      </c>
      <c r="H26" s="9" t="s">
        <v>135</v>
      </c>
      <c r="I26" s="9" t="s">
        <v>154</v>
      </c>
      <c r="J26" s="9" t="s">
        <v>287</v>
      </c>
      <c r="K26" s="11" t="s">
        <v>126</v>
      </c>
      <c r="L26" s="9" t="s">
        <v>124</v>
      </c>
      <c r="M26" s="9" t="s">
        <v>288</v>
      </c>
      <c r="N26" s="145" t="s">
        <v>126</v>
      </c>
      <c r="O26" s="9" t="s">
        <v>128</v>
      </c>
      <c r="P26" s="9" t="s">
        <v>289</v>
      </c>
      <c r="Q26" s="147" t="s">
        <v>736</v>
      </c>
      <c r="R26" s="9" t="s">
        <v>124</v>
      </c>
      <c r="S26" s="9" t="s">
        <v>290</v>
      </c>
      <c r="T26" s="151" t="s">
        <v>130</v>
      </c>
      <c r="U26" s="9" t="s">
        <v>124</v>
      </c>
      <c r="V26" s="9" t="s">
        <v>291</v>
      </c>
      <c r="W26" s="153" t="s">
        <v>130</v>
      </c>
      <c r="X26" s="9">
        <v>4</v>
      </c>
      <c r="Z26" s="9" t="b">
        <f t="shared" si="0"/>
        <v>0</v>
      </c>
      <c r="AA26" s="9" t="b">
        <f t="shared" si="1"/>
        <v>0</v>
      </c>
      <c r="AB26" s="9" t="b">
        <f t="shared" si="2"/>
        <v>0</v>
      </c>
      <c r="AC26" s="9" t="b">
        <f t="shared" si="3"/>
        <v>0</v>
      </c>
      <c r="AD26" s="9" t="b">
        <f t="shared" si="4"/>
        <v>0</v>
      </c>
      <c r="AE26" s="9" t="b">
        <f t="shared" si="5"/>
        <v>0</v>
      </c>
      <c r="AF26" s="9" t="b">
        <f t="shared" si="6"/>
        <v>0</v>
      </c>
      <c r="AG26" s="9" t="b">
        <f t="shared" si="7"/>
        <v>0</v>
      </c>
      <c r="AH26" s="9" t="b">
        <f t="shared" si="8"/>
        <v>0</v>
      </c>
      <c r="AI26" s="9" t="b">
        <f t="shared" si="9"/>
        <v>0</v>
      </c>
      <c r="AJ26" s="9" t="b">
        <f t="shared" si="10"/>
        <v>0</v>
      </c>
      <c r="AK26" s="9" t="b">
        <f t="shared" si="11"/>
        <v>0</v>
      </c>
      <c r="AL26" s="9" t="b">
        <f t="shared" si="12"/>
        <v>0</v>
      </c>
      <c r="AM26" s="9" t="b">
        <f t="shared" si="13"/>
        <v>0</v>
      </c>
      <c r="AN26" s="9" t="b">
        <f t="shared" si="14"/>
        <v>0</v>
      </c>
      <c r="AO26" s="9" t="b">
        <f t="shared" si="15"/>
        <v>0</v>
      </c>
      <c r="AP26" s="9" t="b">
        <f t="shared" si="16"/>
        <v>0</v>
      </c>
      <c r="AQ26" s="9" t="b">
        <f t="shared" si="17"/>
        <v>0</v>
      </c>
      <c r="AR26" s="9" t="b">
        <f t="shared" si="18"/>
        <v>0</v>
      </c>
      <c r="AS26" s="9" t="b">
        <f t="shared" si="19"/>
        <v>0</v>
      </c>
    </row>
    <row r="27" spans="1:45" x14ac:dyDescent="0.25">
      <c r="A27" s="9">
        <v>60</v>
      </c>
      <c r="B27" s="9" t="s">
        <v>119</v>
      </c>
      <c r="C27" s="9" t="s">
        <v>119</v>
      </c>
      <c r="D27" s="9" t="s">
        <v>133</v>
      </c>
      <c r="E27" s="9" t="s">
        <v>292</v>
      </c>
      <c r="F27" s="9">
        <v>4</v>
      </c>
      <c r="G27" s="9" t="s">
        <v>119</v>
      </c>
      <c r="H27" s="9" t="s">
        <v>135</v>
      </c>
      <c r="I27" s="9" t="s">
        <v>136</v>
      </c>
      <c r="J27" s="9" t="s">
        <v>293</v>
      </c>
      <c r="K27" s="11" t="s">
        <v>156</v>
      </c>
      <c r="L27" s="9" t="s">
        <v>124</v>
      </c>
      <c r="M27" s="9" t="s">
        <v>294</v>
      </c>
      <c r="N27" s="145" t="s">
        <v>126</v>
      </c>
      <c r="O27" s="9" t="s">
        <v>154</v>
      </c>
      <c r="P27" s="9" t="s">
        <v>295</v>
      </c>
      <c r="Q27" s="147" t="s">
        <v>126</v>
      </c>
      <c r="R27" s="9" t="s">
        <v>128</v>
      </c>
      <c r="S27" s="9" t="s">
        <v>296</v>
      </c>
      <c r="T27" s="151" t="s">
        <v>130</v>
      </c>
      <c r="U27" s="9" t="s">
        <v>124</v>
      </c>
      <c r="V27" s="9" t="s">
        <v>297</v>
      </c>
      <c r="W27" s="153" t="s">
        <v>141</v>
      </c>
      <c r="X27" s="9">
        <v>9.6</v>
      </c>
      <c r="Z27" s="9" t="b">
        <f t="shared" si="0"/>
        <v>0</v>
      </c>
      <c r="AA27" s="9" t="b">
        <f t="shared" si="1"/>
        <v>0</v>
      </c>
      <c r="AB27" s="9" t="b">
        <f t="shared" si="2"/>
        <v>0</v>
      </c>
      <c r="AC27" s="9" t="b">
        <f t="shared" si="3"/>
        <v>0</v>
      </c>
      <c r="AD27" s="9" t="b">
        <f t="shared" si="4"/>
        <v>0</v>
      </c>
      <c r="AE27" s="9" t="b">
        <f t="shared" si="5"/>
        <v>0</v>
      </c>
      <c r="AF27" s="9" t="b">
        <f t="shared" si="6"/>
        <v>0</v>
      </c>
      <c r="AG27" s="9" t="b">
        <f t="shared" si="7"/>
        <v>0</v>
      </c>
      <c r="AH27" s="9" t="b">
        <f t="shared" si="8"/>
        <v>0</v>
      </c>
      <c r="AI27" s="9" t="b">
        <f t="shared" si="9"/>
        <v>0</v>
      </c>
      <c r="AJ27" s="9" t="b">
        <f t="shared" si="10"/>
        <v>0</v>
      </c>
      <c r="AK27" s="9" t="b">
        <f t="shared" si="11"/>
        <v>0</v>
      </c>
      <c r="AL27" s="9" t="b">
        <f t="shared" si="12"/>
        <v>0</v>
      </c>
      <c r="AM27" s="9" t="b">
        <f t="shared" si="13"/>
        <v>0</v>
      </c>
      <c r="AN27" s="9" t="b">
        <f t="shared" si="14"/>
        <v>0</v>
      </c>
      <c r="AO27" s="9" t="b">
        <f t="shared" si="15"/>
        <v>0</v>
      </c>
      <c r="AP27" s="9" t="b">
        <f t="shared" si="16"/>
        <v>0</v>
      </c>
      <c r="AQ27" s="9" t="b">
        <f t="shared" si="17"/>
        <v>0</v>
      </c>
      <c r="AR27" s="9" t="b">
        <f t="shared" si="18"/>
        <v>0</v>
      </c>
      <c r="AS27" s="9" t="b">
        <f t="shared" si="19"/>
        <v>0</v>
      </c>
    </row>
    <row r="28" spans="1:45" x14ac:dyDescent="0.25">
      <c r="A28" s="9">
        <v>61</v>
      </c>
      <c r="B28" s="9" t="s">
        <v>152</v>
      </c>
      <c r="C28" s="9" t="s">
        <v>298</v>
      </c>
      <c r="D28" s="9" t="s">
        <v>117</v>
      </c>
      <c r="E28" s="9" t="s">
        <v>299</v>
      </c>
      <c r="F28" s="9">
        <v>3</v>
      </c>
      <c r="G28" s="9" t="s">
        <v>173</v>
      </c>
      <c r="H28" s="9" t="s">
        <v>135</v>
      </c>
      <c r="I28" s="9" t="s">
        <v>157</v>
      </c>
      <c r="J28" s="9" t="s">
        <v>300</v>
      </c>
      <c r="K28" s="11" t="s">
        <v>123</v>
      </c>
      <c r="L28" s="9" t="s">
        <v>124</v>
      </c>
      <c r="M28" s="9" t="s">
        <v>301</v>
      </c>
      <c r="N28" s="145" t="s">
        <v>126</v>
      </c>
      <c r="O28" s="9" t="s">
        <v>124</v>
      </c>
      <c r="P28" s="9" t="s">
        <v>302</v>
      </c>
      <c r="Q28" s="147" t="s">
        <v>141</v>
      </c>
      <c r="R28" s="9" t="s">
        <v>124</v>
      </c>
      <c r="S28" s="9" t="s">
        <v>303</v>
      </c>
      <c r="T28" s="151" t="s">
        <v>130</v>
      </c>
      <c r="U28" s="9" t="s">
        <v>124</v>
      </c>
      <c r="V28" s="9" t="s">
        <v>304</v>
      </c>
      <c r="W28" s="153" t="s">
        <v>130</v>
      </c>
      <c r="X28" s="9">
        <v>4.0999999999999996</v>
      </c>
      <c r="Z28" s="9" t="b">
        <f t="shared" si="0"/>
        <v>1</v>
      </c>
      <c r="AA28" s="9" t="b">
        <f t="shared" si="1"/>
        <v>1</v>
      </c>
      <c r="AB28" s="9" t="b">
        <f t="shared" si="2"/>
        <v>1</v>
      </c>
      <c r="AC28" s="9" t="b">
        <f t="shared" si="3"/>
        <v>0</v>
      </c>
      <c r="AD28" s="9" t="b">
        <f t="shared" si="4"/>
        <v>0</v>
      </c>
      <c r="AE28" s="9" t="b">
        <f t="shared" si="5"/>
        <v>0</v>
      </c>
      <c r="AF28" s="9" t="b">
        <f t="shared" si="6"/>
        <v>0</v>
      </c>
      <c r="AG28" s="9" t="b">
        <f t="shared" si="7"/>
        <v>0</v>
      </c>
      <c r="AH28" s="9" t="b">
        <f t="shared" si="8"/>
        <v>0</v>
      </c>
      <c r="AI28" s="9" t="b">
        <f t="shared" si="9"/>
        <v>0</v>
      </c>
      <c r="AJ28" s="9" t="b">
        <f t="shared" si="10"/>
        <v>0</v>
      </c>
      <c r="AK28" s="9" t="b">
        <f t="shared" si="11"/>
        <v>0</v>
      </c>
      <c r="AL28" s="9" t="b">
        <f t="shared" si="12"/>
        <v>0</v>
      </c>
      <c r="AM28" s="9" t="b">
        <f t="shared" si="13"/>
        <v>0</v>
      </c>
      <c r="AN28" s="9" t="b">
        <f t="shared" si="14"/>
        <v>0</v>
      </c>
      <c r="AO28" s="9" t="b">
        <f t="shared" si="15"/>
        <v>0</v>
      </c>
      <c r="AP28" s="9" t="b">
        <f t="shared" si="16"/>
        <v>0</v>
      </c>
      <c r="AQ28" s="9" t="b">
        <f t="shared" si="17"/>
        <v>0</v>
      </c>
      <c r="AR28" s="9" t="b">
        <f t="shared" si="18"/>
        <v>0</v>
      </c>
      <c r="AS28" s="9" t="b">
        <f t="shared" si="19"/>
        <v>0</v>
      </c>
    </row>
    <row r="29" spans="1:45" x14ac:dyDescent="0.25">
      <c r="A29" s="9">
        <v>62</v>
      </c>
      <c r="B29" s="9" t="s">
        <v>152</v>
      </c>
      <c r="C29" s="9" t="s">
        <v>305</v>
      </c>
      <c r="D29" s="9" t="s">
        <v>117</v>
      </c>
      <c r="E29" s="9" t="s">
        <v>306</v>
      </c>
      <c r="F29" s="9">
        <v>4</v>
      </c>
      <c r="G29" s="9" t="s">
        <v>119</v>
      </c>
      <c r="H29" s="9" t="s">
        <v>135</v>
      </c>
      <c r="I29" s="9" t="s">
        <v>154</v>
      </c>
      <c r="J29" s="9" t="s">
        <v>307</v>
      </c>
      <c r="K29" s="11" t="s">
        <v>126</v>
      </c>
      <c r="L29" s="9" t="s">
        <v>124</v>
      </c>
      <c r="M29" s="9" t="s">
        <v>308</v>
      </c>
      <c r="N29" s="145" t="s">
        <v>126</v>
      </c>
      <c r="O29" s="9" t="s">
        <v>230</v>
      </c>
      <c r="P29" s="9" t="s">
        <v>309</v>
      </c>
      <c r="Q29" s="147" t="s">
        <v>123</v>
      </c>
      <c r="R29" s="9" t="s">
        <v>124</v>
      </c>
      <c r="S29" s="9" t="s">
        <v>310</v>
      </c>
      <c r="T29" s="151" t="s">
        <v>130</v>
      </c>
      <c r="U29" s="9" t="s">
        <v>124</v>
      </c>
      <c r="V29" s="9" t="s">
        <v>311</v>
      </c>
      <c r="W29" s="153" t="s">
        <v>130</v>
      </c>
      <c r="X29" s="9">
        <v>16.8</v>
      </c>
      <c r="Z29" s="9" t="b">
        <f t="shared" si="0"/>
        <v>0</v>
      </c>
      <c r="AA29" s="9" t="b">
        <f t="shared" si="1"/>
        <v>0</v>
      </c>
      <c r="AB29" s="9" t="b">
        <f t="shared" si="2"/>
        <v>0</v>
      </c>
      <c r="AC29" s="9" t="b">
        <f t="shared" si="3"/>
        <v>1</v>
      </c>
      <c r="AD29" s="9" t="b">
        <f t="shared" si="4"/>
        <v>1</v>
      </c>
      <c r="AE29" s="9" t="b">
        <f t="shared" si="5"/>
        <v>1</v>
      </c>
      <c r="AF29" s="9" t="b">
        <f t="shared" si="6"/>
        <v>0</v>
      </c>
      <c r="AG29" s="9" t="b">
        <f t="shared" si="7"/>
        <v>0</v>
      </c>
      <c r="AH29" s="9" t="b">
        <f t="shared" si="8"/>
        <v>0</v>
      </c>
      <c r="AI29" s="9" t="b">
        <f t="shared" si="9"/>
        <v>0</v>
      </c>
      <c r="AJ29" s="9" t="b">
        <f t="shared" si="10"/>
        <v>0</v>
      </c>
      <c r="AK29" s="9" t="b">
        <f t="shared" si="11"/>
        <v>0</v>
      </c>
      <c r="AL29" s="9" t="b">
        <f t="shared" si="12"/>
        <v>0</v>
      </c>
      <c r="AM29" s="9" t="b">
        <f t="shared" si="13"/>
        <v>0</v>
      </c>
      <c r="AN29" s="9" t="b">
        <f t="shared" si="14"/>
        <v>0</v>
      </c>
      <c r="AO29" s="9" t="b">
        <f t="shared" si="15"/>
        <v>0</v>
      </c>
      <c r="AP29" s="9" t="b">
        <f t="shared" si="16"/>
        <v>0</v>
      </c>
      <c r="AQ29" s="9" t="b">
        <f t="shared" si="17"/>
        <v>0</v>
      </c>
      <c r="AR29" s="9" t="b">
        <f t="shared" si="18"/>
        <v>0</v>
      </c>
      <c r="AS29" s="9" t="b">
        <f t="shared" si="19"/>
        <v>0</v>
      </c>
    </row>
    <row r="30" spans="1:45" x14ac:dyDescent="0.25">
      <c r="A30" s="9">
        <v>63</v>
      </c>
      <c r="B30" s="9" t="s">
        <v>119</v>
      </c>
      <c r="C30" s="9" t="s">
        <v>119</v>
      </c>
      <c r="D30" s="9" t="s">
        <v>133</v>
      </c>
      <c r="E30" s="9" t="s">
        <v>312</v>
      </c>
      <c r="F30" s="9">
        <v>3</v>
      </c>
      <c r="G30" s="9" t="s">
        <v>173</v>
      </c>
      <c r="H30" s="9" t="s">
        <v>166</v>
      </c>
      <c r="I30" s="9" t="s">
        <v>124</v>
      </c>
      <c r="J30" s="9" t="s">
        <v>313</v>
      </c>
      <c r="K30" s="11" t="s">
        <v>126</v>
      </c>
      <c r="L30" s="9" t="s">
        <v>192</v>
      </c>
      <c r="M30" s="9" t="s">
        <v>314</v>
      </c>
      <c r="N30" s="145" t="s">
        <v>126</v>
      </c>
      <c r="O30" s="9" t="s">
        <v>128</v>
      </c>
      <c r="P30" s="9" t="s">
        <v>315</v>
      </c>
      <c r="Q30" s="147" t="s">
        <v>126</v>
      </c>
      <c r="R30" s="9" t="s">
        <v>128</v>
      </c>
      <c r="S30" s="9" t="s">
        <v>316</v>
      </c>
      <c r="T30" s="151" t="s">
        <v>130</v>
      </c>
      <c r="U30" s="9" t="s">
        <v>227</v>
      </c>
      <c r="V30" s="9" t="s">
        <v>317</v>
      </c>
      <c r="W30" s="153" t="s">
        <v>141</v>
      </c>
      <c r="X30" s="9">
        <v>4.5999999999999996</v>
      </c>
      <c r="Z30" s="9" t="b">
        <f t="shared" si="0"/>
        <v>0</v>
      </c>
      <c r="AA30" s="9" t="b">
        <f t="shared" si="1"/>
        <v>0</v>
      </c>
      <c r="AB30" s="9" t="b">
        <f t="shared" si="2"/>
        <v>0</v>
      </c>
      <c r="AC30" s="9" t="b">
        <f t="shared" si="3"/>
        <v>0</v>
      </c>
      <c r="AD30" s="9" t="b">
        <f t="shared" si="4"/>
        <v>0</v>
      </c>
      <c r="AE30" s="9" t="b">
        <f t="shared" si="5"/>
        <v>0</v>
      </c>
      <c r="AF30" s="9" t="b">
        <f t="shared" si="6"/>
        <v>0</v>
      </c>
      <c r="AG30" s="9" t="b">
        <f t="shared" si="7"/>
        <v>0</v>
      </c>
      <c r="AH30" s="9" t="b">
        <f t="shared" si="8"/>
        <v>0</v>
      </c>
      <c r="AI30" s="9" t="b">
        <f t="shared" si="9"/>
        <v>0</v>
      </c>
      <c r="AJ30" s="9" t="b">
        <f t="shared" si="10"/>
        <v>0</v>
      </c>
      <c r="AK30" s="9" t="b">
        <f t="shared" si="11"/>
        <v>0</v>
      </c>
      <c r="AL30" s="9" t="b">
        <f t="shared" si="12"/>
        <v>0</v>
      </c>
      <c r="AM30" s="9" t="b">
        <f t="shared" si="13"/>
        <v>0</v>
      </c>
      <c r="AN30" s="9" t="b">
        <f t="shared" si="14"/>
        <v>0</v>
      </c>
      <c r="AO30" s="9" t="b">
        <f t="shared" si="15"/>
        <v>0</v>
      </c>
      <c r="AP30" s="9" t="b">
        <f t="shared" si="16"/>
        <v>0</v>
      </c>
      <c r="AQ30" s="9" t="b">
        <f t="shared" si="17"/>
        <v>0</v>
      </c>
      <c r="AR30" s="9" t="b">
        <f t="shared" si="18"/>
        <v>0</v>
      </c>
      <c r="AS30" s="9" t="b">
        <f t="shared" si="19"/>
        <v>0</v>
      </c>
    </row>
    <row r="31" spans="1:45" x14ac:dyDescent="0.25">
      <c r="A31" s="9">
        <v>64</v>
      </c>
      <c r="B31" s="9" t="s">
        <v>318</v>
      </c>
      <c r="D31" s="9" t="s">
        <v>117</v>
      </c>
      <c r="E31" s="9" t="s">
        <v>319</v>
      </c>
      <c r="F31" s="9">
        <v>4</v>
      </c>
      <c r="G31" s="9" t="s">
        <v>119</v>
      </c>
      <c r="H31" s="9" t="s">
        <v>135</v>
      </c>
      <c r="I31" s="9" t="s">
        <v>121</v>
      </c>
      <c r="J31" s="9" t="s">
        <v>320</v>
      </c>
      <c r="K31" s="11" t="s">
        <v>123</v>
      </c>
      <c r="L31" s="9" t="s">
        <v>128</v>
      </c>
      <c r="M31" s="9" t="s">
        <v>321</v>
      </c>
      <c r="N31" s="145" t="s">
        <v>126</v>
      </c>
      <c r="O31" s="9" t="s">
        <v>154</v>
      </c>
      <c r="P31" s="9" t="s">
        <v>322</v>
      </c>
      <c r="Q31" s="147" t="s">
        <v>126</v>
      </c>
      <c r="R31" s="9" t="s">
        <v>128</v>
      </c>
      <c r="S31" s="9" t="s">
        <v>323</v>
      </c>
      <c r="T31" s="151" t="s">
        <v>130</v>
      </c>
      <c r="U31" s="9" t="s">
        <v>227</v>
      </c>
      <c r="V31" s="9" t="s">
        <v>324</v>
      </c>
      <c r="W31" s="153" t="s">
        <v>141</v>
      </c>
      <c r="X31" s="9">
        <v>7.1</v>
      </c>
      <c r="Z31" s="9" t="b">
        <f t="shared" si="0"/>
        <v>1</v>
      </c>
      <c r="AA31" s="9" t="b">
        <f t="shared" si="1"/>
        <v>1</v>
      </c>
      <c r="AB31" s="9" t="b">
        <f t="shared" si="2"/>
        <v>0</v>
      </c>
      <c r="AC31" s="9" t="b">
        <f t="shared" si="3"/>
        <v>0</v>
      </c>
      <c r="AD31" s="9" t="b">
        <f t="shared" si="4"/>
        <v>0</v>
      </c>
      <c r="AE31" s="9" t="b">
        <f t="shared" si="5"/>
        <v>0</v>
      </c>
      <c r="AF31" s="9" t="b">
        <f t="shared" si="6"/>
        <v>0</v>
      </c>
      <c r="AG31" s="9" t="b">
        <f t="shared" si="7"/>
        <v>0</v>
      </c>
      <c r="AH31" s="9" t="b">
        <f t="shared" si="8"/>
        <v>0</v>
      </c>
      <c r="AI31" s="9" t="b">
        <f t="shared" si="9"/>
        <v>0</v>
      </c>
      <c r="AJ31" s="9" t="b">
        <f t="shared" si="10"/>
        <v>0</v>
      </c>
      <c r="AK31" s="9" t="b">
        <f t="shared" si="11"/>
        <v>0</v>
      </c>
      <c r="AL31" s="9" t="b">
        <f t="shared" si="12"/>
        <v>0</v>
      </c>
      <c r="AM31" s="9" t="b">
        <f t="shared" si="13"/>
        <v>0</v>
      </c>
      <c r="AN31" s="9" t="b">
        <f t="shared" si="14"/>
        <v>0</v>
      </c>
      <c r="AO31" s="9" t="b">
        <f t="shared" si="15"/>
        <v>0</v>
      </c>
      <c r="AP31" s="9" t="b">
        <f t="shared" si="16"/>
        <v>0</v>
      </c>
      <c r="AQ31" s="9" t="b">
        <f t="shared" si="17"/>
        <v>0</v>
      </c>
      <c r="AR31" s="9" t="b">
        <f t="shared" si="18"/>
        <v>0</v>
      </c>
      <c r="AS31" s="9" t="b">
        <f t="shared" si="19"/>
        <v>0</v>
      </c>
    </row>
    <row r="32" spans="1:45" x14ac:dyDescent="0.25">
      <c r="A32" s="9">
        <v>65</v>
      </c>
      <c r="B32" s="9" t="s">
        <v>325</v>
      </c>
      <c r="C32" s="16" t="s">
        <v>326</v>
      </c>
      <c r="D32" s="9" t="s">
        <v>117</v>
      </c>
      <c r="E32" s="9" t="s">
        <v>327</v>
      </c>
      <c r="F32" s="9">
        <v>4</v>
      </c>
      <c r="G32" s="9" t="s">
        <v>119</v>
      </c>
      <c r="H32" s="9" t="s">
        <v>166</v>
      </c>
      <c r="I32" s="9" t="s">
        <v>157</v>
      </c>
      <c r="J32" s="16" t="s">
        <v>328</v>
      </c>
      <c r="K32" s="17" t="s">
        <v>123</v>
      </c>
      <c r="L32" s="9" t="s">
        <v>139</v>
      </c>
      <c r="M32" s="16" t="s">
        <v>138</v>
      </c>
      <c r="N32" s="146" t="s">
        <v>126</v>
      </c>
      <c r="O32" s="9" t="s">
        <v>136</v>
      </c>
      <c r="P32" s="9" t="s">
        <v>329</v>
      </c>
      <c r="Q32" s="147" t="s">
        <v>123</v>
      </c>
      <c r="R32" s="9" t="s">
        <v>121</v>
      </c>
      <c r="S32" s="9" t="s">
        <v>330</v>
      </c>
      <c r="T32" s="151" t="s">
        <v>156</v>
      </c>
      <c r="U32" s="9" t="s">
        <v>139</v>
      </c>
      <c r="V32" s="9" t="s">
        <v>331</v>
      </c>
      <c r="W32" s="153" t="s">
        <v>130</v>
      </c>
      <c r="X32" s="9">
        <v>14.8</v>
      </c>
      <c r="Z32" s="9" t="b">
        <f t="shared" si="0"/>
        <v>0</v>
      </c>
      <c r="AA32" s="9" t="b">
        <f t="shared" si="1"/>
        <v>1</v>
      </c>
      <c r="AB32" s="9" t="b">
        <f t="shared" si="2"/>
        <v>1</v>
      </c>
      <c r="AC32" s="9" t="b">
        <f t="shared" si="3"/>
        <v>0</v>
      </c>
      <c r="AD32" s="9" t="b">
        <f t="shared" si="4"/>
        <v>1</v>
      </c>
      <c r="AE32" s="9" t="b">
        <f t="shared" si="5"/>
        <v>1</v>
      </c>
      <c r="AF32" s="9" t="b">
        <f t="shared" si="6"/>
        <v>0</v>
      </c>
      <c r="AG32" s="9" t="b">
        <f t="shared" si="7"/>
        <v>0</v>
      </c>
      <c r="AH32" s="9" t="b">
        <f t="shared" si="8"/>
        <v>0</v>
      </c>
      <c r="AI32" s="9" t="b">
        <f t="shared" si="9"/>
        <v>0</v>
      </c>
      <c r="AJ32" s="9" t="b">
        <f t="shared" si="10"/>
        <v>0</v>
      </c>
      <c r="AK32" s="9" t="b">
        <f t="shared" si="11"/>
        <v>0</v>
      </c>
      <c r="AL32" s="9" t="b">
        <f t="shared" si="12"/>
        <v>1</v>
      </c>
      <c r="AM32" s="9" t="b">
        <f t="shared" si="13"/>
        <v>0</v>
      </c>
      <c r="AN32" s="9" t="b">
        <f t="shared" si="14"/>
        <v>0</v>
      </c>
      <c r="AO32" s="9" t="b">
        <f t="shared" si="15"/>
        <v>1</v>
      </c>
      <c r="AP32" s="9" t="b">
        <f t="shared" si="16"/>
        <v>0</v>
      </c>
      <c r="AQ32" s="9" t="b">
        <f t="shared" si="17"/>
        <v>0</v>
      </c>
      <c r="AR32" s="9" t="b">
        <f t="shared" si="18"/>
        <v>0</v>
      </c>
      <c r="AS32" s="9" t="b">
        <f t="shared" si="19"/>
        <v>0</v>
      </c>
    </row>
    <row r="33" spans="1:45" x14ac:dyDescent="0.25">
      <c r="A33" s="9">
        <v>68</v>
      </c>
      <c r="B33" s="9" t="s">
        <v>115</v>
      </c>
      <c r="C33" s="9" t="s">
        <v>332</v>
      </c>
      <c r="D33" s="9" t="s">
        <v>133</v>
      </c>
      <c r="E33" s="9" t="s">
        <v>145</v>
      </c>
      <c r="F33" s="9">
        <v>4</v>
      </c>
      <c r="G33" s="9" t="s">
        <v>173</v>
      </c>
      <c r="H33" s="9" t="s">
        <v>166</v>
      </c>
      <c r="I33" s="9" t="s">
        <v>124</v>
      </c>
      <c r="J33" s="9" t="s">
        <v>333</v>
      </c>
      <c r="K33" s="11" t="s">
        <v>126</v>
      </c>
      <c r="L33" s="9" t="s">
        <v>124</v>
      </c>
      <c r="M33" s="9" t="s">
        <v>334</v>
      </c>
      <c r="N33" s="145" t="s">
        <v>126</v>
      </c>
      <c r="O33" s="9" t="s">
        <v>124</v>
      </c>
      <c r="P33" s="9" t="s">
        <v>335</v>
      </c>
      <c r="Q33" s="147" t="s">
        <v>205</v>
      </c>
      <c r="R33" s="9" t="s">
        <v>124</v>
      </c>
      <c r="S33" s="9" t="s">
        <v>336</v>
      </c>
      <c r="T33" s="151" t="s">
        <v>205</v>
      </c>
      <c r="U33" s="9" t="s">
        <v>124</v>
      </c>
      <c r="V33" s="9" t="s">
        <v>337</v>
      </c>
      <c r="W33" s="153" t="s">
        <v>130</v>
      </c>
      <c r="X33" s="9">
        <v>2.6</v>
      </c>
      <c r="Z33" s="9" t="b">
        <f t="shared" si="0"/>
        <v>0</v>
      </c>
      <c r="AA33" s="9" t="b">
        <f t="shared" si="1"/>
        <v>0</v>
      </c>
      <c r="AB33" s="9" t="b">
        <f t="shared" si="2"/>
        <v>0</v>
      </c>
      <c r="AC33" s="9" t="b">
        <f t="shared" si="3"/>
        <v>0</v>
      </c>
      <c r="AD33" s="9" t="b">
        <f t="shared" si="4"/>
        <v>0</v>
      </c>
      <c r="AE33" s="9" t="b">
        <f t="shared" si="5"/>
        <v>0</v>
      </c>
      <c r="AF33" s="9" t="b">
        <f t="shared" si="6"/>
        <v>0</v>
      </c>
      <c r="AG33" s="9" t="b">
        <f t="shared" si="7"/>
        <v>0</v>
      </c>
      <c r="AH33" s="9" t="b">
        <f t="shared" si="8"/>
        <v>0</v>
      </c>
      <c r="AI33" s="9" t="b">
        <f t="shared" si="9"/>
        <v>0</v>
      </c>
      <c r="AJ33" s="9" t="b">
        <f t="shared" si="10"/>
        <v>0</v>
      </c>
      <c r="AK33" s="9" t="b">
        <f t="shared" si="11"/>
        <v>0</v>
      </c>
      <c r="AL33" s="9" t="b">
        <f t="shared" si="12"/>
        <v>0</v>
      </c>
      <c r="AM33" s="9" t="b">
        <f t="shared" si="13"/>
        <v>0</v>
      </c>
      <c r="AN33" s="9" t="b">
        <f t="shared" si="14"/>
        <v>0</v>
      </c>
      <c r="AO33" s="9" t="b">
        <f t="shared" si="15"/>
        <v>0</v>
      </c>
      <c r="AP33" s="9" t="b">
        <f t="shared" si="16"/>
        <v>0</v>
      </c>
      <c r="AQ33" s="9" t="b">
        <f t="shared" si="17"/>
        <v>0</v>
      </c>
      <c r="AR33" s="9" t="b">
        <f t="shared" si="18"/>
        <v>0</v>
      </c>
      <c r="AS33" s="9" t="b">
        <f t="shared" si="19"/>
        <v>0</v>
      </c>
    </row>
    <row r="34" spans="1:45" x14ac:dyDescent="0.25">
      <c r="J34" s="16"/>
      <c r="K34" s="17"/>
      <c r="N34" s="145"/>
      <c r="Q34" s="147"/>
      <c r="T34" s="151"/>
      <c r="W34" s="153"/>
    </row>
    <row r="35" spans="1:45" x14ac:dyDescent="0.25">
      <c r="N35" s="145"/>
      <c r="Q35" s="147"/>
      <c r="T35" s="151"/>
      <c r="W35" s="153"/>
    </row>
    <row r="36" spans="1:45" x14ac:dyDescent="0.25">
      <c r="A36" s="9">
        <v>72</v>
      </c>
      <c r="B36" s="9" t="s">
        <v>347</v>
      </c>
      <c r="C36" s="9" t="s">
        <v>348</v>
      </c>
      <c r="D36" s="9" t="s">
        <v>117</v>
      </c>
      <c r="E36" s="9" t="s">
        <v>349</v>
      </c>
      <c r="F36" s="9">
        <v>4</v>
      </c>
      <c r="G36" s="9" t="s">
        <v>173</v>
      </c>
      <c r="H36" s="9" t="s">
        <v>166</v>
      </c>
      <c r="I36" s="9" t="s">
        <v>192</v>
      </c>
      <c r="J36" s="9" t="s">
        <v>350</v>
      </c>
      <c r="K36" s="11" t="s">
        <v>205</v>
      </c>
      <c r="L36" s="9" t="s">
        <v>142</v>
      </c>
      <c r="M36" s="9" t="s">
        <v>351</v>
      </c>
      <c r="N36" s="145" t="s">
        <v>141</v>
      </c>
      <c r="O36" s="9" t="s">
        <v>142</v>
      </c>
      <c r="P36" s="9" t="s">
        <v>352</v>
      </c>
      <c r="Q36" s="147" t="s">
        <v>141</v>
      </c>
      <c r="R36" s="9" t="s">
        <v>142</v>
      </c>
      <c r="S36" s="9" t="s">
        <v>352</v>
      </c>
      <c r="T36" s="151" t="s">
        <v>141</v>
      </c>
      <c r="U36" s="9" t="s">
        <v>230</v>
      </c>
      <c r="V36" s="9" t="s">
        <v>352</v>
      </c>
      <c r="W36" s="153" t="s">
        <v>141</v>
      </c>
      <c r="X36" s="9">
        <v>6.5</v>
      </c>
      <c r="Z36" s="9" t="b">
        <f t="shared" si="0"/>
        <v>0</v>
      </c>
      <c r="AA36" s="9" t="b">
        <f t="shared" si="1"/>
        <v>0</v>
      </c>
      <c r="AB36" s="9" t="b">
        <f t="shared" si="2"/>
        <v>0</v>
      </c>
      <c r="AC36" s="9" t="b">
        <f t="shared" si="3"/>
        <v>0</v>
      </c>
      <c r="AD36" s="9" t="b">
        <f t="shared" si="4"/>
        <v>0</v>
      </c>
      <c r="AE36" s="9" t="b">
        <f t="shared" si="5"/>
        <v>0</v>
      </c>
      <c r="AF36" s="9" t="b">
        <f t="shared" si="6"/>
        <v>0</v>
      </c>
      <c r="AG36" s="9" t="b">
        <f t="shared" si="7"/>
        <v>0</v>
      </c>
      <c r="AH36" s="9" t="b">
        <f t="shared" si="8"/>
        <v>0</v>
      </c>
      <c r="AI36" s="9" t="b">
        <f t="shared" si="9"/>
        <v>0</v>
      </c>
      <c r="AJ36" s="9" t="b">
        <f t="shared" si="10"/>
        <v>0</v>
      </c>
      <c r="AK36" s="9" t="b">
        <f t="shared" si="11"/>
        <v>0</v>
      </c>
      <c r="AL36" s="9" t="b">
        <f t="shared" si="12"/>
        <v>0</v>
      </c>
      <c r="AM36" s="9" t="b">
        <f t="shared" si="13"/>
        <v>0</v>
      </c>
      <c r="AN36" s="9" t="b">
        <f t="shared" si="14"/>
        <v>0</v>
      </c>
      <c r="AO36" s="9" t="b">
        <f t="shared" si="15"/>
        <v>0</v>
      </c>
      <c r="AP36" s="9" t="b">
        <f t="shared" si="16"/>
        <v>0</v>
      </c>
      <c r="AQ36" s="9" t="b">
        <f t="shared" si="17"/>
        <v>0</v>
      </c>
      <c r="AR36" s="9" t="b">
        <f t="shared" si="18"/>
        <v>0</v>
      </c>
      <c r="AS36" s="9" t="b">
        <f t="shared" si="19"/>
        <v>0</v>
      </c>
    </row>
    <row r="37" spans="1:45" x14ac:dyDescent="0.25">
      <c r="M37" s="16"/>
      <c r="N37" s="146"/>
      <c r="Q37" s="147"/>
      <c r="S37" s="16"/>
      <c r="T37" s="152"/>
      <c r="V37" s="16"/>
      <c r="W37" s="154"/>
    </row>
    <row r="38" spans="1:45" x14ac:dyDescent="0.25">
      <c r="A38" s="9">
        <v>75</v>
      </c>
      <c r="B38" s="9" t="s">
        <v>359</v>
      </c>
      <c r="C38" s="9" t="s">
        <v>360</v>
      </c>
      <c r="D38" s="9" t="s">
        <v>117</v>
      </c>
      <c r="E38" s="9" t="s">
        <v>361</v>
      </c>
      <c r="F38" s="9">
        <v>4</v>
      </c>
      <c r="G38" s="9" t="s">
        <v>173</v>
      </c>
      <c r="H38" s="9" t="s">
        <v>120</v>
      </c>
      <c r="I38" s="9" t="s">
        <v>121</v>
      </c>
      <c r="J38" s="9" t="s">
        <v>362</v>
      </c>
      <c r="K38" s="11" t="s">
        <v>123</v>
      </c>
      <c r="L38" s="9" t="s">
        <v>192</v>
      </c>
      <c r="M38" s="9" t="s">
        <v>363</v>
      </c>
      <c r="N38" s="145" t="s">
        <v>126</v>
      </c>
      <c r="O38" s="9" t="s">
        <v>154</v>
      </c>
      <c r="P38" s="9" t="s">
        <v>364</v>
      </c>
      <c r="Q38" s="147" t="s">
        <v>130</v>
      </c>
      <c r="R38" s="9" t="s">
        <v>192</v>
      </c>
      <c r="S38" s="10" t="s">
        <v>365</v>
      </c>
      <c r="T38" s="151" t="s">
        <v>130</v>
      </c>
      <c r="U38" s="9" t="s">
        <v>124</v>
      </c>
      <c r="V38" s="9" t="s">
        <v>366</v>
      </c>
      <c r="W38" s="153" t="s">
        <v>130</v>
      </c>
      <c r="X38" s="9">
        <v>12.5</v>
      </c>
      <c r="Z38" s="9" t="b">
        <f t="shared" si="0"/>
        <v>1</v>
      </c>
      <c r="AA38" s="9" t="b">
        <f t="shared" si="1"/>
        <v>1</v>
      </c>
      <c r="AB38" s="9" t="b">
        <f t="shared" si="2"/>
        <v>1</v>
      </c>
      <c r="AC38" s="9" t="b">
        <f t="shared" si="3"/>
        <v>0</v>
      </c>
      <c r="AD38" s="9" t="b">
        <f t="shared" si="4"/>
        <v>0</v>
      </c>
      <c r="AE38" s="9" t="b">
        <f t="shared" si="5"/>
        <v>0</v>
      </c>
      <c r="AF38" s="9" t="b">
        <f t="shared" si="6"/>
        <v>0</v>
      </c>
      <c r="AG38" s="9" t="b">
        <f t="shared" si="7"/>
        <v>0</v>
      </c>
      <c r="AH38" s="9" t="b">
        <f t="shared" si="8"/>
        <v>0</v>
      </c>
      <c r="AI38" s="9" t="b">
        <f t="shared" si="9"/>
        <v>0</v>
      </c>
      <c r="AJ38" s="9" t="b">
        <f t="shared" si="10"/>
        <v>0</v>
      </c>
      <c r="AK38" s="9" t="b">
        <f t="shared" si="11"/>
        <v>0</v>
      </c>
      <c r="AL38" s="9" t="b">
        <f t="shared" si="12"/>
        <v>0</v>
      </c>
      <c r="AM38" s="9" t="b">
        <f t="shared" si="13"/>
        <v>0</v>
      </c>
      <c r="AN38" s="9" t="b">
        <f t="shared" si="14"/>
        <v>0</v>
      </c>
      <c r="AO38" s="9" t="b">
        <f t="shared" si="15"/>
        <v>0</v>
      </c>
      <c r="AP38" s="9" t="b">
        <f t="shared" si="16"/>
        <v>0</v>
      </c>
      <c r="AQ38" s="9" t="b">
        <f t="shared" si="17"/>
        <v>0</v>
      </c>
      <c r="AR38" s="9" t="b">
        <f t="shared" si="18"/>
        <v>0</v>
      </c>
      <c r="AS38" s="9" t="b">
        <f t="shared" si="19"/>
        <v>0</v>
      </c>
    </row>
    <row r="39" spans="1:45" x14ac:dyDescent="0.25">
      <c r="A39" s="9">
        <v>76</v>
      </c>
      <c r="B39" s="9" t="s">
        <v>115</v>
      </c>
      <c r="C39" s="9" t="s">
        <v>367</v>
      </c>
      <c r="D39" s="9" t="s">
        <v>133</v>
      </c>
      <c r="E39" s="9" t="s">
        <v>134</v>
      </c>
      <c r="F39" s="9">
        <v>3</v>
      </c>
      <c r="G39" s="9" t="s">
        <v>119</v>
      </c>
      <c r="H39" s="9" t="s">
        <v>135</v>
      </c>
      <c r="I39" s="9" t="s">
        <v>128</v>
      </c>
      <c r="J39" s="9" t="s">
        <v>368</v>
      </c>
      <c r="K39" s="11" t="s">
        <v>205</v>
      </c>
      <c r="L39" s="9" t="s">
        <v>139</v>
      </c>
      <c r="M39" s="16" t="s">
        <v>369</v>
      </c>
      <c r="N39" s="146" t="s">
        <v>126</v>
      </c>
      <c r="O39" s="9" t="s">
        <v>136</v>
      </c>
      <c r="P39" s="9" t="s">
        <v>370</v>
      </c>
      <c r="Q39" s="147" t="s">
        <v>123</v>
      </c>
      <c r="R39" s="9" t="s">
        <v>154</v>
      </c>
      <c r="S39" s="9" t="s">
        <v>371</v>
      </c>
      <c r="T39" s="151" t="s">
        <v>130</v>
      </c>
      <c r="U39" s="9" t="s">
        <v>192</v>
      </c>
      <c r="V39" s="9" t="s">
        <v>372</v>
      </c>
      <c r="W39" s="153" t="s">
        <v>130</v>
      </c>
      <c r="X39" s="9">
        <v>15.2</v>
      </c>
      <c r="Z39" s="9" t="b">
        <f t="shared" si="0"/>
        <v>0</v>
      </c>
      <c r="AA39" s="9" t="b">
        <f t="shared" si="1"/>
        <v>0</v>
      </c>
      <c r="AB39" s="9" t="b">
        <f t="shared" si="2"/>
        <v>0</v>
      </c>
      <c r="AC39" s="9" t="b">
        <f t="shared" si="3"/>
        <v>1</v>
      </c>
      <c r="AD39" s="9" t="b">
        <f t="shared" si="4"/>
        <v>1</v>
      </c>
      <c r="AE39" s="9" t="b">
        <f t="shared" si="5"/>
        <v>1</v>
      </c>
      <c r="AF39" s="9" t="b">
        <f t="shared" si="6"/>
        <v>0</v>
      </c>
      <c r="AG39" s="9" t="b">
        <f t="shared" si="7"/>
        <v>0</v>
      </c>
      <c r="AH39" s="9" t="b">
        <f t="shared" si="8"/>
        <v>0</v>
      </c>
      <c r="AI39" s="9" t="b">
        <f t="shared" si="9"/>
        <v>0</v>
      </c>
      <c r="AJ39" s="9" t="b">
        <f t="shared" si="10"/>
        <v>0</v>
      </c>
      <c r="AK39" s="9" t="b">
        <f t="shared" si="11"/>
        <v>0</v>
      </c>
      <c r="AL39" s="9" t="b">
        <f t="shared" si="12"/>
        <v>0</v>
      </c>
      <c r="AM39" s="9" t="b">
        <f t="shared" si="13"/>
        <v>0</v>
      </c>
      <c r="AN39" s="9" t="b">
        <f t="shared" si="14"/>
        <v>0</v>
      </c>
      <c r="AO39" s="9" t="b">
        <f t="shared" si="15"/>
        <v>0</v>
      </c>
      <c r="AP39" s="9" t="b">
        <f t="shared" si="16"/>
        <v>0</v>
      </c>
      <c r="AQ39" s="9" t="b">
        <f t="shared" si="17"/>
        <v>0</v>
      </c>
      <c r="AR39" s="9" t="b">
        <f t="shared" si="18"/>
        <v>0</v>
      </c>
      <c r="AS39" s="9" t="b">
        <f t="shared" si="19"/>
        <v>0</v>
      </c>
    </row>
    <row r="40" spans="1:45" x14ac:dyDescent="0.25">
      <c r="A40" s="9">
        <v>77</v>
      </c>
      <c r="B40" s="9" t="s">
        <v>115</v>
      </c>
      <c r="C40" s="9" t="s">
        <v>373</v>
      </c>
      <c r="D40" s="9" t="s">
        <v>117</v>
      </c>
      <c r="E40" s="9" t="s">
        <v>374</v>
      </c>
      <c r="F40" s="9">
        <v>4</v>
      </c>
      <c r="G40" s="9" t="s">
        <v>173</v>
      </c>
      <c r="H40" s="9" t="s">
        <v>120</v>
      </c>
      <c r="I40" s="9" t="s">
        <v>124</v>
      </c>
      <c r="J40" s="9" t="s">
        <v>375</v>
      </c>
      <c r="K40" s="11" t="s">
        <v>126</v>
      </c>
      <c r="L40" s="9" t="s">
        <v>124</v>
      </c>
      <c r="M40" s="9" t="s">
        <v>376</v>
      </c>
      <c r="N40" s="145" t="s">
        <v>126</v>
      </c>
      <c r="O40" s="9" t="s">
        <v>124</v>
      </c>
      <c r="Q40" s="147" t="s">
        <v>141</v>
      </c>
      <c r="R40" s="9" t="s">
        <v>124</v>
      </c>
      <c r="T40" s="151" t="s">
        <v>141</v>
      </c>
      <c r="U40" s="9" t="s">
        <v>142</v>
      </c>
      <c r="W40" s="153" t="s">
        <v>141</v>
      </c>
      <c r="X40" s="9">
        <v>6.1</v>
      </c>
      <c r="Z40" s="9" t="b">
        <f t="shared" si="0"/>
        <v>0</v>
      </c>
      <c r="AA40" s="9" t="b">
        <f t="shared" si="1"/>
        <v>0</v>
      </c>
      <c r="AB40" s="9" t="b">
        <f t="shared" si="2"/>
        <v>0</v>
      </c>
      <c r="AC40" s="9" t="b">
        <f t="shared" si="3"/>
        <v>0</v>
      </c>
      <c r="AD40" s="9" t="b">
        <f t="shared" si="4"/>
        <v>0</v>
      </c>
      <c r="AE40" s="9" t="b">
        <f t="shared" si="5"/>
        <v>0</v>
      </c>
      <c r="AF40" s="9" t="b">
        <f t="shared" si="6"/>
        <v>0</v>
      </c>
      <c r="AG40" s="9" t="b">
        <f t="shared" si="7"/>
        <v>0</v>
      </c>
      <c r="AH40" s="9" t="b">
        <f t="shared" si="8"/>
        <v>0</v>
      </c>
      <c r="AI40" s="9" t="b">
        <f t="shared" si="9"/>
        <v>0</v>
      </c>
      <c r="AJ40" s="9" t="b">
        <f t="shared" si="10"/>
        <v>0</v>
      </c>
      <c r="AK40" s="9" t="b">
        <f t="shared" si="11"/>
        <v>0</v>
      </c>
      <c r="AL40" s="9" t="b">
        <f t="shared" si="12"/>
        <v>0</v>
      </c>
      <c r="AM40" s="9" t="b">
        <f t="shared" si="13"/>
        <v>0</v>
      </c>
      <c r="AN40" s="9" t="b">
        <f t="shared" si="14"/>
        <v>0</v>
      </c>
      <c r="AO40" s="9" t="b">
        <f t="shared" si="15"/>
        <v>0</v>
      </c>
      <c r="AP40" s="9" t="b">
        <f t="shared" si="16"/>
        <v>0</v>
      </c>
      <c r="AQ40" s="9" t="b">
        <f t="shared" si="17"/>
        <v>0</v>
      </c>
      <c r="AR40" s="9" t="b">
        <f t="shared" si="18"/>
        <v>0</v>
      </c>
      <c r="AS40" s="9" t="b">
        <f t="shared" si="19"/>
        <v>0</v>
      </c>
    </row>
    <row r="41" spans="1:45" x14ac:dyDescent="0.25">
      <c r="A41" s="9">
        <v>78</v>
      </c>
      <c r="B41" s="9" t="s">
        <v>119</v>
      </c>
      <c r="C41" s="9" t="s">
        <v>119</v>
      </c>
      <c r="D41" s="9" t="s">
        <v>133</v>
      </c>
      <c r="E41" s="9" t="s">
        <v>377</v>
      </c>
      <c r="F41" s="9">
        <v>3</v>
      </c>
      <c r="G41" s="9" t="s">
        <v>173</v>
      </c>
      <c r="H41" s="9" t="s">
        <v>135</v>
      </c>
      <c r="I41" s="9" t="s">
        <v>157</v>
      </c>
      <c r="J41" s="9" t="s">
        <v>378</v>
      </c>
      <c r="K41" s="11" t="s">
        <v>123</v>
      </c>
      <c r="L41" s="9" t="s">
        <v>124</v>
      </c>
      <c r="M41" s="9" t="s">
        <v>379</v>
      </c>
      <c r="N41" s="145" t="s">
        <v>126</v>
      </c>
      <c r="O41" s="9" t="s">
        <v>227</v>
      </c>
      <c r="P41" s="9" t="s">
        <v>380</v>
      </c>
      <c r="Q41" s="147" t="s">
        <v>123</v>
      </c>
      <c r="R41" s="9" t="s">
        <v>128</v>
      </c>
      <c r="S41" s="9" t="s">
        <v>381</v>
      </c>
      <c r="T41" s="151" t="s">
        <v>130</v>
      </c>
      <c r="U41" s="9" t="s">
        <v>128</v>
      </c>
      <c r="V41" s="9" t="s">
        <v>382</v>
      </c>
      <c r="W41" s="153" t="s">
        <v>130</v>
      </c>
      <c r="X41" s="9">
        <v>5.9</v>
      </c>
      <c r="Z41" s="9" t="b">
        <f t="shared" si="0"/>
        <v>1</v>
      </c>
      <c r="AA41" s="9" t="b">
        <f t="shared" si="1"/>
        <v>1</v>
      </c>
      <c r="AB41" s="9" t="b">
        <f t="shared" si="2"/>
        <v>1</v>
      </c>
      <c r="AC41" s="9" t="b">
        <f t="shared" si="3"/>
        <v>1</v>
      </c>
      <c r="AD41" s="9" t="b">
        <f t="shared" si="4"/>
        <v>1</v>
      </c>
      <c r="AE41" s="9" t="b">
        <f t="shared" si="5"/>
        <v>1</v>
      </c>
      <c r="AF41" s="9" t="b">
        <f t="shared" si="6"/>
        <v>0</v>
      </c>
      <c r="AG41" s="9" t="b">
        <f t="shared" si="7"/>
        <v>0</v>
      </c>
      <c r="AH41" s="9" t="b">
        <f t="shared" si="8"/>
        <v>0</v>
      </c>
      <c r="AI41" s="9" t="b">
        <f t="shared" si="9"/>
        <v>0</v>
      </c>
      <c r="AJ41" s="9" t="b">
        <f t="shared" si="10"/>
        <v>0</v>
      </c>
      <c r="AK41" s="9" t="b">
        <f t="shared" si="11"/>
        <v>0</v>
      </c>
      <c r="AL41" s="9" t="b">
        <f t="shared" si="12"/>
        <v>0</v>
      </c>
      <c r="AM41" s="9" t="b">
        <f t="shared" si="13"/>
        <v>0</v>
      </c>
      <c r="AN41" s="9" t="b">
        <f t="shared" si="14"/>
        <v>0</v>
      </c>
      <c r="AO41" s="9" t="b">
        <f t="shared" si="15"/>
        <v>0</v>
      </c>
      <c r="AP41" s="9" t="b">
        <f t="shared" si="16"/>
        <v>0</v>
      </c>
      <c r="AQ41" s="9" t="b">
        <f t="shared" si="17"/>
        <v>0</v>
      </c>
      <c r="AR41" s="9" t="b">
        <f t="shared" si="18"/>
        <v>0</v>
      </c>
      <c r="AS41" s="9" t="b">
        <f t="shared" si="19"/>
        <v>0</v>
      </c>
    </row>
    <row r="42" spans="1:45" x14ac:dyDescent="0.25">
      <c r="A42" s="9">
        <v>80</v>
      </c>
      <c r="B42" s="9" t="s">
        <v>152</v>
      </c>
      <c r="C42" s="9" t="s">
        <v>383</v>
      </c>
      <c r="D42" s="9" t="s">
        <v>117</v>
      </c>
      <c r="E42" s="9" t="s">
        <v>384</v>
      </c>
      <c r="F42" s="9">
        <v>4</v>
      </c>
      <c r="G42" s="9" t="s">
        <v>119</v>
      </c>
      <c r="H42" s="9" t="s">
        <v>166</v>
      </c>
      <c r="I42" s="9" t="s">
        <v>157</v>
      </c>
      <c r="J42" s="9" t="s">
        <v>385</v>
      </c>
      <c r="K42" s="11" t="s">
        <v>123</v>
      </c>
      <c r="L42" s="9" t="s">
        <v>128</v>
      </c>
      <c r="M42" s="9" t="s">
        <v>386</v>
      </c>
      <c r="N42" s="145" t="s">
        <v>126</v>
      </c>
      <c r="O42" s="9" t="s">
        <v>230</v>
      </c>
      <c r="P42" s="9" t="s">
        <v>387</v>
      </c>
      <c r="Q42" s="147" t="s">
        <v>123</v>
      </c>
      <c r="R42" s="9" t="s">
        <v>128</v>
      </c>
      <c r="S42" s="9" t="s">
        <v>388</v>
      </c>
      <c r="T42" s="151" t="s">
        <v>130</v>
      </c>
      <c r="U42" s="9" t="s">
        <v>148</v>
      </c>
      <c r="V42" s="9" t="s">
        <v>389</v>
      </c>
      <c r="W42" s="153" t="s">
        <v>205</v>
      </c>
      <c r="X42" s="9">
        <v>5.6</v>
      </c>
      <c r="Z42" s="9" t="b">
        <f t="shared" si="0"/>
        <v>1</v>
      </c>
      <c r="AA42" s="9" t="b">
        <f t="shared" si="1"/>
        <v>1</v>
      </c>
      <c r="AB42" s="9" t="b">
        <f t="shared" si="2"/>
        <v>0</v>
      </c>
      <c r="AC42" s="9" t="b">
        <f t="shared" si="3"/>
        <v>1</v>
      </c>
      <c r="AD42" s="9" t="b">
        <f t="shared" si="4"/>
        <v>1</v>
      </c>
      <c r="AE42" s="9" t="b">
        <f t="shared" si="5"/>
        <v>0</v>
      </c>
      <c r="AF42" s="9" t="b">
        <f t="shared" si="6"/>
        <v>0</v>
      </c>
      <c r="AG42" s="9" t="b">
        <f t="shared" si="7"/>
        <v>0</v>
      </c>
      <c r="AH42" s="9" t="b">
        <f t="shared" si="8"/>
        <v>0</v>
      </c>
      <c r="AI42" s="9" t="b">
        <f t="shared" si="9"/>
        <v>0</v>
      </c>
      <c r="AJ42" s="9" t="b">
        <f t="shared" si="10"/>
        <v>1</v>
      </c>
      <c r="AK42" s="9" t="b">
        <f t="shared" si="11"/>
        <v>1</v>
      </c>
      <c r="AL42" s="9" t="b">
        <f t="shared" si="12"/>
        <v>0</v>
      </c>
      <c r="AM42" s="9" t="b">
        <f t="shared" si="13"/>
        <v>0</v>
      </c>
      <c r="AN42" s="9" t="b">
        <f t="shared" si="14"/>
        <v>0</v>
      </c>
      <c r="AO42" s="9" t="b">
        <f t="shared" si="15"/>
        <v>0</v>
      </c>
      <c r="AP42" s="9" t="b">
        <f t="shared" si="16"/>
        <v>0</v>
      </c>
      <c r="AQ42" s="9" t="b">
        <f t="shared" si="17"/>
        <v>0</v>
      </c>
      <c r="AR42" s="9" t="b">
        <f t="shared" si="18"/>
        <v>0</v>
      </c>
      <c r="AS42" s="9" t="b">
        <f t="shared" si="19"/>
        <v>0</v>
      </c>
    </row>
    <row r="43" spans="1:45" x14ac:dyDescent="0.25">
      <c r="A43" s="9">
        <v>81</v>
      </c>
      <c r="B43" s="9" t="s">
        <v>390</v>
      </c>
      <c r="C43" s="16" t="s">
        <v>391</v>
      </c>
      <c r="D43" s="9" t="s">
        <v>133</v>
      </c>
      <c r="E43" s="9" t="s">
        <v>392</v>
      </c>
      <c r="F43" s="9">
        <v>4</v>
      </c>
      <c r="G43" s="9" t="s">
        <v>119</v>
      </c>
      <c r="H43" s="9" t="s">
        <v>120</v>
      </c>
      <c r="I43" s="9" t="s">
        <v>230</v>
      </c>
      <c r="J43" s="9" t="s">
        <v>393</v>
      </c>
      <c r="K43" s="11" t="s">
        <v>141</v>
      </c>
      <c r="L43" s="9" t="s">
        <v>124</v>
      </c>
      <c r="M43" s="9" t="s">
        <v>394</v>
      </c>
      <c r="N43" s="145" t="s">
        <v>126</v>
      </c>
      <c r="O43" s="9" t="s">
        <v>227</v>
      </c>
      <c r="P43" s="9" t="s">
        <v>395</v>
      </c>
      <c r="Q43" s="147" t="s">
        <v>123</v>
      </c>
      <c r="R43" s="9" t="s">
        <v>154</v>
      </c>
      <c r="S43" s="9" t="s">
        <v>396</v>
      </c>
      <c r="T43" s="151" t="s">
        <v>130</v>
      </c>
      <c r="U43" s="9" t="s">
        <v>128</v>
      </c>
      <c r="V43" s="9" t="s">
        <v>397</v>
      </c>
      <c r="W43" s="153" t="s">
        <v>130</v>
      </c>
      <c r="X43" s="9">
        <v>7.2</v>
      </c>
      <c r="Z43" s="9" t="b">
        <f t="shared" si="0"/>
        <v>0</v>
      </c>
      <c r="AA43" s="9" t="b">
        <f t="shared" si="1"/>
        <v>0</v>
      </c>
      <c r="AB43" s="9" t="b">
        <f t="shared" si="2"/>
        <v>0</v>
      </c>
      <c r="AC43" s="9" t="b">
        <f t="shared" si="3"/>
        <v>1</v>
      </c>
      <c r="AD43" s="9" t="b">
        <f t="shared" si="4"/>
        <v>1</v>
      </c>
      <c r="AE43" s="9" t="b">
        <f t="shared" si="5"/>
        <v>1</v>
      </c>
      <c r="AF43" s="9" t="b">
        <f t="shared" si="6"/>
        <v>0</v>
      </c>
      <c r="AG43" s="9" t="b">
        <f t="shared" si="7"/>
        <v>0</v>
      </c>
      <c r="AH43" s="9" t="b">
        <f t="shared" si="8"/>
        <v>0</v>
      </c>
      <c r="AI43" s="9" t="b">
        <f t="shared" si="9"/>
        <v>0</v>
      </c>
      <c r="AJ43" s="9" t="b">
        <f t="shared" si="10"/>
        <v>0</v>
      </c>
      <c r="AK43" s="9" t="b">
        <f t="shared" si="11"/>
        <v>0</v>
      </c>
      <c r="AL43" s="9" t="b">
        <f t="shared" si="12"/>
        <v>0</v>
      </c>
      <c r="AM43" s="9" t="b">
        <f t="shared" si="13"/>
        <v>0</v>
      </c>
      <c r="AN43" s="9" t="b">
        <f t="shared" si="14"/>
        <v>0</v>
      </c>
      <c r="AO43" s="9" t="b">
        <f t="shared" si="15"/>
        <v>0</v>
      </c>
      <c r="AP43" s="9" t="b">
        <f t="shared" si="16"/>
        <v>0</v>
      </c>
      <c r="AQ43" s="9" t="b">
        <f t="shared" si="17"/>
        <v>0</v>
      </c>
      <c r="AR43" s="9" t="b">
        <f t="shared" si="18"/>
        <v>0</v>
      </c>
      <c r="AS43" s="9" t="b">
        <f t="shared" si="19"/>
        <v>0</v>
      </c>
    </row>
    <row r="44" spans="1:45" x14ac:dyDescent="0.25">
      <c r="N44" s="145"/>
      <c r="Q44" s="147"/>
      <c r="T44" s="151"/>
      <c r="W44" s="153"/>
    </row>
    <row r="45" spans="1:45" x14ac:dyDescent="0.25">
      <c r="N45" s="145"/>
      <c r="Q45" s="147"/>
      <c r="T45" s="151"/>
      <c r="W45" s="153"/>
    </row>
    <row r="46" spans="1:45" x14ac:dyDescent="0.25">
      <c r="A46" s="9">
        <v>85</v>
      </c>
      <c r="B46" s="9" t="s">
        <v>115</v>
      </c>
      <c r="C46" s="9" t="s">
        <v>115</v>
      </c>
      <c r="D46" s="9" t="s">
        <v>133</v>
      </c>
      <c r="E46" s="9" t="s">
        <v>408</v>
      </c>
      <c r="F46" s="9">
        <v>4</v>
      </c>
      <c r="G46" s="9" t="s">
        <v>119</v>
      </c>
      <c r="H46" s="9" t="s">
        <v>135</v>
      </c>
      <c r="I46" s="9" t="s">
        <v>121</v>
      </c>
      <c r="J46" s="9" t="s">
        <v>409</v>
      </c>
      <c r="K46" s="11" t="s">
        <v>123</v>
      </c>
      <c r="L46" s="9" t="s">
        <v>192</v>
      </c>
      <c r="M46" s="9" t="s">
        <v>410</v>
      </c>
      <c r="N46" s="145" t="s">
        <v>126</v>
      </c>
      <c r="O46" s="9" t="s">
        <v>121</v>
      </c>
      <c r="P46" s="9" t="s">
        <v>411</v>
      </c>
      <c r="Q46" s="147" t="s">
        <v>123</v>
      </c>
      <c r="R46" s="9" t="s">
        <v>227</v>
      </c>
      <c r="S46" s="9" t="s">
        <v>412</v>
      </c>
      <c r="T46" s="151" t="s">
        <v>156</v>
      </c>
      <c r="U46" s="9" t="s">
        <v>128</v>
      </c>
      <c r="V46" s="9" t="s">
        <v>413</v>
      </c>
      <c r="W46" s="153" t="s">
        <v>130</v>
      </c>
      <c r="X46" s="9">
        <v>7.2</v>
      </c>
      <c r="Z46" s="9" t="b">
        <f t="shared" si="0"/>
        <v>0</v>
      </c>
      <c r="AA46" s="9" t="b">
        <f t="shared" si="1"/>
        <v>1</v>
      </c>
      <c r="AB46" s="9" t="b">
        <f t="shared" si="2"/>
        <v>1</v>
      </c>
      <c r="AC46" s="9" t="b">
        <f t="shared" si="3"/>
        <v>0</v>
      </c>
      <c r="AD46" s="9" t="b">
        <f t="shared" si="4"/>
        <v>1</v>
      </c>
      <c r="AE46" s="9" t="b">
        <f t="shared" si="5"/>
        <v>1</v>
      </c>
      <c r="AF46" s="9" t="b">
        <f t="shared" si="6"/>
        <v>0</v>
      </c>
      <c r="AG46" s="9" t="b">
        <f t="shared" si="7"/>
        <v>0</v>
      </c>
      <c r="AH46" s="9" t="b">
        <f t="shared" si="8"/>
        <v>0</v>
      </c>
      <c r="AI46" s="9" t="b">
        <f t="shared" si="9"/>
        <v>0</v>
      </c>
      <c r="AJ46" s="9" t="b">
        <f t="shared" si="10"/>
        <v>0</v>
      </c>
      <c r="AK46" s="9" t="b">
        <f t="shared" si="11"/>
        <v>0</v>
      </c>
      <c r="AL46" s="9" t="b">
        <f t="shared" si="12"/>
        <v>1</v>
      </c>
      <c r="AM46" s="9" t="b">
        <f t="shared" si="13"/>
        <v>0</v>
      </c>
      <c r="AN46" s="9" t="b">
        <f t="shared" si="14"/>
        <v>0</v>
      </c>
      <c r="AO46" s="9" t="b">
        <f t="shared" si="15"/>
        <v>1</v>
      </c>
      <c r="AP46" s="9" t="b">
        <f t="shared" si="16"/>
        <v>0</v>
      </c>
      <c r="AQ46" s="9" t="b">
        <f t="shared" si="17"/>
        <v>0</v>
      </c>
      <c r="AR46" s="9" t="b">
        <f t="shared" si="18"/>
        <v>0</v>
      </c>
      <c r="AS46" s="9" t="b">
        <f t="shared" si="19"/>
        <v>0</v>
      </c>
    </row>
    <row r="47" spans="1:45" x14ac:dyDescent="0.25">
      <c r="A47" s="9">
        <v>86</v>
      </c>
      <c r="B47" s="9" t="s">
        <v>152</v>
      </c>
      <c r="D47" s="9" t="s">
        <v>133</v>
      </c>
      <c r="E47" s="9" t="s">
        <v>414</v>
      </c>
      <c r="F47" s="9">
        <v>4</v>
      </c>
      <c r="G47" s="9" t="s">
        <v>119</v>
      </c>
      <c r="H47" s="9" t="s">
        <v>166</v>
      </c>
      <c r="I47" s="9" t="s">
        <v>142</v>
      </c>
      <c r="J47" s="9" t="s">
        <v>415</v>
      </c>
      <c r="K47" s="11" t="s">
        <v>123</v>
      </c>
      <c r="L47" s="9" t="s">
        <v>139</v>
      </c>
      <c r="M47" s="16" t="s">
        <v>416</v>
      </c>
      <c r="N47" s="146" t="s">
        <v>126</v>
      </c>
      <c r="O47" s="9" t="s">
        <v>157</v>
      </c>
      <c r="P47" s="9" t="s">
        <v>417</v>
      </c>
      <c r="Q47" s="147" t="s">
        <v>123</v>
      </c>
      <c r="R47" s="9" t="s">
        <v>139</v>
      </c>
      <c r="S47" s="16" t="s">
        <v>418</v>
      </c>
      <c r="T47" s="152" t="s">
        <v>130</v>
      </c>
      <c r="U47" s="9" t="s">
        <v>128</v>
      </c>
      <c r="V47" s="9" t="s">
        <v>419</v>
      </c>
      <c r="W47" s="153" t="s">
        <v>130</v>
      </c>
      <c r="X47" s="9">
        <v>10</v>
      </c>
      <c r="Z47" s="9" t="b">
        <f t="shared" si="0"/>
        <v>1</v>
      </c>
      <c r="AA47" s="9" t="b">
        <f t="shared" si="1"/>
        <v>1</v>
      </c>
      <c r="AB47" s="9" t="b">
        <f t="shared" si="2"/>
        <v>1</v>
      </c>
      <c r="AC47" s="9" t="b">
        <f t="shared" si="3"/>
        <v>1</v>
      </c>
      <c r="AD47" s="9" t="b">
        <f t="shared" si="4"/>
        <v>1</v>
      </c>
      <c r="AE47" s="9" t="b">
        <f t="shared" si="5"/>
        <v>1</v>
      </c>
      <c r="AF47" s="9" t="b">
        <f t="shared" si="6"/>
        <v>0</v>
      </c>
      <c r="AG47" s="9" t="b">
        <f t="shared" si="7"/>
        <v>0</v>
      </c>
      <c r="AH47" s="9" t="b">
        <f t="shared" si="8"/>
        <v>0</v>
      </c>
      <c r="AI47" s="9" t="b">
        <f t="shared" si="9"/>
        <v>0</v>
      </c>
      <c r="AJ47" s="9" t="b">
        <f t="shared" si="10"/>
        <v>0</v>
      </c>
      <c r="AK47" s="9" t="b">
        <f t="shared" si="11"/>
        <v>0</v>
      </c>
      <c r="AL47" s="9" t="b">
        <f t="shared" si="12"/>
        <v>0</v>
      </c>
      <c r="AM47" s="9" t="b">
        <f t="shared" si="13"/>
        <v>0</v>
      </c>
      <c r="AN47" s="9" t="b">
        <f t="shared" si="14"/>
        <v>0</v>
      </c>
      <c r="AO47" s="9" t="b">
        <f t="shared" si="15"/>
        <v>0</v>
      </c>
      <c r="AP47" s="9" t="b">
        <f t="shared" si="16"/>
        <v>0</v>
      </c>
      <c r="AQ47" s="9" t="b">
        <f t="shared" si="17"/>
        <v>0</v>
      </c>
      <c r="AR47" s="9" t="b">
        <f t="shared" si="18"/>
        <v>0</v>
      </c>
      <c r="AS47" s="9" t="b">
        <f t="shared" si="19"/>
        <v>0</v>
      </c>
    </row>
    <row r="48" spans="1:45" x14ac:dyDescent="0.25">
      <c r="A48" s="9">
        <v>87</v>
      </c>
      <c r="B48" s="9" t="s">
        <v>119</v>
      </c>
      <c r="C48" s="9" t="s">
        <v>420</v>
      </c>
      <c r="D48" s="9" t="s">
        <v>117</v>
      </c>
      <c r="E48" s="9" t="s">
        <v>421</v>
      </c>
      <c r="F48" s="9">
        <v>4</v>
      </c>
      <c r="G48" s="9" t="s">
        <v>119</v>
      </c>
      <c r="H48" s="9" t="s">
        <v>135</v>
      </c>
      <c r="I48" s="9" t="s">
        <v>124</v>
      </c>
      <c r="J48" s="9" t="s">
        <v>422</v>
      </c>
      <c r="K48" s="11" t="s">
        <v>126</v>
      </c>
      <c r="L48" s="9" t="s">
        <v>128</v>
      </c>
      <c r="M48" s="9" t="s">
        <v>423</v>
      </c>
      <c r="N48" s="145" t="s">
        <v>126</v>
      </c>
      <c r="O48" s="9" t="s">
        <v>192</v>
      </c>
      <c r="P48" s="9" t="s">
        <v>424</v>
      </c>
      <c r="Q48" s="147" t="s">
        <v>126</v>
      </c>
      <c r="R48" s="9" t="s">
        <v>124</v>
      </c>
      <c r="S48" s="9" t="s">
        <v>425</v>
      </c>
      <c r="T48" s="151" t="s">
        <v>130</v>
      </c>
      <c r="U48" s="9" t="s">
        <v>124</v>
      </c>
      <c r="V48" s="9" t="s">
        <v>426</v>
      </c>
      <c r="W48" s="153" t="s">
        <v>130</v>
      </c>
      <c r="X48" s="9">
        <v>5.4</v>
      </c>
      <c r="Z48" s="9" t="b">
        <f t="shared" si="0"/>
        <v>0</v>
      </c>
      <c r="AA48" s="9" t="b">
        <f t="shared" si="1"/>
        <v>0</v>
      </c>
      <c r="AB48" s="9" t="b">
        <f t="shared" si="2"/>
        <v>0</v>
      </c>
      <c r="AC48" s="9" t="b">
        <f t="shared" si="3"/>
        <v>0</v>
      </c>
      <c r="AD48" s="9" t="b">
        <f t="shared" si="4"/>
        <v>0</v>
      </c>
      <c r="AE48" s="9" t="b">
        <f t="shared" si="5"/>
        <v>0</v>
      </c>
      <c r="AF48" s="9" t="b">
        <f t="shared" si="6"/>
        <v>0</v>
      </c>
      <c r="AG48" s="9" t="b">
        <f t="shared" si="7"/>
        <v>0</v>
      </c>
      <c r="AH48" s="9" t="b">
        <f t="shared" si="8"/>
        <v>0</v>
      </c>
      <c r="AI48" s="9" t="b">
        <f t="shared" si="9"/>
        <v>0</v>
      </c>
      <c r="AJ48" s="9" t="b">
        <f t="shared" si="10"/>
        <v>0</v>
      </c>
      <c r="AK48" s="9" t="b">
        <f t="shared" si="11"/>
        <v>0</v>
      </c>
      <c r="AL48" s="9" t="b">
        <f t="shared" si="12"/>
        <v>0</v>
      </c>
      <c r="AM48" s="9" t="b">
        <f t="shared" si="13"/>
        <v>0</v>
      </c>
      <c r="AN48" s="9" t="b">
        <f t="shared" si="14"/>
        <v>0</v>
      </c>
      <c r="AO48" s="9" t="b">
        <f t="shared" si="15"/>
        <v>0</v>
      </c>
      <c r="AP48" s="9" t="b">
        <f t="shared" si="16"/>
        <v>0</v>
      </c>
      <c r="AQ48" s="9" t="b">
        <f t="shared" si="17"/>
        <v>0</v>
      </c>
      <c r="AR48" s="9" t="b">
        <f t="shared" si="18"/>
        <v>0</v>
      </c>
      <c r="AS48" s="9" t="b">
        <f t="shared" si="19"/>
        <v>0</v>
      </c>
    </row>
    <row r="49" spans="1:45" x14ac:dyDescent="0.25">
      <c r="A49" s="9">
        <v>88</v>
      </c>
      <c r="B49" s="9" t="s">
        <v>427</v>
      </c>
      <c r="D49" s="9" t="s">
        <v>133</v>
      </c>
      <c r="E49" s="9" t="s">
        <v>428</v>
      </c>
      <c r="F49" s="9">
        <v>3</v>
      </c>
      <c r="G49" s="9" t="s">
        <v>173</v>
      </c>
      <c r="H49" s="9" t="s">
        <v>135</v>
      </c>
      <c r="I49" s="9" t="s">
        <v>121</v>
      </c>
      <c r="K49" s="11" t="s">
        <v>141</v>
      </c>
      <c r="L49" s="9" t="s">
        <v>124</v>
      </c>
      <c r="N49" s="145" t="s">
        <v>141</v>
      </c>
      <c r="O49" s="9" t="s">
        <v>121</v>
      </c>
      <c r="Q49" s="147" t="s">
        <v>141</v>
      </c>
      <c r="R49" s="9" t="s">
        <v>157</v>
      </c>
      <c r="T49" s="151" t="s">
        <v>141</v>
      </c>
      <c r="U49" s="9" t="s">
        <v>128</v>
      </c>
      <c r="W49" s="153" t="s">
        <v>141</v>
      </c>
      <c r="X49" s="9">
        <v>4.3</v>
      </c>
      <c r="Z49" s="9" t="b">
        <f t="shared" si="0"/>
        <v>0</v>
      </c>
      <c r="AA49" s="9" t="b">
        <f t="shared" si="1"/>
        <v>0</v>
      </c>
      <c r="AB49" s="9" t="b">
        <f t="shared" si="2"/>
        <v>0</v>
      </c>
      <c r="AC49" s="9" t="b">
        <f t="shared" si="3"/>
        <v>0</v>
      </c>
      <c r="AD49" s="9" t="b">
        <f t="shared" si="4"/>
        <v>0</v>
      </c>
      <c r="AE49" s="9" t="b">
        <f t="shared" si="5"/>
        <v>0</v>
      </c>
      <c r="AF49" s="9" t="b">
        <f t="shared" si="6"/>
        <v>0</v>
      </c>
      <c r="AG49" s="9" t="b">
        <f t="shared" si="7"/>
        <v>0</v>
      </c>
      <c r="AH49" s="9" t="b">
        <f t="shared" si="8"/>
        <v>0</v>
      </c>
      <c r="AI49" s="9" t="b">
        <f t="shared" si="9"/>
        <v>0</v>
      </c>
      <c r="AJ49" s="9" t="b">
        <f t="shared" si="10"/>
        <v>0</v>
      </c>
      <c r="AK49" s="9" t="b">
        <f t="shared" si="11"/>
        <v>0</v>
      </c>
      <c r="AL49" s="9" t="b">
        <f t="shared" si="12"/>
        <v>0</v>
      </c>
      <c r="AM49" s="9" t="b">
        <f t="shared" si="13"/>
        <v>0</v>
      </c>
      <c r="AN49" s="9" t="b">
        <f t="shared" si="14"/>
        <v>0</v>
      </c>
      <c r="AO49" s="9" t="b">
        <f t="shared" si="15"/>
        <v>0</v>
      </c>
      <c r="AP49" s="9" t="b">
        <f t="shared" si="16"/>
        <v>0</v>
      </c>
      <c r="AQ49" s="9" t="b">
        <f t="shared" si="17"/>
        <v>0</v>
      </c>
      <c r="AR49" s="9" t="b">
        <f t="shared" si="18"/>
        <v>0</v>
      </c>
      <c r="AS49" s="9" t="b">
        <f t="shared" si="19"/>
        <v>0</v>
      </c>
    </row>
    <row r="50" spans="1:45" x14ac:dyDescent="0.25">
      <c r="A50" s="9">
        <v>89</v>
      </c>
      <c r="B50" s="9" t="s">
        <v>429</v>
      </c>
      <c r="C50" s="9" t="s">
        <v>430</v>
      </c>
      <c r="D50" s="9" t="s">
        <v>133</v>
      </c>
      <c r="E50" s="9" t="s">
        <v>431</v>
      </c>
      <c r="F50" s="9">
        <v>3</v>
      </c>
      <c r="G50" s="9" t="s">
        <v>119</v>
      </c>
      <c r="H50" s="9" t="s">
        <v>120</v>
      </c>
      <c r="I50" s="9" t="s">
        <v>136</v>
      </c>
      <c r="J50" s="9" t="s">
        <v>432</v>
      </c>
      <c r="K50" s="11" t="s">
        <v>156</v>
      </c>
      <c r="L50" s="9" t="s">
        <v>227</v>
      </c>
      <c r="M50" s="9" t="s">
        <v>433</v>
      </c>
      <c r="N50" s="145" t="s">
        <v>141</v>
      </c>
      <c r="O50" s="9" t="s">
        <v>230</v>
      </c>
      <c r="P50" s="9" t="s">
        <v>434</v>
      </c>
      <c r="Q50" s="147" t="s">
        <v>123</v>
      </c>
      <c r="R50" s="9" t="s">
        <v>124</v>
      </c>
      <c r="S50" s="9" t="s">
        <v>435</v>
      </c>
      <c r="T50" s="151" t="s">
        <v>130</v>
      </c>
      <c r="U50" s="9" t="s">
        <v>136</v>
      </c>
      <c r="V50" s="9" t="s">
        <v>436</v>
      </c>
      <c r="W50" s="153" t="s">
        <v>156</v>
      </c>
      <c r="X50" s="9">
        <v>8.6</v>
      </c>
      <c r="Z50" s="9" t="b">
        <f t="shared" si="0"/>
        <v>0</v>
      </c>
      <c r="AA50" s="9" t="b">
        <f t="shared" si="1"/>
        <v>0</v>
      </c>
      <c r="AB50" s="9" t="b">
        <f t="shared" si="2"/>
        <v>0</v>
      </c>
      <c r="AC50" s="9" t="b">
        <f t="shared" si="3"/>
        <v>1</v>
      </c>
      <c r="AD50" s="9" t="b">
        <f t="shared" si="4"/>
        <v>0</v>
      </c>
      <c r="AE50" s="9" t="b">
        <f t="shared" si="5"/>
        <v>0</v>
      </c>
      <c r="AF50" s="9" t="b">
        <f t="shared" si="6"/>
        <v>0</v>
      </c>
      <c r="AG50" s="9" t="b">
        <f t="shared" si="7"/>
        <v>0</v>
      </c>
      <c r="AH50" s="9" t="b">
        <f t="shared" si="8"/>
        <v>0</v>
      </c>
      <c r="AI50" s="9" t="b">
        <f t="shared" si="9"/>
        <v>0</v>
      </c>
      <c r="AJ50" s="9" t="b">
        <f t="shared" si="10"/>
        <v>0</v>
      </c>
      <c r="AK50" s="9" t="b">
        <f t="shared" si="11"/>
        <v>0</v>
      </c>
      <c r="AL50" s="9" t="b">
        <f t="shared" si="12"/>
        <v>0</v>
      </c>
      <c r="AM50" s="9" t="b">
        <f t="shared" si="13"/>
        <v>0</v>
      </c>
      <c r="AN50" s="9" t="b">
        <f t="shared" si="14"/>
        <v>0</v>
      </c>
      <c r="AO50" s="9" t="b">
        <f t="shared" si="15"/>
        <v>0</v>
      </c>
      <c r="AP50" s="9" t="b">
        <f t="shared" si="16"/>
        <v>0</v>
      </c>
      <c r="AQ50" s="9" t="b">
        <f t="shared" si="17"/>
        <v>1</v>
      </c>
      <c r="AR50" s="9" t="b">
        <f t="shared" si="18"/>
        <v>0</v>
      </c>
      <c r="AS50" s="9" t="b">
        <f t="shared" si="19"/>
        <v>0</v>
      </c>
    </row>
    <row r="51" spans="1:45" x14ac:dyDescent="0.25">
      <c r="A51" s="9">
        <v>90</v>
      </c>
      <c r="B51" s="9" t="s">
        <v>119</v>
      </c>
      <c r="C51" s="9" t="s">
        <v>119</v>
      </c>
      <c r="D51" s="9" t="s">
        <v>133</v>
      </c>
      <c r="E51" s="9" t="s">
        <v>437</v>
      </c>
      <c r="F51" s="9">
        <v>4</v>
      </c>
      <c r="G51" s="9" t="s">
        <v>119</v>
      </c>
      <c r="H51" s="9" t="s">
        <v>120</v>
      </c>
      <c r="I51" s="9" t="s">
        <v>136</v>
      </c>
      <c r="J51" s="16" t="s">
        <v>438</v>
      </c>
      <c r="K51" s="17" t="s">
        <v>141</v>
      </c>
      <c r="L51" s="9" t="s">
        <v>124</v>
      </c>
      <c r="M51" s="16" t="s">
        <v>439</v>
      </c>
      <c r="N51" s="146" t="s">
        <v>126</v>
      </c>
      <c r="O51" s="9" t="s">
        <v>124</v>
      </c>
      <c r="P51" s="9" t="s">
        <v>440</v>
      </c>
      <c r="Q51" s="147" t="s">
        <v>736</v>
      </c>
      <c r="R51" s="9" t="s">
        <v>154</v>
      </c>
      <c r="S51" s="16" t="s">
        <v>441</v>
      </c>
      <c r="T51" s="152" t="s">
        <v>130</v>
      </c>
      <c r="U51" s="9" t="s">
        <v>124</v>
      </c>
      <c r="V51" s="9" t="s">
        <v>442</v>
      </c>
      <c r="W51" s="153" t="s">
        <v>736</v>
      </c>
      <c r="X51" s="9">
        <v>8.6999999999999993</v>
      </c>
      <c r="Z51" s="9" t="b">
        <f t="shared" si="0"/>
        <v>0</v>
      </c>
      <c r="AA51" s="9" t="b">
        <f t="shared" si="1"/>
        <v>0</v>
      </c>
      <c r="AB51" s="9" t="b">
        <f t="shared" si="2"/>
        <v>0</v>
      </c>
      <c r="AC51" s="9" t="b">
        <f t="shared" si="3"/>
        <v>0</v>
      </c>
      <c r="AD51" s="9" t="b">
        <f t="shared" si="4"/>
        <v>0</v>
      </c>
      <c r="AE51" s="9" t="b">
        <f t="shared" si="5"/>
        <v>0</v>
      </c>
      <c r="AF51" s="9" t="b">
        <f t="shared" si="6"/>
        <v>0</v>
      </c>
      <c r="AG51" s="9" t="b">
        <f t="shared" si="7"/>
        <v>0</v>
      </c>
      <c r="AH51" s="9" t="b">
        <f t="shared" si="8"/>
        <v>0</v>
      </c>
      <c r="AI51" s="9" t="b">
        <f t="shared" si="9"/>
        <v>0</v>
      </c>
      <c r="AJ51" s="9" t="b">
        <f t="shared" si="10"/>
        <v>0</v>
      </c>
      <c r="AK51" s="9" t="b">
        <f t="shared" si="11"/>
        <v>0</v>
      </c>
      <c r="AL51" s="9" t="b">
        <f t="shared" si="12"/>
        <v>0</v>
      </c>
      <c r="AM51" s="9" t="b">
        <f t="shared" si="13"/>
        <v>0</v>
      </c>
      <c r="AN51" s="9" t="b">
        <f t="shared" si="14"/>
        <v>0</v>
      </c>
      <c r="AO51" s="9" t="b">
        <f t="shared" si="15"/>
        <v>0</v>
      </c>
      <c r="AP51" s="9" t="b">
        <f t="shared" si="16"/>
        <v>0</v>
      </c>
      <c r="AQ51" s="9" t="b">
        <f t="shared" si="17"/>
        <v>0</v>
      </c>
      <c r="AR51" s="9" t="b">
        <f t="shared" si="18"/>
        <v>0</v>
      </c>
      <c r="AS51" s="9" t="b">
        <f t="shared" si="19"/>
        <v>0</v>
      </c>
    </row>
    <row r="52" spans="1:45" x14ac:dyDescent="0.25">
      <c r="N52" s="145"/>
      <c r="Q52" s="147"/>
      <c r="T52" s="151"/>
      <c r="W52" s="153"/>
    </row>
    <row r="53" spans="1:45" x14ac:dyDescent="0.25">
      <c r="A53" s="9">
        <v>93</v>
      </c>
      <c r="B53" s="9" t="s">
        <v>115</v>
      </c>
      <c r="C53" s="16" t="s">
        <v>449</v>
      </c>
      <c r="D53" s="9" t="s">
        <v>133</v>
      </c>
      <c r="E53" s="9" t="s">
        <v>450</v>
      </c>
      <c r="F53" s="9">
        <v>4</v>
      </c>
      <c r="G53" s="9" t="s">
        <v>173</v>
      </c>
      <c r="H53" s="9" t="s">
        <v>166</v>
      </c>
      <c r="I53" s="9" t="s">
        <v>139</v>
      </c>
      <c r="J53" s="9" t="s">
        <v>451</v>
      </c>
      <c r="K53" s="11" t="s">
        <v>126</v>
      </c>
      <c r="L53" s="9" t="s">
        <v>124</v>
      </c>
      <c r="M53" s="9" t="s">
        <v>451</v>
      </c>
      <c r="N53" s="145" t="s">
        <v>126</v>
      </c>
      <c r="O53" s="9" t="s">
        <v>139</v>
      </c>
      <c r="P53" s="9" t="s">
        <v>451</v>
      </c>
      <c r="Q53" s="147" t="s">
        <v>126</v>
      </c>
      <c r="R53" s="9" t="s">
        <v>124</v>
      </c>
      <c r="S53" s="9" t="s">
        <v>452</v>
      </c>
      <c r="T53" s="151" t="s">
        <v>130</v>
      </c>
      <c r="U53" s="9" t="s">
        <v>124</v>
      </c>
      <c r="V53" s="9" t="s">
        <v>453</v>
      </c>
      <c r="W53" s="153" t="s">
        <v>130</v>
      </c>
      <c r="X53" s="9">
        <v>6.1</v>
      </c>
      <c r="Z53" s="9" t="b">
        <f t="shared" si="0"/>
        <v>0</v>
      </c>
      <c r="AA53" s="9" t="b">
        <f t="shared" si="1"/>
        <v>0</v>
      </c>
      <c r="AB53" s="9" t="b">
        <f t="shared" si="2"/>
        <v>0</v>
      </c>
      <c r="AC53" s="9" t="b">
        <f t="shared" si="3"/>
        <v>0</v>
      </c>
      <c r="AD53" s="9" t="b">
        <f t="shared" si="4"/>
        <v>0</v>
      </c>
      <c r="AE53" s="9" t="b">
        <f t="shared" si="5"/>
        <v>0</v>
      </c>
      <c r="AF53" s="9" t="b">
        <f t="shared" si="6"/>
        <v>0</v>
      </c>
      <c r="AG53" s="9" t="b">
        <f t="shared" si="7"/>
        <v>0</v>
      </c>
      <c r="AH53" s="9" t="b">
        <f t="shared" si="8"/>
        <v>0</v>
      </c>
      <c r="AI53" s="9" t="b">
        <f t="shared" si="9"/>
        <v>0</v>
      </c>
      <c r="AJ53" s="9" t="b">
        <f t="shared" si="10"/>
        <v>0</v>
      </c>
      <c r="AK53" s="9" t="b">
        <f t="shared" si="11"/>
        <v>0</v>
      </c>
      <c r="AL53" s="9" t="b">
        <f t="shared" si="12"/>
        <v>0</v>
      </c>
      <c r="AM53" s="9" t="b">
        <f t="shared" si="13"/>
        <v>0</v>
      </c>
      <c r="AN53" s="9" t="b">
        <f t="shared" si="14"/>
        <v>0</v>
      </c>
      <c r="AO53" s="9" t="b">
        <f t="shared" si="15"/>
        <v>0</v>
      </c>
      <c r="AP53" s="9" t="b">
        <f t="shared" si="16"/>
        <v>0</v>
      </c>
      <c r="AQ53" s="9" t="b">
        <f t="shared" si="17"/>
        <v>0</v>
      </c>
      <c r="AR53" s="9" t="b">
        <f t="shared" si="18"/>
        <v>0</v>
      </c>
      <c r="AS53" s="9" t="b">
        <f t="shared" si="19"/>
        <v>0</v>
      </c>
    </row>
    <row r="54" spans="1:45" x14ac:dyDescent="0.25">
      <c r="A54" s="9">
        <v>94</v>
      </c>
      <c r="B54" s="9" t="s">
        <v>454</v>
      </c>
      <c r="C54" s="9" t="s">
        <v>455</v>
      </c>
      <c r="D54" s="9" t="s">
        <v>133</v>
      </c>
      <c r="E54" s="9" t="s">
        <v>456</v>
      </c>
      <c r="F54" s="9">
        <v>4</v>
      </c>
      <c r="G54" s="9" t="s">
        <v>173</v>
      </c>
      <c r="H54" s="9" t="s">
        <v>135</v>
      </c>
      <c r="I54" s="9" t="s">
        <v>157</v>
      </c>
      <c r="J54" s="9" t="s">
        <v>457</v>
      </c>
      <c r="K54" s="11" t="s">
        <v>123</v>
      </c>
      <c r="L54" s="9" t="s">
        <v>192</v>
      </c>
      <c r="M54" s="9" t="s">
        <v>458</v>
      </c>
      <c r="N54" s="145" t="s">
        <v>126</v>
      </c>
      <c r="O54" s="9" t="s">
        <v>157</v>
      </c>
      <c r="P54" s="9" t="s">
        <v>459</v>
      </c>
      <c r="Q54" s="147" t="s">
        <v>123</v>
      </c>
      <c r="R54" s="9" t="s">
        <v>121</v>
      </c>
      <c r="S54" s="9" t="s">
        <v>460</v>
      </c>
      <c r="T54" s="151" t="s">
        <v>156</v>
      </c>
      <c r="U54" s="9" t="s">
        <v>148</v>
      </c>
      <c r="V54" s="9" t="s">
        <v>461</v>
      </c>
      <c r="W54" s="153" t="s">
        <v>156</v>
      </c>
      <c r="X54" s="9">
        <v>13.2</v>
      </c>
      <c r="Z54" s="9" t="b">
        <f t="shared" si="0"/>
        <v>0</v>
      </c>
      <c r="AA54" s="9" t="b">
        <f t="shared" si="1"/>
        <v>1</v>
      </c>
      <c r="AB54" s="9" t="b">
        <f t="shared" si="2"/>
        <v>0</v>
      </c>
      <c r="AC54" s="9" t="b">
        <f t="shared" si="3"/>
        <v>0</v>
      </c>
      <c r="AD54" s="9" t="b">
        <f t="shared" si="4"/>
        <v>1</v>
      </c>
      <c r="AE54" s="9" t="b">
        <f t="shared" si="5"/>
        <v>0</v>
      </c>
      <c r="AF54" s="9" t="b">
        <f t="shared" si="6"/>
        <v>0</v>
      </c>
      <c r="AG54" s="9" t="b">
        <f t="shared" si="7"/>
        <v>0</v>
      </c>
      <c r="AH54" s="9" t="b">
        <f t="shared" si="8"/>
        <v>0</v>
      </c>
      <c r="AI54" s="9" t="b">
        <f t="shared" si="9"/>
        <v>0</v>
      </c>
      <c r="AJ54" s="9" t="b">
        <f t="shared" si="10"/>
        <v>0</v>
      </c>
      <c r="AK54" s="9" t="b">
        <f t="shared" si="11"/>
        <v>0</v>
      </c>
      <c r="AL54" s="9" t="b">
        <f t="shared" si="12"/>
        <v>1</v>
      </c>
      <c r="AM54" s="9" t="b">
        <f t="shared" si="13"/>
        <v>0</v>
      </c>
      <c r="AN54" s="9" t="b">
        <f t="shared" si="14"/>
        <v>1</v>
      </c>
      <c r="AO54" s="9" t="b">
        <f t="shared" si="15"/>
        <v>1</v>
      </c>
      <c r="AP54" s="9" t="b">
        <f t="shared" si="16"/>
        <v>0</v>
      </c>
      <c r="AQ54" s="9" t="b">
        <f t="shared" si="17"/>
        <v>1</v>
      </c>
      <c r="AR54" s="9" t="b">
        <f t="shared" si="18"/>
        <v>0</v>
      </c>
      <c r="AS54" s="9" t="b">
        <f t="shared" si="19"/>
        <v>0</v>
      </c>
    </row>
    <row r="55" spans="1:45" x14ac:dyDescent="0.25">
      <c r="A55" s="9">
        <v>95</v>
      </c>
      <c r="B55" s="9" t="s">
        <v>115</v>
      </c>
      <c r="C55" s="9" t="s">
        <v>115</v>
      </c>
      <c r="D55" s="9" t="s">
        <v>117</v>
      </c>
      <c r="E55" s="9" t="s">
        <v>462</v>
      </c>
      <c r="F55" s="9">
        <v>4</v>
      </c>
      <c r="G55" s="9" t="s">
        <v>119</v>
      </c>
      <c r="H55" s="9" t="s">
        <v>120</v>
      </c>
      <c r="I55" s="9" t="s">
        <v>230</v>
      </c>
      <c r="J55" s="9" t="s">
        <v>463</v>
      </c>
      <c r="K55" s="11" t="s">
        <v>123</v>
      </c>
      <c r="L55" s="9" t="s">
        <v>128</v>
      </c>
      <c r="M55" s="9" t="s">
        <v>464</v>
      </c>
      <c r="N55" s="145" t="s">
        <v>126</v>
      </c>
      <c r="O55" s="9" t="s">
        <v>124</v>
      </c>
      <c r="P55" s="9" t="s">
        <v>465</v>
      </c>
      <c r="Q55" s="147" t="s">
        <v>736</v>
      </c>
      <c r="R55" s="9" t="s">
        <v>230</v>
      </c>
      <c r="S55" s="9" t="s">
        <v>466</v>
      </c>
      <c r="T55" s="151" t="s">
        <v>156</v>
      </c>
      <c r="U55" s="9" t="s">
        <v>128</v>
      </c>
      <c r="V55" s="9" t="s">
        <v>467</v>
      </c>
      <c r="W55" s="153" t="s">
        <v>130</v>
      </c>
      <c r="X55" s="9">
        <v>4</v>
      </c>
      <c r="Z55" s="9" t="b">
        <f t="shared" si="0"/>
        <v>0</v>
      </c>
      <c r="AA55" s="9" t="b">
        <f t="shared" si="1"/>
        <v>1</v>
      </c>
      <c r="AB55" s="9" t="b">
        <f t="shared" si="2"/>
        <v>1</v>
      </c>
      <c r="AC55" s="9" t="b">
        <f t="shared" si="3"/>
        <v>0</v>
      </c>
      <c r="AD55" s="9" t="b">
        <f t="shared" si="4"/>
        <v>0</v>
      </c>
      <c r="AE55" s="9" t="b">
        <f t="shared" si="5"/>
        <v>0</v>
      </c>
      <c r="AF55" s="9" t="b">
        <f t="shared" si="6"/>
        <v>0</v>
      </c>
      <c r="AG55" s="9" t="b">
        <f t="shared" si="7"/>
        <v>0</v>
      </c>
      <c r="AH55" s="9" t="b">
        <f t="shared" si="8"/>
        <v>0</v>
      </c>
      <c r="AI55" s="9" t="b">
        <f t="shared" si="9"/>
        <v>0</v>
      </c>
      <c r="AJ55" s="9" t="b">
        <f t="shared" si="10"/>
        <v>0</v>
      </c>
      <c r="AK55" s="9" t="b">
        <f t="shared" si="11"/>
        <v>0</v>
      </c>
      <c r="AL55" s="9" t="b">
        <f t="shared" si="12"/>
        <v>1</v>
      </c>
      <c r="AM55" s="9" t="b">
        <f t="shared" si="13"/>
        <v>0</v>
      </c>
      <c r="AN55" s="9" t="b">
        <f t="shared" si="14"/>
        <v>0</v>
      </c>
      <c r="AO55" s="9" t="b">
        <f t="shared" si="15"/>
        <v>0</v>
      </c>
      <c r="AP55" s="9" t="b">
        <f t="shared" si="16"/>
        <v>0</v>
      </c>
      <c r="AQ55" s="9" t="b">
        <f t="shared" si="17"/>
        <v>0</v>
      </c>
      <c r="AR55" s="9" t="b">
        <f t="shared" si="18"/>
        <v>0</v>
      </c>
      <c r="AS55" s="9" t="b">
        <f t="shared" si="19"/>
        <v>0</v>
      </c>
    </row>
    <row r="56" spans="1:45" x14ac:dyDescent="0.25">
      <c r="A56" s="9">
        <v>96</v>
      </c>
      <c r="B56" s="9" t="s">
        <v>152</v>
      </c>
      <c r="C56" s="9" t="s">
        <v>468</v>
      </c>
      <c r="D56" s="9" t="s">
        <v>117</v>
      </c>
      <c r="E56" s="9" t="s">
        <v>469</v>
      </c>
      <c r="F56" s="9">
        <v>4</v>
      </c>
      <c r="G56" s="9" t="s">
        <v>119</v>
      </c>
      <c r="H56" s="9" t="s">
        <v>166</v>
      </c>
      <c r="I56" s="9" t="s">
        <v>136</v>
      </c>
      <c r="J56" s="9" t="s">
        <v>470</v>
      </c>
      <c r="K56" s="11" t="s">
        <v>123</v>
      </c>
      <c r="L56" s="9" t="s">
        <v>124</v>
      </c>
      <c r="M56" s="9" t="s">
        <v>471</v>
      </c>
      <c r="N56" s="145" t="s">
        <v>126</v>
      </c>
      <c r="O56" s="9" t="s">
        <v>128</v>
      </c>
      <c r="P56" s="9" t="s">
        <v>472</v>
      </c>
      <c r="Q56" s="147" t="s">
        <v>736</v>
      </c>
      <c r="R56" s="9" t="s">
        <v>128</v>
      </c>
      <c r="S56" s="9" t="s">
        <v>473</v>
      </c>
      <c r="T56" s="151" t="s">
        <v>130</v>
      </c>
      <c r="U56" s="9" t="s">
        <v>124</v>
      </c>
      <c r="V56" s="9" t="s">
        <v>474</v>
      </c>
      <c r="W56" s="153" t="s">
        <v>130</v>
      </c>
      <c r="X56" s="9">
        <v>6.2</v>
      </c>
      <c r="Z56" s="9" t="b">
        <f t="shared" si="0"/>
        <v>1</v>
      </c>
      <c r="AA56" s="9" t="b">
        <f t="shared" si="1"/>
        <v>1</v>
      </c>
      <c r="AB56" s="9" t="b">
        <f t="shared" si="2"/>
        <v>1</v>
      </c>
      <c r="AC56" s="9" t="b">
        <f t="shared" si="3"/>
        <v>0</v>
      </c>
      <c r="AD56" s="9" t="b">
        <f t="shared" si="4"/>
        <v>0</v>
      </c>
      <c r="AE56" s="9" t="b">
        <f t="shared" si="5"/>
        <v>0</v>
      </c>
      <c r="AF56" s="9" t="b">
        <f t="shared" si="6"/>
        <v>0</v>
      </c>
      <c r="AG56" s="9" t="b">
        <f t="shared" si="7"/>
        <v>0</v>
      </c>
      <c r="AH56" s="9" t="b">
        <f t="shared" si="8"/>
        <v>0</v>
      </c>
      <c r="AI56" s="9" t="b">
        <f t="shared" si="9"/>
        <v>0</v>
      </c>
      <c r="AJ56" s="9" t="b">
        <f t="shared" si="10"/>
        <v>0</v>
      </c>
      <c r="AK56" s="9" t="b">
        <f t="shared" si="11"/>
        <v>0</v>
      </c>
      <c r="AL56" s="9" t="b">
        <f t="shared" si="12"/>
        <v>0</v>
      </c>
      <c r="AM56" s="9" t="b">
        <f t="shared" si="13"/>
        <v>0</v>
      </c>
      <c r="AN56" s="9" t="b">
        <f t="shared" si="14"/>
        <v>0</v>
      </c>
      <c r="AO56" s="9" t="b">
        <f t="shared" si="15"/>
        <v>0</v>
      </c>
      <c r="AP56" s="9" t="b">
        <f t="shared" si="16"/>
        <v>0</v>
      </c>
      <c r="AQ56" s="9" t="b">
        <f t="shared" si="17"/>
        <v>0</v>
      </c>
      <c r="AR56" s="9" t="b">
        <f t="shared" si="18"/>
        <v>0</v>
      </c>
      <c r="AS56" s="9" t="b">
        <f t="shared" si="19"/>
        <v>0</v>
      </c>
    </row>
    <row r="57" spans="1:45" x14ac:dyDescent="0.25">
      <c r="A57" s="9">
        <v>97</v>
      </c>
      <c r="B57" s="9" t="s">
        <v>119</v>
      </c>
      <c r="D57" s="9" t="s">
        <v>117</v>
      </c>
      <c r="E57" s="9" t="s">
        <v>475</v>
      </c>
      <c r="F57" s="9">
        <v>4</v>
      </c>
      <c r="G57" s="9" t="s">
        <v>173</v>
      </c>
      <c r="H57" s="9" t="s">
        <v>166</v>
      </c>
      <c r="I57" s="9" t="s">
        <v>230</v>
      </c>
      <c r="J57" s="9" t="s">
        <v>476</v>
      </c>
      <c r="K57" s="11" t="s">
        <v>123</v>
      </c>
      <c r="L57" s="9" t="s">
        <v>121</v>
      </c>
      <c r="M57" s="9" t="s">
        <v>477</v>
      </c>
      <c r="N57" s="145" t="s">
        <v>156</v>
      </c>
      <c r="O57" s="9" t="s">
        <v>148</v>
      </c>
      <c r="P57" s="9" t="s">
        <v>478</v>
      </c>
      <c r="Q57" s="147" t="s">
        <v>123</v>
      </c>
      <c r="R57" s="9" t="s">
        <v>227</v>
      </c>
      <c r="S57" s="9" t="s">
        <v>479</v>
      </c>
      <c r="T57" s="151" t="s">
        <v>156</v>
      </c>
      <c r="U57" s="9" t="s">
        <v>121</v>
      </c>
      <c r="V57" s="9" t="s">
        <v>480</v>
      </c>
      <c r="W57" s="153" t="s">
        <v>156</v>
      </c>
      <c r="X57" s="9">
        <v>7.9</v>
      </c>
      <c r="Z57" s="9" t="b">
        <f t="shared" si="0"/>
        <v>0</v>
      </c>
      <c r="AA57" s="9" t="b">
        <f t="shared" si="1"/>
        <v>0</v>
      </c>
      <c r="AB57" s="9" t="b">
        <f t="shared" si="2"/>
        <v>0</v>
      </c>
      <c r="AC57" s="9" t="b">
        <f t="shared" si="3"/>
        <v>0</v>
      </c>
      <c r="AD57" s="9" t="b">
        <f t="shared" si="4"/>
        <v>0</v>
      </c>
      <c r="AE57" s="9" t="b">
        <f t="shared" si="5"/>
        <v>0</v>
      </c>
      <c r="AF57" s="9" t="b">
        <f t="shared" si="6"/>
        <v>0</v>
      </c>
      <c r="AG57" s="9" t="b">
        <f t="shared" si="7"/>
        <v>0</v>
      </c>
      <c r="AH57" s="9" t="b">
        <f t="shared" si="8"/>
        <v>0</v>
      </c>
      <c r="AI57" s="9" t="b">
        <f t="shared" si="9"/>
        <v>0</v>
      </c>
      <c r="AJ57" s="9" t="b">
        <f t="shared" si="10"/>
        <v>0</v>
      </c>
      <c r="AK57" s="9" t="b">
        <f t="shared" si="11"/>
        <v>0</v>
      </c>
      <c r="AL57" s="9" t="b">
        <f t="shared" si="12"/>
        <v>1</v>
      </c>
      <c r="AM57" s="9" t="b">
        <f t="shared" si="13"/>
        <v>1</v>
      </c>
      <c r="AN57" s="9" t="b">
        <f t="shared" si="14"/>
        <v>1</v>
      </c>
      <c r="AO57" s="9" t="b">
        <f t="shared" si="15"/>
        <v>1</v>
      </c>
      <c r="AP57" s="9" t="b">
        <f t="shared" si="16"/>
        <v>1</v>
      </c>
      <c r="AQ57" s="9" t="b">
        <f t="shared" si="17"/>
        <v>1</v>
      </c>
      <c r="AR57" s="9" t="b">
        <f t="shared" si="18"/>
        <v>0</v>
      </c>
      <c r="AS57" s="9" t="b">
        <f t="shared" si="19"/>
        <v>0</v>
      </c>
    </row>
    <row r="58" spans="1:45" x14ac:dyDescent="0.25">
      <c r="A58" s="9">
        <v>98</v>
      </c>
      <c r="B58" s="9" t="s">
        <v>481</v>
      </c>
      <c r="C58" s="9" t="s">
        <v>482</v>
      </c>
      <c r="D58" s="9" t="s">
        <v>117</v>
      </c>
      <c r="E58" s="9" t="s">
        <v>483</v>
      </c>
      <c r="F58" s="9">
        <v>4</v>
      </c>
      <c r="G58" s="9" t="s">
        <v>119</v>
      </c>
      <c r="H58" s="9" t="s">
        <v>120</v>
      </c>
      <c r="I58" s="9" t="s">
        <v>121</v>
      </c>
      <c r="J58" s="16" t="s">
        <v>484</v>
      </c>
      <c r="K58" s="17" t="s">
        <v>123</v>
      </c>
      <c r="L58" s="9" t="s">
        <v>227</v>
      </c>
      <c r="M58" s="9" t="s">
        <v>485</v>
      </c>
      <c r="N58" s="145" t="s">
        <v>156</v>
      </c>
      <c r="O58" s="9" t="s">
        <v>121</v>
      </c>
      <c r="P58" s="9" t="s">
        <v>486</v>
      </c>
      <c r="Q58" s="147" t="s">
        <v>123</v>
      </c>
      <c r="R58" s="9" t="s">
        <v>121</v>
      </c>
      <c r="S58" s="9" t="s">
        <v>487</v>
      </c>
      <c r="T58" s="151" t="s">
        <v>123</v>
      </c>
      <c r="U58" s="9" t="s">
        <v>121</v>
      </c>
      <c r="V58" s="9" t="s">
        <v>488</v>
      </c>
      <c r="W58" s="153" t="s">
        <v>156</v>
      </c>
      <c r="X58" s="9">
        <v>7</v>
      </c>
      <c r="Z58" s="9" t="b">
        <f t="shared" si="0"/>
        <v>0</v>
      </c>
      <c r="AA58" s="9" t="b">
        <f t="shared" si="1"/>
        <v>0</v>
      </c>
      <c r="AB58" s="9" t="b">
        <f t="shared" si="2"/>
        <v>0</v>
      </c>
      <c r="AC58" s="9" t="b">
        <f t="shared" si="3"/>
        <v>0</v>
      </c>
      <c r="AD58" s="9" t="b">
        <f t="shared" si="4"/>
        <v>0</v>
      </c>
      <c r="AE58" s="9" t="b">
        <f t="shared" si="5"/>
        <v>0</v>
      </c>
      <c r="AF58" s="9" t="b">
        <f t="shared" si="6"/>
        <v>0</v>
      </c>
      <c r="AG58" s="9" t="b">
        <f t="shared" si="7"/>
        <v>0</v>
      </c>
      <c r="AH58" s="9" t="b">
        <f t="shared" si="8"/>
        <v>0</v>
      </c>
      <c r="AI58" s="9" t="b">
        <f t="shared" si="9"/>
        <v>0</v>
      </c>
      <c r="AJ58" s="9" t="b">
        <f t="shared" si="10"/>
        <v>0</v>
      </c>
      <c r="AK58" s="9" t="b">
        <f t="shared" si="11"/>
        <v>0</v>
      </c>
      <c r="AL58" s="9" t="b">
        <f t="shared" si="12"/>
        <v>0</v>
      </c>
      <c r="AM58" s="9" t="b">
        <f t="shared" si="13"/>
        <v>1</v>
      </c>
      <c r="AN58" s="9" t="b">
        <f t="shared" si="14"/>
        <v>1</v>
      </c>
      <c r="AO58" s="9" t="b">
        <f t="shared" si="15"/>
        <v>0</v>
      </c>
      <c r="AP58" s="9" t="b">
        <f t="shared" si="16"/>
        <v>1</v>
      </c>
      <c r="AQ58" s="9" t="b">
        <f t="shared" si="17"/>
        <v>1</v>
      </c>
      <c r="AR58" s="9" t="b">
        <f t="shared" si="18"/>
        <v>0</v>
      </c>
      <c r="AS58" s="9" t="b">
        <f t="shared" si="19"/>
        <v>0</v>
      </c>
    </row>
    <row r="59" spans="1:45" x14ac:dyDescent="0.25">
      <c r="N59" s="145"/>
      <c r="Q59" s="147"/>
      <c r="T59" s="151"/>
      <c r="W59" s="153"/>
    </row>
    <row r="60" spans="1:45" x14ac:dyDescent="0.25">
      <c r="J60" s="16"/>
      <c r="K60" s="17"/>
      <c r="N60" s="145"/>
      <c r="Q60" s="147"/>
      <c r="T60" s="151"/>
      <c r="W60" s="153"/>
    </row>
    <row r="61" spans="1:45" x14ac:dyDescent="0.25">
      <c r="A61" s="9">
        <v>106</v>
      </c>
      <c r="B61" s="16" t="s">
        <v>498</v>
      </c>
      <c r="C61" s="9" t="s">
        <v>499</v>
      </c>
      <c r="D61" s="9" t="s">
        <v>117</v>
      </c>
      <c r="E61" s="9" t="s">
        <v>500</v>
      </c>
      <c r="F61" s="9">
        <v>4</v>
      </c>
      <c r="G61" s="9" t="s">
        <v>173</v>
      </c>
      <c r="H61" s="9" t="s">
        <v>135</v>
      </c>
      <c r="I61" s="9" t="s">
        <v>230</v>
      </c>
      <c r="J61" s="9" t="s">
        <v>501</v>
      </c>
      <c r="K61" s="11" t="s">
        <v>123</v>
      </c>
      <c r="L61" s="9" t="s">
        <v>124</v>
      </c>
      <c r="M61" s="9" t="s">
        <v>502</v>
      </c>
      <c r="N61" s="145" t="s">
        <v>126</v>
      </c>
      <c r="O61" s="9" t="s">
        <v>230</v>
      </c>
      <c r="P61" s="9" t="s">
        <v>503</v>
      </c>
      <c r="Q61" s="147" t="s">
        <v>123</v>
      </c>
      <c r="R61" s="9" t="s">
        <v>154</v>
      </c>
      <c r="S61" s="9" t="s">
        <v>504</v>
      </c>
      <c r="T61" s="151" t="s">
        <v>130</v>
      </c>
      <c r="U61" s="9" t="s">
        <v>124</v>
      </c>
      <c r="V61" s="9" t="s">
        <v>505</v>
      </c>
      <c r="W61" s="153" t="s">
        <v>141</v>
      </c>
      <c r="X61" s="9">
        <v>7.3</v>
      </c>
      <c r="Z61" s="9" t="b">
        <f t="shared" si="0"/>
        <v>1</v>
      </c>
      <c r="AA61" s="9" t="b">
        <f t="shared" si="1"/>
        <v>1</v>
      </c>
      <c r="AB61" s="9" t="b">
        <f t="shared" si="2"/>
        <v>0</v>
      </c>
      <c r="AC61" s="9" t="b">
        <f t="shared" si="3"/>
        <v>1</v>
      </c>
      <c r="AD61" s="9" t="b">
        <f t="shared" si="4"/>
        <v>1</v>
      </c>
      <c r="AE61" s="9" t="b">
        <f t="shared" si="5"/>
        <v>0</v>
      </c>
      <c r="AF61" s="9" t="b">
        <f t="shared" si="6"/>
        <v>0</v>
      </c>
      <c r="AG61" s="9" t="b">
        <f t="shared" si="7"/>
        <v>0</v>
      </c>
      <c r="AH61" s="9" t="b">
        <f t="shared" si="8"/>
        <v>0</v>
      </c>
      <c r="AI61" s="9" t="b">
        <f t="shared" si="9"/>
        <v>0</v>
      </c>
      <c r="AJ61" s="9" t="b">
        <f t="shared" si="10"/>
        <v>0</v>
      </c>
      <c r="AK61" s="9" t="b">
        <f t="shared" si="11"/>
        <v>0</v>
      </c>
      <c r="AL61" s="9" t="b">
        <f t="shared" si="12"/>
        <v>0</v>
      </c>
      <c r="AM61" s="9" t="b">
        <f t="shared" si="13"/>
        <v>0</v>
      </c>
      <c r="AN61" s="9" t="b">
        <f t="shared" si="14"/>
        <v>0</v>
      </c>
      <c r="AO61" s="9" t="b">
        <f t="shared" si="15"/>
        <v>0</v>
      </c>
      <c r="AP61" s="9" t="b">
        <f t="shared" si="16"/>
        <v>0</v>
      </c>
      <c r="AQ61" s="9" t="b">
        <f t="shared" si="17"/>
        <v>0</v>
      </c>
      <c r="AR61" s="9" t="b">
        <f t="shared" si="18"/>
        <v>0</v>
      </c>
      <c r="AS61" s="9" t="b">
        <f t="shared" si="19"/>
        <v>0</v>
      </c>
    </row>
    <row r="62" spans="1:45" x14ac:dyDescent="0.25">
      <c r="A62" s="9">
        <v>107</v>
      </c>
      <c r="B62" s="9" t="s">
        <v>119</v>
      </c>
      <c r="C62" s="9" t="s">
        <v>506</v>
      </c>
      <c r="D62" s="9" t="s">
        <v>117</v>
      </c>
      <c r="E62" s="9" t="s">
        <v>507</v>
      </c>
      <c r="F62" s="9">
        <v>3</v>
      </c>
      <c r="G62" s="9" t="s">
        <v>119</v>
      </c>
      <c r="H62" s="9" t="s">
        <v>120</v>
      </c>
      <c r="I62" s="9" t="s">
        <v>136</v>
      </c>
      <c r="J62" s="9" t="s">
        <v>508</v>
      </c>
      <c r="K62" s="11" t="s">
        <v>141</v>
      </c>
      <c r="L62" s="9" t="s">
        <v>154</v>
      </c>
      <c r="M62" s="9" t="s">
        <v>509</v>
      </c>
      <c r="N62" s="145" t="s">
        <v>126</v>
      </c>
      <c r="O62" s="9" t="s">
        <v>227</v>
      </c>
      <c r="P62" s="9" t="s">
        <v>510</v>
      </c>
      <c r="Q62" s="147" t="s">
        <v>123</v>
      </c>
      <c r="R62" s="9" t="s">
        <v>124</v>
      </c>
      <c r="S62" s="9" t="s">
        <v>511</v>
      </c>
      <c r="T62" s="151" t="s">
        <v>205</v>
      </c>
      <c r="U62" s="9" t="s">
        <v>136</v>
      </c>
      <c r="V62" s="9" t="s">
        <v>512</v>
      </c>
      <c r="W62" s="153" t="s">
        <v>205</v>
      </c>
      <c r="X62" s="9">
        <v>9.6</v>
      </c>
      <c r="Z62" s="9" t="b">
        <f t="shared" si="0"/>
        <v>0</v>
      </c>
      <c r="AA62" s="9" t="b">
        <f t="shared" si="1"/>
        <v>0</v>
      </c>
      <c r="AB62" s="9" t="b">
        <f t="shared" si="2"/>
        <v>0</v>
      </c>
      <c r="AC62" s="9" t="b">
        <f t="shared" si="3"/>
        <v>0</v>
      </c>
      <c r="AD62" s="9" t="b">
        <f t="shared" si="4"/>
        <v>1</v>
      </c>
      <c r="AE62" s="9" t="b">
        <f t="shared" si="5"/>
        <v>0</v>
      </c>
      <c r="AF62" s="9" t="b">
        <f t="shared" si="6"/>
        <v>0</v>
      </c>
      <c r="AG62" s="9" t="b">
        <f t="shared" si="7"/>
        <v>1</v>
      </c>
      <c r="AH62" s="9" t="b">
        <f t="shared" si="8"/>
        <v>0</v>
      </c>
      <c r="AI62" s="9" t="b">
        <f t="shared" si="9"/>
        <v>0</v>
      </c>
      <c r="AJ62" s="9" t="b">
        <f t="shared" si="10"/>
        <v>0</v>
      </c>
      <c r="AK62" s="9" t="b">
        <f t="shared" si="11"/>
        <v>1</v>
      </c>
      <c r="AL62" s="9" t="b">
        <f t="shared" si="12"/>
        <v>0</v>
      </c>
      <c r="AM62" s="9" t="b">
        <f t="shared" si="13"/>
        <v>0</v>
      </c>
      <c r="AN62" s="9" t="b">
        <f t="shared" si="14"/>
        <v>0</v>
      </c>
      <c r="AO62" s="9" t="b">
        <f t="shared" si="15"/>
        <v>0</v>
      </c>
      <c r="AP62" s="9" t="b">
        <f t="shared" si="16"/>
        <v>0</v>
      </c>
      <c r="AQ62" s="9" t="b">
        <f t="shared" si="17"/>
        <v>0</v>
      </c>
      <c r="AR62" s="9" t="b">
        <f t="shared" si="18"/>
        <v>0</v>
      </c>
      <c r="AS62" s="9" t="b">
        <f t="shared" si="19"/>
        <v>0</v>
      </c>
    </row>
    <row r="63" spans="1:45" x14ac:dyDescent="0.25">
      <c r="A63" s="9">
        <v>109</v>
      </c>
      <c r="B63" s="9" t="s">
        <v>119</v>
      </c>
      <c r="C63" s="9" t="s">
        <v>513</v>
      </c>
      <c r="D63" s="9" t="s">
        <v>117</v>
      </c>
      <c r="E63" s="9" t="s">
        <v>514</v>
      </c>
      <c r="F63" s="9">
        <v>4</v>
      </c>
      <c r="G63" s="9" t="s">
        <v>119</v>
      </c>
      <c r="H63" s="9" t="s">
        <v>120</v>
      </c>
      <c r="I63" s="9" t="s">
        <v>157</v>
      </c>
      <c r="J63" s="9" t="s">
        <v>515</v>
      </c>
      <c r="K63" s="11" t="s">
        <v>123</v>
      </c>
      <c r="L63" s="9" t="s">
        <v>124</v>
      </c>
      <c r="M63" s="16" t="s">
        <v>516</v>
      </c>
      <c r="N63" s="146" t="s">
        <v>126</v>
      </c>
      <c r="O63" s="9" t="s">
        <v>136</v>
      </c>
      <c r="P63" s="16" t="s">
        <v>517</v>
      </c>
      <c r="Q63" s="148" t="s">
        <v>123</v>
      </c>
      <c r="R63" s="9" t="s">
        <v>124</v>
      </c>
      <c r="S63" s="9" t="s">
        <v>518</v>
      </c>
      <c r="T63" s="151" t="s">
        <v>130</v>
      </c>
      <c r="U63" s="9" t="s">
        <v>124</v>
      </c>
      <c r="V63" s="9" t="s">
        <v>519</v>
      </c>
      <c r="W63" s="153" t="s">
        <v>736</v>
      </c>
      <c r="X63" s="9">
        <v>7.3</v>
      </c>
      <c r="Z63" s="9" t="b">
        <f t="shared" si="0"/>
        <v>1</v>
      </c>
      <c r="AA63" s="9" t="b">
        <f t="shared" si="1"/>
        <v>1</v>
      </c>
      <c r="AB63" s="9" t="b">
        <f t="shared" si="2"/>
        <v>0</v>
      </c>
      <c r="AC63" s="9" t="b">
        <f t="shared" si="3"/>
        <v>1</v>
      </c>
      <c r="AD63" s="9" t="b">
        <f t="shared" si="4"/>
        <v>1</v>
      </c>
      <c r="AE63" s="9" t="b">
        <f t="shared" si="5"/>
        <v>0</v>
      </c>
      <c r="AF63" s="9" t="b">
        <f t="shared" si="6"/>
        <v>0</v>
      </c>
      <c r="AG63" s="9" t="b">
        <f t="shared" si="7"/>
        <v>0</v>
      </c>
      <c r="AH63" s="9" t="b">
        <f t="shared" si="8"/>
        <v>0</v>
      </c>
      <c r="AI63" s="9" t="b">
        <f t="shared" si="9"/>
        <v>0</v>
      </c>
      <c r="AJ63" s="9" t="b">
        <f t="shared" si="10"/>
        <v>0</v>
      </c>
      <c r="AK63" s="9" t="b">
        <f t="shared" si="11"/>
        <v>0</v>
      </c>
      <c r="AL63" s="9" t="b">
        <f t="shared" si="12"/>
        <v>0</v>
      </c>
      <c r="AM63" s="9" t="b">
        <f t="shared" si="13"/>
        <v>0</v>
      </c>
      <c r="AN63" s="9" t="b">
        <f t="shared" si="14"/>
        <v>0</v>
      </c>
      <c r="AO63" s="9" t="b">
        <f t="shared" si="15"/>
        <v>0</v>
      </c>
      <c r="AP63" s="9" t="b">
        <f t="shared" si="16"/>
        <v>0</v>
      </c>
      <c r="AQ63" s="9" t="b">
        <f t="shared" si="17"/>
        <v>0</v>
      </c>
      <c r="AR63" s="9" t="b">
        <f t="shared" si="18"/>
        <v>1</v>
      </c>
      <c r="AS63" s="9" t="b">
        <f t="shared" si="19"/>
        <v>1</v>
      </c>
    </row>
    <row r="64" spans="1:45" x14ac:dyDescent="0.25">
      <c r="A64" s="9">
        <v>111</v>
      </c>
      <c r="B64" s="9" t="s">
        <v>152</v>
      </c>
      <c r="C64" s="9" t="s">
        <v>520</v>
      </c>
      <c r="D64" s="9" t="s">
        <v>117</v>
      </c>
      <c r="E64" s="9" t="s">
        <v>521</v>
      </c>
      <c r="F64" s="9">
        <v>4</v>
      </c>
      <c r="G64" s="9" t="s">
        <v>119</v>
      </c>
      <c r="H64" s="9" t="s">
        <v>166</v>
      </c>
      <c r="I64" s="9" t="s">
        <v>154</v>
      </c>
      <c r="J64" s="9" t="s">
        <v>522</v>
      </c>
      <c r="K64" s="11" t="s">
        <v>126</v>
      </c>
      <c r="L64" s="9" t="s">
        <v>128</v>
      </c>
      <c r="M64" s="9" t="s">
        <v>523</v>
      </c>
      <c r="N64" s="145" t="s">
        <v>126</v>
      </c>
      <c r="O64" s="9" t="s">
        <v>142</v>
      </c>
      <c r="P64" s="9" t="s">
        <v>524</v>
      </c>
      <c r="Q64" s="147" t="s">
        <v>126</v>
      </c>
      <c r="R64" s="9" t="s">
        <v>124</v>
      </c>
      <c r="S64" s="9" t="s">
        <v>525</v>
      </c>
      <c r="T64" s="151" t="s">
        <v>130</v>
      </c>
      <c r="U64" s="9" t="s">
        <v>128</v>
      </c>
      <c r="V64" s="9" t="s">
        <v>526</v>
      </c>
      <c r="W64" s="153" t="s">
        <v>130</v>
      </c>
      <c r="X64" s="9">
        <v>3.9</v>
      </c>
      <c r="Z64" s="9" t="b">
        <f t="shared" si="0"/>
        <v>0</v>
      </c>
      <c r="AA64" s="9" t="b">
        <f t="shared" si="1"/>
        <v>0</v>
      </c>
      <c r="AB64" s="9" t="b">
        <f t="shared" si="2"/>
        <v>0</v>
      </c>
      <c r="AC64" s="9" t="b">
        <f t="shared" si="3"/>
        <v>0</v>
      </c>
      <c r="AD64" s="9" t="b">
        <f t="shared" si="4"/>
        <v>0</v>
      </c>
      <c r="AE64" s="9" t="b">
        <f t="shared" si="5"/>
        <v>0</v>
      </c>
      <c r="AF64" s="9" t="b">
        <f t="shared" si="6"/>
        <v>0</v>
      </c>
      <c r="AG64" s="9" t="b">
        <f t="shared" si="7"/>
        <v>0</v>
      </c>
      <c r="AH64" s="9" t="b">
        <f t="shared" si="8"/>
        <v>0</v>
      </c>
      <c r="AI64" s="9" t="b">
        <f t="shared" si="9"/>
        <v>0</v>
      </c>
      <c r="AJ64" s="9" t="b">
        <f t="shared" si="10"/>
        <v>0</v>
      </c>
      <c r="AK64" s="9" t="b">
        <f t="shared" si="11"/>
        <v>0</v>
      </c>
      <c r="AL64" s="9" t="b">
        <f t="shared" si="12"/>
        <v>0</v>
      </c>
      <c r="AM64" s="9" t="b">
        <f t="shared" si="13"/>
        <v>0</v>
      </c>
      <c r="AN64" s="9" t="b">
        <f t="shared" si="14"/>
        <v>0</v>
      </c>
      <c r="AO64" s="9" t="b">
        <f t="shared" si="15"/>
        <v>0</v>
      </c>
      <c r="AP64" s="9" t="b">
        <f t="shared" si="16"/>
        <v>0</v>
      </c>
      <c r="AQ64" s="9" t="b">
        <f t="shared" si="17"/>
        <v>0</v>
      </c>
      <c r="AR64" s="9" t="b">
        <f t="shared" si="18"/>
        <v>0</v>
      </c>
      <c r="AS64" s="9" t="b">
        <f t="shared" si="19"/>
        <v>0</v>
      </c>
    </row>
    <row r="65" spans="1:45" x14ac:dyDescent="0.25">
      <c r="A65" s="9">
        <v>112</v>
      </c>
      <c r="B65" s="9" t="s">
        <v>119</v>
      </c>
      <c r="C65" s="9" t="s">
        <v>527</v>
      </c>
      <c r="D65" s="9" t="s">
        <v>133</v>
      </c>
      <c r="E65" s="9" t="s">
        <v>528</v>
      </c>
      <c r="F65" s="9">
        <v>4</v>
      </c>
      <c r="G65" s="9" t="s">
        <v>119</v>
      </c>
      <c r="H65" s="9" t="s">
        <v>120</v>
      </c>
      <c r="I65" s="9" t="s">
        <v>121</v>
      </c>
      <c r="J65" s="9" t="s">
        <v>529</v>
      </c>
      <c r="K65" s="11" t="s">
        <v>123</v>
      </c>
      <c r="L65" s="9" t="s">
        <v>124</v>
      </c>
      <c r="M65" s="9" t="s">
        <v>530</v>
      </c>
      <c r="N65" s="145" t="s">
        <v>126</v>
      </c>
      <c r="O65" s="9" t="s">
        <v>124</v>
      </c>
      <c r="P65" s="9" t="s">
        <v>531</v>
      </c>
      <c r="Q65" s="147" t="s">
        <v>126</v>
      </c>
      <c r="R65" s="9" t="s">
        <v>124</v>
      </c>
      <c r="S65" s="9" t="s">
        <v>532</v>
      </c>
      <c r="T65" s="151" t="s">
        <v>130</v>
      </c>
      <c r="U65" s="9" t="s">
        <v>230</v>
      </c>
      <c r="V65" s="9" t="s">
        <v>533</v>
      </c>
      <c r="W65" s="153" t="s">
        <v>156</v>
      </c>
      <c r="X65" s="9">
        <v>5.4</v>
      </c>
      <c r="Z65" s="9" t="b">
        <f t="shared" si="0"/>
        <v>1</v>
      </c>
      <c r="AA65" s="9" t="b">
        <f t="shared" si="1"/>
        <v>1</v>
      </c>
      <c r="AB65" s="9" t="b">
        <f t="shared" si="2"/>
        <v>0</v>
      </c>
      <c r="AC65" s="9" t="b">
        <f t="shared" si="3"/>
        <v>0</v>
      </c>
      <c r="AD65" s="9" t="b">
        <f t="shared" si="4"/>
        <v>0</v>
      </c>
      <c r="AE65" s="9" t="b">
        <f t="shared" si="5"/>
        <v>0</v>
      </c>
      <c r="AF65" s="9" t="b">
        <f t="shared" si="6"/>
        <v>0</v>
      </c>
      <c r="AG65" s="9" t="b">
        <f t="shared" si="7"/>
        <v>0</v>
      </c>
      <c r="AH65" s="9" t="b">
        <f t="shared" si="8"/>
        <v>0</v>
      </c>
      <c r="AI65" s="9" t="b">
        <f t="shared" si="9"/>
        <v>0</v>
      </c>
      <c r="AJ65" s="9" t="b">
        <f t="shared" si="10"/>
        <v>0</v>
      </c>
      <c r="AK65" s="9" t="b">
        <f t="shared" si="11"/>
        <v>0</v>
      </c>
      <c r="AL65" s="9" t="b">
        <f t="shared" si="12"/>
        <v>0</v>
      </c>
      <c r="AM65" s="9" t="b">
        <f t="shared" si="13"/>
        <v>0</v>
      </c>
      <c r="AN65" s="9" t="b">
        <f t="shared" si="14"/>
        <v>1</v>
      </c>
      <c r="AO65" s="9" t="b">
        <f t="shared" si="15"/>
        <v>0</v>
      </c>
      <c r="AP65" s="9" t="b">
        <f t="shared" si="16"/>
        <v>0</v>
      </c>
      <c r="AQ65" s="9" t="b">
        <f t="shared" si="17"/>
        <v>0</v>
      </c>
      <c r="AR65" s="9" t="b">
        <f t="shared" si="18"/>
        <v>0</v>
      </c>
      <c r="AS65" s="9" t="b">
        <f t="shared" si="19"/>
        <v>0</v>
      </c>
    </row>
    <row r="66" spans="1:45" x14ac:dyDescent="0.25">
      <c r="N66" s="145"/>
      <c r="Q66" s="147"/>
      <c r="T66" s="151"/>
      <c r="W66" s="153"/>
    </row>
    <row r="67" spans="1:45" x14ac:dyDescent="0.25">
      <c r="A67" s="9">
        <v>114</v>
      </c>
      <c r="B67" s="9" t="s">
        <v>152</v>
      </c>
      <c r="C67" s="16" t="s">
        <v>540</v>
      </c>
      <c r="D67" s="9" t="s">
        <v>133</v>
      </c>
      <c r="E67" s="9" t="s">
        <v>541</v>
      </c>
      <c r="F67" s="9">
        <v>3</v>
      </c>
      <c r="G67" s="9" t="s">
        <v>173</v>
      </c>
      <c r="H67" s="9" t="s">
        <v>166</v>
      </c>
      <c r="I67" s="9" t="s">
        <v>121</v>
      </c>
      <c r="J67" s="9" t="s">
        <v>542</v>
      </c>
      <c r="K67" s="11" t="s">
        <v>141</v>
      </c>
      <c r="L67" s="9" t="s">
        <v>139</v>
      </c>
      <c r="M67" s="9" t="s">
        <v>543</v>
      </c>
      <c r="N67" s="145" t="s">
        <v>141</v>
      </c>
      <c r="O67" s="9" t="s">
        <v>230</v>
      </c>
      <c r="P67" s="9" t="s">
        <v>544</v>
      </c>
      <c r="Q67" s="147" t="s">
        <v>123</v>
      </c>
      <c r="R67" s="9" t="s">
        <v>154</v>
      </c>
      <c r="S67" s="16" t="s">
        <v>545</v>
      </c>
      <c r="T67" s="152" t="s">
        <v>141</v>
      </c>
      <c r="U67" s="9" t="s">
        <v>154</v>
      </c>
      <c r="V67" s="9" t="s">
        <v>546</v>
      </c>
      <c r="W67" s="153" t="s">
        <v>130</v>
      </c>
      <c r="X67" s="9">
        <v>5.4</v>
      </c>
      <c r="Z67" s="9" t="b">
        <f t="shared" ref="Z67:Z80" si="20">AND(K67="similarity", T67="priority for worse off")</f>
        <v>0</v>
      </c>
      <c r="AA67" s="9" t="b">
        <f t="shared" ref="AA67:AA80" si="21">AND(K67="similarity", N67="priority for worse off")</f>
        <v>0</v>
      </c>
      <c r="AB67" s="9" t="b">
        <f t="shared" ref="AB67:AB80" si="22">AND(K67="similarity", W67="priority for worse off")</f>
        <v>0</v>
      </c>
      <c r="AC67" s="9" t="b">
        <f t="shared" ref="AC67:AC80" si="23">AND(Q67="similarity", T67="priority for worse off")</f>
        <v>0</v>
      </c>
      <c r="AD67" s="9" t="b">
        <f t="shared" ref="AD67:AD80" si="24">AND(Q67="similarity",N67="priority for worse off")</f>
        <v>0</v>
      </c>
      <c r="AE67" s="9" t="b">
        <f t="shared" ref="AE67:AE80" si="25">AND(Q67="similarity", W67="priority for worse off")</f>
        <v>1</v>
      </c>
      <c r="AF67" s="9" t="b">
        <f t="shared" ref="AF67:AF80" si="26">AND(K67="similarity", T67="utilitarian")</f>
        <v>0</v>
      </c>
      <c r="AG67" s="9" t="b">
        <f t="shared" ref="AG67:AG80" si="27">AND(Q67="similarity", T67="utilitarian")</f>
        <v>0</v>
      </c>
      <c r="AH67" s="9" t="b">
        <f t="shared" ref="AH67:AH80" si="28">AND(K67="similarity", N67="utilitarian")</f>
        <v>0</v>
      </c>
      <c r="AI67" s="9" t="b">
        <f t="shared" ref="AI67:AI80" si="29">AND(Q67="similarity", N67="utilitarian")</f>
        <v>0</v>
      </c>
      <c r="AJ67" s="9" t="b">
        <f t="shared" ref="AJ67:AJ80" si="30">AND(K67="similarity", W67="utilitarian")</f>
        <v>0</v>
      </c>
      <c r="AK67" s="9" t="b">
        <f t="shared" ref="AK67:AK80" si="31">AND(Q67="similarity", W67="utilitarian")</f>
        <v>0</v>
      </c>
      <c r="AL67" s="9" t="b">
        <f t="shared" ref="AL67:AL80" si="32">AND(K67="similarity", T67="greater number")</f>
        <v>0</v>
      </c>
      <c r="AM67" s="9" t="b">
        <f t="shared" ref="AM67:AM80" si="33">AND(K67="similarity", N67="greater number")</f>
        <v>0</v>
      </c>
      <c r="AN67" s="9" t="b">
        <f t="shared" ref="AN67:AN80" si="34">AND(K67="similarity", W67="greater number")</f>
        <v>0</v>
      </c>
      <c r="AO67" s="9" t="b">
        <f t="shared" ref="AO67:AO80" si="35">AND(Q67="similarity",T67="greater number")</f>
        <v>0</v>
      </c>
      <c r="AP67" s="9" t="b">
        <f t="shared" ref="AP67:AP80" si="36">AND(Q67="similarity", N67="greater number")</f>
        <v>0</v>
      </c>
      <c r="AQ67" s="9" t="b">
        <f t="shared" ref="AQ67:AQ80" si="37">AND(Q67="similarity",W67="greater number")</f>
        <v>0</v>
      </c>
      <c r="AR67" s="9" t="b">
        <f t="shared" ref="AR67:AR80" si="38">AND(K67="similarity", W67="similarity in number of people")</f>
        <v>0</v>
      </c>
      <c r="AS67" s="9" t="b">
        <f t="shared" ref="AS67:AS80" si="39">AND(Q67="similarity", W67="similarity in number of people")</f>
        <v>0</v>
      </c>
    </row>
    <row r="68" spans="1:45" x14ac:dyDescent="0.25">
      <c r="N68" s="145"/>
      <c r="Q68" s="147"/>
      <c r="T68" s="151"/>
      <c r="W68" s="153"/>
    </row>
    <row r="69" spans="1:45" x14ac:dyDescent="0.25">
      <c r="A69" s="9">
        <v>116</v>
      </c>
      <c r="B69" s="9" t="s">
        <v>119</v>
      </c>
      <c r="C69" s="9" t="s">
        <v>553</v>
      </c>
      <c r="D69" s="9" t="s">
        <v>133</v>
      </c>
      <c r="E69" s="9" t="s">
        <v>280</v>
      </c>
      <c r="F69" s="9">
        <v>4</v>
      </c>
      <c r="G69" s="9" t="s">
        <v>119</v>
      </c>
      <c r="H69" s="9" t="s">
        <v>166</v>
      </c>
      <c r="I69" s="9" t="s">
        <v>157</v>
      </c>
      <c r="J69" s="9" t="s">
        <v>554</v>
      </c>
      <c r="K69" s="11" t="s">
        <v>123</v>
      </c>
      <c r="L69" s="9" t="s">
        <v>128</v>
      </c>
      <c r="M69" s="9" t="s">
        <v>555</v>
      </c>
      <c r="N69" s="145" t="s">
        <v>126</v>
      </c>
      <c r="O69" s="9" t="s">
        <v>157</v>
      </c>
      <c r="P69" s="9" t="s">
        <v>556</v>
      </c>
      <c r="Q69" s="147" t="s">
        <v>123</v>
      </c>
      <c r="R69" s="9" t="s">
        <v>136</v>
      </c>
      <c r="S69" s="9" t="s">
        <v>557</v>
      </c>
      <c r="T69" s="151" t="s">
        <v>156</v>
      </c>
      <c r="U69" s="9" t="s">
        <v>154</v>
      </c>
      <c r="V69" s="9" t="s">
        <v>558</v>
      </c>
      <c r="W69" s="153" t="s">
        <v>130</v>
      </c>
      <c r="X69" s="9">
        <v>9.6999999999999993</v>
      </c>
      <c r="Z69" s="9" t="b">
        <f t="shared" si="20"/>
        <v>0</v>
      </c>
      <c r="AA69" s="9" t="b">
        <f t="shared" si="21"/>
        <v>1</v>
      </c>
      <c r="AB69" s="9" t="b">
        <f t="shared" si="22"/>
        <v>1</v>
      </c>
      <c r="AC69" s="9" t="b">
        <f t="shared" si="23"/>
        <v>0</v>
      </c>
      <c r="AD69" s="9" t="b">
        <f t="shared" si="24"/>
        <v>1</v>
      </c>
      <c r="AE69" s="9" t="b">
        <f t="shared" si="25"/>
        <v>1</v>
      </c>
      <c r="AF69" s="9" t="b">
        <f t="shared" si="26"/>
        <v>0</v>
      </c>
      <c r="AG69" s="9" t="b">
        <f t="shared" si="27"/>
        <v>0</v>
      </c>
      <c r="AH69" s="9" t="b">
        <f t="shared" si="28"/>
        <v>0</v>
      </c>
      <c r="AI69" s="9" t="b">
        <f t="shared" si="29"/>
        <v>0</v>
      </c>
      <c r="AJ69" s="9" t="b">
        <f t="shared" si="30"/>
        <v>0</v>
      </c>
      <c r="AK69" s="9" t="b">
        <f t="shared" si="31"/>
        <v>0</v>
      </c>
      <c r="AL69" s="9" t="b">
        <f t="shared" si="32"/>
        <v>1</v>
      </c>
      <c r="AM69" s="9" t="b">
        <f t="shared" si="33"/>
        <v>0</v>
      </c>
      <c r="AN69" s="9" t="b">
        <f t="shared" si="34"/>
        <v>0</v>
      </c>
      <c r="AO69" s="9" t="b">
        <f t="shared" si="35"/>
        <v>1</v>
      </c>
      <c r="AP69" s="9" t="b">
        <f t="shared" si="36"/>
        <v>0</v>
      </c>
      <c r="AQ69" s="9" t="b">
        <f t="shared" si="37"/>
        <v>0</v>
      </c>
      <c r="AR69" s="9" t="b">
        <f t="shared" si="38"/>
        <v>0</v>
      </c>
      <c r="AS69" s="9" t="b">
        <f t="shared" si="39"/>
        <v>0</v>
      </c>
    </row>
    <row r="70" spans="1:45" x14ac:dyDescent="0.25">
      <c r="A70" s="9">
        <v>117</v>
      </c>
      <c r="B70" s="9" t="s">
        <v>152</v>
      </c>
      <c r="C70" s="9" t="s">
        <v>152</v>
      </c>
      <c r="D70" s="9" t="s">
        <v>117</v>
      </c>
      <c r="E70" s="9" t="s">
        <v>559</v>
      </c>
      <c r="F70" s="9">
        <v>4</v>
      </c>
      <c r="G70" s="9" t="s">
        <v>119</v>
      </c>
      <c r="H70" s="9" t="s">
        <v>135</v>
      </c>
      <c r="I70" s="9" t="s">
        <v>121</v>
      </c>
      <c r="J70" s="9" t="s">
        <v>560</v>
      </c>
      <c r="K70" s="11" t="s">
        <v>123</v>
      </c>
      <c r="L70" s="9" t="s">
        <v>124</v>
      </c>
      <c r="M70" s="9" t="s">
        <v>561</v>
      </c>
      <c r="N70" s="145" t="s">
        <v>126</v>
      </c>
      <c r="O70" s="9" t="s">
        <v>128</v>
      </c>
      <c r="P70" s="9" t="s">
        <v>562</v>
      </c>
      <c r="Q70" s="147" t="s">
        <v>126</v>
      </c>
      <c r="R70" s="9" t="s">
        <v>124</v>
      </c>
      <c r="S70" s="9" t="s">
        <v>563</v>
      </c>
      <c r="T70" s="151" t="s">
        <v>130</v>
      </c>
      <c r="U70" s="9" t="s">
        <v>124</v>
      </c>
      <c r="V70" s="9" t="s">
        <v>564</v>
      </c>
      <c r="W70" s="153" t="s">
        <v>130</v>
      </c>
      <c r="X70" s="9">
        <v>6.2</v>
      </c>
      <c r="Z70" s="9" t="b">
        <f t="shared" si="20"/>
        <v>1</v>
      </c>
      <c r="AA70" s="9" t="b">
        <f t="shared" si="21"/>
        <v>1</v>
      </c>
      <c r="AB70" s="9" t="b">
        <f t="shared" si="22"/>
        <v>1</v>
      </c>
      <c r="AC70" s="9" t="b">
        <f t="shared" si="23"/>
        <v>0</v>
      </c>
      <c r="AD70" s="9" t="b">
        <f t="shared" si="24"/>
        <v>0</v>
      </c>
      <c r="AE70" s="9" t="b">
        <f t="shared" si="25"/>
        <v>0</v>
      </c>
      <c r="AF70" s="9" t="b">
        <f t="shared" si="26"/>
        <v>0</v>
      </c>
      <c r="AG70" s="9" t="b">
        <f t="shared" si="27"/>
        <v>0</v>
      </c>
      <c r="AH70" s="9" t="b">
        <f t="shared" si="28"/>
        <v>0</v>
      </c>
      <c r="AI70" s="9" t="b">
        <f t="shared" si="29"/>
        <v>0</v>
      </c>
      <c r="AJ70" s="9" t="b">
        <f t="shared" si="30"/>
        <v>0</v>
      </c>
      <c r="AK70" s="9" t="b">
        <f t="shared" si="31"/>
        <v>0</v>
      </c>
      <c r="AL70" s="9" t="b">
        <f t="shared" si="32"/>
        <v>0</v>
      </c>
      <c r="AM70" s="9" t="b">
        <f t="shared" si="33"/>
        <v>0</v>
      </c>
      <c r="AN70" s="9" t="b">
        <f t="shared" si="34"/>
        <v>0</v>
      </c>
      <c r="AO70" s="9" t="b">
        <f t="shared" si="35"/>
        <v>0</v>
      </c>
      <c r="AP70" s="9" t="b">
        <f t="shared" si="36"/>
        <v>0</v>
      </c>
      <c r="AQ70" s="9" t="b">
        <f t="shared" si="37"/>
        <v>0</v>
      </c>
      <c r="AR70" s="9" t="b">
        <f t="shared" si="38"/>
        <v>0</v>
      </c>
      <c r="AS70" s="9" t="b">
        <f t="shared" si="39"/>
        <v>0</v>
      </c>
    </row>
    <row r="71" spans="1:45" x14ac:dyDescent="0.25">
      <c r="A71" s="9">
        <v>119</v>
      </c>
      <c r="B71" s="9" t="s">
        <v>565</v>
      </c>
      <c r="C71" s="9" t="s">
        <v>566</v>
      </c>
      <c r="D71" s="9" t="s">
        <v>133</v>
      </c>
      <c r="E71" s="9" t="s">
        <v>567</v>
      </c>
      <c r="F71" s="9">
        <v>4</v>
      </c>
      <c r="G71" s="9" t="s">
        <v>119</v>
      </c>
      <c r="H71" s="9" t="s">
        <v>135</v>
      </c>
      <c r="I71" s="9" t="s">
        <v>157</v>
      </c>
      <c r="J71" s="9" t="s">
        <v>568</v>
      </c>
      <c r="K71" s="11" t="s">
        <v>156</v>
      </c>
      <c r="L71" s="9" t="s">
        <v>124</v>
      </c>
      <c r="M71" s="9" t="s">
        <v>568</v>
      </c>
      <c r="N71" s="145" t="s">
        <v>130</v>
      </c>
      <c r="O71" s="9" t="s">
        <v>136</v>
      </c>
      <c r="P71" s="9" t="s">
        <v>569</v>
      </c>
      <c r="Q71" s="147" t="s">
        <v>123</v>
      </c>
      <c r="R71" s="9" t="s">
        <v>128</v>
      </c>
      <c r="S71" s="9" t="s">
        <v>570</v>
      </c>
      <c r="T71" s="151" t="s">
        <v>130</v>
      </c>
      <c r="U71" s="9" t="s">
        <v>192</v>
      </c>
      <c r="V71" s="9" t="s">
        <v>571</v>
      </c>
      <c r="W71" s="153" t="s">
        <v>130</v>
      </c>
      <c r="X71" s="9">
        <v>9.4</v>
      </c>
      <c r="Z71" s="9" t="b">
        <f t="shared" si="20"/>
        <v>0</v>
      </c>
      <c r="AA71" s="9" t="b">
        <f t="shared" si="21"/>
        <v>0</v>
      </c>
      <c r="AB71" s="9" t="b">
        <f t="shared" si="22"/>
        <v>0</v>
      </c>
      <c r="AC71" s="9" t="b">
        <f t="shared" si="23"/>
        <v>1</v>
      </c>
      <c r="AD71" s="9" t="b">
        <f t="shared" si="24"/>
        <v>1</v>
      </c>
      <c r="AE71" s="9" t="b">
        <f t="shared" si="25"/>
        <v>1</v>
      </c>
      <c r="AF71" s="9" t="b">
        <f t="shared" si="26"/>
        <v>0</v>
      </c>
      <c r="AG71" s="9" t="b">
        <f t="shared" si="27"/>
        <v>0</v>
      </c>
      <c r="AH71" s="9" t="b">
        <f t="shared" si="28"/>
        <v>0</v>
      </c>
      <c r="AI71" s="9" t="b">
        <f t="shared" si="29"/>
        <v>0</v>
      </c>
      <c r="AJ71" s="9" t="b">
        <f t="shared" si="30"/>
        <v>0</v>
      </c>
      <c r="AK71" s="9" t="b">
        <f t="shared" si="31"/>
        <v>0</v>
      </c>
      <c r="AL71" s="9" t="b">
        <f t="shared" si="32"/>
        <v>0</v>
      </c>
      <c r="AM71" s="9" t="b">
        <f t="shared" si="33"/>
        <v>0</v>
      </c>
      <c r="AN71" s="9" t="b">
        <f t="shared" si="34"/>
        <v>0</v>
      </c>
      <c r="AO71" s="9" t="b">
        <f t="shared" si="35"/>
        <v>0</v>
      </c>
      <c r="AP71" s="9" t="b">
        <f t="shared" si="36"/>
        <v>0</v>
      </c>
      <c r="AQ71" s="9" t="b">
        <f t="shared" si="37"/>
        <v>0</v>
      </c>
      <c r="AR71" s="9" t="b">
        <f t="shared" si="38"/>
        <v>0</v>
      </c>
      <c r="AS71" s="9" t="b">
        <f t="shared" si="39"/>
        <v>0</v>
      </c>
    </row>
    <row r="72" spans="1:45" x14ac:dyDescent="0.25">
      <c r="A72" s="9">
        <v>120</v>
      </c>
      <c r="B72" s="9" t="s">
        <v>119</v>
      </c>
      <c r="C72" s="9" t="s">
        <v>119</v>
      </c>
      <c r="D72" s="9" t="s">
        <v>117</v>
      </c>
      <c r="E72" s="9" t="s">
        <v>572</v>
      </c>
      <c r="F72" s="9">
        <v>3</v>
      </c>
      <c r="G72" s="9" t="s">
        <v>119</v>
      </c>
      <c r="H72" s="9" t="s">
        <v>135</v>
      </c>
      <c r="I72" s="9" t="s">
        <v>136</v>
      </c>
      <c r="J72" s="9" t="s">
        <v>573</v>
      </c>
      <c r="K72" s="11" t="s">
        <v>123</v>
      </c>
      <c r="L72" s="9" t="s">
        <v>124</v>
      </c>
      <c r="M72" s="9" t="s">
        <v>574</v>
      </c>
      <c r="N72" s="145" t="s">
        <v>126</v>
      </c>
      <c r="O72" s="9" t="s">
        <v>157</v>
      </c>
      <c r="P72" s="9" t="s">
        <v>575</v>
      </c>
      <c r="Q72" s="147" t="s">
        <v>123</v>
      </c>
      <c r="R72" s="9" t="s">
        <v>124</v>
      </c>
      <c r="S72" s="9" t="s">
        <v>576</v>
      </c>
      <c r="T72" s="151" t="s">
        <v>130</v>
      </c>
      <c r="U72" s="9" t="s">
        <v>128</v>
      </c>
      <c r="V72" s="16" t="s">
        <v>577</v>
      </c>
      <c r="W72" s="154" t="s">
        <v>130</v>
      </c>
      <c r="X72" s="9">
        <v>12.5</v>
      </c>
      <c r="Z72" s="9" t="b">
        <f t="shared" si="20"/>
        <v>1</v>
      </c>
      <c r="AA72" s="9" t="b">
        <f t="shared" si="21"/>
        <v>1</v>
      </c>
      <c r="AB72" s="9" t="b">
        <f t="shared" si="22"/>
        <v>1</v>
      </c>
      <c r="AC72" s="9" t="b">
        <f t="shared" si="23"/>
        <v>1</v>
      </c>
      <c r="AD72" s="9" t="b">
        <f t="shared" si="24"/>
        <v>1</v>
      </c>
      <c r="AE72" s="9" t="b">
        <f t="shared" si="25"/>
        <v>1</v>
      </c>
      <c r="AF72" s="9" t="b">
        <f t="shared" si="26"/>
        <v>0</v>
      </c>
      <c r="AG72" s="9" t="b">
        <f t="shared" si="27"/>
        <v>0</v>
      </c>
      <c r="AH72" s="9" t="b">
        <f t="shared" si="28"/>
        <v>0</v>
      </c>
      <c r="AI72" s="9" t="b">
        <f t="shared" si="29"/>
        <v>0</v>
      </c>
      <c r="AJ72" s="9" t="b">
        <f t="shared" si="30"/>
        <v>0</v>
      </c>
      <c r="AK72" s="9" t="b">
        <f t="shared" si="31"/>
        <v>0</v>
      </c>
      <c r="AL72" s="9" t="b">
        <f t="shared" si="32"/>
        <v>0</v>
      </c>
      <c r="AM72" s="9" t="b">
        <f t="shared" si="33"/>
        <v>0</v>
      </c>
      <c r="AN72" s="9" t="b">
        <f t="shared" si="34"/>
        <v>0</v>
      </c>
      <c r="AO72" s="9" t="b">
        <f t="shared" si="35"/>
        <v>0</v>
      </c>
      <c r="AP72" s="9" t="b">
        <f t="shared" si="36"/>
        <v>0</v>
      </c>
      <c r="AQ72" s="9" t="b">
        <f t="shared" si="37"/>
        <v>0</v>
      </c>
      <c r="AR72" s="9" t="b">
        <f t="shared" si="38"/>
        <v>0</v>
      </c>
      <c r="AS72" s="9" t="b">
        <f t="shared" si="39"/>
        <v>0</v>
      </c>
    </row>
    <row r="73" spans="1:45" x14ac:dyDescent="0.25">
      <c r="A73" s="9">
        <v>121</v>
      </c>
      <c r="B73" s="9" t="s">
        <v>481</v>
      </c>
      <c r="C73" s="9" t="s">
        <v>578</v>
      </c>
      <c r="D73" s="9" t="s">
        <v>117</v>
      </c>
      <c r="E73" s="9" t="s">
        <v>579</v>
      </c>
      <c r="F73" s="9">
        <v>4</v>
      </c>
      <c r="G73" s="9" t="s">
        <v>119</v>
      </c>
      <c r="H73" s="9" t="s">
        <v>166</v>
      </c>
      <c r="I73" s="9" t="s">
        <v>154</v>
      </c>
      <c r="J73" s="9" t="s">
        <v>580</v>
      </c>
      <c r="K73" s="11" t="s">
        <v>141</v>
      </c>
      <c r="L73" s="9" t="s">
        <v>128</v>
      </c>
      <c r="M73" s="16" t="s">
        <v>581</v>
      </c>
      <c r="N73" s="146" t="s">
        <v>126</v>
      </c>
      <c r="O73" s="9" t="s">
        <v>154</v>
      </c>
      <c r="P73" s="9" t="s">
        <v>582</v>
      </c>
      <c r="Q73" s="147" t="s">
        <v>141</v>
      </c>
      <c r="R73" s="9" t="s">
        <v>128</v>
      </c>
      <c r="S73" s="9" t="s">
        <v>583</v>
      </c>
      <c r="T73" s="151" t="s">
        <v>130</v>
      </c>
      <c r="U73" s="9" t="s">
        <v>124</v>
      </c>
      <c r="V73" s="16" t="s">
        <v>584</v>
      </c>
      <c r="W73" s="154" t="s">
        <v>130</v>
      </c>
      <c r="X73" s="9">
        <v>5.3</v>
      </c>
      <c r="Z73" s="9" t="b">
        <f t="shared" si="20"/>
        <v>0</v>
      </c>
      <c r="AA73" s="9" t="b">
        <f t="shared" si="21"/>
        <v>0</v>
      </c>
      <c r="AB73" s="9" t="b">
        <f t="shared" si="22"/>
        <v>0</v>
      </c>
      <c r="AC73" s="9" t="b">
        <f t="shared" si="23"/>
        <v>0</v>
      </c>
      <c r="AD73" s="9" t="b">
        <f t="shared" si="24"/>
        <v>0</v>
      </c>
      <c r="AE73" s="9" t="b">
        <f t="shared" si="25"/>
        <v>0</v>
      </c>
      <c r="AF73" s="9" t="b">
        <f t="shared" si="26"/>
        <v>0</v>
      </c>
      <c r="AG73" s="9" t="b">
        <f t="shared" si="27"/>
        <v>0</v>
      </c>
      <c r="AH73" s="9" t="b">
        <f t="shared" si="28"/>
        <v>0</v>
      </c>
      <c r="AI73" s="9" t="b">
        <f t="shared" si="29"/>
        <v>0</v>
      </c>
      <c r="AJ73" s="9" t="b">
        <f t="shared" si="30"/>
        <v>0</v>
      </c>
      <c r="AK73" s="9" t="b">
        <f t="shared" si="31"/>
        <v>0</v>
      </c>
      <c r="AL73" s="9" t="b">
        <f t="shared" si="32"/>
        <v>0</v>
      </c>
      <c r="AM73" s="9" t="b">
        <f t="shared" si="33"/>
        <v>0</v>
      </c>
      <c r="AN73" s="9" t="b">
        <f t="shared" si="34"/>
        <v>0</v>
      </c>
      <c r="AO73" s="9" t="b">
        <f t="shared" si="35"/>
        <v>0</v>
      </c>
      <c r="AP73" s="9" t="b">
        <f t="shared" si="36"/>
        <v>0</v>
      </c>
      <c r="AQ73" s="9" t="b">
        <f t="shared" si="37"/>
        <v>0</v>
      </c>
      <c r="AR73" s="9" t="b">
        <f t="shared" si="38"/>
        <v>0</v>
      </c>
      <c r="AS73" s="9" t="b">
        <f t="shared" si="39"/>
        <v>0</v>
      </c>
    </row>
    <row r="74" spans="1:45" x14ac:dyDescent="0.25">
      <c r="N74" s="145"/>
      <c r="Q74" s="147"/>
      <c r="S74" s="10"/>
      <c r="T74" s="151"/>
      <c r="W74" s="153"/>
    </row>
    <row r="75" spans="1:45" x14ac:dyDescent="0.25">
      <c r="A75" s="9">
        <v>123</v>
      </c>
      <c r="B75" s="9" t="s">
        <v>152</v>
      </c>
      <c r="C75" s="9" t="s">
        <v>591</v>
      </c>
      <c r="D75" s="9" t="s">
        <v>117</v>
      </c>
      <c r="E75" s="9" t="s">
        <v>592</v>
      </c>
      <c r="F75" s="9">
        <v>4</v>
      </c>
      <c r="G75" s="9" t="s">
        <v>119</v>
      </c>
      <c r="H75" s="9" t="s">
        <v>135</v>
      </c>
      <c r="I75" s="9" t="s">
        <v>124</v>
      </c>
      <c r="J75" s="9" t="s">
        <v>593</v>
      </c>
      <c r="K75" s="11" t="s">
        <v>126</v>
      </c>
      <c r="L75" s="9" t="s">
        <v>154</v>
      </c>
      <c r="M75" s="9" t="s">
        <v>594</v>
      </c>
      <c r="N75" s="145" t="s">
        <v>126</v>
      </c>
      <c r="O75" s="9" t="s">
        <v>136</v>
      </c>
      <c r="P75" s="9" t="s">
        <v>595</v>
      </c>
      <c r="Q75" s="147" t="s">
        <v>123</v>
      </c>
      <c r="R75" s="9" t="s">
        <v>124</v>
      </c>
      <c r="S75" s="9" t="s">
        <v>596</v>
      </c>
      <c r="T75" s="151" t="s">
        <v>130</v>
      </c>
      <c r="U75" s="9" t="s">
        <v>148</v>
      </c>
      <c r="V75" s="9" t="s">
        <v>597</v>
      </c>
      <c r="W75" s="153" t="s">
        <v>205</v>
      </c>
      <c r="X75" s="9">
        <v>9.1</v>
      </c>
      <c r="Z75" s="9" t="b">
        <f t="shared" si="20"/>
        <v>0</v>
      </c>
      <c r="AA75" s="9" t="b">
        <f t="shared" si="21"/>
        <v>0</v>
      </c>
      <c r="AB75" s="9" t="b">
        <f t="shared" si="22"/>
        <v>0</v>
      </c>
      <c r="AC75" s="9" t="b">
        <f t="shared" si="23"/>
        <v>1</v>
      </c>
      <c r="AD75" s="9" t="b">
        <f t="shared" si="24"/>
        <v>1</v>
      </c>
      <c r="AE75" s="9" t="b">
        <f t="shared" si="25"/>
        <v>0</v>
      </c>
      <c r="AF75" s="9" t="b">
        <f t="shared" si="26"/>
        <v>0</v>
      </c>
      <c r="AG75" s="9" t="b">
        <f t="shared" si="27"/>
        <v>0</v>
      </c>
      <c r="AH75" s="9" t="b">
        <f t="shared" si="28"/>
        <v>0</v>
      </c>
      <c r="AI75" s="9" t="b">
        <f t="shared" si="29"/>
        <v>0</v>
      </c>
      <c r="AJ75" s="9" t="b">
        <f t="shared" si="30"/>
        <v>0</v>
      </c>
      <c r="AK75" s="9" t="b">
        <f t="shared" si="31"/>
        <v>1</v>
      </c>
      <c r="AL75" s="9" t="b">
        <f t="shared" si="32"/>
        <v>0</v>
      </c>
      <c r="AM75" s="9" t="b">
        <f t="shared" si="33"/>
        <v>0</v>
      </c>
      <c r="AN75" s="9" t="b">
        <f t="shared" si="34"/>
        <v>0</v>
      </c>
      <c r="AO75" s="9" t="b">
        <f t="shared" si="35"/>
        <v>0</v>
      </c>
      <c r="AP75" s="9" t="b">
        <f t="shared" si="36"/>
        <v>0</v>
      </c>
      <c r="AQ75" s="9" t="b">
        <f t="shared" si="37"/>
        <v>0</v>
      </c>
      <c r="AR75" s="9" t="b">
        <f t="shared" si="38"/>
        <v>0</v>
      </c>
      <c r="AS75" s="9" t="b">
        <f t="shared" si="39"/>
        <v>0</v>
      </c>
    </row>
    <row r="76" spans="1:45" x14ac:dyDescent="0.25">
      <c r="C76" s="16"/>
      <c r="N76" s="145"/>
      <c r="Q76" s="147"/>
      <c r="T76" s="151"/>
      <c r="W76" s="153"/>
    </row>
    <row r="77" spans="1:45" x14ac:dyDescent="0.25">
      <c r="A77" s="9">
        <v>125</v>
      </c>
      <c r="B77" s="9" t="s">
        <v>152</v>
      </c>
      <c r="C77" s="9" t="s">
        <v>604</v>
      </c>
      <c r="D77" s="9" t="s">
        <v>133</v>
      </c>
      <c r="E77" s="9" t="s">
        <v>605</v>
      </c>
      <c r="F77" s="9">
        <v>4</v>
      </c>
      <c r="G77" s="9" t="s">
        <v>119</v>
      </c>
      <c r="H77" s="9" t="s">
        <v>166</v>
      </c>
      <c r="I77" s="9" t="s">
        <v>154</v>
      </c>
      <c r="J77" s="9" t="s">
        <v>606</v>
      </c>
      <c r="K77" s="11" t="s">
        <v>126</v>
      </c>
      <c r="L77" s="9" t="s">
        <v>124</v>
      </c>
      <c r="M77" s="9" t="s">
        <v>607</v>
      </c>
      <c r="N77" s="145" t="s">
        <v>126</v>
      </c>
      <c r="O77" s="9" t="s">
        <v>154</v>
      </c>
      <c r="P77" s="9" t="s">
        <v>608</v>
      </c>
      <c r="Q77" s="147" t="s">
        <v>126</v>
      </c>
      <c r="R77" s="9" t="s">
        <v>154</v>
      </c>
      <c r="S77" s="9" t="s">
        <v>609</v>
      </c>
      <c r="T77" s="151" t="s">
        <v>130</v>
      </c>
      <c r="U77" s="9" t="s">
        <v>124</v>
      </c>
      <c r="V77" s="9" t="s">
        <v>610</v>
      </c>
      <c r="W77" s="153" t="s">
        <v>130</v>
      </c>
      <c r="X77" s="9">
        <v>5.6</v>
      </c>
      <c r="Z77" s="9" t="b">
        <f t="shared" si="20"/>
        <v>0</v>
      </c>
      <c r="AA77" s="9" t="b">
        <f t="shared" si="21"/>
        <v>0</v>
      </c>
      <c r="AB77" s="9" t="b">
        <f t="shared" si="22"/>
        <v>0</v>
      </c>
      <c r="AC77" s="9" t="b">
        <f t="shared" si="23"/>
        <v>0</v>
      </c>
      <c r="AD77" s="9" t="b">
        <f t="shared" si="24"/>
        <v>0</v>
      </c>
      <c r="AE77" s="9" t="b">
        <f t="shared" si="25"/>
        <v>0</v>
      </c>
      <c r="AF77" s="9" t="b">
        <f t="shared" si="26"/>
        <v>0</v>
      </c>
      <c r="AG77" s="9" t="b">
        <f t="shared" si="27"/>
        <v>0</v>
      </c>
      <c r="AH77" s="9" t="b">
        <f t="shared" si="28"/>
        <v>0</v>
      </c>
      <c r="AI77" s="9" t="b">
        <f t="shared" si="29"/>
        <v>0</v>
      </c>
      <c r="AJ77" s="9" t="b">
        <f t="shared" si="30"/>
        <v>0</v>
      </c>
      <c r="AK77" s="9" t="b">
        <f t="shared" si="31"/>
        <v>0</v>
      </c>
      <c r="AL77" s="9" t="b">
        <f t="shared" si="32"/>
        <v>0</v>
      </c>
      <c r="AM77" s="9" t="b">
        <f t="shared" si="33"/>
        <v>0</v>
      </c>
      <c r="AN77" s="9" t="b">
        <f t="shared" si="34"/>
        <v>0</v>
      </c>
      <c r="AO77" s="9" t="b">
        <f t="shared" si="35"/>
        <v>0</v>
      </c>
      <c r="AP77" s="9" t="b">
        <f t="shared" si="36"/>
        <v>0</v>
      </c>
      <c r="AQ77" s="9" t="b">
        <f t="shared" si="37"/>
        <v>0</v>
      </c>
      <c r="AR77" s="9" t="b">
        <f t="shared" si="38"/>
        <v>0</v>
      </c>
      <c r="AS77" s="9" t="b">
        <f t="shared" si="39"/>
        <v>0</v>
      </c>
    </row>
    <row r="78" spans="1:45" x14ac:dyDescent="0.25">
      <c r="N78" s="145"/>
      <c r="Q78" s="147"/>
      <c r="T78" s="151"/>
      <c r="W78" s="153"/>
    </row>
    <row r="79" spans="1:45" x14ac:dyDescent="0.25">
      <c r="A79" s="9">
        <v>127</v>
      </c>
      <c r="C79" s="16" t="s">
        <v>617</v>
      </c>
      <c r="D79" s="9" t="s">
        <v>133</v>
      </c>
      <c r="E79" s="9" t="s">
        <v>618</v>
      </c>
      <c r="F79" s="9">
        <v>4</v>
      </c>
      <c r="G79" s="9" t="s">
        <v>119</v>
      </c>
      <c r="H79" s="9" t="s">
        <v>135</v>
      </c>
      <c r="I79" s="9" t="s">
        <v>136</v>
      </c>
      <c r="J79" s="9" t="s">
        <v>619</v>
      </c>
      <c r="K79" s="11" t="s">
        <v>156</v>
      </c>
      <c r="L79" s="9" t="s">
        <v>142</v>
      </c>
      <c r="M79" s="9" t="s">
        <v>620</v>
      </c>
      <c r="N79" s="145" t="s">
        <v>126</v>
      </c>
      <c r="O79" s="9" t="s">
        <v>121</v>
      </c>
      <c r="P79" s="9" t="s">
        <v>621</v>
      </c>
      <c r="Q79" s="147" t="s">
        <v>156</v>
      </c>
      <c r="R79" s="9" t="s">
        <v>128</v>
      </c>
      <c r="S79" s="9" t="s">
        <v>622</v>
      </c>
      <c r="T79" s="151" t="s">
        <v>141</v>
      </c>
      <c r="U79" s="9" t="s">
        <v>124</v>
      </c>
      <c r="V79" s="9" t="s">
        <v>623</v>
      </c>
      <c r="W79" s="153" t="s">
        <v>130</v>
      </c>
      <c r="X79" s="9">
        <v>21.6</v>
      </c>
      <c r="Z79" s="9" t="b">
        <f t="shared" si="20"/>
        <v>0</v>
      </c>
      <c r="AA79" s="9" t="b">
        <f t="shared" si="21"/>
        <v>0</v>
      </c>
      <c r="AB79" s="9" t="b">
        <f t="shared" si="22"/>
        <v>0</v>
      </c>
      <c r="AC79" s="9" t="b">
        <f t="shared" si="23"/>
        <v>0</v>
      </c>
      <c r="AD79" s="9" t="b">
        <f t="shared" si="24"/>
        <v>0</v>
      </c>
      <c r="AE79" s="9" t="b">
        <f t="shared" si="25"/>
        <v>0</v>
      </c>
      <c r="AF79" s="9" t="b">
        <f t="shared" si="26"/>
        <v>0</v>
      </c>
      <c r="AG79" s="9" t="b">
        <f t="shared" si="27"/>
        <v>0</v>
      </c>
      <c r="AH79" s="9" t="b">
        <f t="shared" si="28"/>
        <v>0</v>
      </c>
      <c r="AI79" s="9" t="b">
        <f t="shared" si="29"/>
        <v>0</v>
      </c>
      <c r="AJ79" s="9" t="b">
        <f t="shared" si="30"/>
        <v>0</v>
      </c>
      <c r="AK79" s="9" t="b">
        <f t="shared" si="31"/>
        <v>0</v>
      </c>
      <c r="AL79" s="9" t="b">
        <f t="shared" si="32"/>
        <v>0</v>
      </c>
      <c r="AM79" s="9" t="b">
        <f t="shared" si="33"/>
        <v>0</v>
      </c>
      <c r="AN79" s="9" t="b">
        <f t="shared" si="34"/>
        <v>0</v>
      </c>
      <c r="AO79" s="9" t="b">
        <f t="shared" si="35"/>
        <v>0</v>
      </c>
      <c r="AP79" s="9" t="b">
        <f t="shared" si="36"/>
        <v>0</v>
      </c>
      <c r="AQ79" s="9" t="b">
        <f t="shared" si="37"/>
        <v>0</v>
      </c>
      <c r="AR79" s="9" t="b">
        <f t="shared" si="38"/>
        <v>0</v>
      </c>
      <c r="AS79" s="9" t="b">
        <f t="shared" si="39"/>
        <v>0</v>
      </c>
    </row>
    <row r="80" spans="1:45" x14ac:dyDescent="0.25">
      <c r="A80" s="9">
        <v>129</v>
      </c>
      <c r="B80" s="16" t="s">
        <v>624</v>
      </c>
      <c r="C80" s="16" t="s">
        <v>625</v>
      </c>
      <c r="D80" s="9" t="s">
        <v>117</v>
      </c>
      <c r="E80" s="9" t="s">
        <v>626</v>
      </c>
      <c r="F80" s="9">
        <v>4</v>
      </c>
      <c r="G80" s="9" t="s">
        <v>119</v>
      </c>
      <c r="H80" s="9" t="s">
        <v>120</v>
      </c>
      <c r="I80" s="9" t="s">
        <v>121</v>
      </c>
      <c r="J80" s="9" t="s">
        <v>627</v>
      </c>
      <c r="K80" s="11" t="s">
        <v>156</v>
      </c>
      <c r="L80" s="9" t="s">
        <v>128</v>
      </c>
      <c r="M80" s="9" t="s">
        <v>628</v>
      </c>
      <c r="N80" s="145" t="s">
        <v>126</v>
      </c>
      <c r="O80" s="9" t="s">
        <v>192</v>
      </c>
      <c r="P80" s="9" t="s">
        <v>629</v>
      </c>
      <c r="Q80" s="147" t="s">
        <v>126</v>
      </c>
      <c r="R80" s="9" t="s">
        <v>136</v>
      </c>
      <c r="S80" s="9" t="s">
        <v>630</v>
      </c>
      <c r="T80" s="151" t="s">
        <v>156</v>
      </c>
      <c r="U80" s="9" t="s">
        <v>124</v>
      </c>
      <c r="V80" s="9" t="s">
        <v>631</v>
      </c>
      <c r="W80" s="153" t="s">
        <v>130</v>
      </c>
      <c r="X80" s="9">
        <v>6.2</v>
      </c>
      <c r="Z80" s="9" t="b">
        <f t="shared" si="20"/>
        <v>0</v>
      </c>
      <c r="AA80" s="9" t="b">
        <f t="shared" si="21"/>
        <v>0</v>
      </c>
      <c r="AB80" s="9" t="b">
        <f t="shared" si="22"/>
        <v>0</v>
      </c>
      <c r="AC80" s="9" t="b">
        <f t="shared" si="23"/>
        <v>0</v>
      </c>
      <c r="AD80" s="9" t="b">
        <f t="shared" si="24"/>
        <v>0</v>
      </c>
      <c r="AE80" s="9" t="b">
        <f t="shared" si="25"/>
        <v>0</v>
      </c>
      <c r="AF80" s="9" t="b">
        <f t="shared" si="26"/>
        <v>0</v>
      </c>
      <c r="AG80" s="9" t="b">
        <f t="shared" si="27"/>
        <v>0</v>
      </c>
      <c r="AH80" s="9" t="b">
        <f t="shared" si="28"/>
        <v>0</v>
      </c>
      <c r="AI80" s="9" t="b">
        <f t="shared" si="29"/>
        <v>0</v>
      </c>
      <c r="AJ80" s="9" t="b">
        <f t="shared" si="30"/>
        <v>0</v>
      </c>
      <c r="AK80" s="9" t="b">
        <f t="shared" si="31"/>
        <v>0</v>
      </c>
      <c r="AL80" s="9" t="b">
        <f t="shared" si="32"/>
        <v>0</v>
      </c>
      <c r="AM80" s="9" t="b">
        <f t="shared" si="33"/>
        <v>0</v>
      </c>
      <c r="AN80" s="9" t="b">
        <f t="shared" si="34"/>
        <v>0</v>
      </c>
      <c r="AO80" s="9" t="b">
        <f t="shared" si="35"/>
        <v>0</v>
      </c>
      <c r="AP80" s="9" t="b">
        <f t="shared" si="36"/>
        <v>0</v>
      </c>
      <c r="AQ80" s="9" t="b">
        <f t="shared" si="37"/>
        <v>0</v>
      </c>
      <c r="AR80" s="9" t="b">
        <f t="shared" si="38"/>
        <v>0</v>
      </c>
      <c r="AS80" s="9" t="b">
        <f t="shared" si="39"/>
        <v>0</v>
      </c>
    </row>
    <row r="81" spans="3:24" x14ac:dyDescent="0.25">
      <c r="L81" s="10"/>
      <c r="O81" s="10"/>
      <c r="R81" s="10"/>
      <c r="U81" s="10"/>
      <c r="X81" s="10"/>
    </row>
    <row r="82" spans="3:24" x14ac:dyDescent="0.25">
      <c r="C82" s="9" t="s">
        <v>117</v>
      </c>
      <c r="D82" s="9">
        <f>COUNTIF(D2:D80, "female")</f>
        <v>32</v>
      </c>
      <c r="J82" s="150" t="s">
        <v>737</v>
      </c>
      <c r="K82" s="11">
        <f>COUNTIF(K2:K80, "Similarity")</f>
        <v>25</v>
      </c>
      <c r="N82" s="12">
        <f>COUNTIF(N2:N80, "Similarity")</f>
        <v>0</v>
      </c>
      <c r="Q82" s="13">
        <f>COUNTIF(Q2:Q80, "Similarity")</f>
        <v>26</v>
      </c>
      <c r="T82" s="18">
        <f>COUNTIF(T2:T80, "Similarity")</f>
        <v>1</v>
      </c>
      <c r="W82" s="19">
        <f>COUNTIF(W2:W80, "Similarity")</f>
        <v>0</v>
      </c>
      <c r="X82" s="10"/>
    </row>
    <row r="83" spans="3:24" x14ac:dyDescent="0.25">
      <c r="J83" s="149" t="s">
        <v>738</v>
      </c>
      <c r="K83" s="11">
        <v>0</v>
      </c>
      <c r="N83" s="12">
        <v>0</v>
      </c>
      <c r="Q83" s="13">
        <f>COUNTIF(Q2:Q80, "Similarity in number of people")</f>
        <v>5</v>
      </c>
      <c r="T83" s="18">
        <f>COUNTIF(T2:T80, "Similarity in number of people")</f>
        <v>0</v>
      </c>
      <c r="W83" s="19">
        <f>COUNTIF(W2:W80, "Similarity in number of people")</f>
        <v>2</v>
      </c>
      <c r="X83" s="10"/>
    </row>
    <row r="84" spans="3:24" x14ac:dyDescent="0.25">
      <c r="J84" s="9" t="s">
        <v>156</v>
      </c>
      <c r="K84" s="11">
        <f>COUNTIF(K2:K80, "greater number")</f>
        <v>6</v>
      </c>
      <c r="N84" s="12">
        <f>COUNTIF(N2:N80, "greater number")</f>
        <v>2</v>
      </c>
      <c r="Q84" s="13">
        <f>COUNTIF(Q2:Q80, "greater number")</f>
        <v>1</v>
      </c>
      <c r="T84" s="18">
        <f>COUNTIF(T2:T80, "greater number")</f>
        <v>9</v>
      </c>
      <c r="W84" s="19">
        <f>COUNTIF(W2:W80, "greater number")</f>
        <v>7</v>
      </c>
      <c r="X84" s="10"/>
    </row>
    <row r="85" spans="3:24" x14ac:dyDescent="0.25">
      <c r="C85" s="9" t="s">
        <v>632</v>
      </c>
      <c r="E85" s="9">
        <f>COUNTIF(E2:E80, "Not a student")</f>
        <v>0</v>
      </c>
      <c r="J85" s="9" t="s">
        <v>205</v>
      </c>
      <c r="K85" s="11">
        <f>COUNTIF(K2:K80, "Utilitarian")</f>
        <v>3</v>
      </c>
      <c r="N85" s="12">
        <f>COUNTIF(N2:N80, "Utilitarian")</f>
        <v>1</v>
      </c>
      <c r="Q85" s="13">
        <f>COUNTIF(Q2:Q80, "Utilitarian")</f>
        <v>1</v>
      </c>
      <c r="T85" s="18">
        <f>COUNTIF(T2:T80, "Utilitarian")</f>
        <v>3</v>
      </c>
      <c r="W85" s="19">
        <f>COUNTIF(W2:W80, "Utilitarian")</f>
        <v>4</v>
      </c>
      <c r="X85" s="10"/>
    </row>
    <row r="86" spans="3:24" x14ac:dyDescent="0.25">
      <c r="J86" s="9" t="s">
        <v>633</v>
      </c>
      <c r="K86" s="11">
        <f>COUNTIF(K2:K80, "priority for worse off")</f>
        <v>18</v>
      </c>
      <c r="N86" s="12">
        <f>COUNTIF(N2:N80, "priority for worse off")</f>
        <v>50</v>
      </c>
      <c r="Q86" s="13">
        <f>COUNTIF(Q2:Q80, "priority for worse off")+COUNTIF(Q2:Q80, "priority for worse off/Similarity in number")</f>
        <v>15</v>
      </c>
      <c r="T86" s="18">
        <f>COUNTIF(T2:T80, "priority for worse off")+COUNTIF(T2:T80, "priority for worse off/Similarity in number")</f>
        <v>39</v>
      </c>
      <c r="W86" s="19">
        <f>COUNTIF(W2:W80, "priority for worse off")+COUNTIF(W2:W80, "priority for worse off/Similarity in number")</f>
        <v>37</v>
      </c>
      <c r="X86" s="10"/>
    </row>
    <row r="87" spans="3:24" x14ac:dyDescent="0.25">
      <c r="J87" s="9" t="s">
        <v>141</v>
      </c>
      <c r="K87" s="11">
        <f>COUNTIF(K2:K80, "doesn't rationalize choice")</f>
        <v>6</v>
      </c>
      <c r="N87" s="12">
        <f>COUNTIF(N2:N80, "doesn't rationalize choice")</f>
        <v>5</v>
      </c>
      <c r="Q87" s="13">
        <f>COUNTIF(Q2:Q80, "doesn't rationalize choice")</f>
        <v>10</v>
      </c>
      <c r="T87" s="18">
        <f>COUNTIF(T2:T80, "doesn't rationalize choice")</f>
        <v>6</v>
      </c>
      <c r="W87" s="19">
        <f>COUNTIF(W2:W80, "doesn't rationalize choice")</f>
        <v>8</v>
      </c>
      <c r="X87" s="10"/>
    </row>
    <row r="88" spans="3:24" x14ac:dyDescent="0.25">
      <c r="J88" s="9" t="s">
        <v>634</v>
      </c>
      <c r="K88" s="11">
        <f>SUM(K82:K87)</f>
        <v>58</v>
      </c>
      <c r="N88" s="12">
        <f>SUM(N82:N87)</f>
        <v>58</v>
      </c>
      <c r="Q88" s="13">
        <f>SUM(Q82:Q87)</f>
        <v>58</v>
      </c>
      <c r="T88" s="18">
        <f>SUM(T82:T87)</f>
        <v>58</v>
      </c>
      <c r="W88" s="19">
        <f>SUM(W82:W87)</f>
        <v>58</v>
      </c>
      <c r="X88" s="10"/>
    </row>
    <row r="90" spans="3:24" x14ac:dyDescent="0.25">
      <c r="K90" s="11" t="s">
        <v>1</v>
      </c>
      <c r="N90" s="12" t="s">
        <v>11</v>
      </c>
      <c r="Q90" s="13" t="s">
        <v>3</v>
      </c>
      <c r="T90" s="18" t="s">
        <v>5</v>
      </c>
      <c r="W90" s="19" t="s">
        <v>13</v>
      </c>
    </row>
    <row r="91" spans="3:24" x14ac:dyDescent="0.25">
      <c r="J91" s="9" t="s">
        <v>635</v>
      </c>
      <c r="K91" s="20">
        <f>(K82)/58</f>
        <v>0.43103448275862066</v>
      </c>
      <c r="L91" s="21"/>
      <c r="M91" s="21"/>
      <c r="N91" s="22">
        <f>N82/58</f>
        <v>0</v>
      </c>
      <c r="O91" s="21"/>
      <c r="P91" s="21"/>
      <c r="Q91" s="23">
        <f t="shared" ref="Q91:Q96" si="40">Q82/58</f>
        <v>0.44827586206896552</v>
      </c>
      <c r="R91" s="21"/>
      <c r="S91" s="21"/>
      <c r="T91" s="24">
        <f t="shared" ref="T91:T96" si="41">T82/58</f>
        <v>1.7241379310344827E-2</v>
      </c>
      <c r="U91" s="21"/>
      <c r="V91" s="21"/>
      <c r="W91" s="25">
        <f t="shared" ref="W91:W96" si="42">W82/58</f>
        <v>0</v>
      </c>
    </row>
    <row r="92" spans="3:24" x14ac:dyDescent="0.25">
      <c r="J92" s="9" t="s">
        <v>739</v>
      </c>
      <c r="K92" s="20">
        <v>0</v>
      </c>
      <c r="L92" s="21"/>
      <c r="M92" s="21"/>
      <c r="N92" s="22">
        <v>0</v>
      </c>
      <c r="O92" s="21"/>
      <c r="P92" s="21"/>
      <c r="Q92" s="23">
        <f t="shared" si="40"/>
        <v>8.6206896551724144E-2</v>
      </c>
      <c r="R92" s="21"/>
      <c r="S92" s="21"/>
      <c r="T92" s="24">
        <f t="shared" si="41"/>
        <v>0</v>
      </c>
      <c r="U92" s="21"/>
      <c r="V92" s="21"/>
      <c r="W92" s="25">
        <f t="shared" si="42"/>
        <v>3.4482758620689655E-2</v>
      </c>
    </row>
    <row r="93" spans="3:24" x14ac:dyDescent="0.25">
      <c r="J93" s="9" t="s">
        <v>156</v>
      </c>
      <c r="K93" s="20">
        <f>(K84)/58</f>
        <v>0.10344827586206896</v>
      </c>
      <c r="L93" s="21"/>
      <c r="M93" s="21"/>
      <c r="N93" s="22">
        <f>N84/58</f>
        <v>3.4482758620689655E-2</v>
      </c>
      <c r="O93" s="21"/>
      <c r="P93" s="21"/>
      <c r="Q93" s="23">
        <f t="shared" si="40"/>
        <v>1.7241379310344827E-2</v>
      </c>
      <c r="R93" s="21"/>
      <c r="S93" s="21"/>
      <c r="T93" s="24">
        <f t="shared" si="41"/>
        <v>0.15517241379310345</v>
      </c>
      <c r="U93" s="21"/>
      <c r="V93" s="21"/>
      <c r="W93" s="25">
        <f t="shared" si="42"/>
        <v>0.1206896551724138</v>
      </c>
    </row>
    <row r="94" spans="3:24" x14ac:dyDescent="0.25">
      <c r="J94" s="9" t="s">
        <v>205</v>
      </c>
      <c r="K94" s="20">
        <f>(K85)/58</f>
        <v>5.1724137931034482E-2</v>
      </c>
      <c r="L94" s="21"/>
      <c r="M94" s="21"/>
      <c r="N94" s="22">
        <f>N85/58</f>
        <v>1.7241379310344827E-2</v>
      </c>
      <c r="O94" s="21"/>
      <c r="P94" s="21"/>
      <c r="Q94" s="23">
        <f t="shared" si="40"/>
        <v>1.7241379310344827E-2</v>
      </c>
      <c r="R94" s="21"/>
      <c r="S94" s="21"/>
      <c r="T94" s="24">
        <f t="shared" si="41"/>
        <v>5.1724137931034482E-2</v>
      </c>
      <c r="U94" s="21"/>
      <c r="V94" s="21"/>
      <c r="W94" s="25">
        <f t="shared" si="42"/>
        <v>6.8965517241379309E-2</v>
      </c>
    </row>
    <row r="95" spans="3:24" x14ac:dyDescent="0.25">
      <c r="J95" s="9" t="s">
        <v>636</v>
      </c>
      <c r="K95" s="20">
        <f>(K86)/58</f>
        <v>0.31034482758620691</v>
      </c>
      <c r="L95" s="21"/>
      <c r="M95" s="21"/>
      <c r="N95" s="22">
        <f>N86/58</f>
        <v>0.86206896551724133</v>
      </c>
      <c r="O95" s="21"/>
      <c r="P95" s="21"/>
      <c r="Q95" s="23">
        <f t="shared" si="40"/>
        <v>0.25862068965517243</v>
      </c>
      <c r="R95" s="21"/>
      <c r="S95" s="21"/>
      <c r="T95" s="24">
        <f t="shared" si="41"/>
        <v>0.67241379310344829</v>
      </c>
      <c r="U95" s="21"/>
      <c r="V95" s="21"/>
      <c r="W95" s="25">
        <f t="shared" si="42"/>
        <v>0.63793103448275867</v>
      </c>
    </row>
    <row r="96" spans="3:24" x14ac:dyDescent="0.25">
      <c r="J96" s="9" t="s">
        <v>637</v>
      </c>
      <c r="K96" s="20">
        <f>(K87)/58</f>
        <v>0.10344827586206896</v>
      </c>
      <c r="L96" s="21"/>
      <c r="M96" s="21"/>
      <c r="N96" s="22">
        <f>N87/58</f>
        <v>8.6206896551724144E-2</v>
      </c>
      <c r="O96" s="21"/>
      <c r="P96" s="21"/>
      <c r="Q96" s="23">
        <f t="shared" si="40"/>
        <v>0.17241379310344829</v>
      </c>
      <c r="R96" s="21"/>
      <c r="S96" s="21"/>
      <c r="T96" s="24">
        <f t="shared" si="41"/>
        <v>0.10344827586206896</v>
      </c>
      <c r="U96" s="21"/>
      <c r="V96" s="21"/>
      <c r="W96" s="25">
        <f t="shared" si="42"/>
        <v>0.13793103448275862</v>
      </c>
    </row>
    <row r="97" spans="1:26" x14ac:dyDescent="0.25">
      <c r="J97" s="9" t="s">
        <v>634</v>
      </c>
      <c r="K97" s="20">
        <f>SUM(K91:K96)</f>
        <v>1</v>
      </c>
      <c r="L97" s="21"/>
      <c r="M97" s="21"/>
      <c r="N97" s="22">
        <f>SUM(N91:N96)</f>
        <v>1</v>
      </c>
      <c r="O97" s="21"/>
      <c r="P97" s="21"/>
      <c r="Q97" s="23">
        <f>SUM(Q91:Q96)</f>
        <v>1</v>
      </c>
      <c r="R97" s="21"/>
      <c r="S97" s="21"/>
      <c r="T97" s="24">
        <f>SUM(T91:T96)</f>
        <v>1</v>
      </c>
      <c r="U97" s="21"/>
      <c r="V97" s="21"/>
      <c r="W97" s="25">
        <f>SUM(W91:W96)</f>
        <v>1</v>
      </c>
    </row>
    <row r="98" spans="1:26" x14ac:dyDescent="0.25">
      <c r="K98" s="26"/>
      <c r="L98" s="27"/>
      <c r="M98" s="27"/>
      <c r="N98" s="28"/>
      <c r="O98" s="27"/>
      <c r="P98" s="27"/>
      <c r="Q98" s="29"/>
      <c r="R98" s="27"/>
      <c r="S98" s="27"/>
      <c r="T98" s="30"/>
      <c r="U98" s="27"/>
      <c r="V98" s="27"/>
      <c r="W98" s="31"/>
    </row>
    <row r="99" spans="1:26" x14ac:dyDescent="0.25">
      <c r="K99" s="26"/>
      <c r="L99" s="27"/>
      <c r="M99" s="27"/>
      <c r="N99" s="28"/>
      <c r="O99" s="27"/>
      <c r="P99" s="27"/>
      <c r="Q99" s="29"/>
      <c r="R99" s="27"/>
      <c r="S99" s="27"/>
      <c r="T99" s="30"/>
      <c r="U99" s="27"/>
      <c r="V99" s="27"/>
      <c r="W99" s="31"/>
    </row>
    <row r="100" spans="1:26" x14ac:dyDescent="0.25">
      <c r="K100" s="28" t="s">
        <v>638</v>
      </c>
      <c r="L100" s="28" t="s">
        <v>639</v>
      </c>
      <c r="M100" s="28" t="s">
        <v>640</v>
      </c>
      <c r="N100" s="28" t="s">
        <v>641</v>
      </c>
      <c r="O100" s="28" t="s">
        <v>642</v>
      </c>
      <c r="P100" s="28" t="s">
        <v>643</v>
      </c>
      <c r="Q100" s="28" t="s">
        <v>644</v>
      </c>
      <c r="R100" s="28" t="s">
        <v>645</v>
      </c>
      <c r="S100" s="28" t="s">
        <v>646</v>
      </c>
      <c r="T100" s="155" t="s">
        <v>740</v>
      </c>
      <c r="U100" s="27"/>
      <c r="V100" s="27"/>
      <c r="W100" s="31"/>
    </row>
    <row r="101" spans="1:26" x14ac:dyDescent="0.25">
      <c r="J101" s="9" t="s">
        <v>647</v>
      </c>
      <c r="K101" s="22">
        <f>COUNTIF(Z2:Z80, TRUE)/58</f>
        <v>0.29310344827586204</v>
      </c>
      <c r="L101" s="22">
        <f>COUNTIF(AA2:AA80, TRUE)/58</f>
        <v>0.39655172413793105</v>
      </c>
      <c r="M101" s="22">
        <f>COUNTIF(AB2:AB80, TRUE)/58</f>
        <v>0.29310344827586204</v>
      </c>
      <c r="N101" s="22">
        <f>COUNTIF(AF2:AF80, TRUE)/58</f>
        <v>0</v>
      </c>
      <c r="O101" s="22">
        <f>COUNTIF(AH2:AH80, TRUE)/58</f>
        <v>0</v>
      </c>
      <c r="P101" s="22">
        <f>COUNTIF(AJ2:AJ80, TRUE)/58</f>
        <v>1.7241379310344827E-2</v>
      </c>
      <c r="Q101" s="22">
        <f>COUNTIF(AL2:AL80, TRUE)/58</f>
        <v>0.1206896551724138</v>
      </c>
      <c r="R101" s="22">
        <f>COUNTIF(AM2:AM80, TRUE)/58</f>
        <v>3.4482758620689655E-2</v>
      </c>
      <c r="S101" s="22">
        <f>COUNTIF(AN2:AN80, TRUE)/58</f>
        <v>6.8965517241379309E-2</v>
      </c>
      <c r="T101" s="24">
        <f>COUNTIF(AR2:AR80, TRUE)/58</f>
        <v>1.7241379310344827E-2</v>
      </c>
      <c r="U101" s="27" t="s">
        <v>648</v>
      </c>
      <c r="V101" s="27" t="s">
        <v>649</v>
      </c>
      <c r="W101" s="31" t="s">
        <v>650</v>
      </c>
      <c r="X101" s="9" t="s">
        <v>651</v>
      </c>
      <c r="Y101" s="9" t="s">
        <v>743</v>
      </c>
      <c r="Z101" s="9" t="s">
        <v>634</v>
      </c>
    </row>
    <row r="102" spans="1:26" x14ac:dyDescent="0.25">
      <c r="J102" s="9" t="s">
        <v>652</v>
      </c>
      <c r="K102" s="22">
        <f>COUNTIF(AC2:AC80, TRUE)/58</f>
        <v>0.27586206896551724</v>
      </c>
      <c r="L102" s="22">
        <f>COUNTIF(AD2:AD80, TRUE)/58</f>
        <v>0.37931034482758619</v>
      </c>
      <c r="M102" s="22">
        <f>COUNTIF(AE2:AE80, TRUE)/58</f>
        <v>0.29310344827586204</v>
      </c>
      <c r="N102" s="22">
        <f>COUNTIF(AG2:AG82, TRUE)/58</f>
        <v>1.7241379310344827E-2</v>
      </c>
      <c r="O102" s="22">
        <f>COUNTIF(AI2:AI80, TRUE)/58</f>
        <v>0</v>
      </c>
      <c r="P102" s="22">
        <f>COUNTIF(AK2:AK80, TRUE)/58</f>
        <v>5.1724137931034482E-2</v>
      </c>
      <c r="Q102" s="22">
        <f>COUNTIF(AO2:AO80, TRUE)/58</f>
        <v>0.1206896551724138</v>
      </c>
      <c r="R102" s="22">
        <f>COUNTIF(AP2:AP80, TRUE)/58</f>
        <v>3.4482758620689655E-2</v>
      </c>
      <c r="S102" s="22">
        <f>COUNTIF(AQ2:AQ80, TRUE)/58</f>
        <v>6.8965517241379309E-2</v>
      </c>
      <c r="T102" s="24">
        <f>COUNTIF(AS2:AS80, TRUE)/58</f>
        <v>1.7241379310344827E-2</v>
      </c>
      <c r="U102" s="32">
        <f>(SUM(K101:M101)+SUM(K102:M102))/6</f>
        <v>0.32183908045977011</v>
      </c>
      <c r="V102" s="32">
        <f>(SUM(Q101:S101)+SUM(Q102:S102))/6</f>
        <v>7.4712643678160925E-2</v>
      </c>
      <c r="W102" s="33">
        <f>(SUM(N101:P101)+SUM(N102:P102))/6</f>
        <v>1.4367816091954025E-2</v>
      </c>
      <c r="X102" s="21">
        <f>(K91+Q91)/2 - U102-V102-W102</f>
        <v>2.8735632183908032E-2</v>
      </c>
      <c r="Y102" s="32">
        <f>(T101+T102)/2</f>
        <v>1.7241379310344827E-2</v>
      </c>
      <c r="Z102" s="32">
        <f>SUM(U102:Y102)</f>
        <v>0.4568965517241379</v>
      </c>
    </row>
    <row r="103" spans="1:26" x14ac:dyDescent="0.25">
      <c r="J103" s="9" t="s">
        <v>653</v>
      </c>
      <c r="K103" s="34">
        <f>(K101+K102)/2</f>
        <v>0.28448275862068961</v>
      </c>
      <c r="L103" s="34">
        <f t="shared" ref="L103:T103" si="43">(L101+L102)/2</f>
        <v>0.38793103448275862</v>
      </c>
      <c r="M103" s="34">
        <f t="shared" si="43"/>
        <v>0.29310344827586204</v>
      </c>
      <c r="N103" s="34">
        <f t="shared" si="43"/>
        <v>8.6206896551724137E-3</v>
      </c>
      <c r="O103" s="34">
        <f t="shared" si="43"/>
        <v>0</v>
      </c>
      <c r="P103" s="34">
        <f t="shared" si="43"/>
        <v>3.4482758620689655E-2</v>
      </c>
      <c r="Q103" s="34">
        <f t="shared" si="43"/>
        <v>0.1206896551724138</v>
      </c>
      <c r="R103" s="34">
        <f t="shared" si="43"/>
        <v>3.4482758620689655E-2</v>
      </c>
      <c r="S103" s="34">
        <f t="shared" si="43"/>
        <v>6.8965517241379309E-2</v>
      </c>
      <c r="T103" s="34">
        <f t="shared" si="43"/>
        <v>1.7241379310344827E-2</v>
      </c>
      <c r="U103" s="9" t="s">
        <v>654</v>
      </c>
    </row>
    <row r="104" spans="1:26" x14ac:dyDescent="0.25">
      <c r="K104" s="34"/>
      <c r="L104" s="34"/>
      <c r="M104" s="34"/>
      <c r="N104" s="34"/>
      <c r="O104" s="34"/>
      <c r="P104" s="34"/>
      <c r="Q104" s="34"/>
      <c r="R104" s="34"/>
      <c r="S104" s="34"/>
      <c r="U104" s="21">
        <f>U102/Z102</f>
        <v>0.70440251572327051</v>
      </c>
      <c r="V104" s="32">
        <f>V102/Z102</f>
        <v>0.16352201257861637</v>
      </c>
      <c r="W104" s="21">
        <f>W102/$Z$102</f>
        <v>3.1446540880503152E-2</v>
      </c>
      <c r="X104" s="21">
        <f>X102/$Z$102</f>
        <v>6.2893081761006261E-2</v>
      </c>
      <c r="Y104" s="21">
        <f>Y102/$Z$102</f>
        <v>3.7735849056603772E-2</v>
      </c>
      <c r="Z104" s="32">
        <f>U104+V104+W104+X104+Y104</f>
        <v>1</v>
      </c>
    </row>
    <row r="105" spans="1:26" s="36" customFormat="1" x14ac:dyDescent="0.25">
      <c r="A105" s="35"/>
      <c r="J105" s="37"/>
      <c r="K105" s="37"/>
      <c r="T105" s="35"/>
      <c r="W105" s="35"/>
    </row>
    <row r="106" spans="1:26" s="36" customFormat="1" x14ac:dyDescent="0.25">
      <c r="A106" s="35"/>
      <c r="T106" s="35"/>
      <c r="W106" s="35"/>
    </row>
    <row r="107" spans="1:26" s="36" customFormat="1" x14ac:dyDescent="0.25">
      <c r="A107" s="35"/>
      <c r="T107" s="35"/>
      <c r="W107"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Subject answers and analysis</vt:lpstr>
      <vt:lpstr>Subject data and rationales</vt:lpstr>
      <vt:lpstr>Robustness test</vt:lpstr>
      <vt:lpstr>Student only answers</vt:lpstr>
      <vt:lpstr>Student only subject data </vt:lpstr>
    </vt:vector>
  </TitlesOfParts>
  <Company>London School of Economics and Political Science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Voorhoeve</dc:creator>
  <cp:lastModifiedBy>Alex Voorhoeve</cp:lastModifiedBy>
  <dcterms:created xsi:type="dcterms:W3CDTF">2008-07-15T16:54:43Z</dcterms:created>
  <dcterms:modified xsi:type="dcterms:W3CDTF">2018-06-28T06:51:21Z</dcterms:modified>
</cp:coreProperties>
</file>