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Users\ana.lc.picanco\Desktop\Art1_table_figure\"/>
    </mc:Choice>
  </mc:AlternateContent>
  <bookViews>
    <workbookView xWindow="0" yWindow="0" windowWidth="20490" windowHeight="7020"/>
  </bookViews>
  <sheets>
    <sheet name="Appendix S2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S14" i="1" l="1"/>
  <c r="Q14" i="1"/>
  <c r="O14" i="1"/>
  <c r="M14" i="1"/>
  <c r="K14" i="1"/>
  <c r="I14" i="1"/>
  <c r="G14" i="1"/>
  <c r="E14" i="1"/>
  <c r="C14" i="1"/>
  <c r="T13" i="1"/>
  <c r="S13" i="1"/>
  <c r="R13" i="1"/>
  <c r="Q13" i="1"/>
  <c r="P13" i="1"/>
  <c r="O13" i="1"/>
  <c r="N13" i="1"/>
  <c r="M13" i="1"/>
  <c r="L13" i="1"/>
  <c r="K13" i="1"/>
  <c r="J13" i="1"/>
  <c r="I13" i="1"/>
  <c r="H13" i="1"/>
  <c r="G13" i="1"/>
  <c r="F13" i="1"/>
  <c r="E13" i="1"/>
  <c r="D13" i="1"/>
  <c r="C13" i="1"/>
  <c r="B13" i="1"/>
  <c r="S11" i="1"/>
  <c r="Q11" i="1"/>
  <c r="O11" i="1"/>
  <c r="M11" i="1"/>
  <c r="K11" i="1"/>
  <c r="I11" i="1"/>
  <c r="G11" i="1"/>
  <c r="E11" i="1"/>
  <c r="C11" i="1"/>
  <c r="T9" i="1"/>
  <c r="S9" i="1"/>
  <c r="R9" i="1"/>
  <c r="Q9" i="1"/>
  <c r="P9" i="1"/>
  <c r="O9" i="1"/>
  <c r="N9" i="1"/>
  <c r="M9" i="1"/>
  <c r="L9" i="1"/>
  <c r="K9" i="1"/>
  <c r="J9" i="1"/>
  <c r="I9" i="1"/>
  <c r="H9" i="1"/>
  <c r="G9" i="1"/>
  <c r="F9" i="1"/>
  <c r="E9" i="1"/>
  <c r="D9" i="1"/>
  <c r="C9" i="1"/>
  <c r="B9" i="1"/>
  <c r="KA7" i="1"/>
  <c r="JM7" i="1"/>
  <c r="IX7" i="1"/>
  <c r="IJ7" i="1"/>
  <c r="HV7" i="1"/>
  <c r="HH7" i="1"/>
  <c r="GT7" i="1"/>
  <c r="GF7" i="1"/>
  <c r="FR7" i="1"/>
  <c r="FD7" i="1"/>
  <c r="EP7" i="1"/>
  <c r="EB7" i="1"/>
  <c r="DN7" i="1"/>
  <c r="CZ7" i="1"/>
  <c r="CL7" i="1"/>
  <c r="BX7" i="1"/>
  <c r="BJ7" i="1"/>
  <c r="AV7" i="1"/>
  <c r="AH7" i="1"/>
  <c r="KA4" i="1"/>
  <c r="JM4" i="1"/>
  <c r="IX4" i="1"/>
  <c r="IJ4" i="1"/>
  <c r="HV4" i="1"/>
  <c r="HH4" i="1"/>
  <c r="GT4" i="1"/>
  <c r="GF4" i="1"/>
  <c r="FR4" i="1"/>
  <c r="FS4" i="1" s="1"/>
  <c r="FD4" i="1"/>
  <c r="EQ4" i="1"/>
  <c r="EP4" i="1"/>
  <c r="EB4" i="1"/>
  <c r="DN4" i="1"/>
  <c r="CZ4" i="1"/>
  <c r="CL4" i="1"/>
  <c r="BX4" i="1"/>
  <c r="BJ4" i="1"/>
  <c r="AV4" i="1"/>
  <c r="AH4" i="1"/>
  <c r="KA3" i="1"/>
  <c r="KB3" i="1" s="1"/>
  <c r="JN3" i="1"/>
  <c r="JM3" i="1"/>
  <c r="IX3" i="1"/>
  <c r="IY3" i="1" s="1"/>
  <c r="IK3" i="1"/>
  <c r="IJ3" i="1"/>
  <c r="HV3" i="1"/>
  <c r="HW3" i="1" s="1"/>
  <c r="HI3" i="1"/>
  <c r="HH3" i="1"/>
  <c r="GT3" i="1"/>
  <c r="GU3" i="1" s="1"/>
  <c r="GG3" i="1"/>
  <c r="GF3" i="1"/>
  <c r="FR3" i="1"/>
  <c r="FS3" i="1" s="1"/>
  <c r="FE3" i="1"/>
  <c r="FD3" i="1"/>
  <c r="EP3" i="1"/>
  <c r="EQ3" i="1" s="1"/>
  <c r="EC3" i="1"/>
  <c r="EB3" i="1"/>
  <c r="DN3" i="1"/>
  <c r="DO3" i="1" s="1"/>
  <c r="DA3" i="1"/>
  <c r="CZ3" i="1"/>
  <c r="CL3" i="1"/>
  <c r="CM3" i="1" s="1"/>
  <c r="BY3" i="1"/>
  <c r="BX3" i="1"/>
  <c r="BJ3" i="1"/>
  <c r="AV3" i="1"/>
  <c r="AW3" i="1" s="1"/>
  <c r="AH3" i="1"/>
  <c r="AI3" i="1" s="1"/>
</calcChain>
</file>

<file path=xl/sharedStrings.xml><?xml version="1.0" encoding="utf-8"?>
<sst xmlns="http://schemas.openxmlformats.org/spreadsheetml/2006/main" count="1651" uniqueCount="606">
  <si>
    <t>Total</t>
  </si>
  <si>
    <t>2a</t>
  </si>
  <si>
    <t>Gender - female</t>
  </si>
  <si>
    <t>2b</t>
  </si>
  <si>
    <t>Gender - male</t>
  </si>
  <si>
    <t>3a</t>
  </si>
  <si>
    <t>Age &lt;45</t>
  </si>
  <si>
    <t>3b</t>
  </si>
  <si>
    <t>Age ≥45</t>
  </si>
  <si>
    <t>4a</t>
  </si>
  <si>
    <t>years or residence &lt;37</t>
  </si>
  <si>
    <t>4b</t>
  </si>
  <si>
    <t>years or residence ≥37</t>
  </si>
  <si>
    <t>5a</t>
  </si>
  <si>
    <t>Years of teaching &lt;21</t>
  </si>
  <si>
    <t>5b</t>
  </si>
  <si>
    <t>Years of teaching ≥21</t>
  </si>
  <si>
    <t>6a</t>
  </si>
  <si>
    <t>Azores natives</t>
  </si>
  <si>
    <t>6b</t>
  </si>
  <si>
    <t xml:space="preserve"> Azores non natives</t>
  </si>
  <si>
    <t>7a</t>
  </si>
  <si>
    <t xml:space="preserve"> NES 1st quartil ≤14</t>
  </si>
  <si>
    <t>7b</t>
  </si>
  <si>
    <t>NES  3rd quartil (NES&gt;18)</t>
  </si>
  <si>
    <t>8a</t>
  </si>
  <si>
    <t>PAS 1st quartil (PAS &lt;39)</t>
  </si>
  <si>
    <t>8b</t>
  </si>
  <si>
    <t>PAS  3rd quartil (PAS &gt;52)</t>
  </si>
  <si>
    <t>9a</t>
  </si>
  <si>
    <t>Portals Biodiversity users</t>
  </si>
  <si>
    <t>9b</t>
  </si>
  <si>
    <t xml:space="preserve">Portals Biodiversity non-users </t>
  </si>
  <si>
    <t>10a</t>
  </si>
  <si>
    <t>Exact and natural sciences</t>
  </si>
  <si>
    <t>10b</t>
  </si>
  <si>
    <t>Other domains of teaching</t>
  </si>
  <si>
    <t>Minimum frequency in the analysis (3% of the amplitude)</t>
  </si>
  <si>
    <t>Frequency - threshold (median of the frequencies, after excluding the evocations with frequencies below "minimum fq")</t>
  </si>
  <si>
    <t>TOTAL</t>
  </si>
  <si>
    <t>Gender</t>
  </si>
  <si>
    <t>Age</t>
  </si>
  <si>
    <t>Years of residence</t>
  </si>
  <si>
    <t>Years of teaching</t>
  </si>
  <si>
    <t>Place of birth</t>
  </si>
  <si>
    <t>NES</t>
  </si>
  <si>
    <t>PAS</t>
  </si>
  <si>
    <t>BioPortal Users</t>
  </si>
  <si>
    <t>Teaching domains</t>
  </si>
  <si>
    <t>Evocation order - threshold (median of the number of answer' positions: 6 &lt;&gt; (3+4)/2</t>
  </si>
  <si>
    <t>Female</t>
  </si>
  <si>
    <t>Male</t>
  </si>
  <si>
    <t>Years &lt;45</t>
  </si>
  <si>
    <t>Years ≥45</t>
  </si>
  <si>
    <t>Years &lt;37</t>
  </si>
  <si>
    <t>Years ≥37</t>
  </si>
  <si>
    <t>Years &lt;21</t>
  </si>
  <si>
    <t>Years ≥21</t>
  </si>
  <si>
    <t xml:space="preserve">Azores </t>
  </si>
  <si>
    <t>non Azores</t>
  </si>
  <si>
    <t>NES 1st quartil (score ≤14)</t>
  </si>
  <si>
    <t>NES 3rd quartil (score ≥18)</t>
  </si>
  <si>
    <t>1st quartil (score ≤14)</t>
  </si>
  <si>
    <t>PAS  3rd quartil (score ≥18)</t>
  </si>
  <si>
    <t>Portal Users</t>
  </si>
  <si>
    <t>Portal Non-users</t>
  </si>
  <si>
    <t>Other domains</t>
  </si>
  <si>
    <t>Evocation order</t>
  </si>
  <si>
    <t>EO&lt;3,5</t>
  </si>
  <si>
    <t>EO≥3,5</t>
  </si>
  <si>
    <t>N</t>
  </si>
  <si>
    <r>
      <t xml:space="preserve">Number of different words - </t>
    </r>
    <r>
      <rPr>
        <b/>
        <sz val="10"/>
        <color rgb="FF0070C0"/>
        <rFont val="Arial"/>
        <family val="2"/>
      </rPr>
      <t>Amplitude</t>
    </r>
  </si>
  <si>
    <t>Words</t>
  </si>
  <si>
    <t>Freq.</t>
  </si>
  <si>
    <t>Evoc. Order</t>
  </si>
  <si>
    <t>Mean words/teacher</t>
  </si>
  <si>
    <r>
      <t xml:space="preserve">Total number of words - </t>
    </r>
    <r>
      <rPr>
        <b/>
        <sz val="10"/>
        <color rgb="FF0070C0"/>
        <rFont val="Arial"/>
        <family val="2"/>
      </rPr>
      <t>Fluidez</t>
    </r>
  </si>
  <si>
    <t>Frequency</t>
  </si>
  <si>
    <t>fq&gt;2</t>
  </si>
  <si>
    <t xml:space="preserve">Variability                               </t>
  </si>
  <si>
    <t xml:space="preserve">Ecosystems                            </t>
  </si>
  <si>
    <t xml:space="preserve">variability                               </t>
  </si>
  <si>
    <t xml:space="preserve">ecosystems                            </t>
  </si>
  <si>
    <t xml:space="preserve">life                                    </t>
  </si>
  <si>
    <t xml:space="preserve">species                                </t>
  </si>
  <si>
    <t xml:space="preserve">planet                                 </t>
  </si>
  <si>
    <t xml:space="preserve">conservation                             </t>
  </si>
  <si>
    <t xml:space="preserve">risk                                   </t>
  </si>
  <si>
    <t xml:space="preserve">protection        </t>
  </si>
  <si>
    <t xml:space="preserve">nature                                </t>
  </si>
  <si>
    <t xml:space="preserve">preservation                             </t>
  </si>
  <si>
    <t xml:space="preserve">diversity                             </t>
  </si>
  <si>
    <t xml:space="preserve">fauna                                   </t>
  </si>
  <si>
    <t xml:space="preserve">environment                                </t>
  </si>
  <si>
    <t xml:space="preserve">nature                                  </t>
  </si>
  <si>
    <t xml:space="preserve">flora                                   </t>
  </si>
  <si>
    <t xml:space="preserve">conservation                            </t>
  </si>
  <si>
    <t xml:space="preserve">sea                                     </t>
  </si>
  <si>
    <t xml:space="preserve">environment                             </t>
  </si>
  <si>
    <t>Richness or homogeneity (Amplitude/Fluidity)</t>
  </si>
  <si>
    <t xml:space="preserve">Nature                                </t>
  </si>
  <si>
    <t xml:space="preserve"> Nombre total de mots differents : 90</t>
  </si>
  <si>
    <t xml:space="preserve">habitat                                 </t>
  </si>
  <si>
    <t xml:space="preserve"> Nombre total de mots differents : 81</t>
  </si>
  <si>
    <t xml:space="preserve">sciences                               </t>
  </si>
  <si>
    <t xml:space="preserve"> Nombre total de mots differents : 49</t>
  </si>
  <si>
    <t xml:space="preserve"> Nombre total de mots differents : 67</t>
  </si>
  <si>
    <t xml:space="preserve"> Nombre total de mots differents : 72</t>
  </si>
  <si>
    <t xml:space="preserve"> Nombre total de mots differents : 66</t>
  </si>
  <si>
    <t xml:space="preserve"> Nombre total de mots differents : 70</t>
  </si>
  <si>
    <t xml:space="preserve">equilibrium                      </t>
  </si>
  <si>
    <t>Nombre total de mots differents : 72</t>
  </si>
  <si>
    <t xml:space="preserve"> Nombre total de mots differents : 64</t>
  </si>
  <si>
    <t xml:space="preserve"> Nombre total de mots differents : 54</t>
  </si>
  <si>
    <t xml:space="preserve">animals                                 </t>
  </si>
  <si>
    <t xml:space="preserve"> Nombre total de mots differents : 62</t>
  </si>
  <si>
    <t xml:space="preserve">home                                    </t>
  </si>
  <si>
    <t xml:space="preserve"> Nombre total de mots differents : 48</t>
  </si>
  <si>
    <t xml:space="preserve">preservation                            </t>
  </si>
  <si>
    <t xml:space="preserve"> Nombre total de mots differents : 57</t>
  </si>
  <si>
    <t>Nombre total de mots differents : 52</t>
  </si>
  <si>
    <t xml:space="preserve">protection                              </t>
  </si>
  <si>
    <t>Number of words in common</t>
  </si>
  <si>
    <t xml:space="preserve">Life                                    </t>
  </si>
  <si>
    <t xml:space="preserve"> Nombre total de mots cites      : 857</t>
  </si>
  <si>
    <t xml:space="preserve">endemics                               </t>
  </si>
  <si>
    <t xml:space="preserve"> Nombre total de mots cites      : 687</t>
  </si>
  <si>
    <t xml:space="preserve"> Nombre total de mots cites      : 170</t>
  </si>
  <si>
    <t xml:space="preserve"> Nombre total de mots cites      : 375</t>
  </si>
  <si>
    <t xml:space="preserve"> Nombre total de mots cites      : 482</t>
  </si>
  <si>
    <t xml:space="preserve"> Nombre total de mots cites      : 397</t>
  </si>
  <si>
    <t xml:space="preserve"> Nombre total de mots cites      : 460</t>
  </si>
  <si>
    <t xml:space="preserve">living beings                             </t>
  </si>
  <si>
    <t xml:space="preserve"> Nombre total de mots cites      : 474</t>
  </si>
  <si>
    <t xml:space="preserve"> Nombre total de mots cites      : 383</t>
  </si>
  <si>
    <t xml:space="preserve"> Nombre total de mots cites      : 325</t>
  </si>
  <si>
    <t xml:space="preserve"> Nombre total de mots cites      : 187</t>
  </si>
  <si>
    <t xml:space="preserve"> Nombre total de mots cites      : 461</t>
  </si>
  <si>
    <t xml:space="preserve">ecosystems                              </t>
  </si>
  <si>
    <t xml:space="preserve"> Nombre total de mots cites      : 425</t>
  </si>
  <si>
    <t xml:space="preserve">variability                             </t>
  </si>
  <si>
    <t xml:space="preserve"> Nombre total de mots cites      : 176</t>
  </si>
  <si>
    <t xml:space="preserve"> Nombre total de mots cites      : 707</t>
  </si>
  <si>
    <t>Índex of Ellegard (number of words in common / square root of the amplitudes product)</t>
  </si>
  <si>
    <t xml:space="preserve">Species                                </t>
  </si>
  <si>
    <t xml:space="preserve"> </t>
  </si>
  <si>
    <t xml:space="preserve">pollution                                </t>
  </si>
  <si>
    <t xml:space="preserve">sustainability                        </t>
  </si>
  <si>
    <t xml:space="preserve">planet                                  </t>
  </si>
  <si>
    <t xml:space="preserve">species                                 </t>
  </si>
  <si>
    <t xml:space="preserve">Animals                                 </t>
  </si>
  <si>
    <t xml:space="preserve">  DISTRIBUTION DES FREQUENCES </t>
  </si>
  <si>
    <t xml:space="preserve">     moyenne generale :   2.78</t>
  </si>
  <si>
    <t xml:space="preserve">diversity                               </t>
  </si>
  <si>
    <t xml:space="preserve">equilibrium                        </t>
  </si>
  <si>
    <t xml:space="preserve">     moyenne generale :   2.79</t>
  </si>
  <si>
    <t>Average number of words / person</t>
  </si>
  <si>
    <t xml:space="preserve">Diversity                             </t>
  </si>
  <si>
    <t xml:space="preserve">preservação                             </t>
  </si>
  <si>
    <t xml:space="preserve">plants                                 </t>
  </si>
  <si>
    <t xml:space="preserve">resources                          </t>
  </si>
  <si>
    <t xml:space="preserve">Fauna                                   </t>
  </si>
  <si>
    <t xml:space="preserve"> freq. * nb. mots  * Cumul evocations et cumul inverse</t>
  </si>
  <si>
    <t xml:space="preserve">richness                                 </t>
  </si>
  <si>
    <t xml:space="preserve">biology                                </t>
  </si>
  <si>
    <t xml:space="preserve">sustainability                          </t>
  </si>
  <si>
    <t xml:space="preserve">livingbeings                                  </t>
  </si>
  <si>
    <t>freq. * nb. mots  * Cumul evocations et cumul inverse</t>
  </si>
  <si>
    <t xml:space="preserve">Plants                                 </t>
  </si>
  <si>
    <t xml:space="preserve">     1 *    35      35     4.1 %    857  100.0 %   </t>
  </si>
  <si>
    <t xml:space="preserve">     1 *    16      16     9.4 %    170  100.0 %   </t>
  </si>
  <si>
    <t xml:space="preserve">     1 *    27      27     7.2 %    375  100.0 %   </t>
  </si>
  <si>
    <t xml:space="preserve">living beings                            </t>
  </si>
  <si>
    <t xml:space="preserve">     1 *    31      31     6.4 %    482  100.0 %   </t>
  </si>
  <si>
    <t xml:space="preserve">     1 *    27      27     6.8 %    397  100.0 %   </t>
  </si>
  <si>
    <t xml:space="preserve">     1 *    30      30     6.5 %    460  100.0 %   </t>
  </si>
  <si>
    <t xml:space="preserve">     1 *    23      23     5.8 %    397  100.0 %   </t>
  </si>
  <si>
    <t xml:space="preserve">     1 *    32      32     7.0 %    460  100.0 %   </t>
  </si>
  <si>
    <t xml:space="preserve">     1 *    30      30     6.3 %    474  100.0 %   </t>
  </si>
  <si>
    <t xml:space="preserve">     1 *    24      24     6.3 %    383  100.0 %   </t>
  </si>
  <si>
    <t xml:space="preserve">     1 *    29      29    17.1 %    170  100.0 %   </t>
  </si>
  <si>
    <t xml:space="preserve">     1 *    24      24     7.4 %    325  100.0 %   </t>
  </si>
  <si>
    <t xml:space="preserve">     1 *    22      22    11.8 %    187  100.0 %   </t>
  </si>
  <si>
    <t xml:space="preserve">     1 *    32      32     6.9 %    461  100.0 %   </t>
  </si>
  <si>
    <t xml:space="preserve">     1 *    19      19     4.5 %    425  100.0 %   </t>
  </si>
  <si>
    <t xml:space="preserve">     1 *    22      22    12.5 %    176  100.0 %   </t>
  </si>
  <si>
    <t xml:space="preserve">ecology                                 </t>
  </si>
  <si>
    <t xml:space="preserve">Sustainability                        </t>
  </si>
  <si>
    <t xml:space="preserve">     2 *    12      59     6.9 %    822   95.9 %   </t>
  </si>
  <si>
    <t xml:space="preserve">     2 *    13      42    24.7 %    154   90.6 %   </t>
  </si>
  <si>
    <t xml:space="preserve">     2 *    11      49    13.1 %    348   92.8 %   </t>
  </si>
  <si>
    <t xml:space="preserve">     2 *     6      43     8.9 %    451   93.6 %   </t>
  </si>
  <si>
    <t xml:space="preserve">     2 *     4      35     8.8 %    370   93.2 %   </t>
  </si>
  <si>
    <t xml:space="preserve">     2 *     7      44     9.6 %    430   93.5 %   </t>
  </si>
  <si>
    <t xml:space="preserve">     2 *    11      45    11.3 %    374   94.2 %   </t>
  </si>
  <si>
    <t xml:space="preserve">     2 *     4      40     8.7 %    428   93.0 %   </t>
  </si>
  <si>
    <t xml:space="preserve">     2 *     6      42     8.9 %    444   93.7 %   </t>
  </si>
  <si>
    <t xml:space="preserve">     2 *     4      32     8.4 %    359   93.7 %   </t>
  </si>
  <si>
    <t xml:space="preserve">     2 *     6      41    24.1 %    141   82.9 %   </t>
  </si>
  <si>
    <t xml:space="preserve">     2 *    10      44    13.5 %    301   92.6 %   </t>
  </si>
  <si>
    <t xml:space="preserve">     2 *     7      36    19.3 %    165   88.2 %   </t>
  </si>
  <si>
    <t xml:space="preserve">     2 *    10      52    11.3 %    429   93.1 %   </t>
  </si>
  <si>
    <t xml:space="preserve">     2 *     8      35     8.2 %    406   95.5 %   </t>
  </si>
  <si>
    <t>fq ≤2</t>
  </si>
  <si>
    <t xml:space="preserve">Azores                                  </t>
  </si>
  <si>
    <t xml:space="preserve">biology                                 </t>
  </si>
  <si>
    <t xml:space="preserve">     2 *    11      44    25.0 %    154   87.5 %   </t>
  </si>
  <si>
    <t xml:space="preserve">plants                                  </t>
  </si>
  <si>
    <t>Living beings</t>
  </si>
  <si>
    <t xml:space="preserve">     3 *     3      68     7.9 %    798   93.1 %   </t>
  </si>
  <si>
    <t xml:space="preserve">     1 *    34      34     4.9 %    687  100.0 %   </t>
  </si>
  <si>
    <t xml:space="preserve">     3 *     3      51    30.0 %    128   75.3 %   </t>
  </si>
  <si>
    <t xml:space="preserve">     3 *     2      55    14.7 %    326   86.9 %   </t>
  </si>
  <si>
    <t xml:space="preserve">     3 *     5      58    12.0 %    439   91.1 %   </t>
  </si>
  <si>
    <t xml:space="preserve">     3 *     8      59    14.9 %    362   91.2 %   </t>
  </si>
  <si>
    <t xml:space="preserve">     3 *     3      53    11.5 %    416   90.4 %   </t>
  </si>
  <si>
    <t xml:space="preserve">     3 *     6      63    15.9 %    352   88.7 %   </t>
  </si>
  <si>
    <t xml:space="preserve">     3 *    10      70    15.2 %    420   91.3 %   </t>
  </si>
  <si>
    <t xml:space="preserve">     3 *     5      57    12.0 %    432   91.1 %   </t>
  </si>
  <si>
    <t xml:space="preserve">     3 *     9      59    15.4 %    351   91.6 %   </t>
  </si>
  <si>
    <t xml:space="preserve">difference                               </t>
  </si>
  <si>
    <t xml:space="preserve">     3 *     5      56    32.9 %    129   75.9 %   </t>
  </si>
  <si>
    <t xml:space="preserve">     3 *     4      56    17.2 %    281   86.5 %   </t>
  </si>
  <si>
    <t xml:space="preserve">     3 *     1      39    20.9 %    151   80.7 %   </t>
  </si>
  <si>
    <t xml:space="preserve">patrimony                            </t>
  </si>
  <si>
    <t xml:space="preserve">birds                                    </t>
  </si>
  <si>
    <t xml:space="preserve">     3 *     8      76    16.5 %    409   88.7 %   </t>
  </si>
  <si>
    <t xml:space="preserve">conservation                          </t>
  </si>
  <si>
    <t xml:space="preserve">     3 *     5      50    11.8 %    390   91.8 %   </t>
  </si>
  <si>
    <t xml:space="preserve">extinction                              </t>
  </si>
  <si>
    <t xml:space="preserve">equilibrium                             </t>
  </si>
  <si>
    <t xml:space="preserve">     3 *     4      56    31.8 %    132   75.0 %   </t>
  </si>
  <si>
    <t xml:space="preserve">richness                                </t>
  </si>
  <si>
    <t xml:space="preserve">     1 *    31      31     4.4 %    707  100.0 %   </t>
  </si>
  <si>
    <t>Flora</t>
  </si>
  <si>
    <t xml:space="preserve">     4 *     6      92    10.7 %    789   92.1 %   </t>
  </si>
  <si>
    <t xml:space="preserve">     2 *     8      50     7.3 %    653   95.1 %   </t>
  </si>
  <si>
    <t xml:space="preserve">     4 *     5      71    41.8 %    119   70.0 %   </t>
  </si>
  <si>
    <t xml:space="preserve">     4 *     7      83    22.1 %    320   85.3 %   </t>
  </si>
  <si>
    <t xml:space="preserve">     4 *     4      74    15.4 %    424   88.0 %   </t>
  </si>
  <si>
    <t xml:space="preserve">     4 *     2      67    16.9 %    338   85.1 %   </t>
  </si>
  <si>
    <t xml:space="preserve">     4 *     5      73    15.9 %    407   88.5 %   </t>
  </si>
  <si>
    <t xml:space="preserve">     4 *     3      75    18.9 %    334   84.1 %   </t>
  </si>
  <si>
    <t xml:space="preserve">     4 *     2      78    17.0 %    390   84.8 %   </t>
  </si>
  <si>
    <t xml:space="preserve">     4 *     2      65    13.7 %    417   88.0 %   </t>
  </si>
  <si>
    <t xml:space="preserve">     4 *     6      83    21.7 %    324   84.6 %   </t>
  </si>
  <si>
    <t xml:space="preserve">sciences                                </t>
  </si>
  <si>
    <t xml:space="preserve">interconnection                      </t>
  </si>
  <si>
    <t xml:space="preserve">     4 *     4      72    42.4 %    114   67.1 %   </t>
  </si>
  <si>
    <t xml:space="preserve">     4 *     4      72    22.2 %    269   82.8 %   </t>
  </si>
  <si>
    <t xml:space="preserve">     4 *     4      55    29.4 %    148   79.1 %   </t>
  </si>
  <si>
    <t xml:space="preserve">     4 *     4      92    20.0 %    385   83.5 %   </t>
  </si>
  <si>
    <t xml:space="preserve">proteçao                                </t>
  </si>
  <si>
    <t xml:space="preserve">     4 *     2      58    13.6 %    375   88.2 %   </t>
  </si>
  <si>
    <t xml:space="preserve">islands                                 </t>
  </si>
  <si>
    <t xml:space="preserve">     4 *     1      60    34.1 %    120   68.2 %   </t>
  </si>
  <si>
    <t xml:space="preserve">     2 *    10      51     7.2 %    676   95.6 %   </t>
  </si>
  <si>
    <t>Total number of words</t>
  </si>
  <si>
    <t xml:space="preserve">chi-square: </t>
  </si>
  <si>
    <t>d.f.:</t>
  </si>
  <si>
    <t>P-value:</t>
  </si>
  <si>
    <t>minimum expected:</t>
  </si>
  <si>
    <t xml:space="preserve">Environment                                </t>
  </si>
  <si>
    <t xml:space="preserve">     5 *     3     107    12.5 %    765   89.3 %   </t>
  </si>
  <si>
    <t xml:space="preserve">     3 *     4      62     9.0 %    637   92.7 %   </t>
  </si>
  <si>
    <t xml:space="preserve">ecology                                </t>
  </si>
  <si>
    <t xml:space="preserve">     6 *     2      83    48.8 %     99   58.2 %   </t>
  </si>
  <si>
    <t xml:space="preserve">     5 *     2      93    24.8 %    292   77.9 %   </t>
  </si>
  <si>
    <t xml:space="preserve">     5 *     3      89    18.5 %    408   84.6 %   </t>
  </si>
  <si>
    <t xml:space="preserve">     5 *     6      97    24.4 %    330   83.1 %   </t>
  </si>
  <si>
    <t xml:space="preserve">beauty     </t>
  </si>
  <si>
    <t xml:space="preserve">     5 *     2      83    18.0 %    387   84.1 %   </t>
  </si>
  <si>
    <t xml:space="preserve">     5 *     4      95    23.9 %    322   81.1 %   </t>
  </si>
  <si>
    <t xml:space="preserve">     5 *     1      83    18.0 %    382   83.0 %   </t>
  </si>
  <si>
    <t xml:space="preserve">     5 *     3      80    16.9 %    409   86.3 %   </t>
  </si>
  <si>
    <t xml:space="preserve">     5 *     1      88    23.0 %    300   78.3 %   </t>
  </si>
  <si>
    <t xml:space="preserve">survival                        </t>
  </si>
  <si>
    <t xml:space="preserve">     5 *     1      77    45.3 %     98   57.6 %   </t>
  </si>
  <si>
    <t xml:space="preserve">     5 *     2      82    25.2 %    253   77.8 %   </t>
  </si>
  <si>
    <t xml:space="preserve">     5 *     4      75    40.1 %    132   70.6 %   </t>
  </si>
  <si>
    <t xml:space="preserve">     5 *     5     117    25.4 %    369   80.0 %   </t>
  </si>
  <si>
    <t xml:space="preserve">     5 *     2      68    16.0 %    367   86.4 %   </t>
  </si>
  <si>
    <t xml:space="preserve">knowledge                               </t>
  </si>
  <si>
    <t xml:space="preserve">     5 *     1      65    36.9 %    116   65.9 %   </t>
  </si>
  <si>
    <t xml:space="preserve">     3 *     2      57     8.1 %    656   92.8 %   </t>
  </si>
  <si>
    <t xml:space="preserve">Protection                                </t>
  </si>
  <si>
    <t xml:space="preserve">     6 *     4     131    15.3 %    750   87.5 %   </t>
  </si>
  <si>
    <t xml:space="preserve">living beings                         </t>
  </si>
  <si>
    <t xml:space="preserve">     4 *     7      90    13.1 %    625   91.0 %   </t>
  </si>
  <si>
    <t xml:space="preserve">     7 *     3     104    61.2 %     87   51.2 %   </t>
  </si>
  <si>
    <t xml:space="preserve">     6 *     2     105    28.0 %    282   75.2 %   </t>
  </si>
  <si>
    <t xml:space="preserve">     7 *     2     103    21.4 %    393   81.5 %   </t>
  </si>
  <si>
    <t xml:space="preserve">     7 *     3     118    29.7 %    300   75.6 %   </t>
  </si>
  <si>
    <t xml:space="preserve">     6 *     2      95    20.7 %    377   82.0 %   </t>
  </si>
  <si>
    <t xml:space="preserve">     6 *     2     107    27.0 %    302   76.1 %   </t>
  </si>
  <si>
    <t xml:space="preserve">     6 *     5     110    23.2 %    394   83.1 %   </t>
  </si>
  <si>
    <t xml:space="preserve">     6 *     2     100    26.1 %    295   77.0 %   </t>
  </si>
  <si>
    <t xml:space="preserve">Earth                                   </t>
  </si>
  <si>
    <t xml:space="preserve">     7 *     1      84    49.4 %     93   54.7 %   </t>
  </si>
  <si>
    <t xml:space="preserve">     6 *     1      88    27.1 %    243   74.8 %   </t>
  </si>
  <si>
    <t xml:space="preserve">     7 *     3      96    51.3 %    112   59.9 %   </t>
  </si>
  <si>
    <t xml:space="preserve">     6 *     3     135    29.3 %    344   74.6 %   </t>
  </si>
  <si>
    <t xml:space="preserve">     6 *     1      74    17.4 %    357   84.0 %   </t>
  </si>
  <si>
    <t xml:space="preserve">     6 *     3      83    47.2 %    111   63.1 %   </t>
  </si>
  <si>
    <t xml:space="preserve">     4 *     5      77    10.9 %    650   91.9 %   </t>
  </si>
  <si>
    <t xml:space="preserve">Preservation                             </t>
  </si>
  <si>
    <t xml:space="preserve">     9 *     5     176    20.5 %    726   84.7 %   </t>
  </si>
  <si>
    <t xml:space="preserve">     5 *     2     100    14.6 %    597   86.9 %   </t>
  </si>
  <si>
    <t xml:space="preserve">quantity                              </t>
  </si>
  <si>
    <t xml:space="preserve">     8 *     4     136    80.0 %     66   38.8 %   </t>
  </si>
  <si>
    <t xml:space="preserve">     7 *     2     119    31.7 %    270   72.0 %   </t>
  </si>
  <si>
    <t xml:space="preserve">     8 *     3     127    26.3 %    379   78.6 %   </t>
  </si>
  <si>
    <t xml:space="preserve">     8 *     3     142    35.8 %    279   70.3 %   </t>
  </si>
  <si>
    <t xml:space="preserve">water                                   </t>
  </si>
  <si>
    <t xml:space="preserve">     7 *     4     123    26.7 %    365   79.3 %   </t>
  </si>
  <si>
    <t xml:space="preserve">     7 *     1     114    28.7 %    290   73.0 %   </t>
  </si>
  <si>
    <t xml:space="preserve">     8 *     4     127    27.6 %    365   79.3 %   </t>
  </si>
  <si>
    <t xml:space="preserve">     8 *     3     134    28.3 %    364   76.8 %   </t>
  </si>
  <si>
    <t xml:space="preserve">     7 *     2     114    29.8 %    283   73.9 %   </t>
  </si>
  <si>
    <t xml:space="preserve">     8 *     1      92    54.1 %     86   50.6 %   </t>
  </si>
  <si>
    <t xml:space="preserve">     7 *     3     109    33.5 %    237   72.9 %   </t>
  </si>
  <si>
    <t xml:space="preserve">     8 *     1     104    55.6 %     91   48.7 %   </t>
  </si>
  <si>
    <t xml:space="preserve">     7 *     1     142    30.8 %    326   70.7 %   </t>
  </si>
  <si>
    <t xml:space="preserve">living beings                                  </t>
  </si>
  <si>
    <t xml:space="preserve">     7 *     1      81    19.1 %    351   82.6 %   </t>
  </si>
  <si>
    <t xml:space="preserve">     7 *     2      97    55.1 %     93   52.8 %   </t>
  </si>
  <si>
    <t xml:space="preserve">     5 *     4      97    13.7 %    630   89.1 %   </t>
  </si>
  <si>
    <t xml:space="preserve">Conservation                             </t>
  </si>
  <si>
    <t xml:space="preserve">    12 *     4     224    26.1 %    681   79.5 %   </t>
  </si>
  <si>
    <t xml:space="preserve">     7 *     2     114    16.6 %    587   85.4 %   </t>
  </si>
  <si>
    <t xml:space="preserve">green                                   </t>
  </si>
  <si>
    <t xml:space="preserve">    10 *     2     156    91.8 %     34   20.0 %   </t>
  </si>
  <si>
    <t xml:space="preserve">     9 *     3     146    38.9 %    256   68.3 %   </t>
  </si>
  <si>
    <t xml:space="preserve">     9 *     1     136    28.2 %    355   73.7 %   </t>
  </si>
  <si>
    <t xml:space="preserve">     9 *     2     160    40.3 %    255   64.2 %   </t>
  </si>
  <si>
    <t xml:space="preserve">     8 *     1     131    28.5 %    337   73.3 %   </t>
  </si>
  <si>
    <t xml:space="preserve">     8 *     2     130    32.7 %    283   71.3 %   </t>
  </si>
  <si>
    <t xml:space="preserve">     9 *     2     145    31.5 %    333   72.4 %   </t>
  </si>
  <si>
    <t xml:space="preserve">     9 *     1     143    30.2 %    340   71.7 %   </t>
  </si>
  <si>
    <t xml:space="preserve">     8 *     3     138    36.0 %    269   70.2 %   </t>
  </si>
  <si>
    <t xml:space="preserve">weather                                   </t>
  </si>
  <si>
    <t xml:space="preserve">     9 *     1     101    59.4 %     78   45.9 %   </t>
  </si>
  <si>
    <t xml:space="preserve">     9 *     2     127    39.1 %    216   66.5 %   </t>
  </si>
  <si>
    <t xml:space="preserve">    11 *     1     115    61.5 %     83   44.4 %   </t>
  </si>
  <si>
    <t xml:space="preserve">respect                                </t>
  </si>
  <si>
    <t xml:space="preserve">    10 *     2     162    35.1 %    319   69.2 %   </t>
  </si>
  <si>
    <t xml:space="preserve">     8 *     3     105    24.7 %    344   80.9 %   </t>
  </si>
  <si>
    <t xml:space="preserve">     8 *     2     113    64.2 %     79   44.9 %   </t>
  </si>
  <si>
    <t xml:space="preserve">     6 *     3     115    16.3 %    610   86.3 %   </t>
  </si>
  <si>
    <t xml:space="preserve">Sea                                     </t>
  </si>
  <si>
    <t xml:space="preserve">    13 *     1     237    27.7 %    633   73.9 %   </t>
  </si>
  <si>
    <t xml:space="preserve">     8 *     1     122    17.8 %    573   83.4 %   </t>
  </si>
  <si>
    <t xml:space="preserve">future                           </t>
  </si>
  <si>
    <t xml:space="preserve">    14 *     1     170   100.0 %     14    8.2 %   </t>
  </si>
  <si>
    <t xml:space="preserve">extinction                                </t>
  </si>
  <si>
    <t xml:space="preserve">    13 *     1     159    42.4 %    229   61.1 %   </t>
  </si>
  <si>
    <t xml:space="preserve">    10 *     2     156    32.4 %    346   71.8 %   </t>
  </si>
  <si>
    <t xml:space="preserve">    12 *     1     172    43.3 %    237   59.7 %   </t>
  </si>
  <si>
    <t xml:space="preserve">     9 *     1     140    30.4 %    329   71.5 %   </t>
  </si>
  <si>
    <t xml:space="preserve">     9 *     2     148    37.3 %    267   67.3 %   </t>
  </si>
  <si>
    <t xml:space="preserve">    10 *     2     165    35.9 %    315   68.5 %   </t>
  </si>
  <si>
    <t xml:space="preserve">    13 *     1     156    32.9 %    331   69.8 %   </t>
  </si>
  <si>
    <t xml:space="preserve">     9 *     1     147    38.4 %    245   64.0 %   </t>
  </si>
  <si>
    <t xml:space="preserve">    10 *     3     131    77.1 %     69   40.6 %   </t>
  </si>
  <si>
    <t xml:space="preserve">    11 *     1     138    42.5 %    198   60.9 %   </t>
  </si>
  <si>
    <t xml:space="preserve">    12 *     1     127    67.9 %     72   38.5 %   </t>
  </si>
  <si>
    <t xml:space="preserve">    11 *     3     195    42.3 %    299   64.9 %   </t>
  </si>
  <si>
    <t xml:space="preserve">endemics                                </t>
  </si>
  <si>
    <t xml:space="preserve">     9 *     2     123    28.9 %    320   75.3 %   </t>
  </si>
  <si>
    <t xml:space="preserve">     9 *     2     131    74.4 %     63   35.8 %   </t>
  </si>
  <si>
    <t xml:space="preserve">communities                             </t>
  </si>
  <si>
    <t xml:space="preserve">     7 *     2     129    18.2 %    592   83.7 %   </t>
  </si>
  <si>
    <t xml:space="preserve">Biology                               </t>
  </si>
  <si>
    <t xml:space="preserve">Water                                    </t>
  </si>
  <si>
    <t xml:space="preserve">    14 *     1     251    29.3 %    620   72.3 %   </t>
  </si>
  <si>
    <t xml:space="preserve">     9 *     3     149    21.7 %    565   82.2 %   </t>
  </si>
  <si>
    <t xml:space="preserve">humankind                              </t>
  </si>
  <si>
    <t xml:space="preserve">    15 *     3     204    54.4 %    216   57.6 %   </t>
  </si>
  <si>
    <t xml:space="preserve">    11 *     1     167    34.6 %    326   67.6 %   </t>
  </si>
  <si>
    <t xml:space="preserve">    14 *     1     186    46.9 %    225   56.7 %   </t>
  </si>
  <si>
    <t xml:space="preserve">    11 *     1     151    32.8 %    320   69.6 %   </t>
  </si>
  <si>
    <t xml:space="preserve">    12 *     1     160    40.3 %    249   62.7 %   </t>
  </si>
  <si>
    <t xml:space="preserve">extinçao                                </t>
  </si>
  <si>
    <t xml:space="preserve">    11 *     1     176    38.3 %    295   64.1 %   </t>
  </si>
  <si>
    <t xml:space="preserve">    14 *     3     198    41.8 %    318   67.1 %   </t>
  </si>
  <si>
    <t xml:space="preserve">    10 *     1     157    41.0 %    236   61.6 %   </t>
  </si>
  <si>
    <t xml:space="preserve">    11 *     2     153    90.0 %     39   22.9 %   </t>
  </si>
  <si>
    <t xml:space="preserve">    12 *     1     150    46.2 %    187   57.5 %   </t>
  </si>
  <si>
    <t xml:space="preserve">    13 *     1     140    74.9 %     60   32.1 %   </t>
  </si>
  <si>
    <t xml:space="preserve">responsibility                 </t>
  </si>
  <si>
    <t xml:space="preserve">    12 *     1     207    44.9 %    266   57.7 %   </t>
  </si>
  <si>
    <t xml:space="preserve">difference                              </t>
  </si>
  <si>
    <t xml:space="preserve">risk                                    </t>
  </si>
  <si>
    <t xml:space="preserve">    11 *     2     145    34.1 %    302   71.1 %   </t>
  </si>
  <si>
    <t xml:space="preserve">    10 *     1     141    80.1 %     45   25.6 %   </t>
  </si>
  <si>
    <t xml:space="preserve">respect                                 </t>
  </si>
  <si>
    <t xml:space="preserve">     8 *     1     137    19.4 %    578   81.8 %   </t>
  </si>
  <si>
    <t xml:space="preserve">    17 *     1     268    31.3 %    606   70.7 %   </t>
  </si>
  <si>
    <t xml:space="preserve">    10 *     4     189    27.5 %    538   78.3 %   </t>
  </si>
  <si>
    <t xml:space="preserve">adaptation                               </t>
  </si>
  <si>
    <t xml:space="preserve">    17 *     1     221    58.9 %    171   45.6 %   </t>
  </si>
  <si>
    <t xml:space="preserve">    12 *     1     179    37.1 %    315   65.4 %   </t>
  </si>
  <si>
    <t xml:space="preserve">    16 *     1     202    50.9 %    211   53.1 %   </t>
  </si>
  <si>
    <t xml:space="preserve">forest                                </t>
  </si>
  <si>
    <t>islands</t>
  </si>
  <si>
    <t xml:space="preserve">    13 *     3     190    41.3 %    309   67.2 %   </t>
  </si>
  <si>
    <t xml:space="preserve">    13 *     1     173    43.6 %    237   59.7 %   </t>
  </si>
  <si>
    <t xml:space="preserve">    15 *     1     191    41.5 %    284   61.7 %   </t>
  </si>
  <si>
    <t xml:space="preserve">    16 *     1     214    45.1 %    276   58.2 %   </t>
  </si>
  <si>
    <t xml:space="preserve">ecosystems  processes               </t>
  </si>
  <si>
    <t xml:space="preserve">    11 *     1     168    43.9 %    226   59.0 %   </t>
  </si>
  <si>
    <t xml:space="preserve">    17 *     1     170   100.0 %     17   10.0 % </t>
  </si>
  <si>
    <t xml:space="preserve">    13 *     3     189    58.2 %    175   53.8 %   </t>
  </si>
  <si>
    <t xml:space="preserve">    14 *     1     154    82.4 %     47   25.1 %   </t>
  </si>
  <si>
    <t xml:space="preserve">    13 *     2     233    50.5 %    254   55.1 %   </t>
  </si>
  <si>
    <t>Earth</t>
  </si>
  <si>
    <t xml:space="preserve">    13 *     1     158    37.2 %    280   65.9 %   </t>
  </si>
  <si>
    <t xml:space="preserve">    11 *     2     163    92.6 %     35   19.9 %   </t>
  </si>
  <si>
    <t xml:space="preserve">patrimony                               </t>
  </si>
  <si>
    <t xml:space="preserve">     9 *     2     155    21.9 %    570   80.6 %   </t>
  </si>
  <si>
    <t xml:space="preserve">Ecology                                </t>
  </si>
  <si>
    <t xml:space="preserve">Humankind                              </t>
  </si>
  <si>
    <t xml:space="preserve">    22 *     1     290    33.8 %    589   68.7 %   </t>
  </si>
  <si>
    <t xml:space="preserve">    12 *     1     201    29.3 %    498   72.5 %   </t>
  </si>
  <si>
    <t xml:space="preserve">    19 *     1     240    64.0 %    154   41.1 %   </t>
  </si>
  <si>
    <t xml:space="preserve">    13 *     1     192    39.8 %    303   62.9 %   </t>
  </si>
  <si>
    <t xml:space="preserve">    18 *     1     220    55.4 %    195   49.1 %   </t>
  </si>
  <si>
    <t xml:space="preserve">    15 *     1     205    44.6 %    270   58.7 %   </t>
  </si>
  <si>
    <t xml:space="preserve">    14 *     1     187    47.1 %    224   56.4 %   </t>
  </si>
  <si>
    <t xml:space="preserve">    17 *     1     208    45.2 %    269   58.5 %   </t>
  </si>
  <si>
    <t xml:space="preserve">    17 *     1     231    48.7 %    260   54.9 %   </t>
  </si>
  <si>
    <t xml:space="preserve">    12 *     1     180    47.0 %    215   56.1 %   </t>
  </si>
  <si>
    <t xml:space="preserve">    14 *     1     203    62.5 %    136   41.8 %   </t>
  </si>
  <si>
    <t xml:space="preserve">    16 *     1     170    90.9 %     33   17.6 %   </t>
  </si>
  <si>
    <t xml:space="preserve">    14 *     3     275    59.7 %    228   49.5 %   </t>
  </si>
  <si>
    <t>water</t>
  </si>
  <si>
    <t xml:space="preserve">    14 *     2     186    43.8 %    267   62.8 %   </t>
  </si>
  <si>
    <t xml:space="preserve">    13 *     1     176   100.0 %     13    7.4 %   </t>
  </si>
  <si>
    <t xml:space="preserve">    10 *     1     165    23.3 %    552   78.1 %   </t>
  </si>
  <si>
    <t xml:space="preserve">Richness                                 </t>
  </si>
  <si>
    <t xml:space="preserve">Resources                                </t>
  </si>
  <si>
    <t xml:space="preserve">    24 *     1     314    36.6 %    567   66.2 %   </t>
  </si>
  <si>
    <t xml:space="preserve">    18 *     1     219    31.9 %    486   70.7 %   </t>
  </si>
  <si>
    <t xml:space="preserve">    21 *     1     261    69.6 %    135   36.0 %   </t>
  </si>
  <si>
    <t xml:space="preserve">    15 *     1     207    42.9 %    290   60.2 %   </t>
  </si>
  <si>
    <t xml:space="preserve">    21 *     1     241    60.7 %    177   44.6 %   </t>
  </si>
  <si>
    <t xml:space="preserve">    16 *     1     221    48.0 %    255   55.4 %   </t>
  </si>
  <si>
    <t xml:space="preserve">    16 *     2     219    55.2 %    210   52.9 %   </t>
  </si>
  <si>
    <t xml:space="preserve">    18 *     1     226    49.1 %    252   54.8 %   </t>
  </si>
  <si>
    <t xml:space="preserve">    18 *     1     249    52.5 %    243   51.3 %   </t>
  </si>
  <si>
    <t xml:space="preserve">    15 *     1     195    50.9 %    203   53.0 %   </t>
  </si>
  <si>
    <t xml:space="preserve">    15 *     2     233    71.7 %    122   37.5 %   </t>
  </si>
  <si>
    <t>communion</t>
  </si>
  <si>
    <t xml:space="preserve">    17 *     1     187   100.0 %     17    9.1 %   </t>
  </si>
  <si>
    <t xml:space="preserve">    21 *     1     296    64.2 %    186   40.3 %   </t>
  </si>
  <si>
    <t xml:space="preserve">    15 *     1     201    47.3 %    239   56.2 %   </t>
  </si>
  <si>
    <t xml:space="preserve">    12 *     5     225    31.8 %    542   76.7 %   </t>
  </si>
  <si>
    <t xml:space="preserve">Birds                                    </t>
  </si>
  <si>
    <t xml:space="preserve">Pollution                                </t>
  </si>
  <si>
    <t xml:space="preserve">    25 *     1     339    39.6 %    543   63.4 %   </t>
  </si>
  <si>
    <t xml:space="preserve">    19 *     1     238    34.6 %    468   68.1 %   </t>
  </si>
  <si>
    <t xml:space="preserve">    22 *     1     283    75.5 %    114   30.4 %   </t>
  </si>
  <si>
    <t xml:space="preserve">    16 *     1     223    46.3 %    275   57.1 %   </t>
  </si>
  <si>
    <t xml:space="preserve">    22 *     2     285    71.8 %    156   39.3 %   </t>
  </si>
  <si>
    <t xml:space="preserve">    19 *     2     259    56.3 %    239   52.0 %   </t>
  </si>
  <si>
    <t xml:space="preserve">    18 *     1     237    59.7 %    178   44.8 %   </t>
  </si>
  <si>
    <t xml:space="preserve">    19 *     2     264    57.4 %    234   50.9 %   </t>
  </si>
  <si>
    <t xml:space="preserve">    19 *     1     268    56.5 %    225   47.5 %   </t>
  </si>
  <si>
    <t xml:space="preserve">equilíbrio                              </t>
  </si>
  <si>
    <t xml:space="preserve">    19 *     2     233    60.8 %    188   49.1 %   </t>
  </si>
  <si>
    <t xml:space="preserve">    18 *     1     251    77.2 %     92   28.3 %   </t>
  </si>
  <si>
    <t xml:space="preserve">information                         </t>
  </si>
  <si>
    <t xml:space="preserve">    22 *     1     318    69.0 %    165   35.8 %   </t>
  </si>
  <si>
    <t xml:space="preserve">humankind                               </t>
  </si>
  <si>
    <t xml:space="preserve">    20 *     1     221    52.0 %    224   52.7 %   </t>
  </si>
  <si>
    <t xml:space="preserve">necessity                               </t>
  </si>
  <si>
    <t xml:space="preserve">    13 *     1     238    33.7 %    482   68.2 %   </t>
  </si>
  <si>
    <t xml:space="preserve">Respect                                </t>
  </si>
  <si>
    <t xml:space="preserve">    26 *     1     365    42.6 %    518   60.4 %   </t>
  </si>
  <si>
    <t xml:space="preserve">    20 *     2     278    40.5 %    449   65.4 %   </t>
  </si>
  <si>
    <t xml:space="preserve">knowledge                           </t>
  </si>
  <si>
    <t xml:space="preserve">    23 *     1     306    81.6 %     92   24.5 %   </t>
  </si>
  <si>
    <t xml:space="preserve">    17 *     1     240    49.8 %    259   53.7 %   </t>
  </si>
  <si>
    <t xml:space="preserve">    23 *     2     331    83.4 %    112   28.2 %   </t>
  </si>
  <si>
    <t xml:space="preserve">    20 *     1     279    60.7 %    201   43.7 %   </t>
  </si>
  <si>
    <t xml:space="preserve">    21 *     2     279    70.3 %    160   40.3 %   </t>
  </si>
  <si>
    <t xml:space="preserve">    20 *     1     284    61.7 %    196   42.6 %   </t>
  </si>
  <si>
    <t xml:space="preserve">    20 *     1     288    60.8 %    206   43.5 %   </t>
  </si>
  <si>
    <t xml:space="preserve">necessity    </t>
  </si>
  <si>
    <t xml:space="preserve">    20 *     1     253    66.1 %    150   39.2 %   </t>
  </si>
  <si>
    <t xml:space="preserve">    19 *     1     270    83.1 %     74   22.8 %   </t>
  </si>
  <si>
    <t xml:space="preserve">landscapes                               </t>
  </si>
  <si>
    <t xml:space="preserve">    26 *     2     370    80.3 %    143   31.0 %   </t>
  </si>
  <si>
    <t xml:space="preserve">resources                             </t>
  </si>
  <si>
    <t xml:space="preserve">    22 *     2     265    62.4 %    204   48.0 %   </t>
  </si>
  <si>
    <t xml:space="preserve">    18 *     1     256    36.2 %    469   66.3 %   </t>
  </si>
  <si>
    <t>Average number of words</t>
  </si>
  <si>
    <t xml:space="preserve">Endemics                               </t>
  </si>
  <si>
    <t xml:space="preserve">    27 *     2     419    48.9 %    492   57.4 %   </t>
  </si>
  <si>
    <t xml:space="preserve">    21 *     1     299    43.5 %    409   59.5 %   </t>
  </si>
  <si>
    <t xml:space="preserve">    24 *     1     330    88.0 %     69   18.4 %   </t>
  </si>
  <si>
    <t xml:space="preserve">    20 *     3     300    62.2 %    242   50.2 %   </t>
  </si>
  <si>
    <t xml:space="preserve">    24 *     1     355    89.4 %     66   16.6 %   </t>
  </si>
  <si>
    <t xml:space="preserve">    22 *     1     301    65.4 %    181   39.3 %   </t>
  </si>
  <si>
    <t xml:space="preserve">    23 *     1     302    76.1 %    118   29.7 %   </t>
  </si>
  <si>
    <t xml:space="preserve">    23 *     1     307    66.7 %    176   38.3 %   </t>
  </si>
  <si>
    <t xml:space="preserve">threats                                </t>
  </si>
  <si>
    <t xml:space="preserve">    22 *     1     310    65.4 %    186   39.2 %   </t>
  </si>
  <si>
    <t xml:space="preserve">    21 *     2     295    77.0 %    130   33.9 %   </t>
  </si>
  <si>
    <t xml:space="preserve">    21 *     1     291    89.5 %     55   16.9 %   </t>
  </si>
  <si>
    <t xml:space="preserve">    27 *     1     397    86.1 %     91   19.7 %   </t>
  </si>
  <si>
    <t xml:space="preserve">    25 *     1     290    68.2 %    160   37.6 %   </t>
  </si>
  <si>
    <t xml:space="preserve">    19 *     1     275    38.9 %    451   63.8 %   </t>
  </si>
  <si>
    <t xml:space="preserve">Planet                                 </t>
  </si>
  <si>
    <t xml:space="preserve">    32 *     1     451    52.6 %    438   51.1 %   </t>
  </si>
  <si>
    <t xml:space="preserve">    23 *     1     322    46.9 %    388   56.5 %   </t>
  </si>
  <si>
    <t xml:space="preserve">    45 *     1     375   100.0 %     45   12.0 %   </t>
  </si>
  <si>
    <t xml:space="preserve">    25 *     2     350    72.6 %    182   37.8 %   </t>
  </si>
  <si>
    <t xml:space="preserve">    42 *     1     397   100.0 %     42   10.6 % </t>
  </si>
  <si>
    <t xml:space="preserve">    25 *     1     326    70.9 %    159   34.6 %   </t>
  </si>
  <si>
    <t xml:space="preserve">    24 *     1     326    82.1 %     95   23.9 %   </t>
  </si>
  <si>
    <t xml:space="preserve">    26 *     1     333    72.4 %    153   33.3 %   </t>
  </si>
  <si>
    <t xml:space="preserve">    26 *     1     336    70.9 %    164   34.6 %   </t>
  </si>
  <si>
    <t xml:space="preserve">    23 *     1     318    83.0 %     88   23.0 %   </t>
  </si>
  <si>
    <t xml:space="preserve">    34 *     1     325   100.0 %     34   10.5 %  </t>
  </si>
  <si>
    <t xml:space="preserve">    34 *     1     325   100.0 %     34   10.5 % </t>
  </si>
  <si>
    <t xml:space="preserve">    30 *     1     427    92.6 %     64   13.9 %   </t>
  </si>
  <si>
    <t xml:space="preserve">weather                                 </t>
  </si>
  <si>
    <t xml:space="preserve">    26 *     1     316    74.4 %    135   31.8 %   </t>
  </si>
  <si>
    <t xml:space="preserve">forest                                  </t>
  </si>
  <si>
    <t xml:space="preserve">Earth                                    </t>
  </si>
  <si>
    <t xml:space="preserve">    21 *     1     296    41.9 %    432   61.1 %   </t>
  </si>
  <si>
    <t xml:space="preserve">Risk                                   </t>
  </si>
  <si>
    <t xml:space="preserve">    33 *     1     484    56.5 %    406   47.4 %   </t>
  </si>
  <si>
    <t xml:space="preserve">    26 *     1     348    50.7 %    365   53.1 %   </t>
  </si>
  <si>
    <t xml:space="preserve">    28 *     1     378    78.4 %    132   27.4 %   </t>
  </si>
  <si>
    <t xml:space="preserve">    29 *     1     355    77.2 %    134   29.1 %   </t>
  </si>
  <si>
    <t xml:space="preserve">    25 *     1     351    88.4 %     71   17.9 %   </t>
  </si>
  <si>
    <t xml:space="preserve">    28 *     2     389    84.6 %    127   27.6 %   </t>
  </si>
  <si>
    <t xml:space="preserve">    30 *     1     366    77.2 %    138   29.1 %   </t>
  </si>
  <si>
    <t xml:space="preserve">    24 *     1     342    89.3 %     65   17.0 %   </t>
  </si>
  <si>
    <t xml:space="preserve">wellbeing                               </t>
  </si>
  <si>
    <t xml:space="preserve">    34 *     1     461   100.0 %     34    7.4 %  </t>
  </si>
  <si>
    <t>pollution</t>
  </si>
  <si>
    <t xml:space="preserve">    27 *     1     343    80.7 %    109   25.6 %   </t>
  </si>
  <si>
    <t xml:space="preserve">landscapes                              </t>
  </si>
  <si>
    <t xml:space="preserve">survival                                </t>
  </si>
  <si>
    <t xml:space="preserve">    24 *     1     320    45.3 %    411   58.1 %   </t>
  </si>
  <si>
    <t xml:space="preserve">Sciences                                </t>
  </si>
  <si>
    <t xml:space="preserve">    37 *     1     521    60.8 %    373   43.5 %   </t>
  </si>
  <si>
    <t xml:space="preserve">    27 *     2     402    58.5 %    339   49.3 %   </t>
  </si>
  <si>
    <t xml:space="preserve">    30 *     1     408    84.6 %    104   21.6 %   </t>
  </si>
  <si>
    <t xml:space="preserve">    30 *     1     385    83.7 %    105   22.8 %   </t>
  </si>
  <si>
    <t xml:space="preserve">    46 *     1     397   100.0 %     46   11.6 %   </t>
  </si>
  <si>
    <t xml:space="preserve">    31 *     1     420    91.3 %     71   15.4 %   </t>
  </si>
  <si>
    <t xml:space="preserve">    31 *     1     397    83.8 %    108   22.8 %   </t>
  </si>
  <si>
    <t xml:space="preserve">    41 *     1     383   100.0 %     41   10.7 %   </t>
  </si>
  <si>
    <t xml:space="preserve">continents                         </t>
  </si>
  <si>
    <t xml:space="preserve">cooperation                            </t>
  </si>
  <si>
    <t xml:space="preserve">    30 *     1     373    87.8 %     82   19.3 %   </t>
  </si>
  <si>
    <t xml:space="preserve">birds                                   </t>
  </si>
  <si>
    <t xml:space="preserve">responsability                          </t>
  </si>
  <si>
    <t xml:space="preserve">    25 *     1     345    48.8 %    387   54.7 %   </t>
  </si>
  <si>
    <t xml:space="preserve">Habitat                                 </t>
  </si>
  <si>
    <t xml:space="preserve">    46 *     1     567    66.2 %    336   39.2 %   </t>
  </si>
  <si>
    <t xml:space="preserve">    36 *     1     438    63.8 %    285   41.5 %   </t>
  </si>
  <si>
    <t xml:space="preserve">    33 *     1     441    91.5 %     74   15.4 %   </t>
  </si>
  <si>
    <t xml:space="preserve">    31 *     1     416    90.4 %     75   16.3 %   </t>
  </si>
  <si>
    <t xml:space="preserve">    40 *     1     460   100.0 %     40    8.7 %   </t>
  </si>
  <si>
    <t xml:space="preserve">    32 *     1     429    90.5 %     77   16.2 %   </t>
  </si>
  <si>
    <t xml:space="preserve">    52 *     1     425   100.0 %     52   12.2 %   </t>
  </si>
  <si>
    <t xml:space="preserve">symbiosis                               </t>
  </si>
  <si>
    <t xml:space="preserve">    26 *     1     371    52.5 %    362   51.2 %   </t>
  </si>
  <si>
    <t xml:space="preserve">    47 *     1     614    71.6 %    290   33.8 %   </t>
  </si>
  <si>
    <t xml:space="preserve">    43 *     1     481    70.0 %    249   36.2 %   </t>
  </si>
  <si>
    <t xml:space="preserve">    41 *     1     482   100.0 %     41    8.5 %   </t>
  </si>
  <si>
    <t xml:space="preserve">    44 *     1     460   100.0 %     44    9.6 %   </t>
  </si>
  <si>
    <t xml:space="preserve">    45 *     1     474   100.0 %     45    9.5 %   </t>
  </si>
  <si>
    <t xml:space="preserve">    28 *     1     399    56.4 %    336   47.5 %   </t>
  </si>
  <si>
    <t xml:space="preserve">    52 *     2     718    83.8 %    243   28.4 %   </t>
  </si>
  <si>
    <t xml:space="preserve">    44 *     2     569    82.8 %    206   30.0 %   </t>
  </si>
  <si>
    <t xml:space="preserve">important                              </t>
  </si>
  <si>
    <t xml:space="preserve">bigger                                   </t>
  </si>
  <si>
    <t xml:space="preserve">resources                               </t>
  </si>
  <si>
    <t xml:space="preserve">    32 *     1     431    61.0 %    308   43.6 %   </t>
  </si>
  <si>
    <t xml:space="preserve">    53 *     1     771    90.0 %    139   16.2 %   </t>
  </si>
  <si>
    <t xml:space="preserve">    46 *     1     615    89.5 %    118   17.2 %   </t>
  </si>
  <si>
    <t xml:space="preserve">Amazonia                                </t>
  </si>
  <si>
    <t xml:space="preserve">future                                  </t>
  </si>
  <si>
    <t xml:space="preserve">    34 *     1     465    65.8 %    276   39.0 %   </t>
  </si>
  <si>
    <t xml:space="preserve">    86 *     1     857   100.0 %     86   10.0 %   </t>
  </si>
  <si>
    <t xml:space="preserve">symbiosis                                </t>
  </si>
  <si>
    <t xml:space="preserve">    72 *     1     687   100.0 %     72   10.5 %  </t>
  </si>
  <si>
    <t xml:space="preserve">large                                  </t>
  </si>
  <si>
    <t xml:space="preserve">pollution                               </t>
  </si>
  <si>
    <t xml:space="preserve">    36 *     1     501    70.9 %    242   34.2 %   </t>
  </si>
  <si>
    <t xml:space="preserve">images                           </t>
  </si>
  <si>
    <t xml:space="preserve">threats                                 </t>
  </si>
  <si>
    <t xml:space="preserve">    41 *     1     542    76.7 %    206   29.1 %   </t>
  </si>
  <si>
    <t xml:space="preserve">change                              </t>
  </si>
  <si>
    <t xml:space="preserve">    44 *     1     586    82.9 %    165   23.3 %   </t>
  </si>
  <si>
    <t>Total number of different words</t>
  </si>
  <si>
    <t xml:space="preserve">    46 *     1     632    89.4 %    121   17.1 %   </t>
  </si>
  <si>
    <t xml:space="preserve">safety                               </t>
  </si>
  <si>
    <t xml:space="preserve">    75 *     1     707   100.0 %     75   10.6 %   </t>
  </si>
  <si>
    <t>Biodiversity Evocation Analysis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</si>
</sst>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00"/>
    <numFmt numFmtId="165" formatCode="#,##0.000"/>
    <numFmt numFmtId="166" formatCode="#,##0.0"/>
  </numFmts>
  <fonts count="16" x14ac:knownFonts="1">
    <font>
      <sz val="11"/>
      <color theme="1"/>
      <name val="Calibri"/>
      <family val="2"/>
      <scheme val="minor"/>
    </font>
    <font>
      <sz val="22"/>
      <color theme="1"/>
      <name val="Arial"/>
      <family val="2"/>
    </font>
    <font>
      <sz val="22"/>
      <name val="Arial"/>
      <family val="2"/>
    </font>
    <font>
      <sz val="10"/>
      <color rgb="FF000000"/>
      <name val="Arial"/>
      <family val="2"/>
    </font>
    <font>
      <sz val="10"/>
      <color theme="1"/>
      <name val="Arial"/>
      <family val="2"/>
    </font>
    <font>
      <sz val="22"/>
      <color rgb="FF000000"/>
      <name val="Arial"/>
      <family val="2"/>
    </font>
    <font>
      <sz val="10"/>
      <name val="Arial"/>
      <family val="2"/>
    </font>
    <font>
      <b/>
      <sz val="10"/>
      <color rgb="FF000000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</font>
    <font>
      <sz val="10"/>
      <color rgb="FF0070C0"/>
      <name val="Arial"/>
      <family val="2"/>
    </font>
    <font>
      <b/>
      <sz val="10"/>
      <color rgb="FF0070C0"/>
      <name val="Arial"/>
      <family val="2"/>
    </font>
    <font>
      <sz val="10"/>
      <color rgb="FF00B050"/>
      <name val="Arial"/>
      <family val="2"/>
    </font>
    <font>
      <b/>
      <sz val="10"/>
      <color rgb="FF00B050"/>
      <name val="Arial"/>
      <family val="2"/>
    </font>
    <font>
      <sz val="10"/>
      <color theme="0" tint="-0.499984740745262"/>
      <name val="Arial"/>
      <family val="2"/>
    </font>
    <font>
      <b/>
      <sz val="10"/>
      <color theme="0" tint="-0.499984740745262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28">
    <xf numFmtId="0" fontId="0" fillId="0" borderId="0" xfId="0"/>
    <xf numFmtId="0" fontId="1" fillId="0" borderId="0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0" fontId="1" fillId="0" borderId="2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2" borderId="0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left" vertical="center"/>
    </xf>
    <xf numFmtId="0" fontId="1" fillId="2" borderId="0" xfId="0" applyFont="1" applyFill="1" applyBorder="1" applyAlignment="1">
      <alignment horizontal="left" vertical="center"/>
    </xf>
    <xf numFmtId="164" fontId="1" fillId="0" borderId="0" xfId="0" applyNumberFormat="1" applyFont="1" applyBorder="1" applyAlignment="1">
      <alignment horizontal="left" vertical="center"/>
    </xf>
    <xf numFmtId="164" fontId="1" fillId="0" borderId="0" xfId="0" applyNumberFormat="1" applyFont="1" applyBorder="1" applyAlignment="1">
      <alignment horizontal="center" vertical="center"/>
    </xf>
    <xf numFmtId="3" fontId="3" fillId="0" borderId="0" xfId="0" applyNumberFormat="1" applyFont="1" applyFill="1" applyAlignment="1">
      <alignment horizontal="justify" vertical="center"/>
    </xf>
    <xf numFmtId="0" fontId="1" fillId="0" borderId="0" xfId="0" applyFont="1" applyAlignment="1">
      <alignment horizontal="left" vertical="center"/>
    </xf>
    <xf numFmtId="165" fontId="1" fillId="0" borderId="0" xfId="0" applyNumberFormat="1" applyFont="1" applyBorder="1" applyAlignment="1">
      <alignment horizontal="left" vertical="center"/>
    </xf>
    <xf numFmtId="0" fontId="4" fillId="0" borderId="0" xfId="0" applyFont="1" applyBorder="1" applyAlignment="1">
      <alignment vertical="center"/>
    </xf>
    <xf numFmtId="3" fontId="3" fillId="0" borderId="0" xfId="0" applyNumberFormat="1" applyFont="1" applyFill="1" applyBorder="1" applyAlignment="1">
      <alignment horizontal="justify" vertical="center"/>
    </xf>
    <xf numFmtId="0" fontId="5" fillId="0" borderId="0" xfId="0" applyFont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164" fontId="1" fillId="0" borderId="0" xfId="0" applyNumberFormat="1" applyFont="1" applyAlignment="1">
      <alignment horizontal="center" vertical="center"/>
    </xf>
    <xf numFmtId="0" fontId="5" fillId="0" borderId="0" xfId="0" applyFont="1" applyBorder="1" applyAlignment="1">
      <alignment horizontal="left" vertical="center"/>
    </xf>
    <xf numFmtId="3" fontId="1" fillId="0" borderId="0" xfId="0" applyNumberFormat="1" applyFont="1" applyBorder="1" applyAlignment="1">
      <alignment horizontal="left" vertical="center"/>
    </xf>
    <xf numFmtId="3" fontId="1" fillId="0" borderId="0" xfId="0" applyNumberFormat="1" applyFont="1" applyBorder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0" fontId="4" fillId="0" borderId="5" xfId="0" applyFont="1" applyBorder="1" applyAlignment="1">
      <alignment horizontal="left" vertical="center"/>
    </xf>
    <xf numFmtId="0" fontId="4" fillId="0" borderId="6" xfId="0" applyFont="1" applyBorder="1" applyAlignment="1">
      <alignment horizontal="left" vertical="center"/>
    </xf>
    <xf numFmtId="0" fontId="4" fillId="0" borderId="0" xfId="0" applyFont="1" applyFill="1" applyBorder="1" applyAlignment="1">
      <alignment horizontal="left" vertical="center"/>
    </xf>
    <xf numFmtId="0" fontId="6" fillId="0" borderId="0" xfId="0" applyFont="1" applyBorder="1" applyAlignment="1">
      <alignment horizontal="right" vertical="center"/>
    </xf>
    <xf numFmtId="2" fontId="4" fillId="3" borderId="0" xfId="0" applyNumberFormat="1" applyFont="1" applyFill="1" applyBorder="1" applyAlignment="1">
      <alignment vertical="center"/>
    </xf>
    <xf numFmtId="1" fontId="4" fillId="3" borderId="0" xfId="0" applyNumberFormat="1" applyFont="1" applyFill="1" applyBorder="1" applyAlignment="1">
      <alignment vertical="center"/>
    </xf>
    <xf numFmtId="0" fontId="4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/>
    </xf>
    <xf numFmtId="3" fontId="3" fillId="0" borderId="0" xfId="0" applyNumberFormat="1" applyFont="1" applyAlignment="1">
      <alignment horizontal="justify" vertical="center"/>
    </xf>
    <xf numFmtId="0" fontId="4" fillId="0" borderId="0" xfId="0" applyFont="1" applyAlignment="1">
      <alignment vertical="center"/>
    </xf>
    <xf numFmtId="164" fontId="4" fillId="0" borderId="0" xfId="0" applyNumberFormat="1" applyFont="1" applyBorder="1" applyAlignment="1">
      <alignment horizontal="left" vertical="center"/>
    </xf>
    <xf numFmtId="0" fontId="4" fillId="0" borderId="0" xfId="0" applyFont="1" applyFill="1" applyAlignment="1">
      <alignment vertical="center"/>
    </xf>
    <xf numFmtId="0" fontId="7" fillId="0" borderId="0" xfId="0" applyFont="1" applyBorder="1" applyAlignment="1">
      <alignment vertical="center"/>
    </xf>
    <xf numFmtId="165" fontId="4" fillId="0" borderId="0" xfId="0" applyNumberFormat="1" applyFont="1" applyBorder="1" applyAlignment="1">
      <alignment horizontal="left" vertical="center"/>
    </xf>
    <xf numFmtId="3" fontId="3" fillId="0" borderId="0" xfId="0" applyNumberFormat="1" applyFont="1" applyBorder="1" applyAlignment="1">
      <alignment horizontal="justify" vertical="center"/>
    </xf>
    <xf numFmtId="3" fontId="4" fillId="0" borderId="0" xfId="0" applyNumberFormat="1" applyFont="1" applyAlignment="1">
      <alignment horizontal="left" vertical="center"/>
    </xf>
    <xf numFmtId="3" fontId="4" fillId="0" borderId="0" xfId="0" applyNumberFormat="1" applyFont="1" applyBorder="1" applyAlignment="1">
      <alignment horizontal="left" vertical="center"/>
    </xf>
    <xf numFmtId="0" fontId="4" fillId="0" borderId="7" xfId="0" applyFont="1" applyBorder="1" applyAlignment="1">
      <alignment vertical="center"/>
    </xf>
    <xf numFmtId="0" fontId="4" fillId="0" borderId="8" xfId="0" applyFont="1" applyBorder="1" applyAlignment="1">
      <alignment vertical="center"/>
    </xf>
    <xf numFmtId="0" fontId="4" fillId="0" borderId="9" xfId="0" applyFont="1" applyBorder="1" applyAlignment="1">
      <alignment vertical="center"/>
    </xf>
    <xf numFmtId="0" fontId="4" fillId="0" borderId="8" xfId="0" applyFont="1" applyBorder="1" applyAlignment="1">
      <alignment horizontal="right" vertical="center"/>
    </xf>
    <xf numFmtId="0" fontId="4" fillId="0" borderId="9" xfId="0" applyFont="1" applyBorder="1" applyAlignment="1">
      <alignment horizontal="right" vertical="center"/>
    </xf>
    <xf numFmtId="0" fontId="4" fillId="4" borderId="0" xfId="0" applyFont="1" applyFill="1" applyBorder="1" applyAlignment="1">
      <alignment vertical="center"/>
    </xf>
    <xf numFmtId="0" fontId="7" fillId="4" borderId="0" xfId="0" applyFont="1" applyFill="1" applyBorder="1" applyAlignment="1">
      <alignment vertical="center"/>
    </xf>
    <xf numFmtId="0" fontId="3" fillId="0" borderId="0" xfId="0" applyFont="1" applyBorder="1" applyAlignment="1">
      <alignment vertical="center"/>
    </xf>
    <xf numFmtId="164" fontId="4" fillId="0" borderId="0" xfId="0" applyNumberFormat="1" applyFont="1" applyBorder="1" applyAlignment="1">
      <alignment vertical="center"/>
    </xf>
    <xf numFmtId="1" fontId="4" fillId="4" borderId="0" xfId="0" applyNumberFormat="1" applyFont="1" applyFill="1" applyBorder="1" applyAlignment="1">
      <alignment vertical="center"/>
    </xf>
    <xf numFmtId="3" fontId="4" fillId="0" borderId="0" xfId="0" applyNumberFormat="1" applyFont="1" applyBorder="1" applyAlignment="1">
      <alignment vertical="center"/>
    </xf>
    <xf numFmtId="3" fontId="4" fillId="4" borderId="0" xfId="0" applyNumberFormat="1" applyFont="1" applyFill="1" applyBorder="1" applyAlignment="1">
      <alignment vertical="center"/>
    </xf>
    <xf numFmtId="0" fontId="8" fillId="0" borderId="5" xfId="0" applyFont="1" applyFill="1" applyBorder="1" applyAlignment="1">
      <alignment horizontal="left" vertical="center"/>
    </xf>
    <xf numFmtId="0" fontId="8" fillId="0" borderId="6" xfId="0" applyFont="1" applyFill="1" applyBorder="1" applyAlignment="1">
      <alignment horizontal="left" vertical="center"/>
    </xf>
    <xf numFmtId="0" fontId="4" fillId="0" borderId="6" xfId="0" applyFont="1" applyFill="1" applyBorder="1" applyAlignment="1">
      <alignment horizontal="left" vertical="center"/>
    </xf>
    <xf numFmtId="0" fontId="4" fillId="0" borderId="4" xfId="0" applyFont="1" applyBorder="1" applyAlignment="1">
      <alignment vertical="center"/>
    </xf>
    <xf numFmtId="0" fontId="4" fillId="0" borderId="5" xfId="0" applyFont="1" applyFill="1" applyBorder="1" applyAlignment="1">
      <alignment vertical="center"/>
    </xf>
    <xf numFmtId="0" fontId="4" fillId="0" borderId="6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right" vertical="center"/>
    </xf>
    <xf numFmtId="0" fontId="9" fillId="0" borderId="2" xfId="0" applyFont="1" applyBorder="1" applyAlignment="1">
      <alignment horizontal="left" vertical="center"/>
    </xf>
    <xf numFmtId="0" fontId="6" fillId="0" borderId="10" xfId="0" applyFont="1" applyBorder="1" applyAlignment="1">
      <alignment horizontal="left" vertical="center"/>
    </xf>
    <xf numFmtId="0" fontId="4" fillId="0" borderId="10" xfId="0" applyFont="1" applyBorder="1" applyAlignment="1">
      <alignment vertical="center"/>
    </xf>
    <xf numFmtId="0" fontId="9" fillId="0" borderId="10" xfId="0" applyFont="1" applyBorder="1" applyAlignment="1">
      <alignment horizontal="left" vertical="center"/>
    </xf>
    <xf numFmtId="0" fontId="9" fillId="0" borderId="3" xfId="0" applyFont="1" applyBorder="1" applyAlignment="1">
      <alignment horizontal="left" vertical="center"/>
    </xf>
    <xf numFmtId="3" fontId="7" fillId="5" borderId="0" xfId="0" applyNumberFormat="1" applyFont="1" applyFill="1" applyBorder="1" applyAlignment="1">
      <alignment horizontal="justify" vertical="center"/>
    </xf>
    <xf numFmtId="0" fontId="8" fillId="5" borderId="0" xfId="0" applyFont="1" applyFill="1" applyBorder="1" applyAlignment="1">
      <alignment vertical="center"/>
    </xf>
    <xf numFmtId="165" fontId="3" fillId="0" borderId="0" xfId="0" applyNumberFormat="1" applyFont="1" applyBorder="1" applyAlignment="1">
      <alignment horizontal="justify" vertical="center"/>
    </xf>
    <xf numFmtId="164" fontId="9" fillId="0" borderId="3" xfId="0" applyNumberFormat="1" applyFont="1" applyBorder="1" applyAlignment="1">
      <alignment horizontal="left" vertical="center"/>
    </xf>
    <xf numFmtId="0" fontId="4" fillId="0" borderId="10" xfId="0" applyFont="1" applyBorder="1" applyAlignment="1">
      <alignment horizontal="left" vertical="center"/>
    </xf>
    <xf numFmtId="3" fontId="7" fillId="5" borderId="0" xfId="0" applyNumberFormat="1" applyFont="1" applyFill="1" applyBorder="1" applyAlignment="1">
      <alignment horizontal="justify" vertical="center" wrapText="1"/>
    </xf>
    <xf numFmtId="3" fontId="3" fillId="0" borderId="0" xfId="0" applyNumberFormat="1" applyFont="1" applyBorder="1" applyAlignment="1">
      <alignment horizontal="justify" vertical="center" wrapText="1"/>
    </xf>
    <xf numFmtId="165" fontId="9" fillId="0" borderId="3" xfId="0" applyNumberFormat="1" applyFont="1" applyBorder="1" applyAlignment="1">
      <alignment horizontal="left" vertical="center"/>
    </xf>
    <xf numFmtId="3" fontId="9" fillId="0" borderId="3" xfId="0" applyNumberFormat="1" applyFont="1" applyBorder="1" applyAlignment="1">
      <alignment horizontal="left" vertical="center"/>
    </xf>
    <xf numFmtId="3" fontId="7" fillId="5" borderId="0" xfId="0" applyNumberFormat="1" applyFont="1" applyFill="1" applyBorder="1" applyAlignment="1">
      <alignment vertical="center"/>
    </xf>
    <xf numFmtId="0" fontId="10" fillId="0" borderId="0" xfId="0" applyFont="1" applyBorder="1" applyAlignment="1">
      <alignment horizontal="right" vertical="center"/>
    </xf>
    <xf numFmtId="0" fontId="4" fillId="0" borderId="1" xfId="0" applyFont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2" fontId="10" fillId="0" borderId="0" xfId="0" applyNumberFormat="1" applyFont="1" applyFill="1" applyBorder="1" applyAlignment="1">
      <alignment horizontal="right" vertical="center"/>
    </xf>
    <xf numFmtId="0" fontId="6" fillId="0" borderId="5" xfId="0" applyFont="1" applyBorder="1" applyAlignment="1">
      <alignment horizontal="left" vertical="center"/>
    </xf>
    <xf numFmtId="0" fontId="6" fillId="0" borderId="0" xfId="0" applyFont="1" applyBorder="1" applyAlignment="1">
      <alignment horizontal="left" vertical="center"/>
    </xf>
    <xf numFmtId="0" fontId="9" fillId="0" borderId="0" xfId="0" applyFont="1" applyBorder="1" applyAlignment="1">
      <alignment horizontal="left" vertical="center"/>
    </xf>
    <xf numFmtId="0" fontId="9" fillId="0" borderId="8" xfId="0" applyFont="1" applyBorder="1" applyAlignment="1">
      <alignment horizontal="left" vertical="center"/>
    </xf>
    <xf numFmtId="0" fontId="9" fillId="0" borderId="11" xfId="0" applyFont="1" applyBorder="1" applyAlignment="1">
      <alignment horizontal="left" vertical="center"/>
    </xf>
    <xf numFmtId="0" fontId="9" fillId="0" borderId="9" xfId="0" applyFont="1" applyBorder="1" applyAlignment="1">
      <alignment horizontal="left" vertical="center"/>
    </xf>
    <xf numFmtId="2" fontId="11" fillId="5" borderId="0" xfId="0" applyNumberFormat="1" applyFont="1" applyFill="1" applyBorder="1" applyAlignment="1">
      <alignment vertical="center"/>
    </xf>
    <xf numFmtId="166" fontId="11" fillId="5" borderId="0" xfId="0" applyNumberFormat="1" applyFont="1" applyFill="1" applyBorder="1" applyAlignment="1">
      <alignment horizontal="justify" vertical="center"/>
    </xf>
    <xf numFmtId="0" fontId="6" fillId="0" borderId="8" xfId="0" applyFont="1" applyBorder="1" applyAlignment="1">
      <alignment horizontal="left" vertical="center"/>
    </xf>
    <xf numFmtId="0" fontId="6" fillId="0" borderId="11" xfId="0" applyFont="1" applyBorder="1" applyAlignment="1">
      <alignment horizontal="left" vertical="center"/>
    </xf>
    <xf numFmtId="164" fontId="9" fillId="0" borderId="9" xfId="0" applyNumberFormat="1" applyFont="1" applyBorder="1" applyAlignment="1">
      <alignment horizontal="left" vertical="center"/>
    </xf>
    <xf numFmtId="0" fontId="9" fillId="0" borderId="12" xfId="0" applyFont="1" applyBorder="1" applyAlignment="1">
      <alignment horizontal="left" vertical="center"/>
    </xf>
    <xf numFmtId="0" fontId="9" fillId="0" borderId="13" xfId="0" applyFont="1" applyBorder="1" applyAlignment="1">
      <alignment horizontal="left" vertical="center"/>
    </xf>
    <xf numFmtId="164" fontId="9" fillId="0" borderId="14" xfId="0" applyNumberFormat="1" applyFont="1" applyBorder="1" applyAlignment="1">
      <alignment horizontal="left" vertical="center"/>
    </xf>
    <xf numFmtId="166" fontId="3" fillId="0" borderId="0" xfId="0" applyNumberFormat="1" applyFont="1" applyBorder="1" applyAlignment="1">
      <alignment horizontal="justify" vertical="center"/>
    </xf>
    <xf numFmtId="165" fontId="9" fillId="0" borderId="9" xfId="0" applyNumberFormat="1" applyFont="1" applyBorder="1" applyAlignment="1">
      <alignment horizontal="left" vertical="center"/>
    </xf>
    <xf numFmtId="165" fontId="9" fillId="0" borderId="14" xfId="0" applyNumberFormat="1" applyFont="1" applyBorder="1" applyAlignment="1">
      <alignment horizontal="left" vertical="center"/>
    </xf>
    <xf numFmtId="3" fontId="9" fillId="0" borderId="9" xfId="0" applyNumberFormat="1" applyFont="1" applyBorder="1" applyAlignment="1">
      <alignment horizontal="left" vertical="center"/>
    </xf>
    <xf numFmtId="3" fontId="9" fillId="0" borderId="14" xfId="0" applyNumberFormat="1" applyFont="1" applyBorder="1" applyAlignment="1">
      <alignment horizontal="left" vertical="center"/>
    </xf>
    <xf numFmtId="0" fontId="4" fillId="0" borderId="5" xfId="0" applyFont="1" applyFill="1" applyBorder="1" applyAlignment="1">
      <alignment horizontal="right" vertical="center"/>
    </xf>
    <xf numFmtId="0" fontId="4" fillId="0" borderId="6" xfId="0" applyFont="1" applyFill="1" applyBorder="1" applyAlignment="1">
      <alignment horizontal="right" vertical="center"/>
    </xf>
    <xf numFmtId="0" fontId="4" fillId="0" borderId="2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left" vertical="center" wrapText="1"/>
    </xf>
    <xf numFmtId="164" fontId="4" fillId="0" borderId="3" xfId="0" applyNumberFormat="1" applyFont="1" applyBorder="1" applyAlignment="1">
      <alignment horizontal="left" vertical="center" wrapText="1"/>
    </xf>
    <xf numFmtId="0" fontId="4" fillId="0" borderId="2" xfId="0" applyFont="1" applyBorder="1" applyAlignment="1">
      <alignment horizontal="justify" vertical="center" wrapText="1"/>
    </xf>
    <xf numFmtId="0" fontId="4" fillId="0" borderId="10" xfId="0" applyFont="1" applyBorder="1" applyAlignment="1">
      <alignment horizontal="center" vertical="center" wrapText="1"/>
    </xf>
    <xf numFmtId="164" fontId="4" fillId="0" borderId="3" xfId="0" applyNumberFormat="1" applyFont="1" applyBorder="1" applyAlignment="1">
      <alignment horizontal="justify" vertical="center" wrapText="1"/>
    </xf>
    <xf numFmtId="0" fontId="4" fillId="0" borderId="2" xfId="0" applyFont="1" applyBorder="1" applyAlignment="1">
      <alignment horizontal="left" vertical="center"/>
    </xf>
    <xf numFmtId="164" fontId="3" fillId="0" borderId="3" xfId="0" applyNumberFormat="1" applyFont="1" applyBorder="1" applyAlignment="1">
      <alignment horizontal="left" vertical="center"/>
    </xf>
    <xf numFmtId="0" fontId="3" fillId="0" borderId="2" xfId="0" applyFont="1" applyBorder="1" applyAlignment="1">
      <alignment horizontal="justify" vertical="center"/>
    </xf>
    <xf numFmtId="0" fontId="3" fillId="0" borderId="10" xfId="0" applyFont="1" applyBorder="1" applyAlignment="1">
      <alignment horizontal="justify" vertical="center"/>
    </xf>
    <xf numFmtId="165" fontId="3" fillId="0" borderId="3" xfId="0" applyNumberFormat="1" applyFont="1" applyBorder="1" applyAlignment="1">
      <alignment horizontal="justify" vertical="center"/>
    </xf>
    <xf numFmtId="0" fontId="9" fillId="0" borderId="1" xfId="0" applyFont="1" applyBorder="1" applyAlignment="1">
      <alignment horizontal="left" vertical="center"/>
    </xf>
    <xf numFmtId="164" fontId="4" fillId="0" borderId="3" xfId="0" applyNumberFormat="1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3" fillId="0" borderId="10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 wrapText="1"/>
    </xf>
    <xf numFmtId="0" fontId="3" fillId="0" borderId="10" xfId="0" applyFont="1" applyBorder="1" applyAlignment="1">
      <alignment horizontal="left" vertical="center" wrapText="1"/>
    </xf>
    <xf numFmtId="164" fontId="3" fillId="0" borderId="3" xfId="0" applyNumberFormat="1" applyFont="1" applyBorder="1" applyAlignment="1">
      <alignment horizontal="left" vertical="center" wrapText="1"/>
    </xf>
    <xf numFmtId="3" fontId="3" fillId="0" borderId="0" xfId="0" applyNumberFormat="1" applyFont="1" applyFill="1" applyAlignment="1">
      <alignment horizontal="justify" vertical="center" wrapText="1"/>
    </xf>
    <xf numFmtId="0" fontId="6" fillId="0" borderId="2" xfId="0" applyFont="1" applyBorder="1" applyAlignment="1">
      <alignment horizontal="left" vertical="center" wrapText="1"/>
    </xf>
    <xf numFmtId="0" fontId="6" fillId="0" borderId="10" xfId="0" applyFont="1" applyBorder="1" applyAlignment="1">
      <alignment horizontal="left" vertical="center" wrapText="1"/>
    </xf>
    <xf numFmtId="164" fontId="6" fillId="0" borderId="3" xfId="0" applyNumberFormat="1" applyFont="1" applyBorder="1" applyAlignment="1">
      <alignment horizontal="left" vertical="center" wrapText="1"/>
    </xf>
    <xf numFmtId="165" fontId="6" fillId="0" borderId="3" xfId="0" applyNumberFormat="1" applyFont="1" applyBorder="1" applyAlignment="1">
      <alignment horizontal="left" vertical="center" wrapText="1"/>
    </xf>
    <xf numFmtId="164" fontId="3" fillId="0" borderId="2" xfId="0" applyNumberFormat="1" applyFont="1" applyBorder="1" applyAlignment="1">
      <alignment horizontal="left" vertical="center"/>
    </xf>
    <xf numFmtId="164" fontId="3" fillId="0" borderId="10" xfId="0" applyNumberFormat="1" applyFont="1" applyBorder="1" applyAlignment="1">
      <alignment horizontal="left" vertical="center"/>
    </xf>
    <xf numFmtId="164" fontId="4" fillId="0" borderId="6" xfId="0" applyNumberFormat="1" applyFont="1" applyBorder="1" applyAlignment="1">
      <alignment horizontal="left" vertical="center"/>
    </xf>
    <xf numFmtId="165" fontId="3" fillId="0" borderId="3" xfId="0" applyNumberFormat="1" applyFont="1" applyBorder="1" applyAlignment="1">
      <alignment horizontal="left" vertical="center"/>
    </xf>
    <xf numFmtId="0" fontId="3" fillId="0" borderId="2" xfId="0" applyFont="1" applyFill="1" applyBorder="1" applyAlignment="1">
      <alignment horizontal="left" vertical="center"/>
    </xf>
    <xf numFmtId="0" fontId="3" fillId="0" borderId="10" xfId="0" applyFont="1" applyFill="1" applyBorder="1" applyAlignment="1">
      <alignment horizontal="left" vertical="center"/>
    </xf>
    <xf numFmtId="165" fontId="3" fillId="0" borderId="3" xfId="0" applyNumberFormat="1" applyFont="1" applyFill="1" applyBorder="1" applyAlignment="1">
      <alignment horizontal="left" vertical="center"/>
    </xf>
    <xf numFmtId="0" fontId="6" fillId="0" borderId="2" xfId="0" applyFont="1" applyBorder="1" applyAlignment="1">
      <alignment horizontal="left" vertical="center"/>
    </xf>
    <xf numFmtId="165" fontId="6" fillId="0" borderId="3" xfId="0" applyNumberFormat="1" applyFont="1" applyBorder="1" applyAlignment="1">
      <alignment horizontal="left" vertical="center"/>
    </xf>
    <xf numFmtId="164" fontId="6" fillId="0" borderId="3" xfId="0" applyNumberFormat="1" applyFont="1" applyBorder="1" applyAlignment="1">
      <alignment horizontal="left" vertical="center"/>
    </xf>
    <xf numFmtId="164" fontId="3" fillId="0" borderId="3" xfId="0" applyNumberFormat="1" applyFont="1" applyFill="1" applyBorder="1" applyAlignment="1">
      <alignment horizontal="left" vertical="center"/>
    </xf>
    <xf numFmtId="164" fontId="6" fillId="0" borderId="0" xfId="0" applyNumberFormat="1" applyFont="1" applyBorder="1" applyAlignment="1">
      <alignment horizontal="left" vertical="center"/>
    </xf>
    <xf numFmtId="3" fontId="3" fillId="0" borderId="3" xfId="0" applyNumberFormat="1" applyFont="1" applyBorder="1" applyAlignment="1">
      <alignment horizontal="left" vertical="center"/>
    </xf>
    <xf numFmtId="3" fontId="4" fillId="0" borderId="3" xfId="0" applyNumberFormat="1" applyFont="1" applyBorder="1" applyAlignment="1">
      <alignment horizontal="left" vertical="center"/>
    </xf>
    <xf numFmtId="3" fontId="3" fillId="0" borderId="2" xfId="0" applyNumberFormat="1" applyFont="1" applyBorder="1" applyAlignment="1">
      <alignment horizontal="left" vertical="center"/>
    </xf>
    <xf numFmtId="3" fontId="3" fillId="0" borderId="10" xfId="0" applyNumberFormat="1" applyFont="1" applyBorder="1" applyAlignment="1">
      <alignment horizontal="left" vertical="center"/>
    </xf>
    <xf numFmtId="3" fontId="3" fillId="0" borderId="2" xfId="0" applyNumberFormat="1" applyFont="1" applyFill="1" applyBorder="1" applyAlignment="1">
      <alignment horizontal="left" vertical="center"/>
    </xf>
    <xf numFmtId="3" fontId="3" fillId="0" borderId="10" xfId="0" applyNumberFormat="1" applyFont="1" applyFill="1" applyBorder="1" applyAlignment="1">
      <alignment horizontal="left" vertical="center"/>
    </xf>
    <xf numFmtId="3" fontId="3" fillId="0" borderId="3" xfId="0" applyNumberFormat="1" applyFont="1" applyFill="1" applyBorder="1" applyAlignment="1">
      <alignment horizontal="left" vertical="center"/>
    </xf>
    <xf numFmtId="0" fontId="11" fillId="0" borderId="0" xfId="0" applyFont="1" applyBorder="1" applyAlignment="1">
      <alignment horizontal="right" vertical="center"/>
    </xf>
    <xf numFmtId="2" fontId="10" fillId="0" borderId="4" xfId="0" applyNumberFormat="1" applyFont="1" applyFill="1" applyBorder="1" applyAlignment="1">
      <alignment horizontal="right" vertical="center"/>
    </xf>
    <xf numFmtId="2" fontId="10" fillId="0" borderId="5" xfId="0" applyNumberFormat="1" applyFont="1" applyFill="1" applyBorder="1" applyAlignment="1">
      <alignment horizontal="right" vertical="center"/>
    </xf>
    <xf numFmtId="2" fontId="10" fillId="0" borderId="6" xfId="0" applyNumberFormat="1" applyFont="1" applyFill="1" applyBorder="1" applyAlignment="1">
      <alignment horizontal="right" vertical="center"/>
    </xf>
    <xf numFmtId="2" fontId="12" fillId="0" borderId="0" xfId="0" applyNumberFormat="1" applyFont="1" applyFill="1" applyBorder="1" applyAlignment="1">
      <alignment horizontal="right" vertical="center"/>
    </xf>
    <xf numFmtId="0" fontId="6" fillId="0" borderId="4" xfId="0" applyFont="1" applyBorder="1" applyAlignment="1">
      <alignment horizontal="left" vertical="center"/>
    </xf>
    <xf numFmtId="0" fontId="4" fillId="0" borderId="5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164" fontId="4" fillId="0" borderId="6" xfId="0" applyNumberFormat="1" applyFont="1" applyBorder="1" applyAlignment="1">
      <alignment horizontal="left" vertical="center" wrapText="1"/>
    </xf>
    <xf numFmtId="0" fontId="4" fillId="0" borderId="5" xfId="0" applyFont="1" applyBorder="1" applyAlignment="1">
      <alignment vertical="center"/>
    </xf>
    <xf numFmtId="0" fontId="4" fillId="0" borderId="6" xfId="0" applyFont="1" applyBorder="1" applyAlignment="1">
      <alignment vertical="center"/>
    </xf>
    <xf numFmtId="0" fontId="6" fillId="0" borderId="6" xfId="0" applyFont="1" applyBorder="1" applyAlignment="1">
      <alignment horizontal="left" vertical="center"/>
    </xf>
    <xf numFmtId="0" fontId="3" fillId="0" borderId="5" xfId="0" applyFont="1" applyBorder="1" applyAlignment="1">
      <alignment horizontal="left" vertical="center"/>
    </xf>
    <xf numFmtId="164" fontId="3" fillId="0" borderId="6" xfId="0" applyNumberFormat="1" applyFont="1" applyBorder="1" applyAlignment="1">
      <alignment horizontal="left" vertical="center"/>
    </xf>
    <xf numFmtId="0" fontId="3" fillId="0" borderId="5" xfId="0" applyFont="1" applyBorder="1" applyAlignment="1">
      <alignment horizontal="justify" vertical="center"/>
    </xf>
    <xf numFmtId="0" fontId="3" fillId="0" borderId="0" xfId="0" applyFont="1" applyBorder="1" applyAlignment="1">
      <alignment horizontal="justify" vertical="center"/>
    </xf>
    <xf numFmtId="165" fontId="3" fillId="0" borderId="6" xfId="0" applyNumberFormat="1" applyFont="1" applyBorder="1" applyAlignment="1">
      <alignment horizontal="justify" vertical="center"/>
    </xf>
    <xf numFmtId="0" fontId="3" fillId="0" borderId="5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164" fontId="3" fillId="0" borderId="6" xfId="0" applyNumberFormat="1" applyFont="1" applyBorder="1" applyAlignment="1">
      <alignment horizontal="left" vertical="center" wrapText="1"/>
    </xf>
    <xf numFmtId="164" fontId="6" fillId="0" borderId="6" xfId="0" applyNumberFormat="1" applyFont="1" applyBorder="1" applyAlignment="1">
      <alignment horizontal="left" vertical="center"/>
    </xf>
    <xf numFmtId="0" fontId="6" fillId="0" borderId="5" xfId="0" applyFont="1" applyBorder="1" applyAlignment="1">
      <alignment horizontal="left" vertical="center" wrapText="1"/>
    </xf>
    <xf numFmtId="0" fontId="6" fillId="0" borderId="0" xfId="0" applyFont="1" applyBorder="1" applyAlignment="1">
      <alignment horizontal="left" vertical="center" wrapText="1"/>
    </xf>
    <xf numFmtId="164" fontId="6" fillId="0" borderId="6" xfId="0" applyNumberFormat="1" applyFont="1" applyBorder="1" applyAlignment="1">
      <alignment horizontal="left" vertical="center" wrapText="1"/>
    </xf>
    <xf numFmtId="164" fontId="3" fillId="0" borderId="5" xfId="0" applyNumberFormat="1" applyFont="1" applyBorder="1" applyAlignment="1">
      <alignment horizontal="left" vertical="center"/>
    </xf>
    <xf numFmtId="164" fontId="3" fillId="0" borderId="0" xfId="0" applyNumberFormat="1" applyFont="1" applyBorder="1" applyAlignment="1">
      <alignment horizontal="left" vertical="center"/>
    </xf>
    <xf numFmtId="164" fontId="4" fillId="0" borderId="6" xfId="0" applyNumberFormat="1" applyFont="1" applyBorder="1" applyAlignment="1">
      <alignment vertical="center"/>
    </xf>
    <xf numFmtId="165" fontId="3" fillId="0" borderId="6" xfId="0" applyNumberFormat="1" applyFont="1" applyBorder="1" applyAlignment="1">
      <alignment horizontal="left" vertical="center"/>
    </xf>
    <xf numFmtId="165" fontId="6" fillId="0" borderId="6" xfId="0" applyNumberFormat="1" applyFont="1" applyBorder="1" applyAlignment="1">
      <alignment horizontal="left" vertical="center"/>
    </xf>
    <xf numFmtId="0" fontId="6" fillId="0" borderId="5" xfId="0" applyFont="1" applyFill="1" applyBorder="1" applyAlignment="1">
      <alignment horizontal="left" vertical="center"/>
    </xf>
    <xf numFmtId="0" fontId="6" fillId="0" borderId="0" xfId="0" applyFont="1" applyFill="1" applyBorder="1" applyAlignment="1">
      <alignment horizontal="left" vertical="center"/>
    </xf>
    <xf numFmtId="165" fontId="6" fillId="0" borderId="6" xfId="0" applyNumberFormat="1" applyFont="1" applyFill="1" applyBorder="1" applyAlignment="1">
      <alignment horizontal="left" vertical="center"/>
    </xf>
    <xf numFmtId="0" fontId="3" fillId="0" borderId="5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left" vertical="center"/>
    </xf>
    <xf numFmtId="164" fontId="3" fillId="0" borderId="6" xfId="0" applyNumberFormat="1" applyFont="1" applyFill="1" applyBorder="1" applyAlignment="1">
      <alignment horizontal="left" vertical="center"/>
    </xf>
    <xf numFmtId="165" fontId="4" fillId="0" borderId="6" xfId="0" applyNumberFormat="1" applyFont="1" applyBorder="1" applyAlignment="1">
      <alignment horizontal="left" vertical="center"/>
    </xf>
    <xf numFmtId="3" fontId="3" fillId="0" borderId="6" xfId="0" applyNumberFormat="1" applyFont="1" applyBorder="1" applyAlignment="1">
      <alignment horizontal="left" vertical="center"/>
    </xf>
    <xf numFmtId="3" fontId="3" fillId="0" borderId="6" xfId="0" applyNumberFormat="1" applyFont="1" applyFill="1" applyBorder="1" applyAlignment="1">
      <alignment horizontal="left" vertical="center"/>
    </xf>
    <xf numFmtId="3" fontId="3" fillId="0" borderId="5" xfId="0" applyNumberFormat="1" applyFont="1" applyBorder="1" applyAlignment="1">
      <alignment horizontal="left" vertical="center"/>
    </xf>
    <xf numFmtId="3" fontId="3" fillId="0" borderId="0" xfId="0" applyNumberFormat="1" applyFont="1" applyBorder="1" applyAlignment="1">
      <alignment horizontal="left" vertical="center"/>
    </xf>
    <xf numFmtId="3" fontId="4" fillId="0" borderId="5" xfId="0" applyNumberFormat="1" applyFont="1" applyBorder="1" applyAlignment="1">
      <alignment horizontal="left" vertical="center"/>
    </xf>
    <xf numFmtId="3" fontId="4" fillId="0" borderId="6" xfId="0" applyNumberFormat="1" applyFont="1" applyBorder="1" applyAlignment="1">
      <alignment horizontal="left" vertical="center"/>
    </xf>
    <xf numFmtId="0" fontId="4" fillId="0" borderId="4" xfId="0" applyFont="1" applyFill="1" applyBorder="1" applyAlignment="1">
      <alignment vertical="center"/>
    </xf>
    <xf numFmtId="0" fontId="4" fillId="0" borderId="5" xfId="0" applyFont="1" applyBorder="1" applyAlignment="1">
      <alignment horizontal="right" vertical="center"/>
    </xf>
    <xf numFmtId="0" fontId="4" fillId="0" borderId="6" xfId="0" applyFont="1" applyBorder="1" applyAlignment="1">
      <alignment horizontal="right" vertical="center"/>
    </xf>
    <xf numFmtId="0" fontId="9" fillId="0" borderId="4" xfId="0" applyFont="1" applyBorder="1" applyAlignment="1">
      <alignment horizontal="left" vertical="center"/>
    </xf>
    <xf numFmtId="0" fontId="4" fillId="0" borderId="5" xfId="0" applyFont="1" applyBorder="1" applyAlignment="1">
      <alignment horizontal="justify" vertical="center" wrapText="1"/>
    </xf>
    <xf numFmtId="0" fontId="4" fillId="0" borderId="0" xfId="0" applyFont="1" applyBorder="1" applyAlignment="1">
      <alignment horizontal="center" vertical="center" wrapText="1"/>
    </xf>
    <xf numFmtId="164" fontId="4" fillId="0" borderId="6" xfId="0" applyNumberFormat="1" applyFont="1" applyBorder="1" applyAlignment="1">
      <alignment horizontal="justify" vertical="center" wrapText="1"/>
    </xf>
    <xf numFmtId="0" fontId="9" fillId="0" borderId="6" xfId="0" applyFont="1" applyBorder="1" applyAlignment="1">
      <alignment horizontal="left" vertical="center"/>
    </xf>
    <xf numFmtId="0" fontId="3" fillId="0" borderId="5" xfId="0" applyFont="1" applyFill="1" applyBorder="1" applyAlignment="1">
      <alignment horizontal="justify" vertical="center"/>
    </xf>
    <xf numFmtId="0" fontId="3" fillId="0" borderId="0" xfId="0" applyFont="1" applyFill="1" applyBorder="1" applyAlignment="1">
      <alignment horizontal="justify" vertical="center"/>
    </xf>
    <xf numFmtId="165" fontId="3" fillId="0" borderId="6" xfId="0" applyNumberFormat="1" applyFont="1" applyFill="1" applyBorder="1" applyAlignment="1">
      <alignment horizontal="justify" vertical="center"/>
    </xf>
    <xf numFmtId="3" fontId="3" fillId="0" borderId="0" xfId="0" applyNumberFormat="1" applyFont="1" applyAlignment="1">
      <alignment horizontal="justify" vertical="center" wrapText="1"/>
    </xf>
    <xf numFmtId="0" fontId="6" fillId="0" borderId="5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left" vertical="center" wrapText="1"/>
    </xf>
    <xf numFmtId="164" fontId="6" fillId="0" borderId="6" xfId="0" applyNumberFormat="1" applyFont="1" applyFill="1" applyBorder="1" applyAlignment="1">
      <alignment horizontal="left" vertical="center" wrapText="1"/>
    </xf>
    <xf numFmtId="164" fontId="3" fillId="0" borderId="5" xfId="0" applyNumberFormat="1" applyFont="1" applyFill="1" applyBorder="1" applyAlignment="1">
      <alignment horizontal="left" vertical="center"/>
    </xf>
    <xf numFmtId="164" fontId="3" fillId="0" borderId="0" xfId="0" applyNumberFormat="1" applyFont="1" applyFill="1" applyBorder="1" applyAlignment="1">
      <alignment horizontal="left" vertical="center"/>
    </xf>
    <xf numFmtId="0" fontId="4" fillId="0" borderId="5" xfId="0" applyFont="1" applyFill="1" applyBorder="1" applyAlignment="1">
      <alignment horizontal="left" vertical="center"/>
    </xf>
    <xf numFmtId="165" fontId="4" fillId="0" borderId="6" xfId="0" applyNumberFormat="1" applyFont="1" applyFill="1" applyBorder="1" applyAlignment="1">
      <alignment horizontal="left" vertical="center"/>
    </xf>
    <xf numFmtId="164" fontId="6" fillId="0" borderId="6" xfId="0" applyNumberFormat="1" applyFont="1" applyFill="1" applyBorder="1" applyAlignment="1">
      <alignment horizontal="left" vertical="center"/>
    </xf>
    <xf numFmtId="165" fontId="3" fillId="0" borderId="6" xfId="0" applyNumberFormat="1" applyFont="1" applyFill="1" applyBorder="1" applyAlignment="1">
      <alignment horizontal="left" vertical="center"/>
    </xf>
    <xf numFmtId="164" fontId="4" fillId="0" borderId="6" xfId="0" applyNumberFormat="1" applyFont="1" applyFill="1" applyBorder="1" applyAlignment="1">
      <alignment horizontal="left" vertical="center"/>
    </xf>
    <xf numFmtId="0" fontId="13" fillId="0" borderId="0" xfId="0" applyFont="1" applyBorder="1" applyAlignment="1">
      <alignment horizontal="right" vertical="center" wrapText="1"/>
    </xf>
    <xf numFmtId="2" fontId="12" fillId="0" borderId="4" xfId="0" applyNumberFormat="1" applyFont="1" applyFill="1" applyBorder="1" applyAlignment="1">
      <alignment horizontal="right" vertical="center"/>
    </xf>
    <xf numFmtId="2" fontId="12" fillId="0" borderId="5" xfId="0" applyNumberFormat="1" applyFont="1" applyFill="1" applyBorder="1" applyAlignment="1">
      <alignment horizontal="right" vertical="center"/>
    </xf>
    <xf numFmtId="2" fontId="12" fillId="0" borderId="6" xfId="0" applyNumberFormat="1" applyFont="1" applyFill="1" applyBorder="1" applyAlignment="1">
      <alignment horizontal="right" vertical="center"/>
    </xf>
    <xf numFmtId="2" fontId="11" fillId="0" borderId="0" xfId="0" applyNumberFormat="1" applyFont="1" applyFill="1" applyBorder="1" applyAlignment="1">
      <alignment vertical="center"/>
    </xf>
    <xf numFmtId="3" fontId="6" fillId="0" borderId="6" xfId="0" applyNumberFormat="1" applyFont="1" applyBorder="1" applyAlignment="1">
      <alignment horizontal="left" vertical="center"/>
    </xf>
    <xf numFmtId="164" fontId="6" fillId="0" borderId="0" xfId="0" applyNumberFormat="1" applyFont="1" applyFill="1" applyBorder="1" applyAlignment="1">
      <alignment horizontal="left" vertical="center"/>
    </xf>
    <xf numFmtId="0" fontId="4" fillId="0" borderId="0" xfId="0" applyFont="1" applyBorder="1" applyAlignment="1">
      <alignment horizontal="right" vertical="center"/>
    </xf>
    <xf numFmtId="0" fontId="8" fillId="0" borderId="4" xfId="0" applyFont="1" applyBorder="1" applyAlignment="1">
      <alignment vertical="center"/>
    </xf>
    <xf numFmtId="0" fontId="8" fillId="0" borderId="6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3" fontId="6" fillId="0" borderId="6" xfId="0" applyNumberFormat="1" applyFont="1" applyBorder="1" applyAlignment="1">
      <alignment horizontal="left" vertical="center" wrapText="1"/>
    </xf>
    <xf numFmtId="3" fontId="3" fillId="0" borderId="5" xfId="0" applyNumberFormat="1" applyFont="1" applyFill="1" applyBorder="1" applyAlignment="1">
      <alignment horizontal="left" vertical="center"/>
    </xf>
    <xf numFmtId="3" fontId="3" fillId="0" borderId="0" xfId="0" applyNumberFormat="1" applyFont="1" applyFill="1" applyBorder="1" applyAlignment="1">
      <alignment horizontal="left" vertical="center"/>
    </xf>
    <xf numFmtId="0" fontId="10" fillId="0" borderId="0" xfId="0" applyFont="1" applyFill="1" applyBorder="1" applyAlignment="1">
      <alignment horizontal="right" vertical="center"/>
    </xf>
    <xf numFmtId="2" fontId="11" fillId="0" borderId="4" xfId="0" applyNumberFormat="1" applyFont="1" applyFill="1" applyBorder="1" applyAlignment="1">
      <alignment vertical="center"/>
    </xf>
    <xf numFmtId="2" fontId="11" fillId="0" borderId="5" xfId="0" applyNumberFormat="1" applyFont="1" applyFill="1" applyBorder="1" applyAlignment="1">
      <alignment vertical="center"/>
    </xf>
    <xf numFmtId="2" fontId="11" fillId="0" borderId="6" xfId="0" applyNumberFormat="1" applyFont="1" applyFill="1" applyBorder="1" applyAlignment="1">
      <alignment vertical="center"/>
    </xf>
    <xf numFmtId="0" fontId="3" fillId="0" borderId="0" xfId="0" applyFont="1" applyAlignment="1">
      <alignment horizontal="justify" vertical="center" wrapText="1"/>
    </xf>
    <xf numFmtId="0" fontId="3" fillId="0" borderId="0" xfId="0" applyFont="1" applyAlignment="1">
      <alignment horizontal="justify" vertical="center"/>
    </xf>
    <xf numFmtId="0" fontId="4" fillId="0" borderId="15" xfId="0" applyFont="1" applyBorder="1" applyAlignment="1">
      <alignment vertical="center"/>
    </xf>
    <xf numFmtId="0" fontId="10" fillId="0" borderId="12" xfId="0" applyFont="1" applyBorder="1" applyAlignment="1">
      <alignment vertical="center"/>
    </xf>
    <xf numFmtId="0" fontId="10" fillId="0" borderId="14" xfId="0" applyFont="1" applyBorder="1" applyAlignment="1">
      <alignment vertical="center"/>
    </xf>
    <xf numFmtId="0" fontId="10" fillId="0" borderId="14" xfId="0" applyFont="1" applyBorder="1" applyAlignment="1">
      <alignment horizontal="right" vertical="center"/>
    </xf>
    <xf numFmtId="0" fontId="10" fillId="0" borderId="12" xfId="0" applyFont="1" applyFill="1" applyBorder="1" applyAlignment="1">
      <alignment vertical="center"/>
    </xf>
    <xf numFmtId="0" fontId="4" fillId="0" borderId="14" xfId="0" applyFont="1" applyBorder="1" applyAlignment="1">
      <alignment horizontal="right" vertical="center"/>
    </xf>
    <xf numFmtId="0" fontId="4" fillId="0" borderId="0" xfId="0" applyFont="1" applyBorder="1" applyAlignment="1">
      <alignment horizontal="right"/>
    </xf>
    <xf numFmtId="3" fontId="3" fillId="0" borderId="6" xfId="0" applyNumberFormat="1" applyFont="1" applyBorder="1" applyAlignment="1">
      <alignment horizontal="justify" vertical="center"/>
    </xf>
    <xf numFmtId="0" fontId="3" fillId="0" borderId="0" xfId="0" applyFont="1" applyBorder="1" applyAlignment="1">
      <alignment horizontal="justify" vertical="center" wrapText="1"/>
    </xf>
    <xf numFmtId="0" fontId="3" fillId="6" borderId="0" xfId="0" applyFont="1" applyFill="1" applyBorder="1" applyAlignment="1">
      <alignment horizontal="justify" vertical="center"/>
    </xf>
    <xf numFmtId="165" fontId="14" fillId="0" borderId="0" xfId="0" applyNumberFormat="1" applyFont="1" applyBorder="1" applyAlignment="1">
      <alignment horizontal="justify" vertical="center"/>
    </xf>
    <xf numFmtId="0" fontId="3" fillId="0" borderId="8" xfId="0" applyFont="1" applyBorder="1" applyAlignment="1">
      <alignment horizontal="left" vertical="center"/>
    </xf>
    <xf numFmtId="0" fontId="3" fillId="0" borderId="11" xfId="0" applyFont="1" applyBorder="1" applyAlignment="1">
      <alignment horizontal="left" vertical="center"/>
    </xf>
    <xf numFmtId="3" fontId="3" fillId="0" borderId="9" xfId="0" applyNumberFormat="1" applyFont="1" applyBorder="1" applyAlignment="1">
      <alignment horizontal="left" vertical="center"/>
    </xf>
    <xf numFmtId="0" fontId="4" fillId="0" borderId="0" xfId="0" applyFont="1" applyAlignment="1">
      <alignment horizontal="right" vertical="center"/>
    </xf>
    <xf numFmtId="0" fontId="4" fillId="6" borderId="0" xfId="0" applyFont="1" applyFill="1" applyAlignment="1">
      <alignment vertical="center"/>
    </xf>
    <xf numFmtId="3" fontId="3" fillId="6" borderId="0" xfId="0" applyNumberFormat="1" applyFont="1" applyFill="1" applyBorder="1" applyAlignment="1">
      <alignment horizontal="left" vertical="center"/>
    </xf>
    <xf numFmtId="0" fontId="4" fillId="6" borderId="0" xfId="0" applyFont="1" applyFill="1" applyBorder="1" applyAlignment="1">
      <alignment vertical="center"/>
    </xf>
    <xf numFmtId="0" fontId="4" fillId="0" borderId="8" xfId="0" applyFont="1" applyBorder="1" applyAlignment="1">
      <alignment horizontal="left" vertical="center"/>
    </xf>
    <xf numFmtId="0" fontId="4" fillId="0" borderId="11" xfId="0" applyFont="1" applyBorder="1" applyAlignment="1">
      <alignment horizontal="left" vertical="center"/>
    </xf>
    <xf numFmtId="164" fontId="4" fillId="0" borderId="9" xfId="0" applyNumberFormat="1" applyFont="1" applyBorder="1" applyAlignment="1">
      <alignment horizontal="left" vertical="center"/>
    </xf>
    <xf numFmtId="164" fontId="6" fillId="0" borderId="9" xfId="0" applyNumberFormat="1" applyFont="1" applyBorder="1" applyAlignment="1">
      <alignment horizontal="left" vertical="center"/>
    </xf>
    <xf numFmtId="0" fontId="9" fillId="0" borderId="10" xfId="0" applyFont="1" applyFill="1" applyBorder="1" applyAlignment="1">
      <alignment horizontal="left" vertical="center"/>
    </xf>
    <xf numFmtId="3" fontId="6" fillId="0" borderId="2" xfId="0" applyNumberFormat="1" applyFont="1" applyBorder="1" applyAlignment="1">
      <alignment horizontal="left" vertical="center"/>
    </xf>
    <xf numFmtId="3" fontId="6" fillId="0" borderId="10" xfId="0" applyNumberFormat="1" applyFont="1" applyBorder="1" applyAlignment="1">
      <alignment horizontal="left" vertical="center"/>
    </xf>
    <xf numFmtId="3" fontId="6" fillId="0" borderId="3" xfId="0" applyNumberFormat="1" applyFont="1" applyBorder="1" applyAlignment="1">
      <alignment horizontal="left" vertical="center"/>
    </xf>
    <xf numFmtId="0" fontId="3" fillId="0" borderId="6" xfId="0" applyFont="1" applyBorder="1" applyAlignment="1">
      <alignment horizontal="justify" vertical="center"/>
    </xf>
    <xf numFmtId="0" fontId="4" fillId="0" borderId="7" xfId="0" applyFont="1" applyBorder="1" applyAlignment="1">
      <alignment horizontal="left" vertical="center"/>
    </xf>
    <xf numFmtId="0" fontId="6" fillId="0" borderId="6" xfId="0" applyFont="1" applyBorder="1" applyAlignment="1">
      <alignment horizontal="left" vertical="center" wrapText="1"/>
    </xf>
    <xf numFmtId="3" fontId="4" fillId="6" borderId="0" xfId="0" applyNumberFormat="1" applyFont="1" applyFill="1" applyAlignment="1">
      <alignment horizontal="left" vertical="center"/>
    </xf>
    <xf numFmtId="3" fontId="4" fillId="6" borderId="0" xfId="0" applyNumberFormat="1" applyFont="1" applyFill="1" applyBorder="1" applyAlignment="1">
      <alignment horizontal="left" vertical="center"/>
    </xf>
    <xf numFmtId="0" fontId="9" fillId="0" borderId="2" xfId="0" applyFont="1" applyFill="1" applyBorder="1" applyAlignment="1">
      <alignment horizontal="left" vertical="center"/>
    </xf>
    <xf numFmtId="3" fontId="6" fillId="0" borderId="5" xfId="0" applyNumberFormat="1" applyFont="1" applyBorder="1" applyAlignment="1">
      <alignment horizontal="left" vertical="center"/>
    </xf>
    <xf numFmtId="3" fontId="6" fillId="0" borderId="0" xfId="0" applyNumberFormat="1" applyFont="1" applyBorder="1" applyAlignment="1">
      <alignment horizontal="left" vertical="center"/>
    </xf>
    <xf numFmtId="0" fontId="9" fillId="0" borderId="1" xfId="0" applyFont="1" applyFill="1" applyBorder="1" applyAlignment="1">
      <alignment horizontal="left" vertical="center"/>
    </xf>
    <xf numFmtId="164" fontId="4" fillId="0" borderId="5" xfId="0" applyNumberFormat="1" applyFont="1" applyBorder="1" applyAlignment="1">
      <alignment horizontal="left" vertical="center"/>
    </xf>
    <xf numFmtId="165" fontId="4" fillId="0" borderId="9" xfId="0" applyNumberFormat="1" applyFont="1" applyBorder="1" applyAlignment="1">
      <alignment horizontal="left" vertical="center"/>
    </xf>
    <xf numFmtId="0" fontId="4" fillId="5" borderId="0" xfId="0" applyFont="1" applyFill="1" applyBorder="1" applyAlignment="1">
      <alignment horizontal="right" vertical="center"/>
    </xf>
    <xf numFmtId="0" fontId="4" fillId="5" borderId="0" xfId="0" applyFont="1" applyFill="1" applyBorder="1" applyAlignment="1">
      <alignment vertical="center"/>
    </xf>
    <xf numFmtId="0" fontId="4" fillId="7" borderId="0" xfId="0" applyFont="1" applyFill="1" applyBorder="1" applyAlignment="1">
      <alignment vertical="center"/>
    </xf>
    <xf numFmtId="0" fontId="4" fillId="0" borderId="11" xfId="0" applyFont="1" applyBorder="1" applyAlignment="1">
      <alignment vertical="center"/>
    </xf>
    <xf numFmtId="3" fontId="6" fillId="0" borderId="8" xfId="0" applyNumberFormat="1" applyFont="1" applyBorder="1" applyAlignment="1">
      <alignment horizontal="left" vertical="center"/>
    </xf>
    <xf numFmtId="3" fontId="6" fillId="0" borderId="11" xfId="0" applyNumberFormat="1" applyFont="1" applyBorder="1" applyAlignment="1">
      <alignment horizontal="left" vertical="center"/>
    </xf>
    <xf numFmtId="3" fontId="6" fillId="0" borderId="9" xfId="0" applyNumberFormat="1" applyFont="1" applyBorder="1" applyAlignment="1">
      <alignment horizontal="left" vertical="center"/>
    </xf>
    <xf numFmtId="0" fontId="8" fillId="5" borderId="0" xfId="0" applyFont="1" applyFill="1" applyBorder="1" applyAlignment="1">
      <alignment horizontal="right" vertical="center"/>
    </xf>
    <xf numFmtId="0" fontId="9" fillId="0" borderId="5" xfId="0" applyFont="1" applyBorder="1" applyAlignment="1">
      <alignment horizontal="left" vertical="center"/>
    </xf>
    <xf numFmtId="3" fontId="4" fillId="0" borderId="9" xfId="0" applyNumberFormat="1" applyFont="1" applyBorder="1" applyAlignment="1">
      <alignment horizontal="left" vertical="center"/>
    </xf>
    <xf numFmtId="3" fontId="4" fillId="0" borderId="9" xfId="0" applyNumberFormat="1" applyFont="1" applyBorder="1" applyAlignment="1">
      <alignment vertical="center"/>
    </xf>
    <xf numFmtId="0" fontId="4" fillId="0" borderId="8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left" vertical="center" wrapText="1"/>
    </xf>
    <xf numFmtId="164" fontId="4" fillId="0" borderId="9" xfId="0" applyNumberFormat="1" applyFont="1" applyBorder="1" applyAlignment="1">
      <alignment horizontal="left" vertical="center" wrapText="1"/>
    </xf>
    <xf numFmtId="0" fontId="4" fillId="0" borderId="8" xfId="0" applyFont="1" applyBorder="1" applyAlignment="1">
      <alignment horizontal="justify" vertical="center" wrapText="1"/>
    </xf>
    <xf numFmtId="0" fontId="4" fillId="0" borderId="11" xfId="0" applyFont="1" applyBorder="1" applyAlignment="1">
      <alignment horizontal="center" vertical="center" wrapText="1"/>
    </xf>
    <xf numFmtId="164" fontId="4" fillId="0" borderId="9" xfId="0" applyNumberFormat="1" applyFont="1" applyBorder="1" applyAlignment="1">
      <alignment horizontal="justify" vertical="center" wrapText="1"/>
    </xf>
    <xf numFmtId="164" fontId="6" fillId="0" borderId="5" xfId="0" applyNumberFormat="1" applyFont="1" applyBorder="1" applyAlignment="1">
      <alignment horizontal="left" vertical="center"/>
    </xf>
    <xf numFmtId="165" fontId="3" fillId="0" borderId="9" xfId="0" applyNumberFormat="1" applyFont="1" applyBorder="1" applyAlignment="1">
      <alignment horizontal="left" vertical="center"/>
    </xf>
    <xf numFmtId="0" fontId="6" fillId="0" borderId="9" xfId="0" applyFont="1" applyBorder="1" applyAlignment="1">
      <alignment horizontal="left" vertical="center"/>
    </xf>
    <xf numFmtId="0" fontId="14" fillId="0" borderId="0" xfId="0" applyFont="1" applyBorder="1" applyAlignment="1">
      <alignment horizontal="left" vertical="center"/>
    </xf>
    <xf numFmtId="164" fontId="14" fillId="0" borderId="6" xfId="0" applyNumberFormat="1" applyFont="1" applyBorder="1" applyAlignment="1">
      <alignment horizontal="left" vertical="center"/>
    </xf>
    <xf numFmtId="3" fontId="3" fillId="6" borderId="0" xfId="0" applyNumberFormat="1" applyFont="1" applyFill="1" applyAlignment="1">
      <alignment horizontal="left" vertical="center"/>
    </xf>
    <xf numFmtId="164" fontId="3" fillId="0" borderId="8" xfId="0" applyNumberFormat="1" applyFont="1" applyBorder="1" applyAlignment="1">
      <alignment horizontal="left" vertical="center"/>
    </xf>
    <xf numFmtId="164" fontId="3" fillId="0" borderId="11" xfId="0" applyNumberFormat="1" applyFont="1" applyBorder="1" applyAlignment="1">
      <alignment horizontal="left" vertical="center"/>
    </xf>
    <xf numFmtId="164" fontId="3" fillId="0" borderId="9" xfId="0" applyNumberFormat="1" applyFont="1" applyBorder="1" applyAlignment="1">
      <alignment horizontal="left" vertical="center"/>
    </xf>
    <xf numFmtId="164" fontId="4" fillId="0" borderId="9" xfId="0" applyNumberFormat="1" applyFont="1" applyBorder="1" applyAlignment="1">
      <alignment vertical="center"/>
    </xf>
    <xf numFmtId="3" fontId="6" fillId="0" borderId="0" xfId="0" applyNumberFormat="1" applyFont="1" applyFill="1" applyBorder="1" applyAlignment="1">
      <alignment horizontal="left" vertical="center"/>
    </xf>
    <xf numFmtId="3" fontId="3" fillId="0" borderId="0" xfId="0" applyNumberFormat="1" applyFont="1" applyAlignment="1">
      <alignment horizontal="left" vertical="center"/>
    </xf>
    <xf numFmtId="165" fontId="6" fillId="0" borderId="6" xfId="0" applyNumberFormat="1" applyFont="1" applyBorder="1" applyAlignment="1">
      <alignment horizontal="left" vertical="center" wrapText="1"/>
    </xf>
    <xf numFmtId="0" fontId="6" fillId="0" borderId="0" xfId="0" applyFont="1" applyBorder="1" applyAlignment="1">
      <alignment horizontal="justify" vertical="center"/>
    </xf>
    <xf numFmtId="0" fontId="4" fillId="5" borderId="0" xfId="0" applyFont="1" applyFill="1" applyAlignment="1">
      <alignment vertical="center"/>
    </xf>
    <xf numFmtId="0" fontId="4" fillId="0" borderId="6" xfId="0" applyFont="1" applyBorder="1" applyAlignment="1">
      <alignment horizontal="left" vertical="center" wrapText="1"/>
    </xf>
    <xf numFmtId="3" fontId="14" fillId="0" borderId="0" xfId="0" applyNumberFormat="1" applyFont="1" applyFill="1" applyBorder="1" applyAlignment="1">
      <alignment horizontal="left" vertical="center"/>
    </xf>
    <xf numFmtId="0" fontId="8" fillId="0" borderId="0" xfId="0" applyFont="1" applyBorder="1" applyAlignment="1">
      <alignment horizontal="right" vertical="center"/>
    </xf>
    <xf numFmtId="165" fontId="6" fillId="0" borderId="9" xfId="0" applyNumberFormat="1" applyFont="1" applyBorder="1" applyAlignment="1">
      <alignment horizontal="left" vertical="center"/>
    </xf>
    <xf numFmtId="3" fontId="14" fillId="0" borderId="0" xfId="0" applyNumberFormat="1" applyFont="1" applyBorder="1" applyAlignment="1">
      <alignment horizontal="left" vertical="center"/>
    </xf>
    <xf numFmtId="0" fontId="8" fillId="0" borderId="4" xfId="0" applyFont="1" applyBorder="1" applyAlignment="1">
      <alignment horizontal="left" vertical="center" wrapText="1"/>
    </xf>
    <xf numFmtId="0" fontId="8" fillId="0" borderId="7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left" vertical="center"/>
    </xf>
    <xf numFmtId="0" fontId="6" fillId="0" borderId="0" xfId="0" applyFont="1" applyBorder="1" applyAlignment="1">
      <alignment vertical="center"/>
    </xf>
    <xf numFmtId="0" fontId="14" fillId="0" borderId="0" xfId="0" applyFont="1" applyFill="1" applyBorder="1" applyAlignment="1">
      <alignment horizontal="left" vertical="center"/>
    </xf>
    <xf numFmtId="164" fontId="14" fillId="0" borderId="0" xfId="0" applyNumberFormat="1" applyFont="1" applyBorder="1" applyAlignment="1">
      <alignment horizontal="left" vertical="center"/>
    </xf>
    <xf numFmtId="3" fontId="4" fillId="0" borderId="6" xfId="0" applyNumberFormat="1" applyFont="1" applyBorder="1" applyAlignment="1">
      <alignment vertical="center"/>
    </xf>
    <xf numFmtId="165" fontId="6" fillId="0" borderId="0" xfId="0" applyNumberFormat="1" applyFont="1" applyBorder="1" applyAlignment="1">
      <alignment horizontal="left" vertical="center"/>
    </xf>
    <xf numFmtId="0" fontId="15" fillId="0" borderId="0" xfId="0" applyFont="1" applyBorder="1" applyAlignment="1">
      <alignment vertical="center"/>
    </xf>
    <xf numFmtId="0" fontId="15" fillId="0" borderId="0" xfId="0" applyFont="1" applyBorder="1" applyAlignment="1">
      <alignment horizontal="right" vertical="center"/>
    </xf>
    <xf numFmtId="0" fontId="4" fillId="0" borderId="0" xfId="0" applyFont="1" applyBorder="1" applyAlignment="1">
      <alignment horizontal="justify" vertical="center" wrapText="1"/>
    </xf>
    <xf numFmtId="165" fontId="14" fillId="0" borderId="0" xfId="0" applyNumberFormat="1" applyFont="1" applyBorder="1" applyAlignment="1">
      <alignment horizontal="left" vertical="center"/>
    </xf>
    <xf numFmtId="0" fontId="8" fillId="0" borderId="0" xfId="0" applyFont="1" applyFill="1" applyBorder="1" applyAlignment="1">
      <alignment vertical="center"/>
    </xf>
    <xf numFmtId="0" fontId="8" fillId="0" borderId="0" xfId="0" applyFont="1" applyFill="1" applyBorder="1" applyAlignment="1">
      <alignment horizontal="right" vertical="center"/>
    </xf>
    <xf numFmtId="0" fontId="6" fillId="0" borderId="5" xfId="0" applyFont="1" applyBorder="1" applyAlignment="1">
      <alignment vertical="center"/>
    </xf>
    <xf numFmtId="0" fontId="6" fillId="0" borderId="6" xfId="0" applyFont="1" applyBorder="1" applyAlignment="1">
      <alignment vertical="center"/>
    </xf>
    <xf numFmtId="0" fontId="8" fillId="0" borderId="0" xfId="0" applyFont="1" applyAlignment="1">
      <alignment vertical="center"/>
    </xf>
    <xf numFmtId="0" fontId="6" fillId="0" borderId="8" xfId="0" applyFont="1" applyBorder="1" applyAlignment="1">
      <alignment vertical="center"/>
    </xf>
    <xf numFmtId="0" fontId="6" fillId="0" borderId="11" xfId="0" applyFont="1" applyBorder="1" applyAlignment="1">
      <alignment vertical="center"/>
    </xf>
    <xf numFmtId="0" fontId="6" fillId="0" borderId="9" xfId="0" applyFont="1" applyBorder="1" applyAlignment="1">
      <alignment vertical="center"/>
    </xf>
    <xf numFmtId="165" fontId="3" fillId="0" borderId="0" xfId="0" applyNumberFormat="1" applyFont="1" applyBorder="1" applyAlignment="1">
      <alignment horizontal="left" vertical="center"/>
    </xf>
    <xf numFmtId="0" fontId="1" fillId="0" borderId="0" xfId="0" applyFont="1" applyBorder="1" applyAlignment="1">
      <alignment vertical="center"/>
    </xf>
    <xf numFmtId="0" fontId="9" fillId="0" borderId="1" xfId="0" applyFont="1" applyBorder="1" applyAlignment="1">
      <alignment horizontal="center" vertical="center" textRotation="90"/>
    </xf>
    <xf numFmtId="0" fontId="9" fillId="0" borderId="4" xfId="0" applyFont="1" applyBorder="1" applyAlignment="1">
      <alignment horizontal="center" vertical="center" textRotation="90"/>
    </xf>
    <xf numFmtId="0" fontId="9" fillId="0" borderId="7" xfId="0" applyFont="1" applyBorder="1" applyAlignment="1">
      <alignment horizontal="center" vertical="center" textRotation="9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D113"/>
  <sheetViews>
    <sheetView tabSelected="1" zoomScale="55" zoomScaleNormal="55" workbookViewId="0">
      <pane ySplit="6" topLeftCell="A7" activePane="bottomLeft" state="frozen"/>
      <selection pane="bottomLeft" activeCell="J19" sqref="J19"/>
    </sheetView>
  </sheetViews>
  <sheetFormatPr defaultColWidth="8.7109375" defaultRowHeight="23.25" customHeight="1" x14ac:dyDescent="0.25"/>
  <cols>
    <col min="1" max="1" width="59.7109375" style="15" customWidth="1"/>
    <col min="2" max="2" width="10.5703125" style="15" customWidth="1"/>
    <col min="3" max="4" width="8.140625" style="15" customWidth="1"/>
    <col min="5" max="23" width="8.140625" style="215" customWidth="1"/>
    <col min="24" max="24" width="6.42578125" style="15" customWidth="1"/>
    <col min="25" max="25" width="12.140625" style="15" bestFit="1" customWidth="1"/>
    <col min="26" max="26" width="16.5703125" style="15" customWidth="1"/>
    <col min="27" max="27" width="6.42578125" style="15" customWidth="1"/>
    <col min="28" max="28" width="13.28515625" style="15" customWidth="1"/>
    <col min="29" max="29" width="13" style="15" customWidth="1"/>
    <col min="30" max="30" width="8.85546875" style="15" customWidth="1"/>
    <col min="31" max="31" width="9.28515625" style="15" customWidth="1"/>
    <col min="32" max="32" width="8.7109375" style="15"/>
    <col min="33" max="33" width="50.85546875" style="15" bestFit="1" customWidth="1"/>
    <col min="34" max="34" width="8.85546875" style="15" bestFit="1" customWidth="1"/>
    <col min="35" max="35" width="4.85546875" style="15" customWidth="1"/>
    <col min="36" max="37" width="8.7109375" style="15"/>
    <col min="38" max="38" width="8.7109375" style="34"/>
    <col min="39" max="39" width="10.42578125" style="15" bestFit="1" customWidth="1"/>
    <col min="40" max="40" width="15.140625" style="15" customWidth="1"/>
    <col min="41" max="41" width="5.85546875" style="15" bestFit="1" customWidth="1"/>
    <col min="42" max="42" width="15.5703125" style="15" bestFit="1" customWidth="1"/>
    <col min="43" max="43" width="24.5703125" style="15" customWidth="1"/>
    <col min="44" max="44" width="5.85546875" style="15" bestFit="1" customWidth="1"/>
    <col min="45" max="45" width="15.5703125" style="15" bestFit="1" customWidth="1"/>
    <col min="46" max="46" width="15.42578125" style="34" customWidth="1"/>
    <col min="47" max="47" width="48.7109375" style="34" bestFit="1" customWidth="1"/>
    <col min="48" max="48" width="5" style="34" bestFit="1" customWidth="1"/>
    <col min="49" max="49" width="3.7109375" style="34" customWidth="1"/>
    <col min="50" max="50" width="6.28515625" style="34" customWidth="1"/>
    <col min="51" max="51" width="6.5703125" style="34" customWidth="1"/>
    <col min="52" max="52" width="8.7109375" style="34"/>
    <col min="53" max="53" width="10.42578125" style="31" bestFit="1" customWidth="1"/>
    <col min="54" max="54" width="12.7109375" style="31" customWidth="1"/>
    <col min="55" max="55" width="6.7109375" style="31" customWidth="1"/>
    <col min="56" max="56" width="12.85546875" style="35" customWidth="1"/>
    <col min="57" max="57" width="12.7109375" style="31" customWidth="1"/>
    <col min="58" max="58" width="6.7109375" style="31" customWidth="1"/>
    <col min="59" max="59" width="14" style="35" customWidth="1"/>
    <col min="60" max="60" width="15.42578125" style="34" customWidth="1"/>
    <col min="61" max="61" width="50.85546875" style="34" bestFit="1" customWidth="1"/>
    <col min="62" max="62" width="4.85546875" style="34" bestFit="1" customWidth="1"/>
    <col min="63" max="63" width="4.42578125" style="34" customWidth="1"/>
    <col min="64" max="65" width="4.85546875" style="34" customWidth="1"/>
    <col min="66" max="66" width="8.7109375" style="34"/>
    <col min="67" max="67" width="10.42578125" style="15" bestFit="1" customWidth="1"/>
    <col min="68" max="68" width="13.5703125" style="31" customWidth="1"/>
    <col min="69" max="69" width="5.85546875" style="31" bestFit="1" customWidth="1"/>
    <col min="70" max="70" width="15.5703125" style="35" bestFit="1" customWidth="1"/>
    <col min="71" max="71" width="11.28515625" style="31" customWidth="1"/>
    <col min="72" max="72" width="5.85546875" style="31" bestFit="1" customWidth="1"/>
    <col min="73" max="73" width="12.5703125" style="35" customWidth="1"/>
    <col min="74" max="74" width="15.42578125" style="34" customWidth="1"/>
    <col min="75" max="75" width="48.7109375" style="34" bestFit="1" customWidth="1"/>
    <col min="76" max="76" width="7.7109375" style="34" customWidth="1"/>
    <col min="77" max="79" width="4.85546875" style="34" customWidth="1"/>
    <col min="80" max="80" width="8.7109375" style="34"/>
    <col min="81" max="81" width="10.42578125" style="15" bestFit="1" customWidth="1"/>
    <col min="82" max="82" width="26.85546875" style="15" bestFit="1" customWidth="1"/>
    <col min="83" max="83" width="5.85546875" style="15" bestFit="1" customWidth="1"/>
    <col min="84" max="84" width="11.7109375" style="50" customWidth="1"/>
    <col min="85" max="85" width="30.140625" style="15" bestFit="1" customWidth="1"/>
    <col min="86" max="86" width="5.85546875" style="15" bestFit="1" customWidth="1"/>
    <col min="87" max="87" width="10.85546875" style="15" customWidth="1"/>
    <col min="88" max="88" width="15.42578125" style="34" customWidth="1"/>
    <col min="89" max="89" width="50.85546875" style="34" bestFit="1" customWidth="1"/>
    <col min="90" max="90" width="5" style="34" bestFit="1" customWidth="1"/>
    <col min="91" max="93" width="5" style="34" customWidth="1"/>
    <col min="94" max="94" width="8.7109375" style="34"/>
    <col min="95" max="95" width="10.5703125" style="15" customWidth="1"/>
    <col min="96" max="96" width="14.5703125" style="15" customWidth="1"/>
    <col min="97" max="97" width="6.85546875" style="15" bestFit="1" customWidth="1"/>
    <col min="98" max="98" width="13.7109375" style="50" customWidth="1"/>
    <col min="99" max="99" width="14.7109375" style="15" customWidth="1"/>
    <col min="100" max="100" width="5.85546875" style="15" bestFit="1" customWidth="1"/>
    <col min="101" max="101" width="15.5703125" style="50" bestFit="1" customWidth="1"/>
    <col min="102" max="102" width="15.42578125" style="34" customWidth="1"/>
    <col min="103" max="103" width="48.7109375" style="34" bestFit="1" customWidth="1"/>
    <col min="104" max="104" width="4.85546875" style="34" bestFit="1" customWidth="1"/>
    <col min="105" max="107" width="4.85546875" style="34" customWidth="1"/>
    <col min="108" max="108" width="8.7109375" style="34"/>
    <col min="109" max="109" width="17.42578125" style="15" bestFit="1" customWidth="1"/>
    <col min="110" max="110" width="15.42578125" style="31" customWidth="1"/>
    <col min="111" max="111" width="5.85546875" style="31" bestFit="1" customWidth="1"/>
    <col min="112" max="112" width="15.5703125" style="38" bestFit="1" customWidth="1"/>
    <col min="113" max="113" width="16.140625" style="31" customWidth="1"/>
    <col min="114" max="114" width="5.85546875" style="31" bestFit="1" customWidth="1"/>
    <col min="115" max="115" width="15.5703125" style="38" bestFit="1" customWidth="1"/>
    <col min="116" max="116" width="15.42578125" style="15" customWidth="1"/>
    <col min="117" max="117" width="50.85546875" style="15" bestFit="1" customWidth="1"/>
    <col min="118" max="118" width="5" style="15" bestFit="1" customWidth="1"/>
    <col min="119" max="121" width="5" style="15" customWidth="1"/>
    <col min="122" max="122" width="8.7109375" style="15"/>
    <col min="123" max="123" width="16.140625" style="15" bestFit="1" customWidth="1"/>
    <col min="124" max="124" width="14.7109375" style="15" customWidth="1"/>
    <col min="125" max="125" width="5.85546875" style="15" bestFit="1" customWidth="1"/>
    <col min="126" max="126" width="15.5703125" style="15" bestFit="1" customWidth="1"/>
    <col min="127" max="127" width="13.7109375" style="15" customWidth="1"/>
    <col min="128" max="128" width="5.85546875" style="15" bestFit="1" customWidth="1"/>
    <col min="129" max="129" width="15.5703125" style="15" bestFit="1" customWidth="1"/>
    <col min="130" max="130" width="15.42578125" style="15" customWidth="1"/>
    <col min="131" max="131" width="48.7109375" style="15" bestFit="1" customWidth="1"/>
    <col min="132" max="132" width="4.85546875" style="15" bestFit="1" customWidth="1"/>
    <col min="133" max="133" width="4.85546875" style="15" customWidth="1"/>
    <col min="134" max="134" width="6.7109375" style="15" customWidth="1"/>
    <col min="135" max="135" width="7.140625" style="15" customWidth="1"/>
    <col min="136" max="136" width="8.7109375" style="15"/>
    <col min="137" max="137" width="10.7109375" style="15" customWidth="1"/>
    <col min="138" max="138" width="14.85546875" style="15" customWidth="1"/>
    <col min="139" max="139" width="5.85546875" style="15" bestFit="1" customWidth="1"/>
    <col min="140" max="140" width="15.5703125" style="50" bestFit="1" customWidth="1"/>
    <col min="141" max="141" width="18.28515625" style="15" customWidth="1"/>
    <col min="142" max="142" width="5.85546875" style="15" bestFit="1" customWidth="1"/>
    <col min="143" max="143" width="15.5703125" style="50" bestFit="1" customWidth="1"/>
    <col min="144" max="144" width="15.42578125" style="15" customWidth="1"/>
    <col min="145" max="145" width="50.85546875" style="15" bestFit="1" customWidth="1"/>
    <col min="146" max="149" width="7.5703125" style="15" customWidth="1"/>
    <col min="150" max="150" width="12.7109375" style="15" customWidth="1"/>
    <col min="151" max="151" width="11.28515625" style="15" customWidth="1"/>
    <col min="152" max="152" width="18.7109375" style="15" customWidth="1"/>
    <col min="153" max="153" width="5.85546875" style="15" bestFit="1" customWidth="1"/>
    <col min="154" max="154" width="15.5703125" style="50" bestFit="1" customWidth="1"/>
    <col min="155" max="155" width="16" style="15" customWidth="1"/>
    <col min="156" max="156" width="5.85546875" style="15" bestFit="1" customWidth="1"/>
    <col min="157" max="157" width="15.5703125" style="50" bestFit="1" customWidth="1"/>
    <col min="158" max="158" width="15.42578125" style="15" customWidth="1"/>
    <col min="159" max="159" width="48.7109375" style="15" bestFit="1" customWidth="1"/>
    <col min="160" max="160" width="5" style="15" bestFit="1" customWidth="1"/>
    <col min="161" max="163" width="5" style="15" customWidth="1"/>
    <col min="164" max="164" width="8.7109375" style="15"/>
    <col min="165" max="165" width="9.140625" style="15" customWidth="1"/>
    <col min="166" max="166" width="13" style="31" customWidth="1"/>
    <col min="167" max="167" width="5.85546875" style="31" bestFit="1" customWidth="1"/>
    <col min="168" max="168" width="15.5703125" style="38" bestFit="1" customWidth="1"/>
    <col min="169" max="169" width="23.7109375" style="31" customWidth="1"/>
    <col min="170" max="170" width="5.85546875" style="31" bestFit="1" customWidth="1"/>
    <col min="171" max="171" width="15.5703125" style="38" bestFit="1" customWidth="1"/>
    <col min="172" max="172" width="15.42578125" style="15" customWidth="1"/>
    <col min="173" max="173" width="50.85546875" style="15" bestFit="1" customWidth="1"/>
    <col min="174" max="174" width="4.85546875" style="15" bestFit="1" customWidth="1"/>
    <col min="175" max="178" width="8.7109375" style="15"/>
    <col min="179" max="179" width="10.42578125" style="15" bestFit="1" customWidth="1"/>
    <col min="180" max="180" width="27.85546875" style="31" bestFit="1" customWidth="1"/>
    <col min="181" max="181" width="5.85546875" style="31" bestFit="1" customWidth="1"/>
    <col min="182" max="182" width="8.140625" style="35" customWidth="1"/>
    <col min="183" max="183" width="17.5703125" style="31" customWidth="1"/>
    <col min="184" max="184" width="5.85546875" style="31" bestFit="1" customWidth="1"/>
    <col min="185" max="185" width="8.140625" style="35" customWidth="1"/>
    <col min="186" max="186" width="15.42578125" style="15" customWidth="1"/>
    <col min="187" max="187" width="48.7109375" style="15" bestFit="1" customWidth="1"/>
    <col min="188" max="191" width="5.7109375" style="15" customWidth="1"/>
    <col min="192" max="192" width="8.7109375" style="15"/>
    <col min="193" max="193" width="10.42578125" style="15" bestFit="1" customWidth="1"/>
    <col min="194" max="194" width="16.85546875" style="31" customWidth="1"/>
    <col min="195" max="195" width="5.85546875" style="31" bestFit="1" customWidth="1"/>
    <col min="196" max="196" width="15.5703125" style="35" bestFit="1" customWidth="1"/>
    <col min="197" max="197" width="18.28515625" style="31" customWidth="1"/>
    <col min="198" max="198" width="5.85546875" style="31" bestFit="1" customWidth="1"/>
    <col min="199" max="199" width="15.5703125" style="35" bestFit="1" customWidth="1"/>
    <col min="200" max="200" width="15.42578125" style="15" customWidth="1"/>
    <col min="201" max="201" width="50.85546875" style="15" bestFit="1" customWidth="1"/>
    <col min="202" max="202" width="4.85546875" style="15" bestFit="1" customWidth="1"/>
    <col min="203" max="203" width="6.140625" style="15" customWidth="1"/>
    <col min="204" max="206" width="8.7109375" style="15"/>
    <col min="207" max="207" width="10.42578125" style="15" bestFit="1" customWidth="1"/>
    <col min="208" max="208" width="24.28515625" style="15" customWidth="1"/>
    <col min="209" max="209" width="5.85546875" style="15" bestFit="1" customWidth="1"/>
    <col min="210" max="210" width="15.5703125" style="50" bestFit="1" customWidth="1"/>
    <col min="211" max="211" width="17.5703125" style="15" customWidth="1"/>
    <col min="212" max="212" width="5.85546875" style="15" bestFit="1" customWidth="1"/>
    <col min="213" max="213" width="15.5703125" style="50" bestFit="1" customWidth="1"/>
    <col min="214" max="214" width="15.42578125" style="15" customWidth="1"/>
    <col min="215" max="215" width="48.7109375" style="15" bestFit="1" customWidth="1"/>
    <col min="216" max="216" width="5" style="15" customWidth="1"/>
    <col min="217" max="219" width="4.5703125" style="15" customWidth="1"/>
    <col min="220" max="220" width="8.7109375" style="15"/>
    <col min="221" max="221" width="10.42578125" style="15" bestFit="1" customWidth="1"/>
    <col min="222" max="223" width="16" style="31" customWidth="1"/>
    <col min="224" max="224" width="12" style="35" customWidth="1"/>
    <col min="225" max="225" width="16" style="31" customWidth="1"/>
    <col min="226" max="226" width="10.28515625" style="31" customWidth="1"/>
    <col min="227" max="227" width="12" style="35" customWidth="1"/>
    <col min="228" max="228" width="15.42578125" style="15" customWidth="1"/>
    <col min="229" max="229" width="50.85546875" style="15" bestFit="1" customWidth="1"/>
    <col min="230" max="230" width="4.85546875" style="15" bestFit="1" customWidth="1"/>
    <col min="231" max="232" width="4.85546875" style="15" customWidth="1"/>
    <col min="233" max="234" width="8.7109375" style="15"/>
    <col min="235" max="235" width="10.42578125" style="15" bestFit="1" customWidth="1"/>
    <col min="236" max="236" width="19" style="31" customWidth="1"/>
    <col min="237" max="237" width="5.85546875" style="31" bestFit="1" customWidth="1"/>
    <col min="238" max="238" width="12" style="35" customWidth="1"/>
    <col min="239" max="239" width="23.5703125" style="31" customWidth="1"/>
    <col min="240" max="240" width="5.85546875" style="31" bestFit="1" customWidth="1"/>
    <col min="241" max="241" width="13.7109375" style="35" customWidth="1"/>
    <col min="242" max="242" width="15.42578125" style="15" customWidth="1"/>
    <col min="243" max="243" width="50.85546875" style="15" bestFit="1" customWidth="1"/>
    <col min="244" max="244" width="5" style="15" bestFit="1" customWidth="1"/>
    <col min="245" max="247" width="5" style="15" customWidth="1"/>
    <col min="248" max="248" width="8.7109375" style="15"/>
    <col min="249" max="249" width="10.42578125" style="15" bestFit="1" customWidth="1"/>
    <col min="250" max="250" width="16.85546875" style="31" customWidth="1"/>
    <col min="251" max="251" width="5.85546875" style="31" bestFit="1" customWidth="1"/>
    <col min="252" max="252" width="15.5703125" style="35" bestFit="1" customWidth="1"/>
    <col min="253" max="253" width="14.85546875" style="31" customWidth="1"/>
    <col min="254" max="254" width="5.85546875" style="31" bestFit="1" customWidth="1"/>
    <col min="255" max="255" width="15.5703125" style="35" bestFit="1" customWidth="1"/>
    <col min="256" max="256" width="15.42578125" style="15" customWidth="1"/>
    <col min="257" max="257" width="50.85546875" style="15" bestFit="1" customWidth="1"/>
    <col min="258" max="258" width="5" style="15" bestFit="1" customWidth="1"/>
    <col min="259" max="262" width="5" style="15" customWidth="1"/>
    <col min="263" max="264" width="8.7109375" style="15"/>
    <col min="265" max="265" width="17.28515625" style="31" customWidth="1"/>
    <col min="266" max="266" width="8.85546875" style="31" bestFit="1" customWidth="1"/>
    <col min="267" max="267" width="11" style="41" customWidth="1"/>
    <col min="268" max="268" width="14.85546875" style="31" customWidth="1"/>
    <col min="269" max="269" width="8.85546875" style="31" bestFit="1" customWidth="1"/>
    <col min="270" max="270" width="11.5703125" style="41" customWidth="1"/>
    <col min="271" max="271" width="8.7109375" style="15"/>
    <col min="272" max="272" width="33.42578125" style="15" customWidth="1"/>
    <col min="273" max="273" width="8.85546875" style="15" bestFit="1" customWidth="1"/>
    <col min="274" max="274" width="7.7109375" style="15" customWidth="1"/>
    <col min="275" max="276" width="8.85546875" style="15" customWidth="1"/>
    <col min="277" max="278" width="8.7109375" style="15"/>
    <col min="279" max="279" width="25.5703125" style="15" bestFit="1" customWidth="1"/>
    <col min="280" max="280" width="8.85546875" style="15" bestFit="1" customWidth="1"/>
    <col min="281" max="281" width="8.85546875" style="52" bestFit="1" customWidth="1"/>
    <col min="282" max="282" width="24.7109375" style="15" bestFit="1" customWidth="1"/>
    <col min="283" max="283" width="8.85546875" style="15" bestFit="1" customWidth="1"/>
    <col min="284" max="284" width="8.85546875" style="52" bestFit="1" customWidth="1"/>
    <col min="285" max="285" width="8.7109375" style="15"/>
    <col min="286" max="286" width="42.85546875" style="15" bestFit="1" customWidth="1"/>
    <col min="287" max="287" width="8.85546875" style="15" customWidth="1"/>
    <col min="288" max="288" width="7.28515625" style="15" customWidth="1"/>
    <col min="289" max="16384" width="8.7109375" style="34"/>
  </cols>
  <sheetData>
    <row r="1" spans="1:290" ht="23.25" customHeight="1" x14ac:dyDescent="0.25">
      <c r="A1" s="324" t="s">
        <v>605</v>
      </c>
    </row>
    <row r="2" spans="1:290" s="7" customFormat="1" ht="23.25" customHeight="1" x14ac:dyDescent="0.25">
      <c r="A2" s="1"/>
      <c r="B2" s="2">
        <v>1</v>
      </c>
      <c r="C2" s="3">
        <v>2</v>
      </c>
      <c r="D2" s="4"/>
      <c r="E2" s="3">
        <v>3</v>
      </c>
      <c r="F2" s="4"/>
      <c r="G2" s="3">
        <v>4</v>
      </c>
      <c r="H2" s="4"/>
      <c r="I2" s="3">
        <v>5</v>
      </c>
      <c r="J2" s="4"/>
      <c r="K2" s="3">
        <v>6</v>
      </c>
      <c r="L2" s="4"/>
      <c r="M2" s="3">
        <v>7</v>
      </c>
      <c r="N2" s="4"/>
      <c r="O2" s="3">
        <v>8</v>
      </c>
      <c r="P2" s="4"/>
      <c r="Q2" s="3">
        <v>9</v>
      </c>
      <c r="R2" s="4"/>
      <c r="S2" s="3">
        <v>10</v>
      </c>
      <c r="T2" s="4"/>
      <c r="U2" s="5"/>
      <c r="V2" s="5"/>
      <c r="W2" s="5"/>
      <c r="X2" s="6">
        <v>1</v>
      </c>
      <c r="Y2" s="1" t="s">
        <v>0</v>
      </c>
      <c r="AL2" s="6" t="s">
        <v>1</v>
      </c>
      <c r="AM2" s="8" t="s">
        <v>2</v>
      </c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9" t="s">
        <v>3</v>
      </c>
      <c r="BA2" s="8" t="s">
        <v>4</v>
      </c>
      <c r="BC2" s="5"/>
      <c r="BD2" s="10"/>
      <c r="BE2" s="5"/>
      <c r="BF2" s="5"/>
      <c r="BG2" s="10"/>
      <c r="BH2" s="1"/>
      <c r="BI2" s="1"/>
      <c r="BJ2" s="1"/>
      <c r="BK2" s="1"/>
      <c r="BL2" s="1"/>
      <c r="BM2" s="1"/>
      <c r="BN2" s="6" t="s">
        <v>5</v>
      </c>
      <c r="BO2" s="8" t="s">
        <v>6</v>
      </c>
      <c r="BP2" s="5"/>
      <c r="BQ2" s="5"/>
      <c r="BR2" s="10"/>
      <c r="BS2" s="5"/>
      <c r="BT2" s="5"/>
      <c r="BU2" s="10"/>
      <c r="BV2" s="1"/>
      <c r="BW2" s="1"/>
      <c r="BX2" s="1"/>
      <c r="BY2" s="1"/>
      <c r="BZ2" s="1"/>
      <c r="CA2" s="1"/>
      <c r="CB2" s="6" t="s">
        <v>7</v>
      </c>
      <c r="CC2" s="8" t="s">
        <v>8</v>
      </c>
      <c r="CE2" s="1"/>
      <c r="CF2" s="11"/>
      <c r="CG2" s="1"/>
      <c r="CH2" s="1"/>
      <c r="CI2" s="1"/>
      <c r="CJ2" s="1"/>
      <c r="CK2" s="1"/>
      <c r="CL2" s="1"/>
      <c r="CM2" s="1"/>
      <c r="CN2" s="1"/>
      <c r="CO2" s="1"/>
      <c r="CP2" s="6" t="s">
        <v>9</v>
      </c>
      <c r="CQ2" s="8" t="s">
        <v>10</v>
      </c>
      <c r="CR2" s="1"/>
      <c r="CS2" s="1"/>
      <c r="CT2" s="11"/>
      <c r="CU2" s="1"/>
      <c r="CV2" s="1"/>
      <c r="CW2" s="11"/>
      <c r="CX2" s="1"/>
      <c r="CY2" s="1"/>
      <c r="CZ2" s="1"/>
      <c r="DA2" s="12"/>
      <c r="DB2" s="12"/>
      <c r="DC2" s="12"/>
      <c r="DD2" s="6" t="s">
        <v>11</v>
      </c>
      <c r="DE2" s="8" t="s">
        <v>12</v>
      </c>
      <c r="DF2" s="13"/>
      <c r="DG2" s="5"/>
      <c r="DH2" s="14"/>
      <c r="DI2" s="5"/>
      <c r="DJ2" s="5"/>
      <c r="DK2" s="14"/>
      <c r="DL2" s="1"/>
      <c r="DM2" s="1"/>
      <c r="DN2" s="1"/>
      <c r="DO2" s="1"/>
      <c r="DP2" s="15"/>
      <c r="DQ2" s="15"/>
      <c r="DR2" s="1"/>
      <c r="DS2" s="6" t="s">
        <v>13</v>
      </c>
      <c r="DT2" s="8" t="s">
        <v>14</v>
      </c>
      <c r="DV2" s="1"/>
      <c r="DW2" s="1"/>
      <c r="DX2" s="1"/>
      <c r="DY2" s="1"/>
      <c r="DZ2" s="1"/>
      <c r="EA2" s="1"/>
      <c r="EB2" s="1"/>
      <c r="EC2" s="16"/>
      <c r="ED2" s="16"/>
      <c r="EE2" s="16"/>
      <c r="EF2" s="6" t="s">
        <v>15</v>
      </c>
      <c r="EG2" s="8" t="s">
        <v>16</v>
      </c>
      <c r="EI2" s="1"/>
      <c r="EJ2" s="11"/>
      <c r="EK2" s="1"/>
      <c r="EL2" s="1"/>
      <c r="EM2" s="11"/>
      <c r="EN2" s="1"/>
      <c r="EO2" s="1"/>
      <c r="EP2" s="1"/>
      <c r="EQ2" s="1"/>
      <c r="ER2" s="1"/>
      <c r="ES2" s="1"/>
      <c r="ET2" s="6" t="s">
        <v>17</v>
      </c>
      <c r="EU2" s="17" t="s">
        <v>18</v>
      </c>
      <c r="EX2" s="11"/>
      <c r="EY2" s="1"/>
      <c r="EZ2" s="1"/>
      <c r="FA2" s="11"/>
      <c r="FB2" s="1"/>
      <c r="FC2" s="1"/>
      <c r="FD2" s="1"/>
      <c r="FE2" s="1"/>
      <c r="FF2" s="1"/>
      <c r="FG2" s="1"/>
      <c r="FH2" s="6" t="s">
        <v>19</v>
      </c>
      <c r="FI2" s="17" t="s">
        <v>20</v>
      </c>
      <c r="FJ2" s="13"/>
      <c r="FK2" s="5"/>
      <c r="FL2" s="14"/>
      <c r="FM2" s="5"/>
      <c r="FN2" s="5"/>
      <c r="FO2" s="14"/>
      <c r="FP2" s="1"/>
      <c r="FQ2" s="1"/>
      <c r="FR2" s="1"/>
      <c r="FS2" s="18"/>
      <c r="FT2" s="18"/>
      <c r="FU2" s="18"/>
      <c r="FV2" s="6" t="s">
        <v>21</v>
      </c>
      <c r="FW2" s="8" t="s">
        <v>22</v>
      </c>
      <c r="FX2" s="13"/>
      <c r="FY2" s="13"/>
      <c r="FZ2" s="10"/>
      <c r="GA2" s="5"/>
      <c r="GB2" s="5"/>
      <c r="GC2" s="10"/>
      <c r="GD2" s="1"/>
      <c r="GE2" s="1"/>
      <c r="GF2" s="1"/>
      <c r="GG2" s="1"/>
      <c r="GH2" s="1"/>
      <c r="GI2" s="1"/>
      <c r="GJ2" s="6" t="s">
        <v>23</v>
      </c>
      <c r="GK2" s="8" t="s">
        <v>24</v>
      </c>
      <c r="GL2" s="13"/>
      <c r="GM2" s="5"/>
      <c r="GN2" s="10"/>
      <c r="GO2" s="5"/>
      <c r="GP2" s="5"/>
      <c r="GQ2" s="10"/>
      <c r="GR2" s="1"/>
      <c r="GS2" s="1"/>
      <c r="GT2" s="1"/>
      <c r="GU2" s="15"/>
      <c r="GV2" s="15"/>
      <c r="GW2" s="15"/>
      <c r="GX2" s="6" t="s">
        <v>25</v>
      </c>
      <c r="GY2" s="8" t="s">
        <v>26</v>
      </c>
      <c r="HA2" s="1"/>
      <c r="HB2" s="19"/>
      <c r="HC2" s="1"/>
      <c r="HD2" s="1"/>
      <c r="HE2" s="11"/>
      <c r="HF2" s="1"/>
      <c r="HG2" s="1"/>
      <c r="HH2" s="1"/>
      <c r="HI2" s="1"/>
      <c r="HJ2" s="1"/>
      <c r="HK2" s="1"/>
      <c r="HL2" s="6" t="s">
        <v>27</v>
      </c>
      <c r="HM2" s="8" t="s">
        <v>28</v>
      </c>
      <c r="HN2" s="13"/>
      <c r="HO2" s="5"/>
      <c r="HP2" s="10"/>
      <c r="HQ2" s="5"/>
      <c r="HR2" s="5"/>
      <c r="HS2" s="10"/>
      <c r="HT2" s="1"/>
      <c r="HU2" s="1"/>
      <c r="HV2" s="1"/>
      <c r="HW2" s="1"/>
      <c r="HX2" s="18"/>
      <c r="HY2" s="15"/>
      <c r="HZ2" s="6" t="s">
        <v>29</v>
      </c>
      <c r="IA2" s="20" t="s">
        <v>30</v>
      </c>
      <c r="IB2" s="13"/>
      <c r="IC2" s="5"/>
      <c r="ID2" s="10"/>
      <c r="IE2" s="5"/>
      <c r="IF2" s="5"/>
      <c r="IG2" s="10"/>
      <c r="IH2" s="1"/>
      <c r="II2" s="1"/>
      <c r="IJ2" s="1"/>
      <c r="IK2" s="1"/>
      <c r="IL2" s="1"/>
      <c r="IM2" s="1"/>
      <c r="IN2" s="6" t="s">
        <v>31</v>
      </c>
      <c r="IO2" s="20" t="s">
        <v>32</v>
      </c>
      <c r="IP2" s="13"/>
      <c r="IQ2" s="5"/>
      <c r="IR2" s="10"/>
      <c r="IS2" s="5"/>
      <c r="IT2" s="5"/>
      <c r="IU2" s="10"/>
      <c r="IV2" s="1"/>
      <c r="IW2" s="1"/>
      <c r="IX2" s="1"/>
      <c r="IY2" s="1"/>
      <c r="IZ2" s="1"/>
      <c r="JA2" s="1"/>
      <c r="JB2" s="1"/>
      <c r="JC2" s="6" t="s">
        <v>33</v>
      </c>
      <c r="JD2" s="8" t="s">
        <v>34</v>
      </c>
      <c r="JF2" s="13"/>
      <c r="JG2" s="21"/>
      <c r="JH2" s="5"/>
      <c r="JI2" s="5"/>
      <c r="JJ2" s="21"/>
      <c r="JK2" s="1"/>
      <c r="JL2" s="1"/>
      <c r="JM2" s="1"/>
      <c r="JN2" s="1"/>
      <c r="JO2" s="18"/>
      <c r="JP2" s="1"/>
      <c r="JQ2" s="15"/>
      <c r="JR2" s="6" t="s">
        <v>35</v>
      </c>
      <c r="JS2" s="8" t="s">
        <v>36</v>
      </c>
      <c r="JT2" s="1"/>
      <c r="JU2" s="22"/>
      <c r="JV2" s="1"/>
      <c r="JW2" s="1"/>
      <c r="JX2" s="22"/>
      <c r="JY2" s="1"/>
      <c r="JZ2" s="1"/>
      <c r="KA2" s="1"/>
      <c r="KB2" s="15"/>
      <c r="KC2" s="1"/>
      <c r="KD2" s="1"/>
    </row>
    <row r="3" spans="1:290" s="23" customFormat="1" ht="23.25" customHeight="1" x14ac:dyDescent="0.25">
      <c r="B3" s="24"/>
      <c r="C3" s="25"/>
      <c r="D3" s="26"/>
      <c r="E3" s="25"/>
      <c r="F3" s="26"/>
      <c r="G3" s="25"/>
      <c r="H3" s="26"/>
      <c r="I3" s="25"/>
      <c r="J3" s="26"/>
      <c r="K3" s="25"/>
      <c r="L3" s="26"/>
      <c r="M3" s="25"/>
      <c r="N3" s="26"/>
      <c r="O3" s="25"/>
      <c r="P3" s="26"/>
      <c r="Q3" s="25"/>
      <c r="R3" s="26"/>
      <c r="S3" s="25"/>
      <c r="T3" s="26"/>
      <c r="U3" s="27"/>
      <c r="V3" s="27"/>
      <c r="W3" s="27"/>
      <c r="X3" s="1"/>
      <c r="AA3" s="1"/>
      <c r="AB3" s="1"/>
      <c r="AC3" s="1"/>
      <c r="AD3" s="1"/>
      <c r="AE3" s="1"/>
      <c r="AF3" s="1"/>
      <c r="AG3" s="28" t="s">
        <v>37</v>
      </c>
      <c r="AH3" s="29">
        <f>AH9*3%</f>
        <v>2.6999999999999997</v>
      </c>
      <c r="AI3" s="30">
        <f>AH3</f>
        <v>2.6999999999999997</v>
      </c>
      <c r="AJ3" s="15"/>
      <c r="AK3" s="15"/>
      <c r="AL3" s="31"/>
      <c r="AM3" s="31"/>
      <c r="AN3" s="32"/>
      <c r="AO3" s="31"/>
      <c r="AP3" s="31"/>
      <c r="AQ3" s="31"/>
      <c r="AR3" s="31"/>
      <c r="AS3" s="31"/>
      <c r="AT3" s="31"/>
      <c r="AU3" s="28" t="s">
        <v>37</v>
      </c>
      <c r="AV3" s="29">
        <f>AV9*3%</f>
        <v>2.4299999999999997</v>
      </c>
      <c r="AW3" s="30">
        <f>AV3</f>
        <v>2.4299999999999997</v>
      </c>
      <c r="AX3" s="33"/>
      <c r="AY3" s="33"/>
      <c r="AZ3" s="34"/>
      <c r="BA3" s="31"/>
      <c r="BB3" s="32"/>
      <c r="BC3" s="31"/>
      <c r="BD3" s="35"/>
      <c r="BE3" s="31"/>
      <c r="BF3" s="31"/>
      <c r="BG3" s="35"/>
      <c r="BH3" s="31"/>
      <c r="BI3" s="28" t="s">
        <v>37</v>
      </c>
      <c r="BJ3" s="29">
        <f>BJ9*3%</f>
        <v>1.47</v>
      </c>
      <c r="BK3" s="30">
        <v>2</v>
      </c>
      <c r="BL3" s="36"/>
      <c r="BM3" s="36"/>
      <c r="BN3" s="1"/>
      <c r="BO3" s="31"/>
      <c r="BP3" s="32"/>
      <c r="BQ3" s="31"/>
      <c r="BR3" s="35"/>
      <c r="BS3" s="31"/>
      <c r="BT3" s="31"/>
      <c r="BU3" s="35"/>
      <c r="BV3" s="31"/>
      <c r="BW3" s="28" t="s">
        <v>37</v>
      </c>
      <c r="BX3" s="29">
        <f>BX9*3%</f>
        <v>2.0099999999999998</v>
      </c>
      <c r="BY3" s="30">
        <f>BX3</f>
        <v>2.0099999999999998</v>
      </c>
      <c r="BZ3" s="37"/>
      <c r="CA3" s="37"/>
      <c r="CB3" s="31"/>
      <c r="CC3" s="31"/>
      <c r="CD3" s="32"/>
      <c r="CE3" s="31"/>
      <c r="CF3" s="35"/>
      <c r="CG3" s="31"/>
      <c r="CH3" s="31"/>
      <c r="CI3" s="31"/>
      <c r="CJ3" s="31"/>
      <c r="CK3" s="28" t="s">
        <v>37</v>
      </c>
      <c r="CL3" s="29">
        <f>CL9*3%</f>
        <v>2.16</v>
      </c>
      <c r="CM3" s="30">
        <f>CL3</f>
        <v>2.16</v>
      </c>
      <c r="CN3" s="34"/>
      <c r="CO3" s="34"/>
      <c r="CP3" s="34"/>
      <c r="CQ3" s="31"/>
      <c r="CR3" s="32"/>
      <c r="CS3" s="31"/>
      <c r="CT3" s="35"/>
      <c r="CU3" s="31"/>
      <c r="CV3" s="31"/>
      <c r="CW3" s="35"/>
      <c r="CX3" s="31"/>
      <c r="CY3" s="28" t="s">
        <v>37</v>
      </c>
      <c r="CZ3" s="29">
        <f>CZ9*3%</f>
        <v>1.98</v>
      </c>
      <c r="DA3" s="30">
        <f>CZ3</f>
        <v>1.98</v>
      </c>
      <c r="DB3" s="12"/>
      <c r="DC3" s="12"/>
      <c r="DD3" s="1"/>
      <c r="DE3" s="31"/>
      <c r="DF3" s="32"/>
      <c r="DG3" s="31"/>
      <c r="DH3" s="38"/>
      <c r="DI3" s="31"/>
      <c r="DJ3" s="31"/>
      <c r="DK3" s="38"/>
      <c r="DL3" s="31"/>
      <c r="DM3" s="28" t="s">
        <v>37</v>
      </c>
      <c r="DN3" s="29">
        <f>DN9*3%</f>
        <v>2.1</v>
      </c>
      <c r="DO3" s="30">
        <f>DN3</f>
        <v>2.1</v>
      </c>
      <c r="DP3" s="15"/>
      <c r="DQ3" s="15"/>
      <c r="DR3" s="1"/>
      <c r="DS3" s="31"/>
      <c r="DT3" s="32"/>
      <c r="DU3" s="31"/>
      <c r="DV3" s="31"/>
      <c r="DW3" s="31"/>
      <c r="DX3" s="31"/>
      <c r="DY3" s="31"/>
      <c r="DZ3" s="31"/>
      <c r="EA3" s="28" t="s">
        <v>37</v>
      </c>
      <c r="EB3" s="29">
        <f>EB9*3%</f>
        <v>1.98</v>
      </c>
      <c r="EC3" s="30">
        <f>EB3</f>
        <v>1.98</v>
      </c>
      <c r="ED3" s="16"/>
      <c r="EE3" s="16"/>
      <c r="EF3" s="18"/>
      <c r="EG3" s="31"/>
      <c r="EH3" s="32"/>
      <c r="EI3" s="31"/>
      <c r="EJ3" s="35"/>
      <c r="EK3" s="31"/>
      <c r="EL3" s="31"/>
      <c r="EM3" s="35"/>
      <c r="EN3" s="31"/>
      <c r="EO3" s="28" t="s">
        <v>37</v>
      </c>
      <c r="EP3" s="29">
        <f>EP9*3%</f>
        <v>2.16</v>
      </c>
      <c r="EQ3" s="30">
        <f>EP3</f>
        <v>2.16</v>
      </c>
      <c r="ER3" s="1"/>
      <c r="ES3" s="1"/>
      <c r="ET3" s="1"/>
      <c r="EU3" s="31"/>
      <c r="EV3" s="32"/>
      <c r="EW3" s="31"/>
      <c r="EX3" s="35"/>
      <c r="EY3" s="31"/>
      <c r="EZ3" s="31"/>
      <c r="FA3" s="35"/>
      <c r="FB3" s="31"/>
      <c r="FC3" s="28" t="s">
        <v>37</v>
      </c>
      <c r="FD3" s="29">
        <f>FD9*3%</f>
        <v>2.1</v>
      </c>
      <c r="FE3" s="30">
        <f>FD3</f>
        <v>2.1</v>
      </c>
      <c r="FF3" s="39"/>
      <c r="FG3" s="39"/>
      <c r="FH3" s="15"/>
      <c r="FI3" s="31"/>
      <c r="FJ3" s="32"/>
      <c r="FK3" s="31"/>
      <c r="FL3" s="38"/>
      <c r="FM3" s="31"/>
      <c r="FN3" s="31"/>
      <c r="FO3" s="38"/>
      <c r="FP3" s="31"/>
      <c r="FQ3" s="28" t="s">
        <v>37</v>
      </c>
      <c r="FR3" s="29">
        <f>FR9*3%</f>
        <v>1.92</v>
      </c>
      <c r="FS3" s="30">
        <f>FR3</f>
        <v>1.92</v>
      </c>
      <c r="FT3" s="18"/>
      <c r="FU3" s="18"/>
      <c r="FV3" s="31"/>
      <c r="FW3" s="31"/>
      <c r="FX3" s="32"/>
      <c r="FY3" s="31"/>
      <c r="FZ3" s="35"/>
      <c r="GA3" s="31"/>
      <c r="GB3" s="31"/>
      <c r="GC3" s="35"/>
      <c r="GD3" s="31"/>
      <c r="GE3" s="28" t="s">
        <v>37</v>
      </c>
      <c r="GF3" s="29">
        <f>GF9*3%</f>
        <v>1.6199999999999999</v>
      </c>
      <c r="GG3" s="30">
        <f>GF3</f>
        <v>1.6199999999999999</v>
      </c>
      <c r="GH3" s="39"/>
      <c r="GI3" s="39"/>
      <c r="GJ3" s="15"/>
      <c r="GK3" s="31"/>
      <c r="GL3" s="32"/>
      <c r="GM3" s="31"/>
      <c r="GN3" s="35"/>
      <c r="GO3" s="31"/>
      <c r="GP3" s="31"/>
      <c r="GQ3" s="35"/>
      <c r="GR3" s="31"/>
      <c r="GS3" s="28" t="s">
        <v>37</v>
      </c>
      <c r="GT3" s="29">
        <f>GT9*3%</f>
        <v>1.8599999999999999</v>
      </c>
      <c r="GU3" s="30">
        <f>GT3</f>
        <v>1.8599999999999999</v>
      </c>
      <c r="GV3" s="15"/>
      <c r="GW3" s="15"/>
      <c r="GX3" s="31"/>
      <c r="GY3" s="31"/>
      <c r="GZ3" s="32"/>
      <c r="HA3" s="31"/>
      <c r="HB3" s="35"/>
      <c r="HC3" s="31"/>
      <c r="HD3" s="31"/>
      <c r="HE3" s="35"/>
      <c r="HF3" s="31"/>
      <c r="HG3" s="28" t="s">
        <v>37</v>
      </c>
      <c r="HH3" s="29">
        <f>HH9*3%</f>
        <v>1.44</v>
      </c>
      <c r="HI3" s="30">
        <f>HH3</f>
        <v>1.44</v>
      </c>
      <c r="HJ3" s="39"/>
      <c r="HK3" s="39"/>
      <c r="HL3" s="15"/>
      <c r="HM3" s="31"/>
      <c r="HN3" s="32"/>
      <c r="HO3" s="31"/>
      <c r="HP3" s="35"/>
      <c r="HQ3" s="31"/>
      <c r="HR3" s="31"/>
      <c r="HS3" s="35"/>
      <c r="HT3" s="31"/>
      <c r="HU3" s="28" t="s">
        <v>37</v>
      </c>
      <c r="HV3" s="29">
        <f>HV9*3%</f>
        <v>1.8599999999999999</v>
      </c>
      <c r="HW3" s="30">
        <f>HV3</f>
        <v>1.8599999999999999</v>
      </c>
      <c r="HX3" s="18"/>
      <c r="HY3" s="15"/>
      <c r="HZ3" s="31"/>
      <c r="IA3" s="31"/>
      <c r="IC3" s="31"/>
      <c r="ID3" s="35"/>
      <c r="IE3" s="31"/>
      <c r="IF3" s="31"/>
      <c r="IG3" s="35"/>
      <c r="IH3" s="31"/>
      <c r="II3" s="28" t="s">
        <v>37</v>
      </c>
      <c r="IJ3" s="29">
        <f>IJ9*3%</f>
        <v>2.4299999999999997</v>
      </c>
      <c r="IK3" s="30">
        <f>IJ3</f>
        <v>2.4299999999999997</v>
      </c>
      <c r="IL3" s="18"/>
      <c r="IM3" s="18"/>
      <c r="IN3" s="37"/>
      <c r="IO3" s="31"/>
      <c r="IQ3" s="31"/>
      <c r="IR3" s="35"/>
      <c r="IS3" s="31"/>
      <c r="IT3" s="31"/>
      <c r="IU3" s="35"/>
      <c r="IV3" s="31"/>
      <c r="IW3" s="28" t="s">
        <v>37</v>
      </c>
      <c r="IX3" s="29">
        <f>IX9*3%</f>
        <v>1.71</v>
      </c>
      <c r="IY3" s="30">
        <f>IX3</f>
        <v>1.71</v>
      </c>
      <c r="IZ3" s="18"/>
      <c r="JA3" s="18"/>
      <c r="JB3" s="18"/>
      <c r="JC3" s="15"/>
      <c r="JD3" s="31"/>
      <c r="JG3" s="40"/>
      <c r="JJ3" s="40"/>
      <c r="JK3" s="31"/>
      <c r="JL3" s="28" t="s">
        <v>37</v>
      </c>
      <c r="JM3" s="29">
        <f>JM9*3%</f>
        <v>1.56</v>
      </c>
      <c r="JN3" s="30">
        <f>JM3</f>
        <v>1.56</v>
      </c>
      <c r="JO3" s="18"/>
      <c r="JP3" s="18"/>
      <c r="JQ3" s="15"/>
      <c r="JR3" s="31"/>
      <c r="JS3" s="32"/>
      <c r="JT3" s="31"/>
      <c r="JU3" s="41"/>
      <c r="JV3" s="31"/>
      <c r="JW3" s="31"/>
      <c r="JX3" s="41"/>
      <c r="JY3" s="31"/>
      <c r="JZ3" s="28" t="s">
        <v>37</v>
      </c>
      <c r="KA3" s="29">
        <f>KA9*3%</f>
        <v>2.4299999999999997</v>
      </c>
      <c r="KB3" s="30">
        <f>KA3</f>
        <v>2.4299999999999997</v>
      </c>
      <c r="KC3" s="31"/>
      <c r="KD3" s="31"/>
    </row>
    <row r="4" spans="1:290" ht="23.25" customHeight="1" x14ac:dyDescent="0.25">
      <c r="B4" s="42"/>
      <c r="C4" s="43"/>
      <c r="D4" s="44"/>
      <c r="E4" s="45"/>
      <c r="F4" s="46"/>
      <c r="G4" s="45"/>
      <c r="H4" s="46"/>
      <c r="I4" s="45"/>
      <c r="J4" s="46"/>
      <c r="K4" s="45"/>
      <c r="L4" s="46"/>
      <c r="M4" s="45"/>
      <c r="N4" s="46"/>
      <c r="O4" s="45"/>
      <c r="P4" s="46"/>
      <c r="Q4" s="45"/>
      <c r="R4" s="46"/>
      <c r="S4" s="45"/>
      <c r="T4" s="46"/>
      <c r="U4" s="18"/>
      <c r="V4" s="18"/>
      <c r="W4" s="18"/>
      <c r="X4" s="31"/>
      <c r="Y4" s="31"/>
      <c r="Z4" s="31"/>
      <c r="AA4" s="31"/>
      <c r="AB4" s="31"/>
      <c r="AC4" s="31"/>
      <c r="AD4" s="31"/>
      <c r="AE4" s="31"/>
      <c r="AF4" s="31"/>
      <c r="AG4" s="28" t="s">
        <v>38</v>
      </c>
      <c r="AH4" s="47">
        <f>MEDIAN(AA8:AA34,AD8:AD31)</f>
        <v>14</v>
      </c>
      <c r="AT4" s="37"/>
      <c r="AU4" s="28" t="s">
        <v>38</v>
      </c>
      <c r="AV4" s="48">
        <f>MEDIAN(AO8:AO39,AR8:AR52)</f>
        <v>5</v>
      </c>
      <c r="AW4" s="33"/>
      <c r="AX4" s="33"/>
      <c r="AY4" s="33"/>
      <c r="BA4" s="32"/>
      <c r="BH4" s="37"/>
      <c r="BI4" s="28" t="s">
        <v>38</v>
      </c>
      <c r="BJ4" s="48">
        <f>MEDIAN(BC8:BC37,BF8:BF27)</f>
        <v>4</v>
      </c>
      <c r="BK4" s="36"/>
      <c r="BL4" s="36"/>
      <c r="BM4" s="36"/>
      <c r="BN4" s="1"/>
      <c r="BO4" s="49"/>
      <c r="BV4" s="37"/>
      <c r="BW4" s="28" t="s">
        <v>38</v>
      </c>
      <c r="BX4" s="48">
        <f>MEDIAN(BQ8:BQ47,BT8:BT52)</f>
        <v>5</v>
      </c>
      <c r="BY4" s="37"/>
      <c r="BZ4" s="37"/>
      <c r="CA4" s="37"/>
      <c r="CC4" s="49"/>
      <c r="CJ4" s="37"/>
      <c r="CK4" s="28" t="s">
        <v>38</v>
      </c>
      <c r="CL4" s="48">
        <f>MEDIAN(CE8:CE34,CH8:CH39)</f>
        <v>8</v>
      </c>
      <c r="CM4" s="36"/>
      <c r="CN4" s="36"/>
      <c r="CO4" s="36"/>
      <c r="CP4" s="36"/>
      <c r="CQ4" s="49"/>
      <c r="CX4" s="37"/>
      <c r="CY4" s="28" t="s">
        <v>38</v>
      </c>
      <c r="CZ4" s="48">
        <f>MEDIAN(CS8:CS56,CV8:CV36)</f>
        <v>5</v>
      </c>
      <c r="DA4" s="12"/>
      <c r="DB4" s="12"/>
      <c r="DC4" s="12"/>
      <c r="DD4" s="1"/>
      <c r="DE4" s="49"/>
      <c r="DL4" s="37"/>
      <c r="DM4" s="28" t="s">
        <v>38</v>
      </c>
      <c r="DN4" s="48">
        <f>MEDIAN(DG8:DG40,DJ8:DJ31)</f>
        <v>7</v>
      </c>
      <c r="DO4" s="18"/>
      <c r="DR4" s="1"/>
      <c r="DS4" s="49"/>
      <c r="DZ4" s="37"/>
      <c r="EA4" s="28" t="s">
        <v>38</v>
      </c>
      <c r="EB4" s="48">
        <f>MEDIAN(DU8:DU49,DX8:DX43)</f>
        <v>5</v>
      </c>
      <c r="EC4" s="16"/>
      <c r="ED4" s="16"/>
      <c r="EE4" s="16"/>
      <c r="EF4" s="18"/>
      <c r="EG4" s="49"/>
      <c r="EN4" s="37"/>
      <c r="EO4" s="28" t="s">
        <v>38</v>
      </c>
      <c r="EP4" s="48">
        <f>MEDIAN(EI8:EI32,EL8:EL41)</f>
        <v>5.5</v>
      </c>
      <c r="EQ4" s="51">
        <f>EP4</f>
        <v>5.5</v>
      </c>
      <c r="ER4" s="1"/>
      <c r="ES4" s="1"/>
      <c r="ET4" s="1"/>
      <c r="FB4" s="37"/>
      <c r="FC4" s="28" t="s">
        <v>38</v>
      </c>
      <c r="FD4" s="48">
        <f>MEDIAN(EW8:EW37,EZ8:EZ30)</f>
        <v>6</v>
      </c>
      <c r="FE4" s="39"/>
      <c r="FF4" s="39"/>
      <c r="FG4" s="39"/>
      <c r="FI4" s="49"/>
      <c r="FP4" s="37"/>
      <c r="FQ4" s="28" t="s">
        <v>38</v>
      </c>
      <c r="FR4" s="48">
        <f>MEDIAN(FK8:FK35,FN8:FN35)</f>
        <v>5.5</v>
      </c>
      <c r="FS4" s="51">
        <f>FR4</f>
        <v>5.5</v>
      </c>
      <c r="FT4" s="18"/>
      <c r="FU4" s="18"/>
      <c r="FW4" s="49"/>
      <c r="GD4" s="37"/>
      <c r="GE4" s="28" t="s">
        <v>38</v>
      </c>
      <c r="GF4" s="48">
        <f>MEDIAN(FY8:FY34,GB8:GB34)</f>
        <v>5</v>
      </c>
      <c r="GG4" s="39"/>
      <c r="GH4" s="39"/>
      <c r="GI4" s="39"/>
      <c r="GK4" s="49"/>
      <c r="GR4" s="37"/>
      <c r="GS4" s="28" t="s">
        <v>38</v>
      </c>
      <c r="GT4" s="48">
        <f>MEDIAN(GM8:GM39,GP8:GP39)</f>
        <v>5</v>
      </c>
      <c r="GY4" s="49"/>
      <c r="HF4" s="37"/>
      <c r="HG4" s="28" t="s">
        <v>38</v>
      </c>
      <c r="HH4" s="48">
        <f>MEDIAN(HA8:HA42,HD8:HD43)</f>
        <v>1</v>
      </c>
      <c r="HI4" s="39"/>
      <c r="HJ4" s="39"/>
      <c r="HK4" s="39"/>
      <c r="HM4" s="49"/>
      <c r="HT4" s="37"/>
      <c r="HU4" s="28" t="s">
        <v>38</v>
      </c>
      <c r="HV4" s="48">
        <f>MEDIAN(HO8:HO26,HR8:HR35)</f>
        <v>5</v>
      </c>
      <c r="HW4" s="18"/>
      <c r="HX4" s="18"/>
      <c r="IA4" s="49"/>
      <c r="IH4" s="37"/>
      <c r="II4" s="28" t="s">
        <v>38</v>
      </c>
      <c r="IJ4" s="48">
        <f>MEDIAN(IC8:IC33,IF8:IF54)</f>
        <v>5</v>
      </c>
      <c r="IK4" s="18"/>
      <c r="IL4" s="18"/>
      <c r="IM4" s="18"/>
      <c r="IN4" s="37"/>
      <c r="IO4" s="49"/>
      <c r="IV4" s="37"/>
      <c r="IW4" s="28" t="s">
        <v>38</v>
      </c>
      <c r="IX4" s="47">
        <f>MEDIAN(IQ8:IQ31,IT8:IT32)</f>
        <v>7</v>
      </c>
      <c r="IY4" s="18"/>
      <c r="IZ4" s="18"/>
      <c r="JA4" s="18"/>
      <c r="JB4" s="18"/>
      <c r="JD4" s="49"/>
      <c r="JE4" s="32"/>
      <c r="JK4" s="37"/>
      <c r="JL4" s="28" t="s">
        <v>38</v>
      </c>
      <c r="JM4" s="47">
        <f>MEDIAN(JF8:JF25,JI8:JI27)</f>
        <v>3</v>
      </c>
      <c r="JN4" s="18"/>
      <c r="JO4" s="18"/>
      <c r="JP4" s="18"/>
      <c r="JR4" s="49"/>
      <c r="JY4" s="37"/>
      <c r="JZ4" s="28" t="s">
        <v>38</v>
      </c>
      <c r="KA4" s="53">
        <f>MEDIAN(JT8:JT34,JW8:JW60)</f>
        <v>7</v>
      </c>
    </row>
    <row r="5" spans="1:290" ht="23.25" customHeight="1" x14ac:dyDescent="0.25">
      <c r="A5" s="31"/>
      <c r="B5" s="24" t="s">
        <v>39</v>
      </c>
      <c r="C5" s="54" t="s">
        <v>40</v>
      </c>
      <c r="D5" s="55"/>
      <c r="E5" s="54" t="s">
        <v>41</v>
      </c>
      <c r="F5" s="55"/>
      <c r="G5" s="54" t="s">
        <v>42</v>
      </c>
      <c r="H5" s="55"/>
      <c r="I5" s="54" t="s">
        <v>43</v>
      </c>
      <c r="J5" s="55"/>
      <c r="K5" s="54" t="s">
        <v>44</v>
      </c>
      <c r="L5" s="55"/>
      <c r="M5" s="54" t="s">
        <v>45</v>
      </c>
      <c r="N5" s="55"/>
      <c r="O5" s="54" t="s">
        <v>46</v>
      </c>
      <c r="P5" s="55"/>
      <c r="Q5" s="54" t="s">
        <v>47</v>
      </c>
      <c r="R5" s="56"/>
      <c r="S5" s="54" t="s">
        <v>48</v>
      </c>
      <c r="T5" s="56"/>
      <c r="U5" s="18"/>
      <c r="V5" s="18"/>
      <c r="W5" s="18"/>
      <c r="AG5" s="28" t="s">
        <v>49</v>
      </c>
      <c r="AH5" s="15">
        <v>3.5</v>
      </c>
      <c r="AT5" s="37"/>
      <c r="AU5" s="28" t="s">
        <v>49</v>
      </c>
      <c r="AV5" s="34">
        <v>3.5</v>
      </c>
      <c r="AW5" s="33"/>
      <c r="AX5" s="33"/>
      <c r="AY5" s="33"/>
      <c r="BA5" s="32"/>
      <c r="BH5" s="37"/>
      <c r="BI5" s="28" t="s">
        <v>49</v>
      </c>
      <c r="BJ5" s="34">
        <v>3.5</v>
      </c>
      <c r="BK5" s="36"/>
      <c r="BL5" s="36"/>
      <c r="BM5" s="36"/>
      <c r="BN5" s="1"/>
      <c r="BO5" s="49"/>
      <c r="BV5" s="37"/>
      <c r="BW5" s="28" t="s">
        <v>49</v>
      </c>
      <c r="BX5" s="34">
        <v>3.5</v>
      </c>
      <c r="BY5" s="37"/>
      <c r="BZ5" s="37"/>
      <c r="CA5" s="37"/>
      <c r="CJ5" s="37"/>
      <c r="CK5" s="28" t="s">
        <v>49</v>
      </c>
      <c r="CL5" s="34">
        <v>3.5</v>
      </c>
      <c r="CX5" s="37"/>
      <c r="CY5" s="28" t="s">
        <v>49</v>
      </c>
      <c r="CZ5" s="34">
        <v>3.5</v>
      </c>
      <c r="DA5" s="12"/>
      <c r="DB5" s="12"/>
      <c r="DC5" s="12"/>
      <c r="DL5" s="37"/>
      <c r="DM5" s="28" t="s">
        <v>49</v>
      </c>
      <c r="DN5" s="15">
        <v>3.5</v>
      </c>
      <c r="DO5" s="18"/>
      <c r="DZ5" s="37"/>
      <c r="EA5" s="28" t="s">
        <v>49</v>
      </c>
      <c r="EB5" s="15">
        <v>3.5</v>
      </c>
      <c r="EC5" s="16"/>
      <c r="ED5" s="16"/>
      <c r="EE5" s="16"/>
      <c r="EF5" s="18"/>
      <c r="EG5" s="49"/>
      <c r="EN5" s="37"/>
      <c r="EO5" s="28" t="s">
        <v>49</v>
      </c>
      <c r="EP5" s="15">
        <v>3.5</v>
      </c>
      <c r="EQ5" s="18"/>
      <c r="ER5" s="1"/>
      <c r="ES5" s="1"/>
      <c r="ET5" s="1"/>
      <c r="FB5" s="37"/>
      <c r="FC5" s="28" t="s">
        <v>49</v>
      </c>
      <c r="FD5" s="15">
        <v>3.5</v>
      </c>
      <c r="FE5" s="39"/>
      <c r="FF5" s="39"/>
      <c r="FG5" s="39"/>
      <c r="FI5" s="49"/>
      <c r="FP5" s="37"/>
      <c r="FQ5" s="28" t="s">
        <v>49</v>
      </c>
      <c r="FR5" s="15">
        <v>3.5</v>
      </c>
      <c r="FS5" s="18"/>
      <c r="FT5" s="18"/>
      <c r="FU5" s="18"/>
      <c r="FW5" s="49"/>
      <c r="GD5" s="37"/>
      <c r="GE5" s="28" t="s">
        <v>49</v>
      </c>
      <c r="GF5" s="15">
        <v>3.5</v>
      </c>
      <c r="GG5" s="39"/>
      <c r="GH5" s="39"/>
      <c r="GI5" s="39"/>
      <c r="GK5" s="49"/>
      <c r="GR5" s="37"/>
      <c r="GS5" s="28" t="s">
        <v>49</v>
      </c>
      <c r="GT5" s="15">
        <v>3.5</v>
      </c>
      <c r="GY5" s="49"/>
      <c r="HF5" s="37"/>
      <c r="HG5" s="28" t="s">
        <v>49</v>
      </c>
      <c r="HI5" s="39"/>
      <c r="HJ5" s="39"/>
      <c r="HK5" s="39"/>
      <c r="HM5" s="49"/>
      <c r="HT5" s="37"/>
      <c r="HU5" s="28" t="s">
        <v>49</v>
      </c>
      <c r="HW5" s="18"/>
      <c r="HX5" s="18"/>
      <c r="IA5" s="49"/>
      <c r="IH5" s="37"/>
      <c r="II5" s="28" t="s">
        <v>49</v>
      </c>
      <c r="IK5" s="18"/>
      <c r="IL5" s="18"/>
      <c r="IM5" s="18"/>
      <c r="IN5" s="37"/>
      <c r="IO5" s="49"/>
      <c r="IV5" s="37"/>
      <c r="IW5" s="28" t="s">
        <v>49</v>
      </c>
      <c r="IY5" s="18"/>
      <c r="IZ5" s="18"/>
      <c r="JA5" s="18"/>
      <c r="JB5" s="18"/>
      <c r="JD5" s="49"/>
      <c r="JK5" s="37"/>
      <c r="JL5" s="28" t="s">
        <v>49</v>
      </c>
      <c r="JN5" s="18"/>
      <c r="JO5" s="18"/>
      <c r="JP5" s="18"/>
      <c r="JY5" s="37"/>
      <c r="JZ5" s="28" t="s">
        <v>49</v>
      </c>
    </row>
    <row r="6" spans="1:290" ht="23.25" customHeight="1" x14ac:dyDescent="0.25">
      <c r="B6" s="57"/>
      <c r="C6" s="58" t="s">
        <v>50</v>
      </c>
      <c r="D6" s="59" t="s">
        <v>51</v>
      </c>
      <c r="E6" s="58" t="s">
        <v>52</v>
      </c>
      <c r="F6" s="59" t="s">
        <v>53</v>
      </c>
      <c r="G6" s="58" t="s">
        <v>54</v>
      </c>
      <c r="H6" s="59" t="s">
        <v>55</v>
      </c>
      <c r="I6" s="58" t="s">
        <v>56</v>
      </c>
      <c r="J6" s="59" t="s">
        <v>57</v>
      </c>
      <c r="K6" s="58" t="s">
        <v>58</v>
      </c>
      <c r="L6" s="59" t="s">
        <v>59</v>
      </c>
      <c r="M6" s="58" t="s">
        <v>60</v>
      </c>
      <c r="N6" s="59" t="s">
        <v>61</v>
      </c>
      <c r="O6" s="58" t="s">
        <v>62</v>
      </c>
      <c r="P6" s="59" t="s">
        <v>63</v>
      </c>
      <c r="Q6" s="58" t="s">
        <v>64</v>
      </c>
      <c r="R6" s="59" t="s">
        <v>65</v>
      </c>
      <c r="S6" s="58" t="s">
        <v>34</v>
      </c>
      <c r="T6" s="59" t="s">
        <v>66</v>
      </c>
      <c r="U6" s="60"/>
      <c r="V6" s="60"/>
      <c r="W6" s="60"/>
      <c r="X6" s="61" t="s">
        <v>67</v>
      </c>
      <c r="Y6" s="62"/>
      <c r="Z6" s="63"/>
      <c r="AA6" s="64"/>
      <c r="AB6" s="64" t="s">
        <v>68</v>
      </c>
      <c r="AC6" s="61"/>
      <c r="AD6" s="62"/>
      <c r="AE6" s="65" t="s">
        <v>69</v>
      </c>
      <c r="AG6" s="66" t="s">
        <v>70</v>
      </c>
      <c r="AH6" s="67">
        <v>243</v>
      </c>
      <c r="AL6" s="61" t="s">
        <v>67</v>
      </c>
      <c r="AM6" s="62"/>
      <c r="AN6" s="63"/>
      <c r="AO6" s="64"/>
      <c r="AP6" s="64" t="s">
        <v>68</v>
      </c>
      <c r="AQ6" s="61"/>
      <c r="AR6" s="62"/>
      <c r="AS6" s="65" t="s">
        <v>69</v>
      </c>
      <c r="AT6" s="68"/>
      <c r="AU6" s="66" t="s">
        <v>70</v>
      </c>
      <c r="AV6" s="66">
        <v>197</v>
      </c>
      <c r="AW6" s="33"/>
      <c r="AX6" s="33"/>
      <c r="AY6" s="33"/>
      <c r="AZ6" s="61" t="s">
        <v>67</v>
      </c>
      <c r="BA6" s="62"/>
      <c r="BB6" s="63"/>
      <c r="BC6" s="64"/>
      <c r="BD6" s="69" t="s">
        <v>68</v>
      </c>
      <c r="BE6" s="61"/>
      <c r="BF6" s="62"/>
      <c r="BG6" s="69" t="s">
        <v>69</v>
      </c>
      <c r="BH6" s="68"/>
      <c r="BI6" s="66" t="s">
        <v>70</v>
      </c>
      <c r="BJ6" s="66">
        <v>43</v>
      </c>
      <c r="BK6" s="36"/>
      <c r="BL6" s="36"/>
      <c r="BM6" s="36"/>
      <c r="BN6" s="61" t="s">
        <v>67</v>
      </c>
      <c r="BO6" s="62"/>
      <c r="BP6" s="70"/>
      <c r="BQ6" s="64"/>
      <c r="BR6" s="69" t="s">
        <v>68</v>
      </c>
      <c r="BS6" s="61"/>
      <c r="BT6" s="62"/>
      <c r="BU6" s="69" t="s">
        <v>69</v>
      </c>
      <c r="BV6" s="68"/>
      <c r="BW6" s="66" t="s">
        <v>70</v>
      </c>
      <c r="BX6" s="71">
        <v>114</v>
      </c>
      <c r="BY6" s="72"/>
      <c r="BZ6" s="72"/>
      <c r="CA6" s="72"/>
      <c r="CB6" s="61" t="s">
        <v>67</v>
      </c>
      <c r="CC6" s="62"/>
      <c r="CD6" s="70"/>
      <c r="CE6" s="64"/>
      <c r="CF6" s="69" t="s">
        <v>68</v>
      </c>
      <c r="CG6" s="61"/>
      <c r="CH6" s="62"/>
      <c r="CI6" s="69" t="s">
        <v>69</v>
      </c>
      <c r="CJ6" s="68"/>
      <c r="CK6" s="66" t="s">
        <v>70</v>
      </c>
      <c r="CL6" s="71">
        <v>126</v>
      </c>
      <c r="CM6" s="36"/>
      <c r="CN6" s="36"/>
      <c r="CO6" s="36"/>
      <c r="CP6" s="61" t="s">
        <v>67</v>
      </c>
      <c r="CQ6" s="62"/>
      <c r="CR6" s="70"/>
      <c r="CS6" s="64"/>
      <c r="CT6" s="69" t="s">
        <v>68</v>
      </c>
      <c r="CU6" s="61"/>
      <c r="CV6" s="62"/>
      <c r="CW6" s="69" t="s">
        <v>69</v>
      </c>
      <c r="CX6" s="68"/>
      <c r="CY6" s="66" t="s">
        <v>70</v>
      </c>
      <c r="CZ6" s="66">
        <v>117</v>
      </c>
      <c r="DA6" s="12"/>
      <c r="DB6" s="12"/>
      <c r="DC6" s="12"/>
      <c r="DD6" s="61" t="s">
        <v>67</v>
      </c>
      <c r="DE6" s="62"/>
      <c r="DF6" s="70"/>
      <c r="DG6" s="64"/>
      <c r="DH6" s="73" t="s">
        <v>68</v>
      </c>
      <c r="DI6" s="61"/>
      <c r="DJ6" s="62"/>
      <c r="DK6" s="73" t="s">
        <v>69</v>
      </c>
      <c r="DL6" s="68"/>
      <c r="DM6" s="66" t="s">
        <v>70</v>
      </c>
      <c r="DN6" s="66">
        <v>123</v>
      </c>
      <c r="DO6" s="18"/>
      <c r="DR6" s="61" t="s">
        <v>67</v>
      </c>
      <c r="DS6" s="62"/>
      <c r="DT6" s="70"/>
      <c r="DU6" s="64"/>
      <c r="DV6" s="73" t="s">
        <v>68</v>
      </c>
      <c r="DW6" s="61"/>
      <c r="DX6" s="62"/>
      <c r="DY6" s="73" t="s">
        <v>69</v>
      </c>
      <c r="DZ6" s="68"/>
      <c r="EA6" s="66" t="s">
        <v>70</v>
      </c>
      <c r="EB6" s="66">
        <v>119</v>
      </c>
      <c r="EC6" s="16"/>
      <c r="ED6" s="16"/>
      <c r="EE6" s="16"/>
      <c r="EF6" s="61" t="s">
        <v>67</v>
      </c>
      <c r="EG6" s="62"/>
      <c r="EH6" s="70"/>
      <c r="EI6" s="64"/>
      <c r="EJ6" s="69" t="s">
        <v>68</v>
      </c>
      <c r="EK6" s="61"/>
      <c r="EL6" s="62"/>
      <c r="EM6" s="69" t="s">
        <v>69</v>
      </c>
      <c r="EN6" s="68"/>
      <c r="EO6" s="66" t="s">
        <v>70</v>
      </c>
      <c r="EP6" s="66">
        <v>121</v>
      </c>
      <c r="EQ6" s="18"/>
      <c r="ER6" s="1"/>
      <c r="ES6" s="1"/>
      <c r="ET6" s="61" t="s">
        <v>67</v>
      </c>
      <c r="EU6" s="62"/>
      <c r="EV6" s="70"/>
      <c r="EW6" s="64"/>
      <c r="EX6" s="69" t="s">
        <v>68</v>
      </c>
      <c r="EY6" s="61"/>
      <c r="EZ6" s="62"/>
      <c r="FA6" s="69" t="s">
        <v>69</v>
      </c>
      <c r="FB6" s="68"/>
      <c r="FC6" s="66" t="s">
        <v>70</v>
      </c>
      <c r="FD6" s="66">
        <v>130</v>
      </c>
      <c r="FE6" s="39"/>
      <c r="FF6" s="39"/>
      <c r="FG6" s="39"/>
      <c r="FH6" s="61" t="s">
        <v>67</v>
      </c>
      <c r="FI6" s="62"/>
      <c r="FJ6" s="70"/>
      <c r="FK6" s="64"/>
      <c r="FL6" s="73" t="s">
        <v>68</v>
      </c>
      <c r="FM6" s="61"/>
      <c r="FN6" s="62"/>
      <c r="FO6" s="73" t="s">
        <v>69</v>
      </c>
      <c r="FP6" s="68"/>
      <c r="FQ6" s="66" t="s">
        <v>70</v>
      </c>
      <c r="FR6" s="66">
        <v>110</v>
      </c>
      <c r="FS6" s="18"/>
      <c r="FT6" s="18"/>
      <c r="FU6" s="18"/>
      <c r="FV6" s="61" t="s">
        <v>67</v>
      </c>
      <c r="FW6" s="62"/>
      <c r="FX6" s="70"/>
      <c r="FY6" s="64"/>
      <c r="FZ6" s="69" t="s">
        <v>68</v>
      </c>
      <c r="GA6" s="61"/>
      <c r="GB6" s="62"/>
      <c r="GC6" s="69" t="s">
        <v>69</v>
      </c>
      <c r="GD6" s="68"/>
      <c r="GE6" s="66" t="s">
        <v>70</v>
      </c>
      <c r="GF6" s="66">
        <v>63</v>
      </c>
      <c r="GG6" s="39"/>
      <c r="GH6" s="39"/>
      <c r="GI6" s="39"/>
      <c r="GJ6" s="61" t="s">
        <v>67</v>
      </c>
      <c r="GK6" s="62"/>
      <c r="GL6" s="70"/>
      <c r="GM6" s="64"/>
      <c r="GN6" s="69" t="s">
        <v>68</v>
      </c>
      <c r="GO6" s="61"/>
      <c r="GP6" s="62"/>
      <c r="GQ6" s="69" t="s">
        <v>69</v>
      </c>
      <c r="GR6" s="68"/>
      <c r="GS6" s="66" t="s">
        <v>70</v>
      </c>
      <c r="GT6" s="66">
        <v>85</v>
      </c>
      <c r="GX6" s="61" t="s">
        <v>67</v>
      </c>
      <c r="GY6" s="62"/>
      <c r="GZ6" s="70"/>
      <c r="HA6" s="64"/>
      <c r="HB6" s="69" t="s">
        <v>68</v>
      </c>
      <c r="HC6" s="61"/>
      <c r="HD6" s="62"/>
      <c r="HE6" s="69" t="s">
        <v>69</v>
      </c>
      <c r="HF6" s="68"/>
      <c r="HG6" s="66" t="s">
        <v>70</v>
      </c>
      <c r="HH6" s="66">
        <v>55</v>
      </c>
      <c r="HI6" s="39"/>
      <c r="HJ6" s="39"/>
      <c r="HK6" s="39"/>
      <c r="HL6" s="61" t="s">
        <v>67</v>
      </c>
      <c r="HM6" s="62"/>
      <c r="HN6" s="70"/>
      <c r="HO6" s="64"/>
      <c r="HP6" s="69" t="s">
        <v>68</v>
      </c>
      <c r="HQ6" s="61"/>
      <c r="HR6" s="62"/>
      <c r="HS6" s="69" t="s">
        <v>69</v>
      </c>
      <c r="HT6" s="68"/>
      <c r="HU6" s="66" t="s">
        <v>70</v>
      </c>
      <c r="HV6" s="66">
        <v>60</v>
      </c>
      <c r="HW6" s="18"/>
      <c r="HX6" s="18"/>
      <c r="HZ6" s="61" t="s">
        <v>67</v>
      </c>
      <c r="IA6" s="62"/>
      <c r="IB6" s="70"/>
      <c r="IC6" s="64"/>
      <c r="ID6" s="69" t="s">
        <v>68</v>
      </c>
      <c r="IE6" s="61"/>
      <c r="IF6" s="62"/>
      <c r="IG6" s="69" t="s">
        <v>69</v>
      </c>
      <c r="IH6" s="68"/>
      <c r="II6" s="66" t="s">
        <v>70</v>
      </c>
      <c r="IJ6" s="66">
        <v>120</v>
      </c>
      <c r="IK6" s="18"/>
      <c r="IL6" s="18"/>
      <c r="IM6" s="18"/>
      <c r="IN6" s="61" t="s">
        <v>67</v>
      </c>
      <c r="IO6" s="62"/>
      <c r="IP6" s="70"/>
      <c r="IQ6" s="64"/>
      <c r="IR6" s="69" t="s">
        <v>68</v>
      </c>
      <c r="IS6" s="61"/>
      <c r="IT6" s="62"/>
      <c r="IU6" s="69" t="s">
        <v>69</v>
      </c>
      <c r="IV6" s="68"/>
      <c r="IW6" s="66" t="s">
        <v>70</v>
      </c>
      <c r="IX6" s="66">
        <v>123</v>
      </c>
      <c r="IY6" s="18"/>
      <c r="IZ6" s="18"/>
      <c r="JA6" s="18"/>
      <c r="JB6" s="18"/>
      <c r="JC6" s="61" t="s">
        <v>67</v>
      </c>
      <c r="JD6" s="62"/>
      <c r="JE6" s="70"/>
      <c r="JF6" s="64"/>
      <c r="JG6" s="74" t="s">
        <v>68</v>
      </c>
      <c r="JH6" s="61"/>
      <c r="JI6" s="62"/>
      <c r="JJ6" s="74" t="s">
        <v>69</v>
      </c>
      <c r="JK6" s="68"/>
      <c r="JL6" s="75" t="s">
        <v>70</v>
      </c>
      <c r="JM6" s="66">
        <v>45</v>
      </c>
      <c r="JN6" s="18"/>
      <c r="JO6" s="18"/>
      <c r="JP6" s="18"/>
      <c r="JQ6" s="61" t="s">
        <v>67</v>
      </c>
      <c r="JR6" s="62"/>
      <c r="JS6" s="70"/>
      <c r="JT6" s="64"/>
      <c r="JU6" s="74" t="s">
        <v>68</v>
      </c>
      <c r="JV6" s="61"/>
      <c r="JW6" s="62"/>
      <c r="JX6" s="74" t="s">
        <v>69</v>
      </c>
      <c r="JY6" s="68"/>
      <c r="JZ6" s="75" t="s">
        <v>70</v>
      </c>
      <c r="KA6" s="66">
        <v>195</v>
      </c>
    </row>
    <row r="7" spans="1:290" ht="23.25" customHeight="1" x14ac:dyDescent="0.25">
      <c r="A7" s="76" t="s">
        <v>71</v>
      </c>
      <c r="B7" s="77">
        <v>90</v>
      </c>
      <c r="C7" s="78">
        <v>81</v>
      </c>
      <c r="D7" s="79">
        <v>49</v>
      </c>
      <c r="E7" s="78">
        <v>67</v>
      </c>
      <c r="F7" s="79">
        <v>72</v>
      </c>
      <c r="G7" s="78">
        <v>66</v>
      </c>
      <c r="H7" s="79">
        <v>70</v>
      </c>
      <c r="I7" s="78">
        <v>66</v>
      </c>
      <c r="J7" s="79">
        <v>72</v>
      </c>
      <c r="K7" s="78">
        <v>70</v>
      </c>
      <c r="L7" s="79">
        <v>64</v>
      </c>
      <c r="M7" s="78">
        <v>48</v>
      </c>
      <c r="N7" s="79">
        <v>62</v>
      </c>
      <c r="O7" s="78">
        <v>54</v>
      </c>
      <c r="P7" s="79">
        <v>48</v>
      </c>
      <c r="Q7" s="78">
        <v>81</v>
      </c>
      <c r="R7" s="79">
        <v>57</v>
      </c>
      <c r="S7" s="78">
        <v>52</v>
      </c>
      <c r="T7" s="79">
        <v>81</v>
      </c>
      <c r="U7" s="80"/>
      <c r="V7" s="80"/>
      <c r="W7" s="80"/>
      <c r="X7" s="81"/>
      <c r="Y7" s="82"/>
      <c r="Z7" s="83" t="s">
        <v>72</v>
      </c>
      <c r="AA7" s="83" t="s">
        <v>73</v>
      </c>
      <c r="AB7" s="83" t="s">
        <v>74</v>
      </c>
      <c r="AC7" s="84" t="s">
        <v>72</v>
      </c>
      <c r="AD7" s="85" t="s">
        <v>73</v>
      </c>
      <c r="AE7" s="86" t="s">
        <v>74</v>
      </c>
      <c r="AG7" s="66" t="s">
        <v>75</v>
      </c>
      <c r="AH7" s="87">
        <f>857/AH6</f>
        <v>3.5267489711934155</v>
      </c>
      <c r="AL7" s="43"/>
      <c r="AN7" s="83" t="s">
        <v>72</v>
      </c>
      <c r="AO7" s="83" t="s">
        <v>73</v>
      </c>
      <c r="AP7" s="83" t="s">
        <v>74</v>
      </c>
      <c r="AQ7" s="84" t="s">
        <v>72</v>
      </c>
      <c r="AR7" s="85" t="s">
        <v>73</v>
      </c>
      <c r="AS7" s="86" t="s">
        <v>74</v>
      </c>
      <c r="AT7" s="68"/>
      <c r="AU7" s="66" t="s">
        <v>75</v>
      </c>
      <c r="AV7" s="88">
        <f>687/197</f>
        <v>3.4873096446700509</v>
      </c>
      <c r="AW7" s="33"/>
      <c r="AX7" s="33"/>
      <c r="AY7" s="33"/>
      <c r="AZ7" s="89"/>
      <c r="BA7" s="90"/>
      <c r="BB7" s="85" t="s">
        <v>72</v>
      </c>
      <c r="BC7" s="85" t="s">
        <v>73</v>
      </c>
      <c r="BD7" s="91" t="s">
        <v>74</v>
      </c>
      <c r="BE7" s="84" t="s">
        <v>72</v>
      </c>
      <c r="BF7" s="85" t="s">
        <v>73</v>
      </c>
      <c r="BG7" s="91" t="s">
        <v>74</v>
      </c>
      <c r="BH7" s="68"/>
      <c r="BI7" s="66" t="s">
        <v>75</v>
      </c>
      <c r="BJ7" s="88">
        <f>170/43</f>
        <v>3.9534883720930232</v>
      </c>
      <c r="BK7" s="36"/>
      <c r="BL7" s="36"/>
      <c r="BM7" s="36"/>
      <c r="BN7" s="89"/>
      <c r="BO7" s="90"/>
      <c r="BP7" s="85" t="s">
        <v>72</v>
      </c>
      <c r="BQ7" s="85" t="s">
        <v>73</v>
      </c>
      <c r="BR7" s="91" t="s">
        <v>74</v>
      </c>
      <c r="BS7" s="92" t="s">
        <v>72</v>
      </c>
      <c r="BT7" s="93" t="s">
        <v>73</v>
      </c>
      <c r="BU7" s="94" t="s">
        <v>74</v>
      </c>
      <c r="BV7" s="68"/>
      <c r="BW7" s="66" t="s">
        <v>75</v>
      </c>
      <c r="BX7" s="88">
        <f>375/114</f>
        <v>3.2894736842105261</v>
      </c>
      <c r="BY7" s="95"/>
      <c r="BZ7" s="95"/>
      <c r="CA7" s="95"/>
      <c r="CB7" s="89"/>
      <c r="CC7" s="90"/>
      <c r="CD7" s="85" t="s">
        <v>72</v>
      </c>
      <c r="CE7" s="85" t="s">
        <v>73</v>
      </c>
      <c r="CF7" s="91" t="s">
        <v>74</v>
      </c>
      <c r="CG7" s="92" t="s">
        <v>72</v>
      </c>
      <c r="CH7" s="93" t="s">
        <v>73</v>
      </c>
      <c r="CI7" s="94" t="s">
        <v>74</v>
      </c>
      <c r="CJ7" s="68"/>
      <c r="CK7" s="66" t="s">
        <v>75</v>
      </c>
      <c r="CL7" s="88">
        <f>482/126</f>
        <v>3.8253968253968256</v>
      </c>
      <c r="CP7" s="89"/>
      <c r="CQ7" s="90"/>
      <c r="CR7" s="85" t="s">
        <v>72</v>
      </c>
      <c r="CS7" s="85" t="s">
        <v>73</v>
      </c>
      <c r="CT7" s="91" t="s">
        <v>74</v>
      </c>
      <c r="CU7" s="92" t="s">
        <v>72</v>
      </c>
      <c r="CV7" s="93" t="s">
        <v>73</v>
      </c>
      <c r="CW7" s="94" t="s">
        <v>74</v>
      </c>
      <c r="CX7" s="68"/>
      <c r="CY7" s="66" t="s">
        <v>75</v>
      </c>
      <c r="CZ7" s="88">
        <f>397/117</f>
        <v>3.3931623931623931</v>
      </c>
      <c r="DA7" s="12"/>
      <c r="DB7" s="12"/>
      <c r="DC7" s="12"/>
      <c r="DD7" s="89"/>
      <c r="DE7" s="90"/>
      <c r="DF7" s="85" t="s">
        <v>72</v>
      </c>
      <c r="DG7" s="85" t="s">
        <v>73</v>
      </c>
      <c r="DH7" s="96" t="s">
        <v>74</v>
      </c>
      <c r="DI7" s="92" t="s">
        <v>72</v>
      </c>
      <c r="DJ7" s="93" t="s">
        <v>73</v>
      </c>
      <c r="DK7" s="97" t="s">
        <v>74</v>
      </c>
      <c r="DL7" s="68"/>
      <c r="DM7" s="66" t="s">
        <v>75</v>
      </c>
      <c r="DN7" s="88">
        <f>460/123</f>
        <v>3.7398373983739837</v>
      </c>
      <c r="DO7" s="18"/>
      <c r="DR7" s="89"/>
      <c r="DS7" s="90"/>
      <c r="DT7" s="85" t="s">
        <v>72</v>
      </c>
      <c r="DU7" s="85" t="s">
        <v>73</v>
      </c>
      <c r="DV7" s="96" t="s">
        <v>74</v>
      </c>
      <c r="DW7" s="92" t="s">
        <v>72</v>
      </c>
      <c r="DX7" s="93" t="s">
        <v>73</v>
      </c>
      <c r="DY7" s="97" t="s">
        <v>74</v>
      </c>
      <c r="DZ7" s="68"/>
      <c r="EA7" s="66" t="s">
        <v>75</v>
      </c>
      <c r="EB7" s="88">
        <f>397/119</f>
        <v>3.3361344537815127</v>
      </c>
      <c r="EC7" s="16"/>
      <c r="ED7" s="16"/>
      <c r="EE7" s="16"/>
      <c r="EF7" s="89"/>
      <c r="EG7" s="90"/>
      <c r="EH7" s="85" t="s">
        <v>72</v>
      </c>
      <c r="EI7" s="85" t="s">
        <v>73</v>
      </c>
      <c r="EJ7" s="91" t="s">
        <v>74</v>
      </c>
      <c r="EK7" s="92" t="s">
        <v>72</v>
      </c>
      <c r="EL7" s="93" t="s">
        <v>73</v>
      </c>
      <c r="EM7" s="94" t="s">
        <v>74</v>
      </c>
      <c r="EN7" s="68"/>
      <c r="EO7" s="66" t="s">
        <v>75</v>
      </c>
      <c r="EP7" s="88">
        <f>460/121</f>
        <v>3.8016528925619837</v>
      </c>
      <c r="EQ7" s="18"/>
      <c r="ER7" s="1"/>
      <c r="ES7" s="1"/>
      <c r="ET7" s="89"/>
      <c r="EU7" s="90"/>
      <c r="EV7" s="85" t="s">
        <v>72</v>
      </c>
      <c r="EW7" s="85" t="s">
        <v>73</v>
      </c>
      <c r="EX7" s="91" t="s">
        <v>74</v>
      </c>
      <c r="EY7" s="92" t="s">
        <v>72</v>
      </c>
      <c r="EZ7" s="93" t="s">
        <v>73</v>
      </c>
      <c r="FA7" s="94" t="s">
        <v>74</v>
      </c>
      <c r="FB7" s="68"/>
      <c r="FC7" s="66" t="s">
        <v>75</v>
      </c>
      <c r="FD7" s="88">
        <f>474/130</f>
        <v>3.6461538461538461</v>
      </c>
      <c r="FE7" s="39"/>
      <c r="FF7" s="39"/>
      <c r="FG7" s="39"/>
      <c r="FH7" s="89"/>
      <c r="FI7" s="90"/>
      <c r="FJ7" s="85" t="s">
        <v>72</v>
      </c>
      <c r="FK7" s="85" t="s">
        <v>73</v>
      </c>
      <c r="FL7" s="96" t="s">
        <v>74</v>
      </c>
      <c r="FM7" s="92" t="s">
        <v>72</v>
      </c>
      <c r="FN7" s="93" t="s">
        <v>73</v>
      </c>
      <c r="FO7" s="97" t="s">
        <v>74</v>
      </c>
      <c r="FP7" s="68"/>
      <c r="FQ7" s="66" t="s">
        <v>75</v>
      </c>
      <c r="FR7" s="88">
        <f>383/110</f>
        <v>3.4818181818181819</v>
      </c>
      <c r="FS7" s="18"/>
      <c r="FT7" s="18"/>
      <c r="FU7" s="18"/>
      <c r="FV7" s="89"/>
      <c r="FW7" s="90"/>
      <c r="FX7" s="85" t="s">
        <v>72</v>
      </c>
      <c r="FY7" s="85" t="s">
        <v>73</v>
      </c>
      <c r="FZ7" s="91" t="s">
        <v>74</v>
      </c>
      <c r="GA7" s="92" t="s">
        <v>72</v>
      </c>
      <c r="GB7" s="93" t="s">
        <v>73</v>
      </c>
      <c r="GC7" s="94" t="s">
        <v>74</v>
      </c>
      <c r="GD7" s="68"/>
      <c r="GE7" s="66" t="s">
        <v>75</v>
      </c>
      <c r="GF7" s="88">
        <f>187/63</f>
        <v>2.9682539682539684</v>
      </c>
      <c r="GG7" s="39"/>
      <c r="GH7" s="39"/>
      <c r="GI7" s="39"/>
      <c r="GJ7" s="89"/>
      <c r="GK7" s="90"/>
      <c r="GL7" s="85" t="s">
        <v>72</v>
      </c>
      <c r="GM7" s="85" t="s">
        <v>73</v>
      </c>
      <c r="GN7" s="91" t="s">
        <v>74</v>
      </c>
      <c r="GO7" s="92" t="s">
        <v>72</v>
      </c>
      <c r="GP7" s="93" t="s">
        <v>73</v>
      </c>
      <c r="GQ7" s="94" t="s">
        <v>74</v>
      </c>
      <c r="GR7" s="68"/>
      <c r="GS7" s="66" t="s">
        <v>75</v>
      </c>
      <c r="GT7" s="88">
        <f>325/85</f>
        <v>3.8235294117647061</v>
      </c>
      <c r="GX7" s="89"/>
      <c r="GY7" s="90"/>
      <c r="GZ7" s="85" t="s">
        <v>72</v>
      </c>
      <c r="HA7" s="85" t="s">
        <v>73</v>
      </c>
      <c r="HB7" s="91" t="s">
        <v>74</v>
      </c>
      <c r="HC7" s="92" t="s">
        <v>72</v>
      </c>
      <c r="HD7" s="93" t="s">
        <v>73</v>
      </c>
      <c r="HE7" s="94" t="s">
        <v>74</v>
      </c>
      <c r="HF7" s="68"/>
      <c r="HG7" s="66" t="s">
        <v>75</v>
      </c>
      <c r="HH7" s="88">
        <f>170/55</f>
        <v>3.0909090909090908</v>
      </c>
      <c r="HI7" s="39"/>
      <c r="HJ7" s="39"/>
      <c r="HK7" s="39"/>
      <c r="HL7" s="89"/>
      <c r="HM7" s="90"/>
      <c r="HN7" s="85" t="s">
        <v>72</v>
      </c>
      <c r="HO7" s="85" t="s">
        <v>73</v>
      </c>
      <c r="HP7" s="91" t="s">
        <v>74</v>
      </c>
      <c r="HQ7" s="92" t="s">
        <v>72</v>
      </c>
      <c r="HR7" s="93" t="s">
        <v>73</v>
      </c>
      <c r="HS7" s="94" t="s">
        <v>74</v>
      </c>
      <c r="HT7" s="68"/>
      <c r="HU7" s="66" t="s">
        <v>75</v>
      </c>
      <c r="HV7" s="88">
        <f>234/60</f>
        <v>3.9</v>
      </c>
      <c r="HW7" s="18"/>
      <c r="HX7" s="18"/>
      <c r="HZ7" s="89"/>
      <c r="IA7" s="90"/>
      <c r="IB7" s="85" t="s">
        <v>72</v>
      </c>
      <c r="IC7" s="85" t="s">
        <v>73</v>
      </c>
      <c r="ID7" s="91" t="s">
        <v>74</v>
      </c>
      <c r="IE7" s="92" t="s">
        <v>72</v>
      </c>
      <c r="IF7" s="93" t="s">
        <v>73</v>
      </c>
      <c r="IG7" s="94" t="s">
        <v>74</v>
      </c>
      <c r="IH7" s="68"/>
      <c r="II7" s="66" t="s">
        <v>75</v>
      </c>
      <c r="IJ7" s="88">
        <f>461/120</f>
        <v>3.8416666666666668</v>
      </c>
      <c r="IK7" s="18"/>
      <c r="IL7" s="18"/>
      <c r="IM7" s="18"/>
      <c r="IN7" s="89"/>
      <c r="IO7" s="90"/>
      <c r="IP7" s="85" t="s">
        <v>72</v>
      </c>
      <c r="IQ7" s="85" t="s">
        <v>73</v>
      </c>
      <c r="IR7" s="91" t="s">
        <v>74</v>
      </c>
      <c r="IS7" s="92" t="s">
        <v>72</v>
      </c>
      <c r="IT7" s="93" t="s">
        <v>73</v>
      </c>
      <c r="IU7" s="94" t="s">
        <v>74</v>
      </c>
      <c r="IV7" s="68"/>
      <c r="IW7" s="66" t="s">
        <v>75</v>
      </c>
      <c r="IX7" s="88">
        <f>425/123</f>
        <v>3.4552845528455283</v>
      </c>
      <c r="IY7" s="18"/>
      <c r="IZ7" s="18"/>
      <c r="JA7" s="18"/>
      <c r="JB7" s="18"/>
      <c r="JC7" s="89"/>
      <c r="JD7" s="90"/>
      <c r="JE7" s="85" t="s">
        <v>72</v>
      </c>
      <c r="JF7" s="85" t="s">
        <v>73</v>
      </c>
      <c r="JG7" s="98" t="s">
        <v>74</v>
      </c>
      <c r="JH7" s="92" t="s">
        <v>72</v>
      </c>
      <c r="JI7" s="93" t="s">
        <v>73</v>
      </c>
      <c r="JJ7" s="99" t="s">
        <v>74</v>
      </c>
      <c r="JK7" s="68"/>
      <c r="JL7" s="75" t="s">
        <v>75</v>
      </c>
      <c r="JM7" s="88">
        <f>176/45</f>
        <v>3.911111111111111</v>
      </c>
      <c r="JN7" s="18"/>
      <c r="JO7" s="18"/>
      <c r="JP7" s="18"/>
      <c r="JQ7" s="89"/>
      <c r="JR7" s="90"/>
      <c r="JS7" s="85" t="s">
        <v>72</v>
      </c>
      <c r="JT7" s="85" t="s">
        <v>73</v>
      </c>
      <c r="JU7" s="98" t="s">
        <v>74</v>
      </c>
      <c r="JV7" s="92" t="s">
        <v>72</v>
      </c>
      <c r="JW7" s="93" t="s">
        <v>73</v>
      </c>
      <c r="JX7" s="99" t="s">
        <v>74</v>
      </c>
      <c r="JY7" s="68"/>
      <c r="JZ7" s="75" t="s">
        <v>75</v>
      </c>
      <c r="KA7" s="88">
        <f>707/195</f>
        <v>3.6256410256410256</v>
      </c>
    </row>
    <row r="8" spans="1:290" s="36" customFormat="1" ht="23.25" customHeight="1" x14ac:dyDescent="0.25">
      <c r="A8" s="76" t="s">
        <v>76</v>
      </c>
      <c r="B8" s="57">
        <v>857</v>
      </c>
      <c r="C8" s="100">
        <v>687</v>
      </c>
      <c r="D8" s="101">
        <v>170</v>
      </c>
      <c r="E8" s="100">
        <v>375</v>
      </c>
      <c r="F8" s="101">
        <v>482</v>
      </c>
      <c r="G8" s="100">
        <v>397</v>
      </c>
      <c r="H8" s="101">
        <v>460</v>
      </c>
      <c r="I8" s="100">
        <v>397</v>
      </c>
      <c r="J8" s="101">
        <v>460</v>
      </c>
      <c r="K8" s="100">
        <v>474</v>
      </c>
      <c r="L8" s="101">
        <v>383</v>
      </c>
      <c r="M8" s="100">
        <v>187</v>
      </c>
      <c r="N8" s="101">
        <v>325</v>
      </c>
      <c r="O8" s="100">
        <v>170</v>
      </c>
      <c r="P8" s="101">
        <v>234</v>
      </c>
      <c r="Q8" s="100">
        <v>461</v>
      </c>
      <c r="R8" s="101">
        <v>425</v>
      </c>
      <c r="S8" s="100">
        <v>176</v>
      </c>
      <c r="T8" s="101">
        <v>707</v>
      </c>
      <c r="U8" s="18"/>
      <c r="V8" s="18"/>
      <c r="W8" s="18"/>
      <c r="X8" s="325" t="s">
        <v>77</v>
      </c>
      <c r="Y8" s="61" t="s">
        <v>78</v>
      </c>
      <c r="Z8" s="102" t="s">
        <v>79</v>
      </c>
      <c r="AA8" s="103">
        <v>47</v>
      </c>
      <c r="AB8" s="104">
        <v>1.8720000000000001</v>
      </c>
      <c r="AC8" s="105" t="s">
        <v>80</v>
      </c>
      <c r="AD8" s="106">
        <v>27</v>
      </c>
      <c r="AE8" s="107">
        <v>3.556</v>
      </c>
      <c r="AF8" s="15"/>
      <c r="AI8" s="15"/>
      <c r="AJ8" s="15"/>
      <c r="AK8" s="15"/>
      <c r="AL8" s="325" t="s">
        <v>77</v>
      </c>
      <c r="AM8" s="65" t="s">
        <v>78</v>
      </c>
      <c r="AN8" s="108" t="s">
        <v>81</v>
      </c>
      <c r="AO8" s="70">
        <v>43</v>
      </c>
      <c r="AP8" s="109">
        <v>1.907</v>
      </c>
      <c r="AQ8" s="110" t="s">
        <v>82</v>
      </c>
      <c r="AR8" s="111">
        <v>20</v>
      </c>
      <c r="AS8" s="112">
        <v>3.5</v>
      </c>
      <c r="AT8" s="68"/>
      <c r="AU8" s="12"/>
      <c r="AV8" s="12"/>
      <c r="AW8" s="33"/>
      <c r="AX8" s="33"/>
      <c r="AY8" s="33"/>
      <c r="AZ8" s="326" t="s">
        <v>77</v>
      </c>
      <c r="BA8" s="113" t="s">
        <v>78</v>
      </c>
      <c r="BB8" s="108" t="s">
        <v>83</v>
      </c>
      <c r="BC8" s="70">
        <v>10</v>
      </c>
      <c r="BD8" s="114">
        <v>1.6</v>
      </c>
      <c r="BE8" s="115" t="s">
        <v>82</v>
      </c>
      <c r="BF8" s="116">
        <v>7</v>
      </c>
      <c r="BG8" s="109">
        <v>3.714</v>
      </c>
      <c r="BH8" s="68"/>
      <c r="BN8" s="325" t="s">
        <v>77</v>
      </c>
      <c r="BO8" s="65" t="s">
        <v>78</v>
      </c>
      <c r="BP8" s="117" t="s">
        <v>84</v>
      </c>
      <c r="BQ8" s="118">
        <v>17</v>
      </c>
      <c r="BR8" s="119">
        <v>1.8240000000000001</v>
      </c>
      <c r="BS8" s="117" t="s">
        <v>85</v>
      </c>
      <c r="BT8" s="118">
        <v>6</v>
      </c>
      <c r="BU8" s="119">
        <v>3.6669999999999998</v>
      </c>
      <c r="BV8" s="68"/>
      <c r="BW8" s="120"/>
      <c r="BX8" s="120"/>
      <c r="BY8" s="120"/>
      <c r="BZ8" s="120"/>
      <c r="CA8" s="120"/>
      <c r="CB8" s="325" t="s">
        <v>77</v>
      </c>
      <c r="CC8" s="64" t="s">
        <v>78</v>
      </c>
      <c r="CD8" s="121" t="s">
        <v>81</v>
      </c>
      <c r="CE8" s="122">
        <v>25</v>
      </c>
      <c r="CF8" s="123">
        <v>1.84</v>
      </c>
      <c r="CG8" s="121" t="s">
        <v>82</v>
      </c>
      <c r="CH8" s="122">
        <v>20</v>
      </c>
      <c r="CI8" s="124">
        <v>4.0999999999999996</v>
      </c>
      <c r="CJ8" s="68"/>
      <c r="CP8" s="325" t="s">
        <v>77</v>
      </c>
      <c r="CQ8" s="64" t="s">
        <v>78</v>
      </c>
      <c r="CR8" s="125" t="s">
        <v>81</v>
      </c>
      <c r="CS8" s="126">
        <v>22</v>
      </c>
      <c r="CT8" s="109">
        <v>1.6819999999999999</v>
      </c>
      <c r="CU8" s="25" t="s">
        <v>86</v>
      </c>
      <c r="CV8" s="31">
        <v>9</v>
      </c>
      <c r="CW8" s="127">
        <v>3.556</v>
      </c>
      <c r="CX8" s="68"/>
      <c r="CY8" s="12"/>
      <c r="CZ8" s="12"/>
      <c r="DA8" s="12"/>
      <c r="DB8" s="12"/>
      <c r="DC8" s="12"/>
      <c r="DD8" s="325" t="s">
        <v>77</v>
      </c>
      <c r="DE8" s="64" t="s">
        <v>78</v>
      </c>
      <c r="DF8" s="115" t="s">
        <v>83</v>
      </c>
      <c r="DG8" s="116">
        <v>22</v>
      </c>
      <c r="DH8" s="128">
        <v>1.6359999999999999</v>
      </c>
      <c r="DI8" s="129" t="s">
        <v>87</v>
      </c>
      <c r="DJ8" s="130">
        <v>8</v>
      </c>
      <c r="DK8" s="131">
        <v>4</v>
      </c>
      <c r="DL8" s="68"/>
      <c r="DM8" s="18"/>
      <c r="DN8" s="18"/>
      <c r="DO8" s="18"/>
      <c r="DP8" s="15"/>
      <c r="DQ8" s="15"/>
      <c r="DR8" s="325" t="s">
        <v>77</v>
      </c>
      <c r="DS8" s="64" t="s">
        <v>78</v>
      </c>
      <c r="DT8" s="132" t="s">
        <v>81</v>
      </c>
      <c r="DU8" s="62">
        <v>21</v>
      </c>
      <c r="DV8" s="133">
        <v>1.667</v>
      </c>
      <c r="DW8" s="132" t="s">
        <v>88</v>
      </c>
      <c r="DX8" s="62">
        <v>9</v>
      </c>
      <c r="DY8" s="133">
        <v>3.778</v>
      </c>
      <c r="DZ8" s="68"/>
      <c r="EA8" s="16"/>
      <c r="EB8" s="16"/>
      <c r="EC8" s="16"/>
      <c r="ED8" s="16"/>
      <c r="EE8" s="16"/>
      <c r="EF8" s="325" t="s">
        <v>77</v>
      </c>
      <c r="EG8" s="64" t="s">
        <v>78</v>
      </c>
      <c r="EH8" s="132" t="s">
        <v>89</v>
      </c>
      <c r="EI8" s="62">
        <v>40</v>
      </c>
      <c r="EJ8" s="134">
        <v>1.95</v>
      </c>
      <c r="EK8" s="132" t="s">
        <v>86</v>
      </c>
      <c r="EL8" s="62">
        <v>10</v>
      </c>
      <c r="EM8" s="134">
        <v>3.5</v>
      </c>
      <c r="EN8" s="68"/>
      <c r="EO8" s="18"/>
      <c r="EP8" s="18"/>
      <c r="EQ8" s="18"/>
      <c r="ER8" s="1"/>
      <c r="ES8" s="1"/>
      <c r="ET8" s="325" t="s">
        <v>77</v>
      </c>
      <c r="EU8" s="64" t="s">
        <v>78</v>
      </c>
      <c r="EV8" s="115" t="s">
        <v>83</v>
      </c>
      <c r="EW8" s="116">
        <v>22</v>
      </c>
      <c r="EX8" s="109">
        <v>1.6359999999999999</v>
      </c>
      <c r="EY8" s="108" t="s">
        <v>90</v>
      </c>
      <c r="EZ8" s="70">
        <v>14</v>
      </c>
      <c r="FA8" s="114">
        <v>3.0710000000000002</v>
      </c>
      <c r="FB8" s="68"/>
      <c r="FC8" s="16"/>
      <c r="FD8" s="16"/>
      <c r="FE8" s="39"/>
      <c r="FF8" s="39"/>
      <c r="FG8" s="39"/>
      <c r="FH8" s="325" t="s">
        <v>77</v>
      </c>
      <c r="FI8" s="64" t="s">
        <v>78</v>
      </c>
      <c r="FJ8" s="115" t="s">
        <v>89</v>
      </c>
      <c r="FK8" s="116">
        <v>41</v>
      </c>
      <c r="FL8" s="128">
        <v>1.6830000000000001</v>
      </c>
      <c r="FM8" s="129" t="s">
        <v>90</v>
      </c>
      <c r="FN8" s="130">
        <v>19</v>
      </c>
      <c r="FO8" s="131">
        <v>3.3679999999999999</v>
      </c>
      <c r="FP8" s="68"/>
      <c r="FQ8" s="18"/>
      <c r="FR8" s="18"/>
      <c r="FS8" s="18"/>
      <c r="FT8" s="18"/>
      <c r="FU8" s="18"/>
      <c r="FV8" s="325" t="s">
        <v>77</v>
      </c>
      <c r="FW8" s="64" t="s">
        <v>78</v>
      </c>
      <c r="FX8" s="115" t="s">
        <v>91</v>
      </c>
      <c r="FY8" s="116">
        <v>14</v>
      </c>
      <c r="FZ8" s="109">
        <v>1.643</v>
      </c>
      <c r="GA8" s="115" t="s">
        <v>82</v>
      </c>
      <c r="GB8" s="116">
        <v>7</v>
      </c>
      <c r="GC8" s="109">
        <v>3.8570000000000002</v>
      </c>
      <c r="GD8" s="68"/>
      <c r="GE8" s="16"/>
      <c r="GF8" s="16"/>
      <c r="GG8" s="39"/>
      <c r="GH8" s="39"/>
      <c r="GI8" s="39"/>
      <c r="GJ8" s="325" t="s">
        <v>77</v>
      </c>
      <c r="GK8" s="64" t="s">
        <v>78</v>
      </c>
      <c r="GL8" s="115" t="s">
        <v>83</v>
      </c>
      <c r="GM8" s="116">
        <v>13</v>
      </c>
      <c r="GN8" s="109">
        <v>1.6919999999999999</v>
      </c>
      <c r="GO8" s="129" t="s">
        <v>87</v>
      </c>
      <c r="GP8" s="130">
        <v>9</v>
      </c>
      <c r="GQ8" s="135">
        <v>3.222</v>
      </c>
      <c r="GR8" s="68"/>
      <c r="GS8" s="18"/>
      <c r="GT8" s="18"/>
      <c r="GU8" s="18"/>
      <c r="GV8" s="18"/>
      <c r="GW8" s="18"/>
      <c r="GX8" s="325" t="s">
        <v>77</v>
      </c>
      <c r="GY8" s="64" t="s">
        <v>78</v>
      </c>
      <c r="GZ8" s="115" t="s">
        <v>92</v>
      </c>
      <c r="HA8" s="116">
        <v>3</v>
      </c>
      <c r="HB8" s="109">
        <v>1.333</v>
      </c>
      <c r="HC8" s="115" t="s">
        <v>90</v>
      </c>
      <c r="HD8" s="116">
        <v>11</v>
      </c>
      <c r="HE8" s="109">
        <v>3.9089999999999998</v>
      </c>
      <c r="HF8" s="68"/>
      <c r="HG8" s="16"/>
      <c r="HH8" s="16"/>
      <c r="HI8" s="39"/>
      <c r="HJ8" s="39"/>
      <c r="HK8" s="39"/>
      <c r="HL8" s="325" t="s">
        <v>77</v>
      </c>
      <c r="HM8" s="64" t="s">
        <v>78</v>
      </c>
      <c r="HN8" s="82" t="s">
        <v>83</v>
      </c>
      <c r="HO8" s="82">
        <v>8</v>
      </c>
      <c r="HP8" s="136">
        <v>1.625</v>
      </c>
      <c r="HQ8" s="132" t="s">
        <v>93</v>
      </c>
      <c r="HR8" s="62">
        <v>11</v>
      </c>
      <c r="HS8" s="134">
        <v>3.2730000000000001</v>
      </c>
      <c r="HT8" s="68"/>
      <c r="HU8" s="18"/>
      <c r="HV8" s="18"/>
      <c r="HW8" s="18"/>
      <c r="HX8" s="18"/>
      <c r="HY8" s="18"/>
      <c r="HZ8" s="325" t="s">
        <v>77</v>
      </c>
      <c r="IA8" s="64" t="s">
        <v>78</v>
      </c>
      <c r="IB8" s="115" t="s">
        <v>81</v>
      </c>
      <c r="IC8" s="116">
        <v>27</v>
      </c>
      <c r="ID8" s="109">
        <v>1.667</v>
      </c>
      <c r="IE8" s="132" t="s">
        <v>88</v>
      </c>
      <c r="IF8" s="62">
        <v>11</v>
      </c>
      <c r="IG8" s="134">
        <v>3.4550000000000001</v>
      </c>
      <c r="IH8" s="68"/>
      <c r="II8" s="18"/>
      <c r="IJ8" s="18"/>
      <c r="IK8" s="18"/>
      <c r="IL8" s="18"/>
      <c r="IM8" s="18"/>
      <c r="IN8" s="325" t="s">
        <v>77</v>
      </c>
      <c r="IO8" s="64" t="s">
        <v>78</v>
      </c>
      <c r="IP8" s="115" t="s">
        <v>94</v>
      </c>
      <c r="IQ8" s="116">
        <v>52</v>
      </c>
      <c r="IR8" s="109">
        <v>1.865</v>
      </c>
      <c r="IS8" s="115" t="s">
        <v>138</v>
      </c>
      <c r="IT8" s="116">
        <v>15</v>
      </c>
      <c r="IU8" s="109">
        <v>3.8</v>
      </c>
      <c r="IV8" s="68"/>
      <c r="IW8" s="18"/>
      <c r="IX8" s="18"/>
      <c r="IY8" s="18"/>
      <c r="IZ8" s="18"/>
      <c r="JA8" s="18"/>
      <c r="JB8" s="18"/>
      <c r="JC8" s="325" t="s">
        <v>77</v>
      </c>
      <c r="JD8" s="64" t="s">
        <v>78</v>
      </c>
      <c r="JE8" s="115" t="s">
        <v>96</v>
      </c>
      <c r="JF8" s="116">
        <v>3</v>
      </c>
      <c r="JG8" s="137">
        <v>1000</v>
      </c>
      <c r="JH8" s="108" t="s">
        <v>97</v>
      </c>
      <c r="JI8" s="70">
        <v>5</v>
      </c>
      <c r="JJ8" s="138">
        <v>3600</v>
      </c>
      <c r="JK8" s="68"/>
      <c r="JL8" s="18"/>
      <c r="JM8" s="18"/>
      <c r="JN8" s="18"/>
      <c r="JO8" s="18"/>
      <c r="JP8" s="18"/>
      <c r="JQ8" s="325" t="s">
        <v>77</v>
      </c>
      <c r="JR8" s="64" t="s">
        <v>78</v>
      </c>
      <c r="JS8" s="139" t="s">
        <v>83</v>
      </c>
      <c r="JT8" s="140">
        <v>36</v>
      </c>
      <c r="JU8" s="137">
        <v>1806</v>
      </c>
      <c r="JV8" s="141" t="s">
        <v>98</v>
      </c>
      <c r="JW8" s="142">
        <v>28</v>
      </c>
      <c r="JX8" s="143">
        <v>3179</v>
      </c>
      <c r="JY8" s="68"/>
      <c r="JZ8" s="18"/>
      <c r="KA8" s="18"/>
      <c r="KB8" s="18"/>
    </row>
    <row r="9" spans="1:290" ht="23.25" customHeight="1" x14ac:dyDescent="0.25">
      <c r="A9" s="144" t="s">
        <v>99</v>
      </c>
      <c r="B9" s="145">
        <f>B7/B8</f>
        <v>0.10501750291715285</v>
      </c>
      <c r="C9" s="146">
        <f t="shared" ref="C9:T9" si="0">C7/C8</f>
        <v>0.11790393013100436</v>
      </c>
      <c r="D9" s="147">
        <f t="shared" si="0"/>
        <v>0.28823529411764703</v>
      </c>
      <c r="E9" s="146">
        <f t="shared" si="0"/>
        <v>0.17866666666666667</v>
      </c>
      <c r="F9" s="147">
        <f t="shared" si="0"/>
        <v>0.14937759336099585</v>
      </c>
      <c r="G9" s="146">
        <f t="shared" si="0"/>
        <v>0.16624685138539042</v>
      </c>
      <c r="H9" s="147">
        <f t="shared" si="0"/>
        <v>0.15217391304347827</v>
      </c>
      <c r="I9" s="146">
        <f t="shared" si="0"/>
        <v>0.16624685138539042</v>
      </c>
      <c r="J9" s="147">
        <f t="shared" si="0"/>
        <v>0.15652173913043479</v>
      </c>
      <c r="K9" s="146">
        <f t="shared" si="0"/>
        <v>0.14767932489451477</v>
      </c>
      <c r="L9" s="147">
        <f t="shared" si="0"/>
        <v>0.16710182767624021</v>
      </c>
      <c r="M9" s="146">
        <f t="shared" si="0"/>
        <v>0.25668449197860965</v>
      </c>
      <c r="N9" s="147">
        <f t="shared" si="0"/>
        <v>0.19076923076923077</v>
      </c>
      <c r="O9" s="146">
        <f t="shared" si="0"/>
        <v>0.31764705882352939</v>
      </c>
      <c r="P9" s="147">
        <f t="shared" si="0"/>
        <v>0.20512820512820512</v>
      </c>
      <c r="Q9" s="146">
        <f t="shared" si="0"/>
        <v>0.175704989154013</v>
      </c>
      <c r="R9" s="147">
        <f t="shared" si="0"/>
        <v>0.13411764705882354</v>
      </c>
      <c r="S9" s="146">
        <f t="shared" si="0"/>
        <v>0.29545454545454547</v>
      </c>
      <c r="T9" s="147">
        <f t="shared" si="0"/>
        <v>0.11456859971711457</v>
      </c>
      <c r="U9" s="148"/>
      <c r="V9" s="148"/>
      <c r="W9" s="148"/>
      <c r="X9" s="326"/>
      <c r="Y9" s="149"/>
      <c r="Z9" s="150" t="s">
        <v>100</v>
      </c>
      <c r="AA9" s="151">
        <v>86</v>
      </c>
      <c r="AB9" s="152">
        <v>1.9530000000000001</v>
      </c>
      <c r="AC9" s="153"/>
      <c r="AE9" s="154"/>
      <c r="AG9" s="15" t="s">
        <v>101</v>
      </c>
      <c r="AH9" s="15">
        <v>90</v>
      </c>
      <c r="AI9" s="18"/>
      <c r="AJ9" s="18"/>
      <c r="AK9" s="18"/>
      <c r="AL9" s="326"/>
      <c r="AM9" s="155"/>
      <c r="AN9" s="156" t="s">
        <v>89</v>
      </c>
      <c r="AO9" s="32">
        <v>72</v>
      </c>
      <c r="AP9" s="157">
        <v>1.944</v>
      </c>
      <c r="AQ9" s="158" t="s">
        <v>102</v>
      </c>
      <c r="AR9" s="159">
        <v>8</v>
      </c>
      <c r="AS9" s="160">
        <v>3.5</v>
      </c>
      <c r="AT9" s="68"/>
      <c r="AU9" s="33" t="s">
        <v>103</v>
      </c>
      <c r="AV9" s="33">
        <v>81</v>
      </c>
      <c r="AW9" s="33"/>
      <c r="AX9" s="33"/>
      <c r="AY9" s="33"/>
      <c r="AZ9" s="326"/>
      <c r="BA9" s="149"/>
      <c r="BB9" s="25" t="s">
        <v>84</v>
      </c>
      <c r="BC9" s="31">
        <v>10</v>
      </c>
      <c r="BD9" s="127">
        <v>1.8</v>
      </c>
      <c r="BE9" s="156" t="s">
        <v>104</v>
      </c>
      <c r="BF9" s="32">
        <v>4</v>
      </c>
      <c r="BG9" s="157">
        <v>3.75</v>
      </c>
      <c r="BH9" s="68"/>
      <c r="BI9" s="34" t="s">
        <v>105</v>
      </c>
      <c r="BJ9" s="34">
        <v>49</v>
      </c>
      <c r="BN9" s="326"/>
      <c r="BO9" s="155"/>
      <c r="BP9" s="161" t="s">
        <v>81</v>
      </c>
      <c r="BQ9" s="162">
        <v>22</v>
      </c>
      <c r="BR9" s="163">
        <v>1.909</v>
      </c>
      <c r="BS9" s="81" t="s">
        <v>88</v>
      </c>
      <c r="BT9" s="82">
        <v>9</v>
      </c>
      <c r="BU9" s="164">
        <v>3.778</v>
      </c>
      <c r="BV9" s="68"/>
      <c r="BW9" s="33" t="s">
        <v>106</v>
      </c>
      <c r="BX9" s="33">
        <v>67</v>
      </c>
      <c r="BY9" s="33"/>
      <c r="BZ9" s="33"/>
      <c r="CA9" s="33"/>
      <c r="CB9" s="326"/>
      <c r="CC9" s="82"/>
      <c r="CD9" s="165" t="s">
        <v>83</v>
      </c>
      <c r="CE9" s="166">
        <v>25</v>
      </c>
      <c r="CF9" s="167">
        <v>1.96</v>
      </c>
      <c r="CG9" s="153"/>
      <c r="CI9" s="154"/>
      <c r="CJ9" s="68"/>
      <c r="CK9" s="34" t="s">
        <v>107</v>
      </c>
      <c r="CL9" s="34">
        <v>72</v>
      </c>
      <c r="CP9" s="326"/>
      <c r="CQ9" s="82"/>
      <c r="CR9" s="168" t="s">
        <v>89</v>
      </c>
      <c r="CS9" s="169">
        <v>42</v>
      </c>
      <c r="CT9" s="157">
        <v>1.69</v>
      </c>
      <c r="CW9" s="170"/>
      <c r="CX9" s="68"/>
      <c r="CY9" s="33" t="s">
        <v>108</v>
      </c>
      <c r="CZ9" s="33">
        <v>66</v>
      </c>
      <c r="DA9" s="33"/>
      <c r="DB9" s="33"/>
      <c r="DC9" s="33"/>
      <c r="DD9" s="326"/>
      <c r="DE9" s="82"/>
      <c r="DF9" s="156" t="s">
        <v>81</v>
      </c>
      <c r="DG9" s="32">
        <v>25</v>
      </c>
      <c r="DH9" s="171">
        <v>2.04</v>
      </c>
      <c r="DI9" s="156" t="s">
        <v>82</v>
      </c>
      <c r="DJ9" s="32">
        <v>13</v>
      </c>
      <c r="DK9" s="171">
        <v>4.2309999999999999</v>
      </c>
      <c r="DL9" s="68"/>
      <c r="DM9" s="15" t="s">
        <v>109</v>
      </c>
      <c r="DN9" s="15">
        <v>70</v>
      </c>
      <c r="DR9" s="326"/>
      <c r="DS9" s="82"/>
      <c r="DT9" s="81" t="s">
        <v>83</v>
      </c>
      <c r="DU9" s="82">
        <v>23</v>
      </c>
      <c r="DV9" s="172">
        <v>1.87</v>
      </c>
      <c r="DW9" s="173" t="s">
        <v>110</v>
      </c>
      <c r="DX9" s="174">
        <v>7</v>
      </c>
      <c r="DY9" s="175">
        <v>4</v>
      </c>
      <c r="DZ9" s="68"/>
      <c r="EA9" s="39" t="s">
        <v>108</v>
      </c>
      <c r="EB9" s="39">
        <v>66</v>
      </c>
      <c r="EC9" s="39"/>
      <c r="ED9" s="39"/>
      <c r="EE9" s="39"/>
      <c r="EF9" s="326"/>
      <c r="EG9" s="82"/>
      <c r="EH9" s="81" t="s">
        <v>92</v>
      </c>
      <c r="EI9" s="82">
        <v>10</v>
      </c>
      <c r="EJ9" s="164">
        <v>2</v>
      </c>
      <c r="EK9" s="81" t="s">
        <v>90</v>
      </c>
      <c r="EL9" s="82">
        <v>20</v>
      </c>
      <c r="EM9" s="164">
        <v>3.5</v>
      </c>
      <c r="EN9" s="68"/>
      <c r="EO9" s="15" t="s">
        <v>111</v>
      </c>
      <c r="EP9" s="15">
        <v>72</v>
      </c>
      <c r="ER9" s="1"/>
      <c r="ES9" s="1"/>
      <c r="ET9" s="326"/>
      <c r="EU9" s="82"/>
      <c r="EV9" s="156" t="s">
        <v>81</v>
      </c>
      <c r="EW9" s="32">
        <v>26</v>
      </c>
      <c r="EX9" s="157">
        <v>2</v>
      </c>
      <c r="EY9" s="176" t="s">
        <v>86</v>
      </c>
      <c r="EZ9" s="177">
        <v>14</v>
      </c>
      <c r="FA9" s="178">
        <v>3.1429999999999998</v>
      </c>
      <c r="FB9" s="68"/>
      <c r="FC9" s="39" t="s">
        <v>109</v>
      </c>
      <c r="FD9" s="39">
        <v>70</v>
      </c>
      <c r="FE9" s="39"/>
      <c r="FF9" s="39"/>
      <c r="FG9" s="39"/>
      <c r="FH9" s="326"/>
      <c r="FI9" s="82"/>
      <c r="FJ9" s="156" t="s">
        <v>81</v>
      </c>
      <c r="FK9" s="32">
        <v>21</v>
      </c>
      <c r="FL9" s="171">
        <v>1.714</v>
      </c>
      <c r="FM9" s="25" t="s">
        <v>86</v>
      </c>
      <c r="FN9" s="31">
        <v>8</v>
      </c>
      <c r="FO9" s="179">
        <v>3.5</v>
      </c>
      <c r="FP9" s="68"/>
      <c r="FQ9" s="15" t="s">
        <v>112</v>
      </c>
      <c r="FR9" s="15">
        <v>64</v>
      </c>
      <c r="FV9" s="326"/>
      <c r="FW9" s="82"/>
      <c r="FX9" s="25" t="s">
        <v>81</v>
      </c>
      <c r="FY9" s="31">
        <v>17</v>
      </c>
      <c r="FZ9" s="157">
        <v>1.8819999999999999</v>
      </c>
      <c r="GA9" s="25"/>
      <c r="GC9" s="127"/>
      <c r="GD9" s="68"/>
      <c r="GE9" s="39" t="s">
        <v>113</v>
      </c>
      <c r="GF9" s="39">
        <v>54</v>
      </c>
      <c r="GG9" s="39"/>
      <c r="GH9" s="39"/>
      <c r="GI9" s="39"/>
      <c r="GJ9" s="326"/>
      <c r="GK9" s="82"/>
      <c r="GL9" s="25" t="s">
        <v>114</v>
      </c>
      <c r="GM9" s="31">
        <v>18</v>
      </c>
      <c r="GN9" s="127">
        <v>2</v>
      </c>
      <c r="GO9" s="156" t="s">
        <v>93</v>
      </c>
      <c r="GP9" s="32">
        <v>7</v>
      </c>
      <c r="GQ9" s="157">
        <v>3.8570000000000002</v>
      </c>
      <c r="GR9" s="68"/>
      <c r="GS9" s="15" t="s">
        <v>115</v>
      </c>
      <c r="GT9" s="15">
        <v>62</v>
      </c>
      <c r="GX9" s="326"/>
      <c r="GY9" s="82"/>
      <c r="GZ9" s="156" t="s">
        <v>89</v>
      </c>
      <c r="HA9" s="32">
        <v>17</v>
      </c>
      <c r="HB9" s="157">
        <v>1.5880000000000001</v>
      </c>
      <c r="HC9" s="25" t="s">
        <v>116</v>
      </c>
      <c r="HD9" s="31">
        <v>2</v>
      </c>
      <c r="HE9" s="127">
        <v>3.5</v>
      </c>
      <c r="HF9" s="68"/>
      <c r="HG9" s="39" t="s">
        <v>117</v>
      </c>
      <c r="HH9" s="39">
        <v>48</v>
      </c>
      <c r="HI9" s="39"/>
      <c r="HJ9" s="39"/>
      <c r="HK9" s="39"/>
      <c r="HL9" s="326"/>
      <c r="HM9" s="82"/>
      <c r="HN9" s="82" t="s">
        <v>114</v>
      </c>
      <c r="HO9" s="82">
        <v>14</v>
      </c>
      <c r="HP9" s="136">
        <v>2.0710000000000002</v>
      </c>
      <c r="HQ9" s="81" t="s">
        <v>95</v>
      </c>
      <c r="HR9" s="82">
        <v>10</v>
      </c>
      <c r="HS9" s="164">
        <v>3.3</v>
      </c>
      <c r="HT9" s="68"/>
      <c r="HU9" s="15" t="s">
        <v>115</v>
      </c>
      <c r="HV9" s="15">
        <v>62</v>
      </c>
      <c r="HZ9" s="326"/>
      <c r="IA9" s="82"/>
      <c r="IB9" s="156" t="s">
        <v>84</v>
      </c>
      <c r="IC9" s="32">
        <v>29</v>
      </c>
      <c r="ID9" s="157">
        <v>1.8620000000000001</v>
      </c>
      <c r="IE9" s="81" t="s">
        <v>86</v>
      </c>
      <c r="IF9" s="82">
        <v>13</v>
      </c>
      <c r="IG9" s="164">
        <v>3.5379999999999998</v>
      </c>
      <c r="IH9" s="68"/>
      <c r="II9" s="15" t="s">
        <v>103</v>
      </c>
      <c r="IJ9" s="15">
        <v>81</v>
      </c>
      <c r="IN9" s="326"/>
      <c r="IO9" s="82"/>
      <c r="IP9" s="156" t="s">
        <v>83</v>
      </c>
      <c r="IQ9" s="32">
        <v>25</v>
      </c>
      <c r="IR9" s="157">
        <v>2.04</v>
      </c>
      <c r="IS9" s="25"/>
      <c r="IU9" s="127"/>
      <c r="IV9" s="68"/>
      <c r="IW9" s="15" t="s">
        <v>119</v>
      </c>
      <c r="IX9" s="15">
        <v>57</v>
      </c>
      <c r="JC9" s="326"/>
      <c r="JD9" s="82"/>
      <c r="JE9" s="156" t="s">
        <v>114</v>
      </c>
      <c r="JF9" s="32">
        <v>8</v>
      </c>
      <c r="JG9" s="180">
        <v>1500</v>
      </c>
      <c r="JH9" s="176" t="s">
        <v>102</v>
      </c>
      <c r="JI9" s="177">
        <v>3</v>
      </c>
      <c r="JJ9" s="181">
        <v>3667</v>
      </c>
      <c r="JK9" s="68"/>
      <c r="JL9" s="15" t="s">
        <v>120</v>
      </c>
      <c r="JM9" s="15">
        <v>52</v>
      </c>
      <c r="JQ9" s="326"/>
      <c r="JR9" s="82"/>
      <c r="JS9" s="182" t="s">
        <v>94</v>
      </c>
      <c r="JT9" s="183">
        <v>75</v>
      </c>
      <c r="JU9" s="180">
        <v>1880</v>
      </c>
      <c r="JV9" s="184" t="s">
        <v>121</v>
      </c>
      <c r="JW9" s="41">
        <v>18</v>
      </c>
      <c r="JX9" s="185">
        <v>3222</v>
      </c>
      <c r="JY9" s="68"/>
      <c r="JZ9" s="15" t="s">
        <v>103</v>
      </c>
      <c r="KA9" s="15">
        <v>81</v>
      </c>
    </row>
    <row r="10" spans="1:290" ht="23.25" customHeight="1" x14ac:dyDescent="0.25">
      <c r="A10" s="144" t="s">
        <v>122</v>
      </c>
      <c r="B10" s="186"/>
      <c r="C10" s="153">
        <v>12</v>
      </c>
      <c r="D10" s="154"/>
      <c r="E10" s="187">
        <v>19</v>
      </c>
      <c r="F10" s="188"/>
      <c r="G10" s="187">
        <v>19</v>
      </c>
      <c r="H10" s="188"/>
      <c r="I10" s="187">
        <v>34</v>
      </c>
      <c r="J10" s="188"/>
      <c r="K10" s="187">
        <v>21</v>
      </c>
      <c r="L10" s="188"/>
      <c r="M10" s="187">
        <v>23</v>
      </c>
      <c r="N10" s="188"/>
      <c r="O10" s="187">
        <v>31</v>
      </c>
      <c r="P10" s="188"/>
      <c r="Q10" s="187">
        <v>13</v>
      </c>
      <c r="R10" s="188"/>
      <c r="S10" s="187">
        <v>22</v>
      </c>
      <c r="T10" s="59"/>
      <c r="U10" s="60"/>
      <c r="V10" s="60"/>
      <c r="W10" s="60"/>
      <c r="X10" s="326"/>
      <c r="Y10" s="189"/>
      <c r="Z10" s="150" t="s">
        <v>123</v>
      </c>
      <c r="AA10" s="151">
        <v>46</v>
      </c>
      <c r="AB10" s="152">
        <v>2</v>
      </c>
      <c r="AC10" s="190"/>
      <c r="AD10" s="191"/>
      <c r="AE10" s="192"/>
      <c r="AF10" s="18"/>
      <c r="AG10" s="15" t="s">
        <v>124</v>
      </c>
      <c r="AH10" s="15">
        <v>857</v>
      </c>
      <c r="AL10" s="326"/>
      <c r="AM10" s="193"/>
      <c r="AN10" s="176" t="s">
        <v>92</v>
      </c>
      <c r="AO10" s="177">
        <v>18</v>
      </c>
      <c r="AP10" s="178">
        <v>2.1110000000000002</v>
      </c>
      <c r="AQ10" s="194" t="s">
        <v>125</v>
      </c>
      <c r="AR10" s="195">
        <v>7</v>
      </c>
      <c r="AS10" s="196">
        <v>3.5710000000000002</v>
      </c>
      <c r="AT10" s="68"/>
      <c r="AU10" s="33" t="s">
        <v>126</v>
      </c>
      <c r="AV10" s="33">
        <v>687</v>
      </c>
      <c r="AW10" s="33"/>
      <c r="AX10" s="33"/>
      <c r="AY10" s="33"/>
      <c r="AZ10" s="326"/>
      <c r="BA10" s="189"/>
      <c r="BB10" s="176" t="s">
        <v>89</v>
      </c>
      <c r="BC10" s="177">
        <v>14</v>
      </c>
      <c r="BD10" s="178">
        <v>2</v>
      </c>
      <c r="BE10" s="176" t="s">
        <v>93</v>
      </c>
      <c r="BF10" s="177">
        <v>6</v>
      </c>
      <c r="BG10" s="178">
        <v>4.5</v>
      </c>
      <c r="BH10" s="68"/>
      <c r="BI10" s="34" t="s">
        <v>127</v>
      </c>
      <c r="BJ10" s="34">
        <v>170</v>
      </c>
      <c r="BN10" s="326"/>
      <c r="BO10" s="193"/>
      <c r="BP10" s="176" t="s">
        <v>114</v>
      </c>
      <c r="BQ10" s="177">
        <v>24</v>
      </c>
      <c r="BR10" s="178">
        <v>1.917</v>
      </c>
      <c r="BS10" s="25"/>
      <c r="BU10" s="127"/>
      <c r="BV10" s="68"/>
      <c r="BW10" s="197" t="s">
        <v>128</v>
      </c>
      <c r="BX10" s="197">
        <v>375</v>
      </c>
      <c r="BY10" s="197"/>
      <c r="BZ10" s="197"/>
      <c r="CA10" s="197"/>
      <c r="CB10" s="326"/>
      <c r="CC10" s="83"/>
      <c r="CD10" s="198" t="s">
        <v>89</v>
      </c>
      <c r="CE10" s="199">
        <v>41</v>
      </c>
      <c r="CF10" s="200">
        <v>1.976</v>
      </c>
      <c r="CG10" s="153"/>
      <c r="CI10" s="154"/>
      <c r="CJ10" s="68"/>
      <c r="CK10" s="34" t="s">
        <v>129</v>
      </c>
      <c r="CL10" s="34">
        <v>482</v>
      </c>
      <c r="CP10" s="326"/>
      <c r="CQ10" s="83"/>
      <c r="CR10" s="201" t="s">
        <v>84</v>
      </c>
      <c r="CS10" s="202">
        <v>18</v>
      </c>
      <c r="CT10" s="178">
        <v>1.944</v>
      </c>
      <c r="CU10" s="153"/>
      <c r="CW10" s="170"/>
      <c r="CX10" s="68"/>
      <c r="CY10" s="33" t="s">
        <v>130</v>
      </c>
      <c r="CZ10" s="33">
        <v>397</v>
      </c>
      <c r="DA10" s="33"/>
      <c r="DB10" s="33"/>
      <c r="DC10" s="33"/>
      <c r="DD10" s="326"/>
      <c r="DE10" s="83"/>
      <c r="DF10" s="203" t="s">
        <v>114</v>
      </c>
      <c r="DG10" s="27">
        <v>31</v>
      </c>
      <c r="DH10" s="204">
        <v>2.097</v>
      </c>
      <c r="DI10" s="25"/>
      <c r="DK10" s="179"/>
      <c r="DL10" s="68"/>
      <c r="DM10" s="15" t="s">
        <v>131</v>
      </c>
      <c r="DN10" s="15">
        <v>460</v>
      </c>
      <c r="DR10" s="326"/>
      <c r="DS10" s="83"/>
      <c r="DT10" s="173" t="s">
        <v>114</v>
      </c>
      <c r="DU10" s="174">
        <v>24</v>
      </c>
      <c r="DV10" s="175">
        <v>1.875</v>
      </c>
      <c r="DW10" s="153"/>
      <c r="DY10" s="154"/>
      <c r="DZ10" s="68"/>
      <c r="EA10" s="39" t="s">
        <v>130</v>
      </c>
      <c r="EB10" s="39">
        <v>397</v>
      </c>
      <c r="EC10" s="39"/>
      <c r="ED10" s="39"/>
      <c r="EE10" s="39"/>
      <c r="EF10" s="326"/>
      <c r="EG10" s="83"/>
      <c r="EH10" s="173" t="s">
        <v>91</v>
      </c>
      <c r="EI10" s="174">
        <v>31</v>
      </c>
      <c r="EJ10" s="205">
        <v>2.032</v>
      </c>
      <c r="EK10" s="173" t="s">
        <v>82</v>
      </c>
      <c r="EL10" s="174">
        <v>19</v>
      </c>
      <c r="EM10" s="205">
        <v>4.1050000000000004</v>
      </c>
      <c r="EN10" s="68"/>
      <c r="EO10" s="15" t="s">
        <v>131</v>
      </c>
      <c r="EP10" s="15">
        <v>460</v>
      </c>
      <c r="ER10" s="1"/>
      <c r="ES10" s="1"/>
      <c r="ET10" s="326"/>
      <c r="EU10" s="83"/>
      <c r="EV10" s="176" t="s">
        <v>114</v>
      </c>
      <c r="EW10" s="177">
        <v>31</v>
      </c>
      <c r="EX10" s="178">
        <v>2.0649999999999999</v>
      </c>
      <c r="EY10" s="176" t="s">
        <v>132</v>
      </c>
      <c r="EZ10" s="177">
        <v>13</v>
      </c>
      <c r="FA10" s="178">
        <v>3.2309999999999999</v>
      </c>
      <c r="FB10" s="68"/>
      <c r="FC10" s="39" t="s">
        <v>133</v>
      </c>
      <c r="FD10" s="39">
        <v>474</v>
      </c>
      <c r="FE10" s="39"/>
      <c r="FF10" s="39"/>
      <c r="FG10" s="39"/>
      <c r="FH10" s="326"/>
      <c r="FI10" s="83"/>
      <c r="FJ10" s="176" t="s">
        <v>84</v>
      </c>
      <c r="FK10" s="177">
        <v>19</v>
      </c>
      <c r="FL10" s="206">
        <v>2</v>
      </c>
      <c r="FM10" s="25"/>
      <c r="FO10" s="179"/>
      <c r="FP10" s="68"/>
      <c r="FQ10" s="15" t="s">
        <v>134</v>
      </c>
      <c r="FR10" s="15">
        <v>383</v>
      </c>
      <c r="FV10" s="326"/>
      <c r="FW10" s="83"/>
      <c r="FX10" s="176" t="s">
        <v>83</v>
      </c>
      <c r="FY10" s="177">
        <v>13</v>
      </c>
      <c r="FZ10" s="178">
        <v>1.923</v>
      </c>
      <c r="GA10" s="203"/>
      <c r="GB10" s="27"/>
      <c r="GC10" s="207"/>
      <c r="GD10" s="68"/>
      <c r="GE10" s="39" t="s">
        <v>127</v>
      </c>
      <c r="GF10" s="39">
        <v>170</v>
      </c>
      <c r="GG10" s="39"/>
      <c r="GH10" s="39"/>
      <c r="GI10" s="39"/>
      <c r="GJ10" s="326"/>
      <c r="GK10" s="83"/>
      <c r="GL10" s="176" t="s">
        <v>84</v>
      </c>
      <c r="GM10" s="177">
        <v>15</v>
      </c>
      <c r="GN10" s="178">
        <v>2.0670000000000002</v>
      </c>
      <c r="GO10" s="203" t="s">
        <v>97</v>
      </c>
      <c r="GP10" s="27">
        <v>6</v>
      </c>
      <c r="GQ10" s="207">
        <v>4.5</v>
      </c>
      <c r="GR10" s="68"/>
      <c r="GS10" s="15" t="s">
        <v>135</v>
      </c>
      <c r="GT10" s="15">
        <v>325</v>
      </c>
      <c r="GX10" s="326"/>
      <c r="GY10" s="83"/>
      <c r="GZ10" s="156" t="s">
        <v>81</v>
      </c>
      <c r="HA10" s="32">
        <v>10</v>
      </c>
      <c r="HB10" s="157">
        <v>1.6</v>
      </c>
      <c r="HC10" s="25" t="s">
        <v>82</v>
      </c>
      <c r="HD10" s="31">
        <v>4</v>
      </c>
      <c r="HE10" s="127">
        <v>3.5</v>
      </c>
      <c r="HF10" s="68"/>
      <c r="HG10" s="39" t="s">
        <v>136</v>
      </c>
      <c r="HH10" s="39">
        <v>187</v>
      </c>
      <c r="HI10" s="39"/>
      <c r="HJ10" s="39"/>
      <c r="HK10" s="39"/>
      <c r="HL10" s="326"/>
      <c r="HM10" s="83"/>
      <c r="HN10" s="82" t="s">
        <v>84</v>
      </c>
      <c r="HO10" s="82">
        <v>12</v>
      </c>
      <c r="HP10" s="136">
        <v>2.0830000000000002</v>
      </c>
      <c r="HQ10" s="81" t="s">
        <v>90</v>
      </c>
      <c r="HR10" s="82">
        <v>7</v>
      </c>
      <c r="HS10" s="164">
        <v>3.714</v>
      </c>
      <c r="HT10" s="68"/>
      <c r="HU10" s="15" t="s">
        <v>135</v>
      </c>
      <c r="HV10" s="15">
        <v>325</v>
      </c>
      <c r="HZ10" s="326"/>
      <c r="IA10" s="83"/>
      <c r="IB10" s="176" t="s">
        <v>83</v>
      </c>
      <c r="IC10" s="177">
        <v>21</v>
      </c>
      <c r="ID10" s="178">
        <v>1.952</v>
      </c>
      <c r="IE10" s="81" t="s">
        <v>97</v>
      </c>
      <c r="IF10" s="82">
        <v>11</v>
      </c>
      <c r="IG10" s="164">
        <v>3.5449999999999999</v>
      </c>
      <c r="IH10" s="68"/>
      <c r="II10" s="15" t="s">
        <v>137</v>
      </c>
      <c r="IJ10" s="15">
        <v>461</v>
      </c>
      <c r="IN10" s="326"/>
      <c r="IO10" s="83"/>
      <c r="IP10" s="176" t="s">
        <v>114</v>
      </c>
      <c r="IQ10" s="177">
        <v>26</v>
      </c>
      <c r="IR10" s="178">
        <v>2.1150000000000002</v>
      </c>
      <c r="IS10" s="25"/>
      <c r="IU10" s="127"/>
      <c r="IV10" s="68"/>
      <c r="IW10" s="15" t="s">
        <v>139</v>
      </c>
      <c r="IX10" s="15">
        <v>425</v>
      </c>
      <c r="JC10" s="326"/>
      <c r="JD10" s="83"/>
      <c r="JE10" s="156" t="s">
        <v>140</v>
      </c>
      <c r="JF10" s="32">
        <v>13</v>
      </c>
      <c r="JG10" s="180">
        <v>1769</v>
      </c>
      <c r="JH10" s="156" t="s">
        <v>138</v>
      </c>
      <c r="JI10" s="32">
        <v>8</v>
      </c>
      <c r="JJ10" s="180">
        <v>4875</v>
      </c>
      <c r="JK10" s="68"/>
      <c r="JL10" s="15" t="s">
        <v>141</v>
      </c>
      <c r="JM10" s="15">
        <v>176</v>
      </c>
      <c r="JQ10" s="326"/>
      <c r="JR10" s="83"/>
      <c r="JS10" s="184" t="s">
        <v>140</v>
      </c>
      <c r="JT10" s="41">
        <v>34</v>
      </c>
      <c r="JU10" s="185">
        <v>1912</v>
      </c>
      <c r="JV10" s="184" t="s">
        <v>97</v>
      </c>
      <c r="JW10" s="41">
        <v>12</v>
      </c>
      <c r="JX10" s="185">
        <v>3250</v>
      </c>
      <c r="JY10" s="68"/>
      <c r="JZ10" s="15" t="s">
        <v>142</v>
      </c>
      <c r="KA10" s="15">
        <v>707</v>
      </c>
    </row>
    <row r="11" spans="1:290" ht="23.25" customHeight="1" x14ac:dyDescent="0.25">
      <c r="A11" s="208" t="s">
        <v>143</v>
      </c>
      <c r="B11" s="209"/>
      <c r="C11" s="210">
        <f>C10/SQRT(C7*D7)</f>
        <v>0.19047619047619047</v>
      </c>
      <c r="D11" s="211"/>
      <c r="E11" s="210">
        <f>E10/SQRT(E7*F7)</f>
        <v>0.27355833476743074</v>
      </c>
      <c r="F11" s="211"/>
      <c r="G11" s="210">
        <f>G10/SQRT(G7*H7)</f>
        <v>0.27953269600983732</v>
      </c>
      <c r="H11" s="211"/>
      <c r="I11" s="210">
        <f>I10/SQRT(I7*J7)</f>
        <v>0.49322002520781055</v>
      </c>
      <c r="J11" s="211"/>
      <c r="K11" s="210">
        <f>K10/SQRT(K7*L7)</f>
        <v>0.31374750995027834</v>
      </c>
      <c r="L11" s="211"/>
      <c r="M11" s="210">
        <f>M10/SQRT(M7*N7)</f>
        <v>0.42161045568639072</v>
      </c>
      <c r="N11" s="211"/>
      <c r="O11" s="210">
        <f>O10/SQRT(O7*P7)</f>
        <v>0.6088975060217493</v>
      </c>
      <c r="P11" s="211"/>
      <c r="Q11" s="210">
        <f>Q10/SQRT(Q7*R7)</f>
        <v>0.19132134046495075</v>
      </c>
      <c r="R11" s="211"/>
      <c r="S11" s="210">
        <f>S10/SQRT(S7*T7)</f>
        <v>0.33898345324875112</v>
      </c>
      <c r="T11" s="211"/>
      <c r="U11" s="212"/>
      <c r="V11" s="212"/>
      <c r="W11" s="212"/>
      <c r="X11" s="326"/>
      <c r="Y11" s="57"/>
      <c r="Z11" s="150" t="s">
        <v>144</v>
      </c>
      <c r="AA11" s="151">
        <v>37</v>
      </c>
      <c r="AB11" s="152">
        <v>2.0539999999999998</v>
      </c>
      <c r="AC11" s="190"/>
      <c r="AD11" s="191"/>
      <c r="AE11" s="192"/>
      <c r="AL11" s="326"/>
      <c r="AM11" s="154"/>
      <c r="AN11" s="25" t="s">
        <v>83</v>
      </c>
      <c r="AO11" s="31">
        <v>36</v>
      </c>
      <c r="AP11" s="157">
        <v>2.1110000000000002</v>
      </c>
      <c r="AQ11" s="158" t="s">
        <v>110</v>
      </c>
      <c r="AR11" s="159">
        <v>9</v>
      </c>
      <c r="AS11" s="160">
        <v>4.1109999999999998</v>
      </c>
      <c r="AT11" s="68"/>
      <c r="AU11" s="33" t="s">
        <v>145</v>
      </c>
      <c r="AV11" s="33"/>
      <c r="AW11" s="33"/>
      <c r="AX11" s="33"/>
      <c r="AY11" s="33"/>
      <c r="AZ11" s="326"/>
      <c r="BA11" s="57"/>
      <c r="BB11" s="25" t="s">
        <v>114</v>
      </c>
      <c r="BC11" s="31">
        <v>8</v>
      </c>
      <c r="BD11" s="127">
        <v>1.875</v>
      </c>
      <c r="BE11" s="25" t="s">
        <v>146</v>
      </c>
      <c r="BF11" s="31">
        <v>4</v>
      </c>
      <c r="BG11" s="127">
        <v>5</v>
      </c>
      <c r="BH11" s="68"/>
      <c r="BI11" s="34" t="s">
        <v>145</v>
      </c>
      <c r="BN11" s="326"/>
      <c r="BO11" s="154"/>
      <c r="BP11" s="161" t="s">
        <v>89</v>
      </c>
      <c r="BQ11" s="162">
        <v>45</v>
      </c>
      <c r="BR11" s="163">
        <v>1.9330000000000001</v>
      </c>
      <c r="BS11" s="25"/>
      <c r="BU11" s="127"/>
      <c r="BV11" s="68"/>
      <c r="BW11" s="33" t="s">
        <v>145</v>
      </c>
      <c r="BX11" s="33"/>
      <c r="BY11" s="33"/>
      <c r="BZ11" s="33"/>
      <c r="CA11" s="33"/>
      <c r="CB11" s="326"/>
      <c r="CD11" s="165" t="s">
        <v>91</v>
      </c>
      <c r="CE11" s="166">
        <v>33</v>
      </c>
      <c r="CF11" s="167">
        <v>2.0609999999999999</v>
      </c>
      <c r="CG11" s="81"/>
      <c r="CH11" s="82"/>
      <c r="CI11" s="172"/>
      <c r="CJ11" s="68"/>
      <c r="CK11" s="34" t="s">
        <v>145</v>
      </c>
      <c r="CP11" s="326"/>
      <c r="CR11" s="168" t="s">
        <v>91</v>
      </c>
      <c r="CS11" s="169">
        <v>23</v>
      </c>
      <c r="CT11" s="157">
        <v>2.1739999999999999</v>
      </c>
      <c r="CU11" s="153"/>
      <c r="CW11" s="170"/>
      <c r="CX11" s="68"/>
      <c r="CY11" s="33" t="s">
        <v>145</v>
      </c>
      <c r="CZ11" s="33"/>
      <c r="DA11" s="33"/>
      <c r="DB11" s="33"/>
      <c r="DC11" s="33"/>
      <c r="DD11" s="326"/>
      <c r="DF11" s="156" t="s">
        <v>84</v>
      </c>
      <c r="DG11" s="32">
        <v>19</v>
      </c>
      <c r="DH11" s="171">
        <v>2.1579999999999999</v>
      </c>
      <c r="DI11" s="25"/>
      <c r="DK11" s="179"/>
      <c r="DL11" s="68"/>
      <c r="DM11" s="15" t="s">
        <v>145</v>
      </c>
      <c r="DR11" s="326"/>
      <c r="DT11" s="81" t="s">
        <v>84</v>
      </c>
      <c r="DU11" s="82">
        <v>18</v>
      </c>
      <c r="DV11" s="172">
        <v>1.944</v>
      </c>
      <c r="DW11" s="81"/>
      <c r="DX11" s="82"/>
      <c r="DY11" s="213"/>
      <c r="DZ11" s="68"/>
      <c r="EA11" s="39" t="s">
        <v>145</v>
      </c>
      <c r="EB11" s="39"/>
      <c r="EC11" s="39"/>
      <c r="ED11" s="39"/>
      <c r="EE11" s="39"/>
      <c r="EF11" s="326"/>
      <c r="EH11" s="81" t="s">
        <v>81</v>
      </c>
      <c r="EI11" s="82">
        <v>26</v>
      </c>
      <c r="EJ11" s="164">
        <v>2.0379999999999998</v>
      </c>
      <c r="EK11" s="81" t="s">
        <v>97</v>
      </c>
      <c r="EL11" s="82">
        <v>8</v>
      </c>
      <c r="EM11" s="164">
        <v>3.5</v>
      </c>
      <c r="EN11" s="68"/>
      <c r="EO11" s="15" t="s">
        <v>145</v>
      </c>
      <c r="ET11" s="326"/>
      <c r="EV11" s="156" t="s">
        <v>84</v>
      </c>
      <c r="EW11" s="32">
        <v>18</v>
      </c>
      <c r="EX11" s="157">
        <v>2.1110000000000002</v>
      </c>
      <c r="EY11" s="176" t="s">
        <v>93</v>
      </c>
      <c r="EZ11" s="177">
        <v>17</v>
      </c>
      <c r="FA11" s="178">
        <v>3.2349999999999999</v>
      </c>
      <c r="FB11" s="68"/>
      <c r="FC11" s="39" t="s">
        <v>145</v>
      </c>
      <c r="FD11" s="39"/>
      <c r="FE11" s="39"/>
      <c r="FF11" s="39"/>
      <c r="FG11" s="39"/>
      <c r="FH11" s="326"/>
      <c r="FJ11" s="25" t="s">
        <v>91</v>
      </c>
      <c r="FK11" s="31">
        <v>20</v>
      </c>
      <c r="FL11" s="179">
        <v>2.1</v>
      </c>
      <c r="FM11" s="156"/>
      <c r="FN11" s="32"/>
      <c r="FO11" s="171"/>
      <c r="FP11" s="68"/>
      <c r="FQ11" s="15" t="s">
        <v>145</v>
      </c>
      <c r="FV11" s="326"/>
      <c r="FX11" s="156" t="s">
        <v>89</v>
      </c>
      <c r="FY11" s="32">
        <v>16</v>
      </c>
      <c r="FZ11" s="157">
        <v>1.9379999999999999</v>
      </c>
      <c r="GA11" s="156"/>
      <c r="GB11" s="32"/>
      <c r="GC11" s="157"/>
      <c r="GD11" s="68"/>
      <c r="GE11" s="39" t="s">
        <v>145</v>
      </c>
      <c r="GF11" s="39"/>
      <c r="GG11" s="39"/>
      <c r="GH11" s="39"/>
      <c r="GI11" s="39"/>
      <c r="GJ11" s="326"/>
      <c r="GL11" s="81" t="s">
        <v>81</v>
      </c>
      <c r="GM11" s="82">
        <v>15</v>
      </c>
      <c r="GN11" s="164">
        <v>2.0670000000000002</v>
      </c>
      <c r="GO11" s="81"/>
      <c r="GP11" s="82"/>
      <c r="GQ11" s="164"/>
      <c r="GR11" s="68"/>
      <c r="GS11" s="15" t="s">
        <v>145</v>
      </c>
      <c r="GX11" s="326"/>
      <c r="GZ11" s="203" t="s">
        <v>83</v>
      </c>
      <c r="HA11" s="27">
        <v>11</v>
      </c>
      <c r="HB11" s="178">
        <v>1.6359999999999999</v>
      </c>
      <c r="HC11" s="156" t="s">
        <v>147</v>
      </c>
      <c r="HD11" s="32">
        <v>2</v>
      </c>
      <c r="HE11" s="157">
        <v>3.5</v>
      </c>
      <c r="HF11" s="68"/>
      <c r="HG11" s="39" t="s">
        <v>145</v>
      </c>
      <c r="HH11" s="39"/>
      <c r="HI11" s="39"/>
      <c r="HJ11" s="39"/>
      <c r="HK11" s="39"/>
      <c r="HL11" s="326"/>
      <c r="HN11" s="174" t="s">
        <v>89</v>
      </c>
      <c r="HO11" s="174">
        <v>23</v>
      </c>
      <c r="HP11" s="214">
        <v>2.13</v>
      </c>
      <c r="HQ11" s="173" t="s">
        <v>82</v>
      </c>
      <c r="HR11" s="174">
        <v>11</v>
      </c>
      <c r="HS11" s="205">
        <v>3.9089999999999998</v>
      </c>
      <c r="HT11" s="68"/>
      <c r="HU11" s="15" t="s">
        <v>145</v>
      </c>
      <c r="HZ11" s="326"/>
      <c r="IB11" s="156" t="s">
        <v>91</v>
      </c>
      <c r="IC11" s="32">
        <v>22</v>
      </c>
      <c r="ID11" s="157">
        <v>2.0449999999999999</v>
      </c>
      <c r="IE11" s="25"/>
      <c r="IG11" s="127"/>
      <c r="IH11" s="68"/>
      <c r="II11" s="15" t="s">
        <v>145</v>
      </c>
      <c r="IN11" s="326"/>
      <c r="IP11" s="156" t="s">
        <v>140</v>
      </c>
      <c r="IQ11" s="32">
        <v>20</v>
      </c>
      <c r="IR11" s="157">
        <v>2.15</v>
      </c>
      <c r="IS11" s="25"/>
      <c r="IU11" s="127"/>
      <c r="IV11" s="68"/>
      <c r="IW11" s="15" t="s">
        <v>145</v>
      </c>
      <c r="JC11" s="326"/>
      <c r="JE11" s="25" t="s">
        <v>98</v>
      </c>
      <c r="JF11" s="31">
        <v>4</v>
      </c>
      <c r="JG11" s="185">
        <v>2250</v>
      </c>
      <c r="JH11" s="25"/>
      <c r="JJ11" s="185"/>
      <c r="JK11" s="68"/>
      <c r="JL11" s="15" t="s">
        <v>145</v>
      </c>
      <c r="JQ11" s="326"/>
      <c r="JS11" s="184" t="s">
        <v>149</v>
      </c>
      <c r="JT11" s="41">
        <v>32</v>
      </c>
      <c r="JU11" s="185">
        <v>1938</v>
      </c>
      <c r="JV11" s="182" t="s">
        <v>148</v>
      </c>
      <c r="JW11" s="183">
        <v>13</v>
      </c>
      <c r="JX11" s="180">
        <v>3385</v>
      </c>
      <c r="JY11" s="68"/>
      <c r="JZ11" s="15" t="s">
        <v>145</v>
      </c>
    </row>
    <row r="12" spans="1:290" ht="23.25" customHeight="1" x14ac:dyDescent="0.25">
      <c r="A12" s="215" t="s">
        <v>70</v>
      </c>
      <c r="B12" s="57">
        <v>243</v>
      </c>
      <c r="C12" s="100">
        <v>197</v>
      </c>
      <c r="D12" s="101">
        <v>43</v>
      </c>
      <c r="E12" s="100">
        <v>114</v>
      </c>
      <c r="F12" s="101">
        <v>126</v>
      </c>
      <c r="G12" s="100">
        <v>117</v>
      </c>
      <c r="H12" s="101">
        <v>123</v>
      </c>
      <c r="I12" s="100">
        <v>119</v>
      </c>
      <c r="J12" s="101">
        <v>121</v>
      </c>
      <c r="K12" s="100">
        <v>130</v>
      </c>
      <c r="L12" s="101">
        <v>110</v>
      </c>
      <c r="M12" s="100">
        <v>63</v>
      </c>
      <c r="N12" s="101">
        <v>85</v>
      </c>
      <c r="O12" s="100">
        <v>55</v>
      </c>
      <c r="P12" s="101">
        <v>60</v>
      </c>
      <c r="Q12" s="100">
        <v>120</v>
      </c>
      <c r="R12" s="101">
        <v>123</v>
      </c>
      <c r="S12" s="100">
        <v>45</v>
      </c>
      <c r="T12" s="101">
        <v>195</v>
      </c>
      <c r="X12" s="326"/>
      <c r="Y12" s="216"/>
      <c r="Z12" s="150" t="s">
        <v>150</v>
      </c>
      <c r="AA12" s="151">
        <v>52</v>
      </c>
      <c r="AB12" s="152">
        <v>2.1349999999999998</v>
      </c>
      <c r="AC12" s="190"/>
      <c r="AD12" s="191"/>
      <c r="AE12" s="192"/>
      <c r="AG12" s="15" t="s">
        <v>151</v>
      </c>
      <c r="AL12" s="326"/>
      <c r="AM12" s="217"/>
      <c r="AN12" s="156" t="s">
        <v>84</v>
      </c>
      <c r="AO12" s="32">
        <v>27</v>
      </c>
      <c r="AP12" s="157">
        <v>2.1480000000000001</v>
      </c>
      <c r="AQ12" s="158"/>
      <c r="AR12" s="159"/>
      <c r="AS12" s="160"/>
      <c r="AT12" s="68"/>
      <c r="AU12" s="33" t="s">
        <v>152</v>
      </c>
      <c r="AV12" s="33"/>
      <c r="AW12" s="33"/>
      <c r="AX12" s="33"/>
      <c r="AY12" s="33"/>
      <c r="AZ12" s="326"/>
      <c r="BA12" s="216"/>
      <c r="BB12" s="25" t="s">
        <v>91</v>
      </c>
      <c r="BC12" s="31">
        <v>8</v>
      </c>
      <c r="BD12" s="127">
        <v>2.25</v>
      </c>
      <c r="BE12" s="25"/>
      <c r="BG12" s="127"/>
      <c r="BH12" s="68"/>
      <c r="BI12" s="36" t="s">
        <v>151</v>
      </c>
      <c r="BN12" s="326"/>
      <c r="BO12" s="217"/>
      <c r="BP12" s="156" t="s">
        <v>83</v>
      </c>
      <c r="BQ12" s="32">
        <v>21</v>
      </c>
      <c r="BR12" s="157">
        <v>2.048</v>
      </c>
      <c r="BS12" s="25"/>
      <c r="BU12" s="127"/>
      <c r="BV12" s="68"/>
      <c r="BW12" s="33" t="s">
        <v>151</v>
      </c>
      <c r="BX12" s="197"/>
      <c r="BY12" s="197"/>
      <c r="BZ12" s="197"/>
      <c r="CA12" s="197"/>
      <c r="CB12" s="326"/>
      <c r="CC12" s="218"/>
      <c r="CD12" s="165" t="s">
        <v>84</v>
      </c>
      <c r="CE12" s="166">
        <v>20</v>
      </c>
      <c r="CF12" s="167">
        <v>2.25</v>
      </c>
      <c r="CG12" s="165"/>
      <c r="CH12" s="166"/>
      <c r="CI12" s="219"/>
      <c r="CJ12" s="68"/>
      <c r="CK12" s="34" t="s">
        <v>151</v>
      </c>
      <c r="CP12" s="326"/>
      <c r="CQ12" s="218"/>
      <c r="CR12" s="168" t="s">
        <v>114</v>
      </c>
      <c r="CS12" s="169">
        <v>21</v>
      </c>
      <c r="CT12" s="157">
        <v>2.19</v>
      </c>
      <c r="CU12" s="153"/>
      <c r="CW12" s="170"/>
      <c r="CX12" s="68"/>
      <c r="CY12" s="33" t="s">
        <v>151</v>
      </c>
      <c r="CZ12" s="33"/>
      <c r="DA12" s="33"/>
      <c r="DB12" s="33"/>
      <c r="DC12" s="33"/>
      <c r="DD12" s="326"/>
      <c r="DE12" s="218"/>
      <c r="DF12" s="156" t="s">
        <v>92</v>
      </c>
      <c r="DG12" s="32">
        <v>19</v>
      </c>
      <c r="DH12" s="171">
        <v>2.1579999999999999</v>
      </c>
      <c r="DI12" s="156"/>
      <c r="DJ12" s="32"/>
      <c r="DK12" s="171"/>
      <c r="DL12" s="68"/>
      <c r="DM12" s="15" t="s">
        <v>151</v>
      </c>
      <c r="DR12" s="326"/>
      <c r="DS12" s="218"/>
      <c r="DT12" s="81" t="s">
        <v>89</v>
      </c>
      <c r="DU12" s="82">
        <v>46</v>
      </c>
      <c r="DV12" s="172">
        <v>1.9570000000000001</v>
      </c>
      <c r="DW12" s="81"/>
      <c r="DX12" s="82"/>
      <c r="DY12" s="213"/>
      <c r="DZ12" s="68"/>
      <c r="EA12" s="39" t="s">
        <v>151</v>
      </c>
      <c r="EB12" s="39"/>
      <c r="EC12" s="39"/>
      <c r="ED12" s="39"/>
      <c r="EE12" s="39"/>
      <c r="EF12" s="326"/>
      <c r="EG12" s="218"/>
      <c r="EH12" s="81" t="s">
        <v>83</v>
      </c>
      <c r="EI12" s="82">
        <v>23</v>
      </c>
      <c r="EJ12" s="164">
        <v>2.13</v>
      </c>
      <c r="EK12" s="81" t="s">
        <v>87</v>
      </c>
      <c r="EL12" s="82">
        <v>8</v>
      </c>
      <c r="EM12" s="164">
        <v>3.5</v>
      </c>
      <c r="EN12" s="68"/>
      <c r="EO12" s="15" t="s">
        <v>151</v>
      </c>
      <c r="ET12" s="326"/>
      <c r="EU12" s="218"/>
      <c r="EV12" s="156" t="s">
        <v>92</v>
      </c>
      <c r="EW12" s="32">
        <v>19</v>
      </c>
      <c r="EX12" s="157">
        <v>2.1579999999999999</v>
      </c>
      <c r="EY12" s="176" t="s">
        <v>88</v>
      </c>
      <c r="EZ12" s="177">
        <v>14</v>
      </c>
      <c r="FA12" s="178">
        <v>3.286</v>
      </c>
      <c r="FB12" s="68"/>
      <c r="FC12" s="39" t="s">
        <v>151</v>
      </c>
      <c r="FD12" s="39"/>
      <c r="FE12" s="39"/>
      <c r="FF12" s="39"/>
      <c r="FG12" s="39"/>
      <c r="FH12" s="326"/>
      <c r="FI12" s="218"/>
      <c r="FJ12" s="156" t="s">
        <v>114</v>
      </c>
      <c r="FK12" s="32">
        <v>21</v>
      </c>
      <c r="FL12" s="171">
        <v>2.238</v>
      </c>
      <c r="FM12" s="156"/>
      <c r="FN12" s="32"/>
      <c r="FO12" s="171"/>
      <c r="FP12" s="68"/>
      <c r="FQ12" s="15" t="s">
        <v>151</v>
      </c>
      <c r="FV12" s="326"/>
      <c r="FW12" s="218"/>
      <c r="FX12" s="25" t="s">
        <v>114</v>
      </c>
      <c r="FY12" s="31">
        <v>7</v>
      </c>
      <c r="FZ12" s="127">
        <v>2</v>
      </c>
      <c r="GA12" s="156"/>
      <c r="GB12" s="32"/>
      <c r="GC12" s="157"/>
      <c r="GD12" s="68"/>
      <c r="GE12" s="39" t="s">
        <v>151</v>
      </c>
      <c r="GF12" s="39"/>
      <c r="GG12" s="39"/>
      <c r="GH12" s="39"/>
      <c r="GI12" s="39"/>
      <c r="GJ12" s="326"/>
      <c r="GK12" s="218"/>
      <c r="GL12" s="81" t="s">
        <v>89</v>
      </c>
      <c r="GM12" s="82">
        <v>34</v>
      </c>
      <c r="GN12" s="164">
        <v>2.1469999999999998</v>
      </c>
      <c r="GO12" s="81"/>
      <c r="GP12" s="82"/>
      <c r="GQ12" s="164"/>
      <c r="GR12" s="68"/>
      <c r="GS12" s="15" t="s">
        <v>151</v>
      </c>
      <c r="GX12" s="326"/>
      <c r="GY12" s="218"/>
      <c r="GZ12" s="25" t="s">
        <v>95</v>
      </c>
      <c r="HA12" s="31">
        <v>3</v>
      </c>
      <c r="HB12" s="127">
        <v>1.667</v>
      </c>
      <c r="HC12" s="156" t="s">
        <v>93</v>
      </c>
      <c r="HD12" s="32">
        <v>4</v>
      </c>
      <c r="HE12" s="157">
        <v>4.25</v>
      </c>
      <c r="HF12" s="68"/>
      <c r="HG12" s="39" t="s">
        <v>151</v>
      </c>
      <c r="HH12" s="39"/>
      <c r="HI12" s="39"/>
      <c r="HJ12" s="39"/>
      <c r="HK12" s="39"/>
      <c r="HL12" s="326"/>
      <c r="HM12" s="218"/>
      <c r="HN12" s="82" t="s">
        <v>81</v>
      </c>
      <c r="HO12" s="82">
        <v>15</v>
      </c>
      <c r="HP12" s="136">
        <v>2.2000000000000002</v>
      </c>
      <c r="HQ12" s="81"/>
      <c r="HR12" s="82"/>
      <c r="HS12" s="164"/>
      <c r="HT12" s="68"/>
      <c r="HU12" s="15" t="s">
        <v>151</v>
      </c>
      <c r="HZ12" s="326"/>
      <c r="IA12" s="218"/>
      <c r="IB12" s="156" t="s">
        <v>89</v>
      </c>
      <c r="IC12" s="32">
        <v>34</v>
      </c>
      <c r="ID12" s="157">
        <v>2.0880000000000001</v>
      </c>
      <c r="IE12" s="25"/>
      <c r="IG12" s="127"/>
      <c r="IH12" s="68"/>
      <c r="II12" s="15" t="s">
        <v>151</v>
      </c>
      <c r="IN12" s="326"/>
      <c r="IO12" s="218"/>
      <c r="IP12" s="156" t="s">
        <v>153</v>
      </c>
      <c r="IQ12" s="32">
        <v>30</v>
      </c>
      <c r="IR12" s="157">
        <v>2.2999999999999998</v>
      </c>
      <c r="IS12" s="25"/>
      <c r="IU12" s="127"/>
      <c r="IV12" s="68"/>
      <c r="IW12" s="15" t="s">
        <v>151</v>
      </c>
      <c r="JC12" s="326"/>
      <c r="JD12" s="218"/>
      <c r="JE12" s="156" t="s">
        <v>153</v>
      </c>
      <c r="JF12" s="32">
        <v>11</v>
      </c>
      <c r="JG12" s="180">
        <v>2364</v>
      </c>
      <c r="JH12" s="25"/>
      <c r="JJ12" s="185"/>
      <c r="JK12" s="68"/>
      <c r="JL12" s="15" t="s">
        <v>151</v>
      </c>
      <c r="JQ12" s="326"/>
      <c r="JR12" s="218"/>
      <c r="JS12" s="220" t="s">
        <v>153</v>
      </c>
      <c r="JT12" s="221">
        <v>41</v>
      </c>
      <c r="JU12" s="181">
        <v>2146</v>
      </c>
      <c r="JV12" s="184" t="s">
        <v>118</v>
      </c>
      <c r="JW12" s="41">
        <v>26</v>
      </c>
      <c r="JX12" s="185">
        <v>3500</v>
      </c>
      <c r="JY12" s="68"/>
      <c r="JZ12" s="15" t="s">
        <v>155</v>
      </c>
    </row>
    <row r="13" spans="1:290" ht="23.25" customHeight="1" x14ac:dyDescent="0.25">
      <c r="A13" s="222" t="s">
        <v>156</v>
      </c>
      <c r="B13" s="223">
        <f t="shared" ref="B13:T13" si="1">B8/B12</f>
        <v>3.5267489711934155</v>
      </c>
      <c r="C13" s="224">
        <f t="shared" si="1"/>
        <v>3.4873096446700509</v>
      </c>
      <c r="D13" s="225">
        <f t="shared" si="1"/>
        <v>3.9534883720930232</v>
      </c>
      <c r="E13" s="224">
        <f t="shared" si="1"/>
        <v>3.2894736842105261</v>
      </c>
      <c r="F13" s="225">
        <f t="shared" si="1"/>
        <v>3.8253968253968256</v>
      </c>
      <c r="G13" s="224">
        <f t="shared" si="1"/>
        <v>3.3931623931623931</v>
      </c>
      <c r="H13" s="225">
        <f t="shared" si="1"/>
        <v>3.7398373983739837</v>
      </c>
      <c r="I13" s="224">
        <f t="shared" si="1"/>
        <v>3.3361344537815127</v>
      </c>
      <c r="J13" s="225">
        <f t="shared" si="1"/>
        <v>3.8016528925619837</v>
      </c>
      <c r="K13" s="224">
        <f t="shared" si="1"/>
        <v>3.6461538461538461</v>
      </c>
      <c r="L13" s="225">
        <f t="shared" si="1"/>
        <v>3.4818181818181819</v>
      </c>
      <c r="M13" s="224">
        <f t="shared" si="1"/>
        <v>2.9682539682539684</v>
      </c>
      <c r="N13" s="225">
        <f t="shared" si="1"/>
        <v>3.8235294117647061</v>
      </c>
      <c r="O13" s="224">
        <f t="shared" si="1"/>
        <v>3.0909090909090908</v>
      </c>
      <c r="P13" s="225">
        <f t="shared" si="1"/>
        <v>3.9</v>
      </c>
      <c r="Q13" s="224">
        <f t="shared" si="1"/>
        <v>3.8416666666666668</v>
      </c>
      <c r="R13" s="225">
        <f t="shared" si="1"/>
        <v>3.4552845528455283</v>
      </c>
      <c r="S13" s="224">
        <f t="shared" si="1"/>
        <v>3.911111111111111</v>
      </c>
      <c r="T13" s="225">
        <f t="shared" si="1"/>
        <v>3.6256410256410256</v>
      </c>
      <c r="X13" s="326"/>
      <c r="Y13" s="189"/>
      <c r="Z13" s="150" t="s">
        <v>157</v>
      </c>
      <c r="AA13" s="151">
        <v>52</v>
      </c>
      <c r="AB13" s="152">
        <v>2.1920000000000002</v>
      </c>
      <c r="AC13" s="190"/>
      <c r="AD13" s="191"/>
      <c r="AE13" s="192"/>
      <c r="AG13" s="15" t="s">
        <v>145</v>
      </c>
      <c r="AL13" s="326"/>
      <c r="AM13" s="193"/>
      <c r="AN13" s="156" t="s">
        <v>114</v>
      </c>
      <c r="AO13" s="32">
        <v>44</v>
      </c>
      <c r="AP13" s="157">
        <v>2.1819999999999999</v>
      </c>
      <c r="AQ13" s="158"/>
      <c r="AR13" s="159"/>
      <c r="AS13" s="160"/>
      <c r="AT13" s="68"/>
      <c r="AU13" s="33" t="s">
        <v>145</v>
      </c>
      <c r="AV13" s="33"/>
      <c r="AW13" s="33"/>
      <c r="AX13" s="33"/>
      <c r="AY13" s="33"/>
      <c r="AZ13" s="326"/>
      <c r="BA13" s="189"/>
      <c r="BB13" s="25" t="s">
        <v>158</v>
      </c>
      <c r="BC13" s="31">
        <v>6</v>
      </c>
      <c r="BD13" s="127">
        <v>2.5</v>
      </c>
      <c r="BE13" s="25"/>
      <c r="BG13" s="127"/>
      <c r="BH13" s="68"/>
      <c r="BI13" s="36" t="s">
        <v>145</v>
      </c>
      <c r="BN13" s="326"/>
      <c r="BO13" s="193"/>
      <c r="BP13" s="156" t="s">
        <v>92</v>
      </c>
      <c r="BQ13" s="32">
        <v>15</v>
      </c>
      <c r="BR13" s="157">
        <v>2.4</v>
      </c>
      <c r="BS13" s="25"/>
      <c r="BU13" s="127"/>
      <c r="BV13" s="68"/>
      <c r="BW13" s="226" t="s">
        <v>145</v>
      </c>
      <c r="BX13" s="197"/>
      <c r="BY13" s="197"/>
      <c r="BZ13" s="197"/>
      <c r="CA13" s="197"/>
      <c r="CB13" s="326"/>
      <c r="CC13" s="83"/>
      <c r="CD13" s="165" t="s">
        <v>92</v>
      </c>
      <c r="CE13" s="166">
        <v>11</v>
      </c>
      <c r="CF13" s="167">
        <v>2.2730000000000001</v>
      </c>
      <c r="CG13" s="81"/>
      <c r="CH13" s="82"/>
      <c r="CI13" s="213"/>
      <c r="CJ13" s="68"/>
      <c r="CK13" s="34" t="s">
        <v>145</v>
      </c>
      <c r="CP13" s="326"/>
      <c r="CQ13" s="83"/>
      <c r="CR13" s="168" t="s">
        <v>83</v>
      </c>
      <c r="CS13" s="169">
        <v>24</v>
      </c>
      <c r="CT13" s="157">
        <v>2.3330000000000002</v>
      </c>
      <c r="CU13" s="153"/>
      <c r="CW13" s="170"/>
      <c r="CX13" s="68"/>
      <c r="CY13" s="227" t="s">
        <v>145</v>
      </c>
      <c r="CZ13" s="33"/>
      <c r="DA13" s="33"/>
      <c r="DB13" s="33"/>
      <c r="DC13" s="33"/>
      <c r="DD13" s="326"/>
      <c r="DE13" s="83"/>
      <c r="DF13" s="156" t="s">
        <v>89</v>
      </c>
      <c r="DG13" s="32">
        <v>44</v>
      </c>
      <c r="DH13" s="171">
        <v>2.2050000000000001</v>
      </c>
      <c r="DI13" s="156"/>
      <c r="DJ13" s="32"/>
      <c r="DK13" s="171"/>
      <c r="DL13" s="68"/>
      <c r="DM13" s="15" t="s">
        <v>145</v>
      </c>
      <c r="DR13" s="326"/>
      <c r="DS13" s="83"/>
      <c r="DT13" s="81" t="s">
        <v>91</v>
      </c>
      <c r="DU13" s="82">
        <v>21</v>
      </c>
      <c r="DV13" s="172">
        <v>2.4289999999999998</v>
      </c>
      <c r="DW13" s="81"/>
      <c r="DX13" s="82"/>
      <c r="DY13" s="213"/>
      <c r="DZ13" s="68"/>
      <c r="EA13" s="159" t="s">
        <v>145</v>
      </c>
      <c r="EB13" s="39"/>
      <c r="EC13" s="39"/>
      <c r="ED13" s="39"/>
      <c r="EE13" s="39"/>
      <c r="EF13" s="326"/>
      <c r="EG13" s="83"/>
      <c r="EH13" s="81" t="s">
        <v>84</v>
      </c>
      <c r="EI13" s="82">
        <v>19</v>
      </c>
      <c r="EJ13" s="164">
        <v>2.1579999999999999</v>
      </c>
      <c r="EK13" s="153"/>
      <c r="EM13" s="170"/>
      <c r="EN13" s="68"/>
      <c r="EO13" s="15" t="s">
        <v>145</v>
      </c>
      <c r="ET13" s="326"/>
      <c r="EU13" s="83"/>
      <c r="EV13" s="156" t="s">
        <v>89</v>
      </c>
      <c r="EW13" s="32">
        <v>45</v>
      </c>
      <c r="EX13" s="157">
        <v>2.2000000000000002</v>
      </c>
      <c r="EY13" s="156" t="s">
        <v>87</v>
      </c>
      <c r="EZ13" s="32">
        <v>8</v>
      </c>
      <c r="FA13" s="157">
        <v>3.5</v>
      </c>
      <c r="FB13" s="68"/>
      <c r="FC13" s="159" t="s">
        <v>145</v>
      </c>
      <c r="FD13" s="39"/>
      <c r="FE13" s="39"/>
      <c r="FF13" s="39"/>
      <c r="FG13" s="39"/>
      <c r="FH13" s="326"/>
      <c r="FI13" s="83"/>
      <c r="FJ13" s="156" t="s">
        <v>83</v>
      </c>
      <c r="FK13" s="32">
        <v>24</v>
      </c>
      <c r="FL13" s="171">
        <v>2.3330000000000002</v>
      </c>
      <c r="FM13" s="156"/>
      <c r="FN13" s="32"/>
      <c r="FO13" s="171"/>
      <c r="FP13" s="68"/>
      <c r="FQ13" s="15" t="s">
        <v>145</v>
      </c>
      <c r="FV13" s="326"/>
      <c r="FW13" s="83"/>
      <c r="FX13" s="25" t="s">
        <v>159</v>
      </c>
      <c r="FY13" s="31">
        <v>8</v>
      </c>
      <c r="FZ13" s="127">
        <v>2.25</v>
      </c>
      <c r="GA13" s="25"/>
      <c r="GC13" s="127"/>
      <c r="GD13" s="68"/>
      <c r="GE13" s="159" t="s">
        <v>145</v>
      </c>
      <c r="GF13" s="39"/>
      <c r="GG13" s="39"/>
      <c r="GH13" s="39"/>
      <c r="GI13" s="39"/>
      <c r="GJ13" s="326"/>
      <c r="GK13" s="83"/>
      <c r="GL13" s="81" t="s">
        <v>91</v>
      </c>
      <c r="GM13" s="82">
        <v>21</v>
      </c>
      <c r="GN13" s="164">
        <v>2.286</v>
      </c>
      <c r="GO13" s="81"/>
      <c r="GP13" s="82"/>
      <c r="GQ13" s="164"/>
      <c r="GR13" s="68"/>
      <c r="GS13" s="15" t="s">
        <v>145</v>
      </c>
      <c r="GX13" s="326"/>
      <c r="GY13" s="83"/>
      <c r="GZ13" s="156" t="s">
        <v>114</v>
      </c>
      <c r="HA13" s="32">
        <v>10</v>
      </c>
      <c r="HB13" s="157">
        <v>1.7</v>
      </c>
      <c r="HC13" s="25" t="s">
        <v>160</v>
      </c>
      <c r="HD13" s="31">
        <v>2</v>
      </c>
      <c r="HE13" s="127">
        <v>5.5</v>
      </c>
      <c r="HF13" s="68"/>
      <c r="HG13" s="159" t="s">
        <v>145</v>
      </c>
      <c r="HH13" s="39"/>
      <c r="HI13" s="39"/>
      <c r="HJ13" s="39"/>
      <c r="HK13" s="39"/>
      <c r="HL13" s="326"/>
      <c r="HM13" s="83"/>
      <c r="HN13" s="82" t="s">
        <v>91</v>
      </c>
      <c r="HO13" s="82">
        <v>14</v>
      </c>
      <c r="HP13" s="136">
        <v>2.5710000000000002</v>
      </c>
      <c r="HQ13" s="81"/>
      <c r="HR13" s="82"/>
      <c r="HS13" s="164"/>
      <c r="HT13" s="68"/>
      <c r="HU13" s="15" t="s">
        <v>145</v>
      </c>
      <c r="HZ13" s="326"/>
      <c r="IA13" s="83"/>
      <c r="IB13" s="156" t="s">
        <v>114</v>
      </c>
      <c r="IC13" s="32">
        <v>26</v>
      </c>
      <c r="ID13" s="157">
        <v>2.1539999999999999</v>
      </c>
      <c r="IE13" s="25"/>
      <c r="IG13" s="127"/>
      <c r="IH13" s="68"/>
      <c r="II13" s="15" t="s">
        <v>145</v>
      </c>
      <c r="IN13" s="326"/>
      <c r="IO13" s="83"/>
      <c r="IP13" s="156" t="s">
        <v>92</v>
      </c>
      <c r="IQ13" s="32">
        <v>14</v>
      </c>
      <c r="IR13" s="157">
        <v>2.5</v>
      </c>
      <c r="IS13" s="25"/>
      <c r="IU13" s="127"/>
      <c r="IV13" s="68"/>
      <c r="IW13" s="15" t="s">
        <v>145</v>
      </c>
      <c r="JC13" s="326"/>
      <c r="JD13" s="83"/>
      <c r="JE13" s="176" t="s">
        <v>94</v>
      </c>
      <c r="JF13" s="177">
        <v>11</v>
      </c>
      <c r="JG13" s="181">
        <v>2455</v>
      </c>
      <c r="JH13" s="25"/>
      <c r="JJ13" s="185"/>
      <c r="JK13" s="68"/>
      <c r="JL13" s="15" t="s">
        <v>145</v>
      </c>
      <c r="JQ13" s="326"/>
      <c r="JR13" s="83"/>
      <c r="JS13" s="182" t="s">
        <v>114</v>
      </c>
      <c r="JT13" s="183">
        <v>44</v>
      </c>
      <c r="JU13" s="180">
        <v>2250</v>
      </c>
      <c r="JV13" s="184" t="s">
        <v>96</v>
      </c>
      <c r="JW13" s="41">
        <v>19</v>
      </c>
      <c r="JX13" s="185">
        <v>3632</v>
      </c>
      <c r="JY13" s="68"/>
      <c r="JZ13" s="15" t="s">
        <v>145</v>
      </c>
    </row>
    <row r="14" spans="1:290" ht="23.25" customHeight="1" x14ac:dyDescent="0.25">
      <c r="A14" s="63"/>
      <c r="B14" s="228"/>
      <c r="C14" s="229">
        <f>C12+D12</f>
        <v>240</v>
      </c>
      <c r="D14" s="230"/>
      <c r="E14" s="229">
        <f>E12+F12</f>
        <v>240</v>
      </c>
      <c r="F14" s="231"/>
      <c r="G14" s="229">
        <f>G12+H12</f>
        <v>240</v>
      </c>
      <c r="H14" s="231"/>
      <c r="I14" s="229">
        <f>I12+J12</f>
        <v>240</v>
      </c>
      <c r="J14" s="231"/>
      <c r="K14" s="229">
        <f>K12+L12</f>
        <v>240</v>
      </c>
      <c r="L14" s="231"/>
      <c r="M14" s="229">
        <f>M12+N12</f>
        <v>148</v>
      </c>
      <c r="N14" s="231"/>
      <c r="O14" s="229">
        <f>O12+P12</f>
        <v>115</v>
      </c>
      <c r="P14" s="231"/>
      <c r="Q14" s="229">
        <f>Q12+R12</f>
        <v>243</v>
      </c>
      <c r="R14" s="231"/>
      <c r="S14" s="232">
        <f>S12+T12</f>
        <v>240</v>
      </c>
      <c r="T14" s="233"/>
      <c r="X14" s="326"/>
      <c r="Y14" s="149"/>
      <c r="Z14" s="150" t="s">
        <v>161</v>
      </c>
      <c r="AA14" s="151">
        <v>26</v>
      </c>
      <c r="AB14" s="152">
        <v>2.3460000000000001</v>
      </c>
      <c r="AC14" s="190"/>
      <c r="AD14" s="191"/>
      <c r="AE14" s="192"/>
      <c r="AG14" s="15" t="s">
        <v>162</v>
      </c>
      <c r="AL14" s="326"/>
      <c r="AM14" s="155"/>
      <c r="AN14" s="156" t="s">
        <v>91</v>
      </c>
      <c r="AO14" s="32">
        <v>44</v>
      </c>
      <c r="AP14" s="157">
        <v>2.1819999999999999</v>
      </c>
      <c r="AQ14" s="158"/>
      <c r="AR14" s="159"/>
      <c r="AS14" s="160"/>
      <c r="AT14" s="68"/>
      <c r="AU14" s="33" t="s">
        <v>151</v>
      </c>
      <c r="AV14" s="33"/>
      <c r="AW14" s="33"/>
      <c r="AX14" s="33"/>
      <c r="AY14" s="33"/>
      <c r="AZ14" s="326"/>
      <c r="BA14" s="149"/>
      <c r="BB14" s="25" t="s">
        <v>159</v>
      </c>
      <c r="BC14" s="31">
        <v>7</v>
      </c>
      <c r="BD14" s="127">
        <v>2.714</v>
      </c>
      <c r="BE14" s="25"/>
      <c r="BG14" s="127"/>
      <c r="BH14" s="68"/>
      <c r="BI14" s="36" t="s">
        <v>162</v>
      </c>
      <c r="BN14" s="326"/>
      <c r="BO14" s="155"/>
      <c r="BP14" s="161" t="s">
        <v>91</v>
      </c>
      <c r="BQ14" s="162">
        <v>19</v>
      </c>
      <c r="BR14" s="163">
        <v>2.4209999999999998</v>
      </c>
      <c r="BS14" s="25"/>
      <c r="BU14" s="127"/>
      <c r="BV14" s="68"/>
      <c r="BW14" s="226" t="s">
        <v>162</v>
      </c>
      <c r="BX14" s="33"/>
      <c r="BY14" s="33"/>
      <c r="BZ14" s="33"/>
      <c r="CA14" s="33"/>
      <c r="CB14" s="326"/>
      <c r="CC14" s="82"/>
      <c r="CD14" s="165" t="s">
        <v>114</v>
      </c>
      <c r="CE14" s="166">
        <v>28</v>
      </c>
      <c r="CF14" s="167">
        <v>2.3210000000000002</v>
      </c>
      <c r="CG14" s="165"/>
      <c r="CH14" s="166"/>
      <c r="CI14" s="219"/>
      <c r="CJ14" s="68"/>
      <c r="CK14" s="34" t="s">
        <v>162</v>
      </c>
      <c r="CP14" s="326"/>
      <c r="CQ14" s="82"/>
      <c r="CR14" s="168" t="s">
        <v>132</v>
      </c>
      <c r="CS14" s="169">
        <v>12</v>
      </c>
      <c r="CT14" s="157">
        <v>2.5</v>
      </c>
      <c r="CU14" s="156"/>
      <c r="CV14" s="32"/>
      <c r="CW14" s="157"/>
      <c r="CX14" s="68"/>
      <c r="CY14" s="227" t="s">
        <v>162</v>
      </c>
      <c r="CZ14" s="33"/>
      <c r="DA14" s="33"/>
      <c r="DB14" s="33"/>
      <c r="DC14" s="33"/>
      <c r="DD14" s="326"/>
      <c r="DE14" s="82"/>
      <c r="DF14" s="25" t="s">
        <v>91</v>
      </c>
      <c r="DG14" s="31">
        <v>29</v>
      </c>
      <c r="DH14" s="179">
        <v>2.2069999999999999</v>
      </c>
      <c r="DI14" s="156"/>
      <c r="DJ14" s="32"/>
      <c r="DK14" s="171"/>
      <c r="DL14" s="68"/>
      <c r="DM14" s="15" t="s">
        <v>162</v>
      </c>
      <c r="DR14" s="326"/>
      <c r="DS14" s="82"/>
      <c r="DT14" s="81" t="s">
        <v>92</v>
      </c>
      <c r="DU14" s="82">
        <v>16</v>
      </c>
      <c r="DV14" s="172">
        <v>2.5630000000000002</v>
      </c>
      <c r="DW14" s="81"/>
      <c r="DX14" s="82"/>
      <c r="DY14" s="213"/>
      <c r="DZ14" s="68"/>
      <c r="EA14" s="159" t="s">
        <v>162</v>
      </c>
      <c r="EB14" s="39"/>
      <c r="EC14" s="39"/>
      <c r="ED14" s="39"/>
      <c r="EE14" s="39"/>
      <c r="EF14" s="326"/>
      <c r="EG14" s="82"/>
      <c r="EH14" s="81" t="s">
        <v>114</v>
      </c>
      <c r="EI14" s="82">
        <v>28</v>
      </c>
      <c r="EJ14" s="164">
        <v>2.3570000000000002</v>
      </c>
      <c r="EK14" s="81"/>
      <c r="EL14" s="82"/>
      <c r="EM14" s="164"/>
      <c r="EN14" s="68"/>
      <c r="EO14" s="15" t="s">
        <v>162</v>
      </c>
      <c r="ET14" s="326"/>
      <c r="EU14" s="82"/>
      <c r="EV14" s="156" t="s">
        <v>91</v>
      </c>
      <c r="EW14" s="32">
        <v>32</v>
      </c>
      <c r="EX14" s="157">
        <v>2.25</v>
      </c>
      <c r="EY14" s="176" t="s">
        <v>82</v>
      </c>
      <c r="EZ14" s="177">
        <v>16</v>
      </c>
      <c r="FA14" s="178">
        <v>4.125</v>
      </c>
      <c r="FB14" s="68"/>
      <c r="FC14" s="159" t="s">
        <v>162</v>
      </c>
      <c r="FD14" s="39"/>
      <c r="FE14" s="39"/>
      <c r="FF14" s="39"/>
      <c r="FG14" s="39"/>
      <c r="FH14" s="326"/>
      <c r="FI14" s="82"/>
      <c r="FJ14" s="156" t="s">
        <v>132</v>
      </c>
      <c r="FK14" s="32">
        <v>12</v>
      </c>
      <c r="FL14" s="171">
        <v>2.5</v>
      </c>
      <c r="FM14" s="156"/>
      <c r="FN14" s="32"/>
      <c r="FO14" s="171"/>
      <c r="FP14" s="68"/>
      <c r="FQ14" s="15" t="s">
        <v>162</v>
      </c>
      <c r="FV14" s="326"/>
      <c r="FW14" s="82"/>
      <c r="FX14" s="25" t="s">
        <v>93</v>
      </c>
      <c r="FY14" s="31">
        <v>12</v>
      </c>
      <c r="FZ14" s="157">
        <v>2.8330000000000002</v>
      </c>
      <c r="GA14" s="25"/>
      <c r="GC14" s="127"/>
      <c r="GD14" s="68"/>
      <c r="GE14" s="159" t="s">
        <v>162</v>
      </c>
      <c r="GF14" s="39"/>
      <c r="GG14" s="39"/>
      <c r="GH14" s="39"/>
      <c r="GI14" s="39"/>
      <c r="GJ14" s="326"/>
      <c r="GK14" s="82"/>
      <c r="GL14" s="81" t="s">
        <v>163</v>
      </c>
      <c r="GM14" s="82">
        <v>7</v>
      </c>
      <c r="GN14" s="164">
        <v>2.286</v>
      </c>
      <c r="GO14" s="81"/>
      <c r="GP14" s="82"/>
      <c r="GQ14" s="164"/>
      <c r="GR14" s="68"/>
      <c r="GS14" s="15" t="s">
        <v>162</v>
      </c>
      <c r="GX14" s="326"/>
      <c r="GY14" s="82"/>
      <c r="GZ14" s="156" t="s">
        <v>164</v>
      </c>
      <c r="HA14" s="32">
        <v>2</v>
      </c>
      <c r="HB14" s="157">
        <v>2</v>
      </c>
      <c r="HC14" s="153"/>
      <c r="HE14" s="170"/>
      <c r="HF14" s="68"/>
      <c r="HG14" s="159" t="s">
        <v>162</v>
      </c>
      <c r="HH14" s="39"/>
      <c r="HI14" s="39"/>
      <c r="HJ14" s="39"/>
      <c r="HK14" s="39"/>
      <c r="HL14" s="326"/>
      <c r="HM14" s="82"/>
      <c r="HN14" s="82" t="s">
        <v>159</v>
      </c>
      <c r="HO14" s="82">
        <v>15</v>
      </c>
      <c r="HP14" s="136">
        <v>2.6</v>
      </c>
      <c r="HQ14" s="81"/>
      <c r="HR14" s="82"/>
      <c r="HS14" s="164"/>
      <c r="HT14" s="68"/>
      <c r="HU14" s="15" t="s">
        <v>162</v>
      </c>
      <c r="HZ14" s="326"/>
      <c r="IA14" s="82"/>
      <c r="IB14" s="156" t="s">
        <v>92</v>
      </c>
      <c r="IC14" s="32">
        <v>12</v>
      </c>
      <c r="ID14" s="157">
        <v>2.1669999999999998</v>
      </c>
      <c r="IE14" s="25"/>
      <c r="IG14" s="127"/>
      <c r="IH14" s="68"/>
      <c r="II14" s="15" t="s">
        <v>162</v>
      </c>
      <c r="IN14" s="326"/>
      <c r="IO14" s="82"/>
      <c r="IP14" s="25" t="s">
        <v>165</v>
      </c>
      <c r="IQ14" s="31">
        <v>9</v>
      </c>
      <c r="IR14" s="127">
        <v>2.556</v>
      </c>
      <c r="IS14" s="156"/>
      <c r="IT14" s="32"/>
      <c r="IU14" s="157"/>
      <c r="IV14" s="68"/>
      <c r="IW14" s="15" t="s">
        <v>162</v>
      </c>
      <c r="JC14" s="326"/>
      <c r="JD14" s="82"/>
      <c r="JE14" s="156" t="s">
        <v>166</v>
      </c>
      <c r="JF14" s="32">
        <v>12</v>
      </c>
      <c r="JG14" s="180">
        <v>2556</v>
      </c>
      <c r="JH14" s="156"/>
      <c r="JI14" s="32"/>
      <c r="JJ14" s="180"/>
      <c r="JK14" s="68"/>
      <c r="JL14" s="15" t="s">
        <v>167</v>
      </c>
      <c r="JQ14" s="326"/>
      <c r="JR14" s="82"/>
      <c r="JS14" s="182" t="s">
        <v>92</v>
      </c>
      <c r="JT14" s="183">
        <v>24</v>
      </c>
      <c r="JU14" s="180">
        <v>2375</v>
      </c>
      <c r="JV14" s="156"/>
      <c r="JW14" s="32"/>
      <c r="JX14" s="180"/>
      <c r="JY14" s="68"/>
      <c r="JZ14" s="15" t="s">
        <v>151</v>
      </c>
    </row>
    <row r="15" spans="1:290" ht="23.25" customHeight="1" x14ac:dyDescent="0.2">
      <c r="C15" s="234"/>
      <c r="E15" s="234"/>
      <c r="G15" s="234"/>
      <c r="I15" s="234"/>
      <c r="K15" s="234"/>
      <c r="M15" s="234"/>
      <c r="O15" s="234"/>
      <c r="Q15" s="234"/>
      <c r="S15" s="234"/>
      <c r="X15" s="326"/>
      <c r="Y15" s="57"/>
      <c r="Z15" s="150" t="s">
        <v>168</v>
      </c>
      <c r="AA15" s="151">
        <v>53</v>
      </c>
      <c r="AB15" s="152">
        <v>2.774</v>
      </c>
      <c r="AC15" s="153"/>
      <c r="AE15" s="154"/>
      <c r="AG15" s="15" t="s">
        <v>169</v>
      </c>
      <c r="AL15" s="326"/>
      <c r="AM15" s="154"/>
      <c r="AN15" s="156" t="s">
        <v>163</v>
      </c>
      <c r="AO15" s="32">
        <v>10</v>
      </c>
      <c r="AP15" s="157">
        <v>2.6</v>
      </c>
      <c r="AQ15" s="158"/>
      <c r="AR15" s="159"/>
      <c r="AS15" s="235"/>
      <c r="AT15" s="68"/>
      <c r="AU15" s="227" t="s">
        <v>145</v>
      </c>
      <c r="AV15" s="227"/>
      <c r="AW15" s="227"/>
      <c r="AX15" s="227"/>
      <c r="AY15" s="227"/>
      <c r="AZ15" s="326"/>
      <c r="BA15" s="24"/>
      <c r="BB15" s="25" t="s">
        <v>92</v>
      </c>
      <c r="BC15" s="31">
        <v>8</v>
      </c>
      <c r="BD15" s="127">
        <v>2.875</v>
      </c>
      <c r="BE15" s="25"/>
      <c r="BG15" s="127"/>
      <c r="BH15" s="68"/>
      <c r="BI15" s="36" t="s">
        <v>170</v>
      </c>
      <c r="BN15" s="326"/>
      <c r="BO15" s="26"/>
      <c r="BP15" s="156" t="s">
        <v>159</v>
      </c>
      <c r="BQ15" s="32">
        <v>23</v>
      </c>
      <c r="BR15" s="157">
        <v>2.7389999999999999</v>
      </c>
      <c r="BS15" s="25"/>
      <c r="BU15" s="127"/>
      <c r="BV15" s="68"/>
      <c r="BW15" s="236" t="s">
        <v>171</v>
      </c>
      <c r="BX15" s="226"/>
      <c r="BY15" s="226"/>
      <c r="BZ15" s="226"/>
      <c r="CA15" s="226"/>
      <c r="CB15" s="326"/>
      <c r="CC15" s="31"/>
      <c r="CD15" s="165" t="s">
        <v>172</v>
      </c>
      <c r="CE15" s="166">
        <v>16</v>
      </c>
      <c r="CF15" s="167">
        <v>2.75</v>
      </c>
      <c r="CG15" s="165"/>
      <c r="CH15" s="166"/>
      <c r="CI15" s="219"/>
      <c r="CJ15" s="68"/>
      <c r="CK15" s="34" t="s">
        <v>173</v>
      </c>
      <c r="CP15" s="326"/>
      <c r="CQ15" s="31"/>
      <c r="CR15" s="168" t="s">
        <v>82</v>
      </c>
      <c r="CS15" s="169">
        <v>14</v>
      </c>
      <c r="CT15" s="157">
        <v>2.9289999999999998</v>
      </c>
      <c r="CU15" s="156"/>
      <c r="CV15" s="32"/>
      <c r="CW15" s="157"/>
      <c r="CX15" s="68"/>
      <c r="CY15" s="159" t="s">
        <v>174</v>
      </c>
      <c r="CZ15" s="227"/>
      <c r="DA15" s="227"/>
      <c r="DB15" s="227"/>
      <c r="DC15" s="227"/>
      <c r="DD15" s="326"/>
      <c r="DE15" s="31"/>
      <c r="DF15" s="156" t="s">
        <v>159</v>
      </c>
      <c r="DG15" s="32">
        <v>30</v>
      </c>
      <c r="DH15" s="171">
        <v>2.633</v>
      </c>
      <c r="DI15" s="156"/>
      <c r="DJ15" s="32"/>
      <c r="DK15" s="171"/>
      <c r="DL15" s="68"/>
      <c r="DM15" s="15" t="s">
        <v>175</v>
      </c>
      <c r="DR15" s="326"/>
      <c r="DS15" s="31"/>
      <c r="DT15" s="81" t="s">
        <v>90</v>
      </c>
      <c r="DU15" s="82">
        <v>13</v>
      </c>
      <c r="DV15" s="172">
        <v>2.8460000000000001</v>
      </c>
      <c r="DW15" s="81"/>
      <c r="DX15" s="82"/>
      <c r="DY15" s="213"/>
      <c r="DZ15" s="68"/>
      <c r="EA15" s="159" t="s">
        <v>176</v>
      </c>
      <c r="EB15" s="159"/>
      <c r="EC15" s="159"/>
      <c r="ED15" s="159"/>
      <c r="EE15" s="159"/>
      <c r="EF15" s="326"/>
      <c r="EG15" s="31"/>
      <c r="EH15" s="81" t="s">
        <v>147</v>
      </c>
      <c r="EI15" s="82">
        <v>9</v>
      </c>
      <c r="EJ15" s="164">
        <v>2.556</v>
      </c>
      <c r="EK15" s="81"/>
      <c r="EL15" s="82"/>
      <c r="EM15" s="164"/>
      <c r="EN15" s="68"/>
      <c r="EO15" s="15" t="s">
        <v>177</v>
      </c>
      <c r="ET15" s="326"/>
      <c r="EU15" s="31"/>
      <c r="EV15" s="156" t="s">
        <v>159</v>
      </c>
      <c r="EW15" s="32">
        <v>30</v>
      </c>
      <c r="EX15" s="157">
        <v>2.6</v>
      </c>
      <c r="EY15" s="156"/>
      <c r="EZ15" s="32"/>
      <c r="FA15" s="157"/>
      <c r="FB15" s="68"/>
      <c r="FC15" s="159" t="s">
        <v>178</v>
      </c>
      <c r="FD15" s="159"/>
      <c r="FE15" s="159"/>
      <c r="FF15" s="159"/>
      <c r="FG15" s="159"/>
      <c r="FH15" s="326"/>
      <c r="FI15" s="31"/>
      <c r="FJ15" s="156" t="s">
        <v>82</v>
      </c>
      <c r="FK15" s="32">
        <v>11</v>
      </c>
      <c r="FL15" s="171">
        <v>2.7269999999999999</v>
      </c>
      <c r="FM15" s="156"/>
      <c r="FN15" s="32"/>
      <c r="FO15" s="171"/>
      <c r="FP15" s="68"/>
      <c r="FQ15" s="15" t="s">
        <v>179</v>
      </c>
      <c r="FV15" s="326"/>
      <c r="FW15" s="31"/>
      <c r="FX15" s="25" t="s">
        <v>132</v>
      </c>
      <c r="FY15" s="31">
        <v>7</v>
      </c>
      <c r="FZ15" s="127">
        <v>3</v>
      </c>
      <c r="GA15" s="25"/>
      <c r="GC15" s="127"/>
      <c r="GD15" s="68"/>
      <c r="GE15" s="159" t="s">
        <v>180</v>
      </c>
      <c r="GF15" s="159"/>
      <c r="GG15" s="159"/>
      <c r="GH15" s="159"/>
      <c r="GI15" s="159"/>
      <c r="GJ15" s="326"/>
      <c r="GK15" s="31"/>
      <c r="GL15" s="81" t="s">
        <v>92</v>
      </c>
      <c r="GM15" s="82">
        <v>11</v>
      </c>
      <c r="GN15" s="164">
        <v>2.3639999999999999</v>
      </c>
      <c r="GO15" s="81"/>
      <c r="GP15" s="82"/>
      <c r="GQ15" s="164"/>
      <c r="GR15" s="68"/>
      <c r="GS15" s="15" t="s">
        <v>181</v>
      </c>
      <c r="GX15" s="326"/>
      <c r="GY15" s="31"/>
      <c r="GZ15" s="25" t="s">
        <v>87</v>
      </c>
      <c r="HA15" s="31">
        <v>2</v>
      </c>
      <c r="HB15" s="127">
        <v>2</v>
      </c>
      <c r="HC15" s="153"/>
      <c r="HE15" s="170"/>
      <c r="HF15" s="68"/>
      <c r="HG15" s="237" t="s">
        <v>182</v>
      </c>
      <c r="HH15" s="159"/>
      <c r="HI15" s="159"/>
      <c r="HJ15" s="159"/>
      <c r="HK15" s="159"/>
      <c r="HL15" s="326"/>
      <c r="HM15" s="31"/>
      <c r="HN15" s="82" t="s">
        <v>132</v>
      </c>
      <c r="HO15" s="82">
        <v>11</v>
      </c>
      <c r="HP15" s="136">
        <v>2.9089999999999998</v>
      </c>
      <c r="HQ15" s="81"/>
      <c r="HR15" s="82"/>
      <c r="HS15" s="164"/>
      <c r="HT15" s="238"/>
      <c r="HU15" s="15" t="s">
        <v>181</v>
      </c>
      <c r="HZ15" s="326"/>
      <c r="IA15" s="31"/>
      <c r="IB15" s="25" t="s">
        <v>159</v>
      </c>
      <c r="IC15" s="31">
        <v>26</v>
      </c>
      <c r="ID15" s="127">
        <v>2.6150000000000002</v>
      </c>
      <c r="IE15" s="25"/>
      <c r="IG15" s="127"/>
      <c r="IH15" s="68"/>
      <c r="II15" s="15" t="s">
        <v>183</v>
      </c>
      <c r="IN15" s="326"/>
      <c r="IO15" s="31"/>
      <c r="IP15" s="25" t="s">
        <v>149</v>
      </c>
      <c r="IQ15" s="31">
        <v>8</v>
      </c>
      <c r="IR15" s="127">
        <v>2.75</v>
      </c>
      <c r="IS15" s="156"/>
      <c r="IT15" s="32"/>
      <c r="IU15" s="157"/>
      <c r="IV15" s="68"/>
      <c r="IW15" s="15" t="s">
        <v>184</v>
      </c>
      <c r="JC15" s="326"/>
      <c r="JD15" s="31"/>
      <c r="JE15" s="239" t="s">
        <v>83</v>
      </c>
      <c r="JF15" s="240">
        <v>10</v>
      </c>
      <c r="JG15" s="241">
        <v>2700</v>
      </c>
      <c r="JH15" s="239"/>
      <c r="JI15" s="240"/>
      <c r="JJ15" s="241"/>
      <c r="JK15" s="68"/>
      <c r="JL15" s="15" t="s">
        <v>185</v>
      </c>
      <c r="JQ15" s="326"/>
      <c r="JR15" s="31"/>
      <c r="JS15" s="182" t="s">
        <v>186</v>
      </c>
      <c r="JT15" s="183">
        <v>12</v>
      </c>
      <c r="JU15" s="180">
        <v>2667</v>
      </c>
      <c r="JV15" s="156"/>
      <c r="JW15" s="32"/>
      <c r="JX15" s="180"/>
      <c r="JY15" s="68"/>
      <c r="JZ15" s="15" t="s">
        <v>145</v>
      </c>
    </row>
    <row r="16" spans="1:290" ht="23.25" customHeight="1" x14ac:dyDescent="0.2">
      <c r="B16" s="215"/>
      <c r="C16" s="215"/>
      <c r="D16" s="215"/>
      <c r="E16" s="234"/>
      <c r="G16" s="234"/>
      <c r="I16" s="234"/>
      <c r="J16" s="242"/>
      <c r="K16" s="242"/>
      <c r="L16" s="242"/>
      <c r="M16" s="234"/>
      <c r="N16" s="242"/>
      <c r="O16" s="234"/>
      <c r="X16" s="326"/>
      <c r="Y16" s="57"/>
      <c r="Z16" s="150" t="s">
        <v>187</v>
      </c>
      <c r="AA16" s="151">
        <v>14</v>
      </c>
      <c r="AB16" s="152">
        <v>2.8570000000000002</v>
      </c>
      <c r="AC16" s="153"/>
      <c r="AE16" s="154"/>
      <c r="AG16" s="15" t="s">
        <v>188</v>
      </c>
      <c r="AL16" s="326"/>
      <c r="AM16" s="154"/>
      <c r="AN16" s="156" t="s">
        <v>147</v>
      </c>
      <c r="AO16" s="32">
        <v>10</v>
      </c>
      <c r="AP16" s="157">
        <v>2.7</v>
      </c>
      <c r="AQ16" s="158"/>
      <c r="AR16" s="159"/>
      <c r="AS16" s="235"/>
      <c r="AT16" s="68"/>
      <c r="AU16" s="227" t="s">
        <v>162</v>
      </c>
      <c r="AV16" s="227"/>
      <c r="AW16" s="227"/>
      <c r="AX16" s="227"/>
      <c r="AY16" s="227"/>
      <c r="AZ16" s="326"/>
      <c r="BA16" s="24"/>
      <c r="BB16" s="25" t="s">
        <v>95</v>
      </c>
      <c r="BC16" s="31">
        <v>8</v>
      </c>
      <c r="BD16" s="127">
        <v>3.375</v>
      </c>
      <c r="BE16" s="25"/>
      <c r="BG16" s="127"/>
      <c r="BH16" s="68"/>
      <c r="BI16" s="243" t="s">
        <v>189</v>
      </c>
      <c r="BN16" s="326"/>
      <c r="BO16" s="26"/>
      <c r="BP16" s="161" t="s">
        <v>90</v>
      </c>
      <c r="BQ16" s="162">
        <v>13</v>
      </c>
      <c r="BR16" s="163">
        <v>2.923</v>
      </c>
      <c r="BS16" s="25"/>
      <c r="BU16" s="127"/>
      <c r="BV16" s="68"/>
      <c r="BW16" s="183" t="s">
        <v>190</v>
      </c>
      <c r="BX16" s="226"/>
      <c r="BY16" s="226"/>
      <c r="BZ16" s="226"/>
      <c r="CA16" s="226"/>
      <c r="CB16" s="326"/>
      <c r="CC16" s="31"/>
      <c r="CD16" s="165" t="s">
        <v>159</v>
      </c>
      <c r="CE16" s="166">
        <v>30</v>
      </c>
      <c r="CF16" s="167">
        <v>2.8</v>
      </c>
      <c r="CG16" s="81"/>
      <c r="CH16" s="82"/>
      <c r="CI16" s="213"/>
      <c r="CJ16" s="68"/>
      <c r="CK16" s="243" t="s">
        <v>191</v>
      </c>
      <c r="CP16" s="326"/>
      <c r="CQ16" s="31"/>
      <c r="CR16" s="168" t="s">
        <v>159</v>
      </c>
      <c r="CS16" s="169">
        <v>23</v>
      </c>
      <c r="CT16" s="157">
        <v>2.9569999999999999</v>
      </c>
      <c r="CU16" s="156"/>
      <c r="CV16" s="32"/>
      <c r="CW16" s="157"/>
      <c r="CX16" s="68"/>
      <c r="CY16" s="244" t="s">
        <v>192</v>
      </c>
      <c r="CZ16" s="227"/>
      <c r="DA16" s="227"/>
      <c r="DB16" s="227"/>
      <c r="DC16" s="227"/>
      <c r="DD16" s="326"/>
      <c r="DE16" s="31"/>
      <c r="DF16" s="156" t="s">
        <v>95</v>
      </c>
      <c r="DG16" s="32">
        <v>20</v>
      </c>
      <c r="DH16" s="171">
        <v>3</v>
      </c>
      <c r="DI16" s="25"/>
      <c r="DK16" s="179"/>
      <c r="DL16" s="68"/>
      <c r="DM16" s="245" t="s">
        <v>193</v>
      </c>
      <c r="DR16" s="326"/>
      <c r="DS16" s="31"/>
      <c r="DT16" s="81" t="s">
        <v>82</v>
      </c>
      <c r="DU16" s="82">
        <v>8</v>
      </c>
      <c r="DV16" s="155">
        <v>2.25</v>
      </c>
      <c r="DW16" s="81"/>
      <c r="DX16" s="82"/>
      <c r="DY16" s="213"/>
      <c r="DZ16" s="68"/>
      <c r="EA16" s="244" t="s">
        <v>194</v>
      </c>
      <c r="EB16" s="159"/>
      <c r="EC16" s="159"/>
      <c r="ED16" s="159"/>
      <c r="EE16" s="159"/>
      <c r="EF16" s="326"/>
      <c r="EG16" s="31"/>
      <c r="EH16" s="81" t="s">
        <v>159</v>
      </c>
      <c r="EI16" s="82">
        <v>28</v>
      </c>
      <c r="EJ16" s="164">
        <v>2.6789999999999998</v>
      </c>
      <c r="EK16" s="81"/>
      <c r="EL16" s="82"/>
      <c r="EM16" s="164"/>
      <c r="EN16" s="68"/>
      <c r="EO16" s="245" t="s">
        <v>195</v>
      </c>
      <c r="ET16" s="326"/>
      <c r="EU16" s="31"/>
      <c r="EV16" s="156" t="s">
        <v>95</v>
      </c>
      <c r="EW16" s="32">
        <v>20</v>
      </c>
      <c r="EX16" s="157">
        <v>3</v>
      </c>
      <c r="EY16" s="25"/>
      <c r="EZ16" s="31"/>
      <c r="FA16" s="127"/>
      <c r="FB16" s="68"/>
      <c r="FC16" s="244" t="s">
        <v>196</v>
      </c>
      <c r="FD16" s="159"/>
      <c r="FE16" s="159"/>
      <c r="FF16" s="159"/>
      <c r="FG16" s="159"/>
      <c r="FH16" s="326"/>
      <c r="FI16" s="31"/>
      <c r="FJ16" s="25" t="s">
        <v>147</v>
      </c>
      <c r="FK16" s="31">
        <v>8</v>
      </c>
      <c r="FL16" s="179">
        <v>2.75</v>
      </c>
      <c r="FM16" s="156"/>
      <c r="FN16" s="32"/>
      <c r="FO16" s="171"/>
      <c r="FP16" s="68"/>
      <c r="FQ16" s="245" t="s">
        <v>197</v>
      </c>
      <c r="FV16" s="326"/>
      <c r="FW16" s="31"/>
      <c r="FX16" s="246" t="s">
        <v>90</v>
      </c>
      <c r="FY16" s="247">
        <v>11</v>
      </c>
      <c r="FZ16" s="248">
        <v>3.3639999999999999</v>
      </c>
      <c r="GA16" s="246"/>
      <c r="GB16" s="247"/>
      <c r="GC16" s="248"/>
      <c r="GD16" s="68"/>
      <c r="GE16" s="244" t="s">
        <v>198</v>
      </c>
      <c r="GF16" s="159"/>
      <c r="GG16" s="159"/>
      <c r="GH16" s="159"/>
      <c r="GI16" s="159"/>
      <c r="GJ16" s="326"/>
      <c r="GK16" s="31"/>
      <c r="GL16" s="81" t="s">
        <v>159</v>
      </c>
      <c r="GM16" s="82">
        <v>19</v>
      </c>
      <c r="GN16" s="164">
        <v>2.6320000000000001</v>
      </c>
      <c r="GO16" s="81"/>
      <c r="GP16" s="82"/>
      <c r="GQ16" s="164"/>
      <c r="GR16" s="68"/>
      <c r="GS16" s="245" t="s">
        <v>199</v>
      </c>
      <c r="GX16" s="326"/>
      <c r="GY16" s="31"/>
      <c r="GZ16" s="25" t="s">
        <v>84</v>
      </c>
      <c r="HA16" s="31">
        <v>10</v>
      </c>
      <c r="HB16" s="157">
        <v>2.1</v>
      </c>
      <c r="HC16" s="153"/>
      <c r="HE16" s="170"/>
      <c r="HF16" s="68"/>
      <c r="HG16" s="244" t="s">
        <v>200</v>
      </c>
      <c r="HH16" s="159"/>
      <c r="HI16" s="159"/>
      <c r="HJ16" s="159"/>
      <c r="HK16" s="159"/>
      <c r="HL16" s="326"/>
      <c r="HM16" s="31"/>
      <c r="HN16" s="82" t="s">
        <v>86</v>
      </c>
      <c r="HO16" s="82">
        <v>8</v>
      </c>
      <c r="HP16" s="136">
        <v>3.25</v>
      </c>
      <c r="HQ16" s="89"/>
      <c r="HR16" s="90"/>
      <c r="HS16" s="249"/>
      <c r="HT16" s="68"/>
      <c r="HU16" s="245" t="s">
        <v>199</v>
      </c>
      <c r="HZ16" s="326"/>
      <c r="IA16" s="31"/>
      <c r="IB16" s="156" t="s">
        <v>132</v>
      </c>
      <c r="IC16" s="32">
        <v>14</v>
      </c>
      <c r="ID16" s="157">
        <v>2.786</v>
      </c>
      <c r="IE16" s="81"/>
      <c r="IF16" s="82"/>
      <c r="IG16" s="164"/>
      <c r="IH16" s="68"/>
      <c r="II16" s="245" t="s">
        <v>201</v>
      </c>
      <c r="IN16" s="326"/>
      <c r="IO16" s="31"/>
      <c r="IP16" s="25" t="s">
        <v>186</v>
      </c>
      <c r="IQ16" s="31">
        <v>8</v>
      </c>
      <c r="IR16" s="127">
        <v>2.875</v>
      </c>
      <c r="IS16" s="156"/>
      <c r="IT16" s="32"/>
      <c r="IU16" s="157"/>
      <c r="IV16" s="68"/>
      <c r="IW16" s="245" t="s">
        <v>202</v>
      </c>
      <c r="JC16" s="326"/>
      <c r="JD16" s="250" t="s">
        <v>203</v>
      </c>
      <c r="JE16" s="251" t="s">
        <v>204</v>
      </c>
      <c r="JF16" s="252">
        <v>2</v>
      </c>
      <c r="JG16" s="253">
        <v>1500</v>
      </c>
      <c r="JH16" s="251" t="s">
        <v>205</v>
      </c>
      <c r="JI16" s="252">
        <v>2</v>
      </c>
      <c r="JJ16" s="253">
        <v>4500</v>
      </c>
      <c r="JK16" s="68"/>
      <c r="JL16" s="15" t="s">
        <v>206</v>
      </c>
      <c r="JQ16" s="326"/>
      <c r="JS16" s="184" t="s">
        <v>207</v>
      </c>
      <c r="JT16" s="41">
        <v>46</v>
      </c>
      <c r="JU16" s="185">
        <v>2783</v>
      </c>
      <c r="JV16" s="156"/>
      <c r="JW16" s="32"/>
      <c r="JX16" s="180"/>
      <c r="JY16" s="68"/>
      <c r="JZ16" s="15" t="s">
        <v>162</v>
      </c>
    </row>
    <row r="17" spans="1:289" ht="23.25" customHeight="1" x14ac:dyDescent="0.2">
      <c r="E17" s="234"/>
      <c r="G17" s="234"/>
      <c r="I17" s="234"/>
      <c r="J17" s="34"/>
      <c r="K17" s="34"/>
      <c r="L17" s="34"/>
      <c r="M17" s="34"/>
      <c r="N17" s="34"/>
      <c r="X17" s="326"/>
      <c r="Y17" s="57"/>
      <c r="Z17" s="150" t="s">
        <v>208</v>
      </c>
      <c r="AA17" s="151">
        <v>25</v>
      </c>
      <c r="AB17" s="152">
        <v>2.88</v>
      </c>
      <c r="AC17" s="153"/>
      <c r="AE17" s="154"/>
      <c r="AG17" s="245" t="s">
        <v>209</v>
      </c>
      <c r="AL17" s="326"/>
      <c r="AM17" s="154"/>
      <c r="AN17" s="156" t="s">
        <v>93</v>
      </c>
      <c r="AO17" s="32">
        <v>26</v>
      </c>
      <c r="AP17" s="157">
        <v>2.7309999999999999</v>
      </c>
      <c r="AQ17" s="158"/>
      <c r="AR17" s="159"/>
      <c r="AS17" s="254"/>
      <c r="AT17" s="68"/>
      <c r="AU17" s="159" t="s">
        <v>210</v>
      </c>
      <c r="AV17" s="159"/>
      <c r="AW17" s="159"/>
      <c r="AX17" s="159"/>
      <c r="AY17" s="159"/>
      <c r="AZ17" s="326"/>
      <c r="BA17" s="255"/>
      <c r="BB17" s="246" t="s">
        <v>97</v>
      </c>
      <c r="BC17" s="247">
        <v>7</v>
      </c>
      <c r="BD17" s="248">
        <v>3.4289999999999998</v>
      </c>
      <c r="BE17" s="246"/>
      <c r="BF17" s="247"/>
      <c r="BG17" s="248"/>
      <c r="BH17" s="68"/>
      <c r="BI17" s="243" t="s">
        <v>211</v>
      </c>
      <c r="BN17" s="326"/>
      <c r="BO17" s="154"/>
      <c r="BP17" s="25" t="s">
        <v>95</v>
      </c>
      <c r="BQ17" s="31">
        <v>15</v>
      </c>
      <c r="BR17" s="127">
        <v>3.133</v>
      </c>
      <c r="BS17" s="25"/>
      <c r="BU17" s="127"/>
      <c r="BV17" s="68"/>
      <c r="BW17" s="40" t="s">
        <v>212</v>
      </c>
      <c r="BX17" s="236"/>
      <c r="BY17" s="236"/>
      <c r="BZ17" s="236"/>
      <c r="CA17" s="236"/>
      <c r="CB17" s="326"/>
      <c r="CD17" s="165" t="s">
        <v>88</v>
      </c>
      <c r="CE17" s="166">
        <v>15</v>
      </c>
      <c r="CF17" s="167">
        <v>2.8</v>
      </c>
      <c r="CG17" s="165"/>
      <c r="CH17" s="166"/>
      <c r="CI17" s="256"/>
      <c r="CJ17" s="68"/>
      <c r="CK17" s="243" t="s">
        <v>213</v>
      </c>
      <c r="CP17" s="326"/>
      <c r="CR17" s="168" t="s">
        <v>93</v>
      </c>
      <c r="CS17" s="169">
        <v>16</v>
      </c>
      <c r="CT17" s="157">
        <v>3</v>
      </c>
      <c r="CU17" s="153"/>
      <c r="CW17" s="170"/>
      <c r="CX17" s="68"/>
      <c r="CY17" s="257" t="s">
        <v>214</v>
      </c>
      <c r="CZ17" s="159"/>
      <c r="DA17" s="159"/>
      <c r="DB17" s="159"/>
      <c r="DC17" s="159"/>
      <c r="DD17" s="326"/>
      <c r="DF17" s="25" t="s">
        <v>86</v>
      </c>
      <c r="DG17" s="31">
        <v>13</v>
      </c>
      <c r="DH17" s="179">
        <v>3.077</v>
      </c>
      <c r="DI17" s="25"/>
      <c r="DK17" s="179"/>
      <c r="DL17" s="68"/>
      <c r="DM17" s="245" t="s">
        <v>215</v>
      </c>
      <c r="DR17" s="326"/>
      <c r="DT17" s="81" t="s">
        <v>159</v>
      </c>
      <c r="DU17" s="82">
        <v>25</v>
      </c>
      <c r="DV17" s="172">
        <v>2.88</v>
      </c>
      <c r="DW17" s="81"/>
      <c r="DX17" s="82"/>
      <c r="DY17" s="155"/>
      <c r="DZ17" s="68"/>
      <c r="EA17" s="258" t="s">
        <v>216</v>
      </c>
      <c r="EB17" s="159"/>
      <c r="EC17" s="159"/>
      <c r="ED17" s="159"/>
      <c r="EE17" s="159"/>
      <c r="EF17" s="326"/>
      <c r="EH17" s="81" t="s">
        <v>132</v>
      </c>
      <c r="EI17" s="82">
        <v>17</v>
      </c>
      <c r="EJ17" s="164">
        <v>2.706</v>
      </c>
      <c r="EK17" s="81"/>
      <c r="EL17" s="82"/>
      <c r="EM17" s="164"/>
      <c r="EN17" s="68"/>
      <c r="EO17" s="245" t="s">
        <v>217</v>
      </c>
      <c r="ET17" s="326"/>
      <c r="EV17" s="25" t="s">
        <v>163</v>
      </c>
      <c r="EW17" s="31">
        <v>8</v>
      </c>
      <c r="EX17" s="127">
        <v>3</v>
      </c>
      <c r="EY17" s="25"/>
      <c r="EZ17" s="31"/>
      <c r="FA17" s="127"/>
      <c r="FB17" s="68"/>
      <c r="FC17" s="258" t="s">
        <v>218</v>
      </c>
      <c r="FD17" s="159"/>
      <c r="FE17" s="159"/>
      <c r="FF17" s="159"/>
      <c r="FG17" s="159"/>
      <c r="FH17" s="326"/>
      <c r="FJ17" s="25" t="s">
        <v>92</v>
      </c>
      <c r="FK17" s="31">
        <v>7</v>
      </c>
      <c r="FL17" s="179">
        <v>2.8570000000000002</v>
      </c>
      <c r="FM17" s="156"/>
      <c r="FN17" s="32"/>
      <c r="FO17" s="171"/>
      <c r="FP17" s="68"/>
      <c r="FQ17" s="245" t="s">
        <v>219</v>
      </c>
      <c r="FV17" s="326"/>
      <c r="FW17" s="259" t="s">
        <v>203</v>
      </c>
      <c r="FX17" s="132" t="s">
        <v>220</v>
      </c>
      <c r="FY17" s="62">
        <v>2</v>
      </c>
      <c r="FZ17" s="134">
        <v>1.5</v>
      </c>
      <c r="GA17" s="62" t="s">
        <v>86</v>
      </c>
      <c r="GB17" s="62">
        <v>4</v>
      </c>
      <c r="GC17" s="134">
        <v>3.5</v>
      </c>
      <c r="GD17" s="68"/>
      <c r="GE17" s="258" t="s">
        <v>221</v>
      </c>
      <c r="GF17" s="159"/>
      <c r="GG17" s="159"/>
      <c r="GH17" s="159"/>
      <c r="GI17" s="159"/>
      <c r="GJ17" s="326"/>
      <c r="GL17" s="81" t="s">
        <v>96</v>
      </c>
      <c r="GM17" s="82">
        <v>9</v>
      </c>
      <c r="GN17" s="164">
        <v>2.6669999999999998</v>
      </c>
      <c r="GO17" s="81"/>
      <c r="GP17" s="82"/>
      <c r="GQ17" s="164"/>
      <c r="GR17" s="68"/>
      <c r="GS17" s="245" t="s">
        <v>222</v>
      </c>
      <c r="GX17" s="326"/>
      <c r="GZ17" s="25" t="s">
        <v>91</v>
      </c>
      <c r="HA17" s="31">
        <v>8</v>
      </c>
      <c r="HB17" s="127">
        <v>2.125</v>
      </c>
      <c r="HC17" s="153"/>
      <c r="HE17" s="170"/>
      <c r="HF17" s="68"/>
      <c r="HG17" s="258" t="s">
        <v>223</v>
      </c>
      <c r="HH17" s="159"/>
      <c r="HI17" s="159"/>
      <c r="HJ17" s="159"/>
      <c r="HK17" s="159"/>
      <c r="HL17" s="326"/>
      <c r="HM17" s="250" t="s">
        <v>203</v>
      </c>
      <c r="HN17" s="132" t="s">
        <v>164</v>
      </c>
      <c r="HO17" s="62">
        <v>2</v>
      </c>
      <c r="HP17" s="134">
        <v>1.5</v>
      </c>
      <c r="HQ17" s="132" t="s">
        <v>224</v>
      </c>
      <c r="HR17" s="62">
        <v>2</v>
      </c>
      <c r="HS17" s="134">
        <v>3.5</v>
      </c>
      <c r="HT17" s="238"/>
      <c r="HU17" s="245" t="s">
        <v>222</v>
      </c>
      <c r="HZ17" s="326"/>
      <c r="IB17" s="25" t="s">
        <v>225</v>
      </c>
      <c r="IC17" s="31">
        <v>5</v>
      </c>
      <c r="ID17" s="127">
        <v>2.8</v>
      </c>
      <c r="IE17" s="81"/>
      <c r="IF17" s="82"/>
      <c r="IG17" s="164"/>
      <c r="IH17" s="68"/>
      <c r="II17" s="245" t="s">
        <v>226</v>
      </c>
      <c r="IN17" s="326"/>
      <c r="IP17" s="25" t="s">
        <v>227</v>
      </c>
      <c r="IQ17" s="31">
        <v>9</v>
      </c>
      <c r="IR17" s="127">
        <v>2.8889999999999998</v>
      </c>
      <c r="IS17" s="25"/>
      <c r="IU17" s="127"/>
      <c r="IV17" s="68"/>
      <c r="IW17" s="245" t="s">
        <v>228</v>
      </c>
      <c r="JC17" s="326"/>
      <c r="JE17" s="260" t="s">
        <v>229</v>
      </c>
      <c r="JF17" s="261">
        <v>2</v>
      </c>
      <c r="JG17" s="213">
        <v>1500</v>
      </c>
      <c r="JH17" s="260" t="s">
        <v>230</v>
      </c>
      <c r="JI17" s="261">
        <v>2</v>
      </c>
      <c r="JJ17" s="213">
        <v>5000</v>
      </c>
      <c r="JK17" s="68"/>
      <c r="JL17" s="245" t="s">
        <v>231</v>
      </c>
      <c r="JQ17" s="326"/>
      <c r="JS17" s="184" t="s">
        <v>232</v>
      </c>
      <c r="JT17" s="41">
        <v>10</v>
      </c>
      <c r="JU17" s="185">
        <v>2900</v>
      </c>
      <c r="JV17" s="25"/>
      <c r="JW17" s="31"/>
      <c r="JX17" s="185"/>
      <c r="JY17" s="68"/>
      <c r="JZ17" s="15" t="s">
        <v>233</v>
      </c>
    </row>
    <row r="18" spans="1:289" ht="23.25" customHeight="1" x14ac:dyDescent="0.25">
      <c r="J18" s="34"/>
      <c r="K18" s="34"/>
      <c r="L18" s="34"/>
      <c r="M18" s="34"/>
      <c r="N18" s="34"/>
      <c r="X18" s="326"/>
      <c r="Y18" s="57"/>
      <c r="Z18" s="150" t="s">
        <v>234</v>
      </c>
      <c r="AA18" s="151">
        <v>27</v>
      </c>
      <c r="AB18" s="152">
        <v>3</v>
      </c>
      <c r="AC18" s="153"/>
      <c r="AE18" s="154"/>
      <c r="AG18" s="245" t="s">
        <v>235</v>
      </c>
      <c r="AL18" s="326"/>
      <c r="AM18" s="154"/>
      <c r="AN18" s="156" t="s">
        <v>159</v>
      </c>
      <c r="AO18" s="32">
        <v>46</v>
      </c>
      <c r="AP18" s="157">
        <v>2.7829999999999999</v>
      </c>
      <c r="AQ18" s="158"/>
      <c r="AR18" s="159"/>
      <c r="AS18" s="254"/>
      <c r="AT18" s="68"/>
      <c r="AU18" s="183" t="s">
        <v>236</v>
      </c>
      <c r="AV18" s="183"/>
      <c r="AW18" s="183"/>
      <c r="AX18" s="183"/>
      <c r="AY18" s="183"/>
      <c r="AZ18" s="326"/>
      <c r="BA18" s="262" t="s">
        <v>203</v>
      </c>
      <c r="BB18" s="108" t="s">
        <v>81</v>
      </c>
      <c r="BC18" s="70">
        <v>4</v>
      </c>
      <c r="BD18" s="114">
        <v>1.5</v>
      </c>
      <c r="BE18" s="108" t="s">
        <v>116</v>
      </c>
      <c r="BF18" s="70">
        <v>2</v>
      </c>
      <c r="BG18" s="114">
        <v>3.5</v>
      </c>
      <c r="BH18" s="68"/>
      <c r="BI18" s="243" t="s">
        <v>237</v>
      </c>
      <c r="BN18" s="326"/>
      <c r="BO18" s="154"/>
      <c r="BP18" s="25" t="s">
        <v>93</v>
      </c>
      <c r="BQ18" s="31">
        <v>15</v>
      </c>
      <c r="BR18" s="127">
        <v>3.3330000000000002</v>
      </c>
      <c r="BS18" s="25"/>
      <c r="BU18" s="127"/>
      <c r="BV18" s="68"/>
      <c r="BW18" s="40" t="s">
        <v>238</v>
      </c>
      <c r="BX18" s="183"/>
      <c r="BY18" s="183"/>
      <c r="BZ18" s="183"/>
      <c r="CA18" s="183"/>
      <c r="CB18" s="326"/>
      <c r="CD18" s="165" t="s">
        <v>147</v>
      </c>
      <c r="CE18" s="166">
        <v>10</v>
      </c>
      <c r="CF18" s="167">
        <v>2.8</v>
      </c>
      <c r="CG18" s="165"/>
      <c r="CH18" s="166"/>
      <c r="CI18" s="256"/>
      <c r="CJ18" s="68"/>
      <c r="CK18" s="243" t="s">
        <v>239</v>
      </c>
      <c r="CP18" s="326"/>
      <c r="CR18" s="263" t="s">
        <v>147</v>
      </c>
      <c r="CS18" s="35">
        <v>7</v>
      </c>
      <c r="CT18" s="127">
        <v>2.714</v>
      </c>
      <c r="CU18" s="153"/>
      <c r="CW18" s="170"/>
      <c r="CX18" s="68"/>
      <c r="CY18" s="257" t="s">
        <v>240</v>
      </c>
      <c r="CZ18" s="183"/>
      <c r="DA18" s="183"/>
      <c r="DB18" s="183"/>
      <c r="DC18" s="183"/>
      <c r="DD18" s="326"/>
      <c r="DF18" s="246" t="s">
        <v>93</v>
      </c>
      <c r="DG18" s="247">
        <v>16</v>
      </c>
      <c r="DH18" s="264">
        <v>3.125</v>
      </c>
      <c r="DI18" s="246"/>
      <c r="DJ18" s="247"/>
      <c r="DK18" s="264"/>
      <c r="DL18" s="68"/>
      <c r="DM18" s="245" t="s">
        <v>241</v>
      </c>
      <c r="DR18" s="326"/>
      <c r="DT18" s="81" t="s">
        <v>86</v>
      </c>
      <c r="DU18" s="82">
        <v>12</v>
      </c>
      <c r="DV18" s="155">
        <v>3.0830000000000002</v>
      </c>
      <c r="DW18" s="81"/>
      <c r="DX18" s="82"/>
      <c r="DY18" s="155"/>
      <c r="DZ18" s="68"/>
      <c r="EA18" s="258" t="s">
        <v>242</v>
      </c>
      <c r="EB18" s="183"/>
      <c r="EC18" s="183"/>
      <c r="ED18" s="183"/>
      <c r="EE18" s="183"/>
      <c r="EF18" s="326"/>
      <c r="EH18" s="81" t="s">
        <v>95</v>
      </c>
      <c r="EI18" s="82">
        <v>11</v>
      </c>
      <c r="EJ18" s="164">
        <v>2.7269999999999999</v>
      </c>
      <c r="EK18" s="81"/>
      <c r="EL18" s="82"/>
      <c r="EM18" s="164"/>
      <c r="EN18" s="68"/>
      <c r="EO18" s="245" t="s">
        <v>243</v>
      </c>
      <c r="ET18" s="326"/>
      <c r="EV18" s="246" t="s">
        <v>97</v>
      </c>
      <c r="EW18" s="247">
        <v>9</v>
      </c>
      <c r="EX18" s="248">
        <v>3.444</v>
      </c>
      <c r="EY18" s="246"/>
      <c r="EZ18" s="247"/>
      <c r="FA18" s="248"/>
      <c r="FB18" s="68"/>
      <c r="FC18" s="258" t="s">
        <v>244</v>
      </c>
      <c r="FD18" s="183"/>
      <c r="FE18" s="183"/>
      <c r="FF18" s="183"/>
      <c r="FG18" s="183"/>
      <c r="FH18" s="326"/>
      <c r="FJ18" s="25" t="s">
        <v>93</v>
      </c>
      <c r="FK18" s="31">
        <v>15</v>
      </c>
      <c r="FL18" s="179">
        <v>2.867</v>
      </c>
      <c r="FM18" s="156"/>
      <c r="FN18" s="32"/>
      <c r="FO18" s="171"/>
      <c r="FP18" s="68"/>
      <c r="FQ18" s="245" t="s">
        <v>245</v>
      </c>
      <c r="FV18" s="326"/>
      <c r="FW18" s="153"/>
      <c r="FX18" s="81" t="s">
        <v>246</v>
      </c>
      <c r="FY18" s="82">
        <v>3</v>
      </c>
      <c r="FZ18" s="164">
        <v>1.667</v>
      </c>
      <c r="GA18" s="82" t="s">
        <v>247</v>
      </c>
      <c r="GB18" s="82">
        <v>2</v>
      </c>
      <c r="GC18" s="164">
        <v>3.5</v>
      </c>
      <c r="GD18" s="68"/>
      <c r="GE18" s="258" t="s">
        <v>248</v>
      </c>
      <c r="GF18" s="183"/>
      <c r="GG18" s="183"/>
      <c r="GH18" s="183"/>
      <c r="GI18" s="183"/>
      <c r="GJ18" s="326"/>
      <c r="GL18" s="81" t="s">
        <v>132</v>
      </c>
      <c r="GM18" s="82">
        <v>7</v>
      </c>
      <c r="GN18" s="164">
        <v>2.8570000000000002</v>
      </c>
      <c r="GO18" s="81"/>
      <c r="GP18" s="82"/>
      <c r="GQ18" s="164"/>
      <c r="GR18" s="68"/>
      <c r="GS18" s="245" t="s">
        <v>249</v>
      </c>
      <c r="GX18" s="326"/>
      <c r="GZ18" s="25" t="s">
        <v>97</v>
      </c>
      <c r="HA18" s="31">
        <v>5</v>
      </c>
      <c r="HB18" s="127">
        <v>2.2000000000000002</v>
      </c>
      <c r="HC18" s="153"/>
      <c r="HE18" s="170"/>
      <c r="HF18" s="68"/>
      <c r="HG18" s="258" t="s">
        <v>250</v>
      </c>
      <c r="HH18" s="183"/>
      <c r="HI18" s="183"/>
      <c r="HJ18" s="183"/>
      <c r="HK18" s="183"/>
      <c r="HL18" s="326"/>
      <c r="HN18" s="81" t="s">
        <v>92</v>
      </c>
      <c r="HO18" s="82">
        <v>9</v>
      </c>
      <c r="HP18" s="164">
        <v>2.444</v>
      </c>
      <c r="HQ18" s="81" t="s">
        <v>87</v>
      </c>
      <c r="HR18" s="82">
        <v>2</v>
      </c>
      <c r="HS18" s="164">
        <v>3.5</v>
      </c>
      <c r="HT18" s="238"/>
      <c r="HU18" s="245" t="s">
        <v>249</v>
      </c>
      <c r="HZ18" s="326"/>
      <c r="IB18" s="156" t="s">
        <v>163</v>
      </c>
      <c r="IC18" s="32">
        <v>10</v>
      </c>
      <c r="ID18" s="157">
        <v>2.9</v>
      </c>
      <c r="IE18" s="25"/>
      <c r="IG18" s="127"/>
      <c r="IH18" s="68"/>
      <c r="II18" s="245" t="s">
        <v>251</v>
      </c>
      <c r="IN18" s="326"/>
      <c r="IP18" s="25" t="s">
        <v>252</v>
      </c>
      <c r="IQ18" s="31">
        <v>13</v>
      </c>
      <c r="IR18" s="127">
        <v>2.923</v>
      </c>
      <c r="IS18" s="25"/>
      <c r="IU18" s="127"/>
      <c r="IV18" s="68"/>
      <c r="IW18" s="245" t="s">
        <v>253</v>
      </c>
      <c r="JC18" s="326"/>
      <c r="JE18" s="260" t="s">
        <v>92</v>
      </c>
      <c r="JF18" s="261">
        <v>2</v>
      </c>
      <c r="JG18" s="213">
        <v>2000</v>
      </c>
      <c r="JH18" s="260" t="s">
        <v>254</v>
      </c>
      <c r="JI18" s="261">
        <v>2</v>
      </c>
      <c r="JJ18" s="213">
        <v>5000</v>
      </c>
      <c r="JK18" s="68"/>
      <c r="JL18" s="245" t="s">
        <v>255</v>
      </c>
      <c r="JQ18" s="326"/>
      <c r="JS18" s="184" t="s">
        <v>165</v>
      </c>
      <c r="JT18" s="41">
        <v>12</v>
      </c>
      <c r="JU18" s="185">
        <v>2917</v>
      </c>
      <c r="JV18" s="25"/>
      <c r="JW18" s="31"/>
      <c r="JX18" s="185"/>
      <c r="JY18" s="68"/>
      <c r="JZ18" s="245" t="s">
        <v>256</v>
      </c>
    </row>
    <row r="19" spans="1:289" ht="23.25" customHeight="1" x14ac:dyDescent="0.25">
      <c r="A19" s="265" t="s">
        <v>257</v>
      </c>
      <c r="B19" s="266"/>
      <c r="C19" s="266" t="s">
        <v>258</v>
      </c>
      <c r="D19" s="265" t="s">
        <v>259</v>
      </c>
      <c r="E19" s="265" t="s">
        <v>260</v>
      </c>
      <c r="F19" s="265" t="s">
        <v>261</v>
      </c>
      <c r="I19" s="34"/>
      <c r="J19" s="34"/>
      <c r="K19" s="34"/>
      <c r="L19" s="34"/>
      <c r="M19" s="34"/>
      <c r="N19" s="34"/>
      <c r="X19" s="326"/>
      <c r="Y19" s="57"/>
      <c r="Z19" s="25" t="s">
        <v>262</v>
      </c>
      <c r="AA19" s="31">
        <v>32</v>
      </c>
      <c r="AB19" s="26">
        <v>3.0630000000000002</v>
      </c>
      <c r="AC19" s="153"/>
      <c r="AE19" s="154"/>
      <c r="AG19" s="245" t="s">
        <v>263</v>
      </c>
      <c r="AL19" s="326"/>
      <c r="AM19" s="154"/>
      <c r="AN19" s="156" t="s">
        <v>95</v>
      </c>
      <c r="AO19" s="32">
        <v>19</v>
      </c>
      <c r="AP19" s="157">
        <v>2.8420000000000001</v>
      </c>
      <c r="AQ19" s="153"/>
      <c r="AS19" s="154"/>
      <c r="AT19" s="68"/>
      <c r="AU19" s="40" t="s">
        <v>264</v>
      </c>
      <c r="AV19" s="40"/>
      <c r="AW19" s="40"/>
      <c r="AX19" s="40"/>
      <c r="AY19" s="40"/>
      <c r="AZ19" s="326"/>
      <c r="BA19" s="189"/>
      <c r="BB19" s="81" t="s">
        <v>265</v>
      </c>
      <c r="BC19" s="82">
        <v>3</v>
      </c>
      <c r="BD19" s="164">
        <v>1.667</v>
      </c>
      <c r="BE19" s="81" t="s">
        <v>247</v>
      </c>
      <c r="BF19" s="82">
        <v>2</v>
      </c>
      <c r="BG19" s="164">
        <v>3.5</v>
      </c>
      <c r="BH19" s="68"/>
      <c r="BI19" s="243" t="s">
        <v>266</v>
      </c>
      <c r="BN19" s="326"/>
      <c r="BO19" s="154"/>
      <c r="BP19" s="25" t="s">
        <v>86</v>
      </c>
      <c r="BQ19" s="31">
        <v>9</v>
      </c>
      <c r="BR19" s="127">
        <v>3.1110000000000002</v>
      </c>
      <c r="BS19" s="25"/>
      <c r="BU19" s="127"/>
      <c r="BV19" s="68"/>
      <c r="BW19" s="257" t="s">
        <v>267</v>
      </c>
      <c r="BX19" s="40"/>
      <c r="BY19" s="40"/>
      <c r="BZ19" s="40"/>
      <c r="CA19" s="40"/>
      <c r="CB19" s="326"/>
      <c r="CD19" s="165" t="s">
        <v>93</v>
      </c>
      <c r="CE19" s="166">
        <v>17</v>
      </c>
      <c r="CF19" s="167">
        <v>2.8239999999999998</v>
      </c>
      <c r="CG19" s="81"/>
      <c r="CH19" s="82"/>
      <c r="CI19" s="155"/>
      <c r="CJ19" s="68"/>
      <c r="CK19" s="243" t="s">
        <v>268</v>
      </c>
      <c r="CP19" s="326"/>
      <c r="CR19" s="263" t="s">
        <v>265</v>
      </c>
      <c r="CS19" s="35">
        <v>8</v>
      </c>
      <c r="CT19" s="127">
        <v>2.75</v>
      </c>
      <c r="CU19" s="153"/>
      <c r="CW19" s="170"/>
      <c r="CX19" s="68"/>
      <c r="CY19" s="257" t="s">
        <v>269</v>
      </c>
      <c r="CZ19" s="40"/>
      <c r="DA19" s="40"/>
      <c r="DB19" s="40"/>
      <c r="DC19" s="40"/>
      <c r="DD19" s="326"/>
      <c r="DE19" s="250" t="s">
        <v>203</v>
      </c>
      <c r="DF19" s="132" t="s">
        <v>220</v>
      </c>
      <c r="DG19" s="62">
        <v>3</v>
      </c>
      <c r="DH19" s="133">
        <v>1.667</v>
      </c>
      <c r="DI19" s="132" t="s">
        <v>270</v>
      </c>
      <c r="DJ19" s="62">
        <v>2</v>
      </c>
      <c r="DK19" s="133">
        <v>3.5</v>
      </c>
      <c r="DL19" s="68"/>
      <c r="DM19" s="245" t="s">
        <v>271</v>
      </c>
      <c r="DR19" s="326"/>
      <c r="DT19" s="81" t="s">
        <v>95</v>
      </c>
      <c r="DU19" s="82">
        <v>16</v>
      </c>
      <c r="DV19" s="155">
        <v>3.1880000000000002</v>
      </c>
      <c r="DW19" s="81"/>
      <c r="DX19" s="82"/>
      <c r="DY19" s="155"/>
      <c r="DZ19" s="68"/>
      <c r="EA19" s="258" t="s">
        <v>272</v>
      </c>
      <c r="EB19" s="41"/>
      <c r="EC19" s="41"/>
      <c r="ED19" s="41"/>
      <c r="EE19" s="41"/>
      <c r="EF19" s="326"/>
      <c r="EH19" s="81" t="s">
        <v>93</v>
      </c>
      <c r="EI19" s="82">
        <v>18</v>
      </c>
      <c r="EJ19" s="164">
        <v>2.778</v>
      </c>
      <c r="EK19" s="81"/>
      <c r="EL19" s="82"/>
      <c r="EM19" s="164"/>
      <c r="EN19" s="68"/>
      <c r="EO19" s="245" t="s">
        <v>273</v>
      </c>
      <c r="ET19" s="326"/>
      <c r="EU19" s="250" t="s">
        <v>203</v>
      </c>
      <c r="EV19" s="132" t="s">
        <v>220</v>
      </c>
      <c r="EW19" s="62">
        <v>3</v>
      </c>
      <c r="EX19" s="134">
        <v>1.667</v>
      </c>
      <c r="EY19" s="132" t="s">
        <v>270</v>
      </c>
      <c r="EZ19" s="62">
        <v>2</v>
      </c>
      <c r="FA19" s="134">
        <v>3.5</v>
      </c>
      <c r="FB19" s="68"/>
      <c r="FC19" s="258" t="s">
        <v>274</v>
      </c>
      <c r="FD19" s="41"/>
      <c r="FE19" s="41"/>
      <c r="FF19" s="41"/>
      <c r="FG19" s="41"/>
      <c r="FH19" s="326"/>
      <c r="FJ19" s="156" t="s">
        <v>159</v>
      </c>
      <c r="FK19" s="32">
        <v>23</v>
      </c>
      <c r="FL19" s="171">
        <v>3</v>
      </c>
      <c r="FM19" s="156"/>
      <c r="FN19" s="32"/>
      <c r="FO19" s="171"/>
      <c r="FP19" s="68"/>
      <c r="FQ19" s="245" t="s">
        <v>275</v>
      </c>
      <c r="FV19" s="326"/>
      <c r="FW19" s="153"/>
      <c r="FX19" s="81" t="s">
        <v>92</v>
      </c>
      <c r="FY19" s="82">
        <v>4</v>
      </c>
      <c r="FZ19" s="164">
        <v>1.75</v>
      </c>
      <c r="GA19" s="82" t="s">
        <v>276</v>
      </c>
      <c r="GB19" s="82">
        <v>2</v>
      </c>
      <c r="GC19" s="164">
        <v>4</v>
      </c>
      <c r="GD19" s="68"/>
      <c r="GE19" s="258" t="s">
        <v>277</v>
      </c>
      <c r="GF19" s="41"/>
      <c r="GG19" s="41"/>
      <c r="GH19" s="41"/>
      <c r="GI19" s="41"/>
      <c r="GJ19" s="326"/>
      <c r="GL19" s="81" t="s">
        <v>82</v>
      </c>
      <c r="GM19" s="82">
        <v>14</v>
      </c>
      <c r="GN19" s="164">
        <v>3</v>
      </c>
      <c r="GO19" s="81"/>
      <c r="GP19" s="82"/>
      <c r="GQ19" s="164"/>
      <c r="GR19" s="68"/>
      <c r="GS19" s="267" t="s">
        <v>278</v>
      </c>
      <c r="GX19" s="326"/>
      <c r="GZ19" s="156" t="s">
        <v>159</v>
      </c>
      <c r="HA19" s="32">
        <v>9</v>
      </c>
      <c r="HB19" s="157">
        <v>2.6669999999999998</v>
      </c>
      <c r="HC19" s="153"/>
      <c r="HE19" s="170"/>
      <c r="HF19" s="68"/>
      <c r="HG19" s="258" t="s">
        <v>279</v>
      </c>
      <c r="HH19" s="41"/>
      <c r="HI19" s="41"/>
      <c r="HJ19" s="41"/>
      <c r="HK19" s="41"/>
      <c r="HL19" s="326"/>
      <c r="HN19" s="81" t="s">
        <v>225</v>
      </c>
      <c r="HO19" s="82">
        <v>3</v>
      </c>
      <c r="HP19" s="164">
        <v>2.6669999999999998</v>
      </c>
      <c r="HQ19" s="81" t="s">
        <v>97</v>
      </c>
      <c r="HR19" s="82">
        <v>3</v>
      </c>
      <c r="HS19" s="164">
        <v>3.6669999999999998</v>
      </c>
      <c r="HT19" s="238"/>
      <c r="HU19" s="245" t="s">
        <v>278</v>
      </c>
      <c r="HZ19" s="326"/>
      <c r="IB19" s="25" t="s">
        <v>95</v>
      </c>
      <c r="IC19" s="31">
        <v>13</v>
      </c>
      <c r="ID19" s="127">
        <v>2.923</v>
      </c>
      <c r="IE19" s="25"/>
      <c r="IG19" s="127"/>
      <c r="IH19" s="68"/>
      <c r="II19" s="245" t="s">
        <v>280</v>
      </c>
      <c r="IN19" s="326"/>
      <c r="IP19" s="156" t="s">
        <v>207</v>
      </c>
      <c r="IQ19" s="32">
        <v>27</v>
      </c>
      <c r="IR19" s="157">
        <v>2.9260000000000002</v>
      </c>
      <c r="IS19" s="25"/>
      <c r="IU19" s="127"/>
      <c r="IV19" s="68"/>
      <c r="IW19" s="245" t="s">
        <v>281</v>
      </c>
      <c r="JC19" s="327"/>
      <c r="JD19" s="268"/>
      <c r="JE19" s="269" t="s">
        <v>95</v>
      </c>
      <c r="JF19" s="270">
        <v>2</v>
      </c>
      <c r="JG19" s="271">
        <v>3000</v>
      </c>
      <c r="JH19" s="269" t="s">
        <v>282</v>
      </c>
      <c r="JI19" s="270">
        <v>2</v>
      </c>
      <c r="JJ19" s="271">
        <v>5000</v>
      </c>
      <c r="JK19" s="68"/>
      <c r="JL19" s="245" t="s">
        <v>283</v>
      </c>
      <c r="JQ19" s="326"/>
      <c r="JS19" s="184" t="s">
        <v>95</v>
      </c>
      <c r="JT19" s="41">
        <v>25</v>
      </c>
      <c r="JU19" s="185">
        <v>3000</v>
      </c>
      <c r="JV19" s="25"/>
      <c r="JW19" s="31"/>
      <c r="JX19" s="185"/>
      <c r="JY19" s="68"/>
      <c r="JZ19" s="245" t="s">
        <v>284</v>
      </c>
    </row>
    <row r="20" spans="1:289" ht="23.25" customHeight="1" x14ac:dyDescent="0.25">
      <c r="A20" s="266"/>
      <c r="B20" s="272" t="s">
        <v>40</v>
      </c>
      <c r="C20" s="15">
        <v>0.44173006884161731</v>
      </c>
      <c r="D20" s="15">
        <v>1</v>
      </c>
      <c r="E20" s="215">
        <v>0.50628860469248416</v>
      </c>
      <c r="F20" s="215">
        <v>46.599817684594349</v>
      </c>
      <c r="I20" s="34"/>
      <c r="J20" s="34"/>
      <c r="K20" s="34"/>
      <c r="L20" s="34"/>
      <c r="M20" s="34"/>
      <c r="N20" s="34"/>
      <c r="X20" s="326"/>
      <c r="Y20" s="57"/>
      <c r="Z20" s="25" t="s">
        <v>285</v>
      </c>
      <c r="AA20" s="31">
        <v>24</v>
      </c>
      <c r="AB20" s="26">
        <v>3.1669999999999998</v>
      </c>
      <c r="AC20" s="153"/>
      <c r="AE20" s="154"/>
      <c r="AG20" s="245" t="s">
        <v>286</v>
      </c>
      <c r="AL20" s="326"/>
      <c r="AM20" s="154"/>
      <c r="AN20" s="156" t="s">
        <v>287</v>
      </c>
      <c r="AO20" s="32">
        <v>21</v>
      </c>
      <c r="AP20" s="157">
        <v>2.8570000000000002</v>
      </c>
      <c r="AQ20" s="153"/>
      <c r="AS20" s="154"/>
      <c r="AT20" s="68"/>
      <c r="AU20" s="40" t="s">
        <v>288</v>
      </c>
      <c r="AV20" s="40"/>
      <c r="AW20" s="40"/>
      <c r="AX20" s="40"/>
      <c r="AY20" s="40"/>
      <c r="AZ20" s="326"/>
      <c r="BA20" s="149"/>
      <c r="BB20" s="81" t="s">
        <v>164</v>
      </c>
      <c r="BC20" s="82">
        <v>2</v>
      </c>
      <c r="BD20" s="164">
        <v>2</v>
      </c>
      <c r="BE20" s="81" t="s">
        <v>110</v>
      </c>
      <c r="BF20" s="82">
        <v>3</v>
      </c>
      <c r="BG20" s="164">
        <v>3.6669999999999998</v>
      </c>
      <c r="BH20" s="68"/>
      <c r="BI20" s="243" t="s">
        <v>289</v>
      </c>
      <c r="BN20" s="326"/>
      <c r="BO20" s="154"/>
      <c r="BP20" s="25" t="s">
        <v>132</v>
      </c>
      <c r="BQ20" s="31">
        <v>9</v>
      </c>
      <c r="BR20" s="127">
        <v>3.1110000000000002</v>
      </c>
      <c r="BS20" s="25"/>
      <c r="BU20" s="127"/>
      <c r="BV20" s="68"/>
      <c r="BW20" s="257" t="s">
        <v>290</v>
      </c>
      <c r="BX20" s="40"/>
      <c r="BY20" s="40"/>
      <c r="BZ20" s="40"/>
      <c r="CA20" s="40"/>
      <c r="CB20" s="326"/>
      <c r="CD20" s="165" t="s">
        <v>95</v>
      </c>
      <c r="CE20" s="166">
        <v>12</v>
      </c>
      <c r="CF20" s="167">
        <v>2.8330000000000002</v>
      </c>
      <c r="CG20" s="81"/>
      <c r="CH20" s="82"/>
      <c r="CI20" s="155"/>
      <c r="CJ20" s="68"/>
      <c r="CK20" s="243" t="s">
        <v>291</v>
      </c>
      <c r="CP20" s="326"/>
      <c r="CR20" s="263" t="s">
        <v>92</v>
      </c>
      <c r="CS20" s="35">
        <v>7</v>
      </c>
      <c r="CT20" s="127">
        <v>2.8570000000000002</v>
      </c>
      <c r="CU20" s="25"/>
      <c r="CV20" s="31"/>
      <c r="CW20" s="127"/>
      <c r="CX20" s="68"/>
      <c r="CY20" s="257" t="s">
        <v>292</v>
      </c>
      <c r="CZ20" s="40"/>
      <c r="DA20" s="40"/>
      <c r="DB20" s="40"/>
      <c r="DC20" s="40"/>
      <c r="DD20" s="326"/>
      <c r="DE20" s="83"/>
      <c r="DF20" s="81" t="s">
        <v>225</v>
      </c>
      <c r="DG20" s="82">
        <v>3</v>
      </c>
      <c r="DH20" s="172">
        <v>2.3330000000000002</v>
      </c>
      <c r="DI20" s="81" t="s">
        <v>224</v>
      </c>
      <c r="DJ20" s="82">
        <v>2</v>
      </c>
      <c r="DK20" s="172">
        <v>3.5</v>
      </c>
      <c r="DL20" s="68"/>
      <c r="DM20" s="245" t="s">
        <v>293</v>
      </c>
      <c r="DR20" s="326"/>
      <c r="DT20" s="81" t="s">
        <v>97</v>
      </c>
      <c r="DU20" s="82">
        <v>9</v>
      </c>
      <c r="DV20" s="155">
        <v>3.222</v>
      </c>
      <c r="DW20" s="81"/>
      <c r="DX20" s="82"/>
      <c r="DY20" s="155"/>
      <c r="DZ20" s="238"/>
      <c r="EA20" s="258" t="s">
        <v>294</v>
      </c>
      <c r="EB20" s="41"/>
      <c r="EC20" s="41"/>
      <c r="ED20" s="41"/>
      <c r="EE20" s="41"/>
      <c r="EF20" s="326"/>
      <c r="EH20" s="81" t="s">
        <v>88</v>
      </c>
      <c r="EI20" s="82">
        <v>15</v>
      </c>
      <c r="EJ20" s="164">
        <v>2.8</v>
      </c>
      <c r="EK20" s="81"/>
      <c r="EL20" s="82"/>
      <c r="EM20" s="164"/>
      <c r="EN20" s="68"/>
      <c r="EO20" s="245" t="s">
        <v>293</v>
      </c>
      <c r="ET20" s="326"/>
      <c r="EV20" s="81" t="s">
        <v>225</v>
      </c>
      <c r="EW20" s="82">
        <v>3</v>
      </c>
      <c r="EX20" s="164">
        <v>2.3330000000000002</v>
      </c>
      <c r="EY20" s="81" t="s">
        <v>224</v>
      </c>
      <c r="EZ20" s="82">
        <v>2</v>
      </c>
      <c r="FA20" s="164">
        <v>3.5</v>
      </c>
      <c r="FB20" s="68"/>
      <c r="FC20" s="258" t="s">
        <v>295</v>
      </c>
      <c r="FD20" s="41"/>
      <c r="FE20" s="41"/>
      <c r="FF20" s="41"/>
      <c r="FG20" s="41"/>
      <c r="FH20" s="326"/>
      <c r="FJ20" s="81" t="s">
        <v>88</v>
      </c>
      <c r="FK20" s="82">
        <v>10</v>
      </c>
      <c r="FL20" s="172">
        <v>3</v>
      </c>
      <c r="FM20" s="156"/>
      <c r="FN20" s="32"/>
      <c r="FO20" s="171"/>
      <c r="FP20" s="68"/>
      <c r="FQ20" s="245" t="s">
        <v>296</v>
      </c>
      <c r="FV20" s="326"/>
      <c r="FW20" s="273"/>
      <c r="FX20" s="81" t="s">
        <v>204</v>
      </c>
      <c r="FY20" s="82">
        <v>2</v>
      </c>
      <c r="FZ20" s="164">
        <v>2</v>
      </c>
      <c r="GA20" s="82" t="s">
        <v>297</v>
      </c>
      <c r="GB20" s="82">
        <v>2</v>
      </c>
      <c r="GC20" s="164">
        <v>4</v>
      </c>
      <c r="GD20" s="68"/>
      <c r="GE20" s="258" t="s">
        <v>298</v>
      </c>
      <c r="GF20" s="41"/>
      <c r="GG20" s="41"/>
      <c r="GH20" s="41"/>
      <c r="GI20" s="41"/>
      <c r="GJ20" s="326"/>
      <c r="GK20" s="83"/>
      <c r="GL20" s="81" t="s">
        <v>90</v>
      </c>
      <c r="GM20" s="82">
        <v>13</v>
      </c>
      <c r="GN20" s="164">
        <v>3</v>
      </c>
      <c r="GO20" s="81"/>
      <c r="GP20" s="82"/>
      <c r="GQ20" s="164"/>
      <c r="GR20" s="68"/>
      <c r="GS20" s="267" t="s">
        <v>299</v>
      </c>
      <c r="GX20" s="326"/>
      <c r="GY20" s="83"/>
      <c r="GZ20" s="25" t="s">
        <v>104</v>
      </c>
      <c r="HA20" s="31">
        <v>3</v>
      </c>
      <c r="HB20" s="127">
        <v>3</v>
      </c>
      <c r="HC20" s="153"/>
      <c r="HE20" s="170"/>
      <c r="HF20" s="68"/>
      <c r="HG20" s="258" t="s">
        <v>300</v>
      </c>
      <c r="HH20" s="41"/>
      <c r="HI20" s="41"/>
      <c r="HJ20" s="41"/>
      <c r="HK20" s="41"/>
      <c r="HL20" s="326"/>
      <c r="HM20" s="83"/>
      <c r="HN20" s="81" t="s">
        <v>265</v>
      </c>
      <c r="HO20" s="82">
        <v>3</v>
      </c>
      <c r="HP20" s="164">
        <v>3</v>
      </c>
      <c r="HQ20" s="81" t="s">
        <v>125</v>
      </c>
      <c r="HR20" s="82">
        <v>2</v>
      </c>
      <c r="HS20" s="164">
        <v>4</v>
      </c>
      <c r="HT20" s="68"/>
      <c r="HU20" s="245" t="s">
        <v>299</v>
      </c>
      <c r="HZ20" s="326"/>
      <c r="IB20" s="25" t="s">
        <v>87</v>
      </c>
      <c r="IC20" s="31">
        <v>7</v>
      </c>
      <c r="ID20" s="127">
        <v>3.286</v>
      </c>
      <c r="IE20" s="25"/>
      <c r="IG20" s="127"/>
      <c r="IH20" s="68"/>
      <c r="II20" s="245" t="s">
        <v>301</v>
      </c>
      <c r="IN20" s="326"/>
      <c r="IP20" s="156" t="s">
        <v>98</v>
      </c>
      <c r="IQ20" s="32">
        <v>22</v>
      </c>
      <c r="IR20" s="157">
        <v>2.9550000000000001</v>
      </c>
      <c r="IS20" s="25"/>
      <c r="IU20" s="127"/>
      <c r="IV20" s="68"/>
      <c r="IW20" s="245" t="s">
        <v>302</v>
      </c>
      <c r="JK20" s="68"/>
      <c r="JL20" s="245" t="s">
        <v>303</v>
      </c>
      <c r="JQ20" s="326"/>
      <c r="JS20" s="182" t="s">
        <v>166</v>
      </c>
      <c r="JT20" s="183">
        <v>12</v>
      </c>
      <c r="JU20" s="180">
        <v>3000</v>
      </c>
      <c r="JV20" s="25"/>
      <c r="JW20" s="31"/>
      <c r="JX20" s="185"/>
      <c r="JY20" s="68"/>
      <c r="JZ20" s="245" t="s">
        <v>304</v>
      </c>
    </row>
    <row r="21" spans="1:289" ht="23.25" customHeight="1" x14ac:dyDescent="0.25">
      <c r="A21" s="266"/>
      <c r="B21" s="272" t="s">
        <v>41</v>
      </c>
      <c r="C21" s="15">
        <v>1.0630603962966763</v>
      </c>
      <c r="D21" s="15">
        <v>1</v>
      </c>
      <c r="E21" s="215">
        <v>0.30251821599115086</v>
      </c>
      <c r="F21" s="215">
        <v>106.98268003646308</v>
      </c>
      <c r="I21" s="34"/>
      <c r="J21" s="34"/>
      <c r="K21" s="34"/>
      <c r="L21" s="34"/>
      <c r="M21" s="34"/>
      <c r="N21" s="34"/>
      <c r="X21" s="326"/>
      <c r="Y21" s="57"/>
      <c r="Z21" s="25" t="s">
        <v>305</v>
      </c>
      <c r="AA21" s="31">
        <v>33</v>
      </c>
      <c r="AB21" s="26">
        <v>3.242</v>
      </c>
      <c r="AC21" s="153"/>
      <c r="AE21" s="154"/>
      <c r="AG21" s="245" t="s">
        <v>306</v>
      </c>
      <c r="AL21" s="326"/>
      <c r="AM21" s="154"/>
      <c r="AN21" s="25" t="s">
        <v>88</v>
      </c>
      <c r="AO21" s="31">
        <v>23</v>
      </c>
      <c r="AP21" s="127">
        <v>3.2170000000000001</v>
      </c>
      <c r="AQ21" s="153"/>
      <c r="AS21" s="154"/>
      <c r="AT21" s="68"/>
      <c r="AU21" s="257" t="s">
        <v>307</v>
      </c>
      <c r="AV21" s="40"/>
      <c r="AW21" s="40"/>
      <c r="AX21" s="40"/>
      <c r="AY21" s="40"/>
      <c r="AZ21" s="326"/>
      <c r="BA21" s="189"/>
      <c r="BB21" s="81" t="s">
        <v>308</v>
      </c>
      <c r="BC21" s="82">
        <v>2</v>
      </c>
      <c r="BD21" s="164">
        <v>2</v>
      </c>
      <c r="BE21" s="81" t="s">
        <v>204</v>
      </c>
      <c r="BF21" s="82">
        <v>2</v>
      </c>
      <c r="BG21" s="164">
        <v>4</v>
      </c>
      <c r="BH21" s="68"/>
      <c r="BI21" s="243" t="s">
        <v>309</v>
      </c>
      <c r="BN21" s="326"/>
      <c r="BO21" s="154"/>
      <c r="BP21" s="25" t="s">
        <v>97</v>
      </c>
      <c r="BQ21" s="31">
        <v>7</v>
      </c>
      <c r="BR21" s="127">
        <v>3.286</v>
      </c>
      <c r="BS21" s="25"/>
      <c r="BU21" s="127"/>
      <c r="BV21" s="68"/>
      <c r="BW21" s="257" t="s">
        <v>310</v>
      </c>
      <c r="BX21" s="40"/>
      <c r="BY21" s="40"/>
      <c r="BZ21" s="40"/>
      <c r="CA21" s="40"/>
      <c r="CB21" s="326"/>
      <c r="CD21" s="81" t="s">
        <v>265</v>
      </c>
      <c r="CE21" s="82">
        <v>9</v>
      </c>
      <c r="CF21" s="164">
        <v>2.8889999999999998</v>
      </c>
      <c r="CG21" s="81"/>
      <c r="CH21" s="82"/>
      <c r="CI21" s="155"/>
      <c r="CJ21" s="68"/>
      <c r="CK21" s="243" t="s">
        <v>311</v>
      </c>
      <c r="CP21" s="326"/>
      <c r="CR21" s="263" t="s">
        <v>95</v>
      </c>
      <c r="CS21" s="35">
        <v>7</v>
      </c>
      <c r="CT21" s="127">
        <v>3</v>
      </c>
      <c r="CU21" s="25"/>
      <c r="CV21" s="31"/>
      <c r="CW21" s="127"/>
      <c r="CX21" s="68"/>
      <c r="CY21" s="257" t="s">
        <v>312</v>
      </c>
      <c r="CZ21" s="40"/>
      <c r="DA21" s="40"/>
      <c r="DB21" s="40"/>
      <c r="DC21" s="40"/>
      <c r="DD21" s="326"/>
      <c r="DE21" s="83"/>
      <c r="DF21" s="25" t="s">
        <v>204</v>
      </c>
      <c r="DG21" s="31">
        <v>6</v>
      </c>
      <c r="DH21" s="179">
        <v>2.5</v>
      </c>
      <c r="DI21" s="81" t="s">
        <v>313</v>
      </c>
      <c r="DJ21" s="82">
        <v>3</v>
      </c>
      <c r="DK21" s="172">
        <v>3.6669999999999998</v>
      </c>
      <c r="DL21" s="68"/>
      <c r="DM21" s="245" t="s">
        <v>314</v>
      </c>
      <c r="DR21" s="326"/>
      <c r="DT21" s="81" t="s">
        <v>172</v>
      </c>
      <c r="DU21" s="82">
        <v>8</v>
      </c>
      <c r="DV21" s="155">
        <v>3.25</v>
      </c>
      <c r="DW21" s="81"/>
      <c r="DX21" s="82"/>
      <c r="DY21" s="155"/>
      <c r="DZ21" s="68"/>
      <c r="EA21" s="258" t="s">
        <v>315</v>
      </c>
      <c r="EB21" s="41"/>
      <c r="EC21" s="41"/>
      <c r="ED21" s="41"/>
      <c r="EE21" s="41"/>
      <c r="EF21" s="326"/>
      <c r="EH21" s="89" t="s">
        <v>265</v>
      </c>
      <c r="EI21" s="90">
        <v>9</v>
      </c>
      <c r="EJ21" s="249">
        <v>2.8889999999999998</v>
      </c>
      <c r="EK21" s="89"/>
      <c r="EL21" s="90"/>
      <c r="EM21" s="249"/>
      <c r="EN21" s="68"/>
      <c r="EO21" s="245" t="s">
        <v>316</v>
      </c>
      <c r="ET21" s="326"/>
      <c r="EV21" s="25" t="s">
        <v>204</v>
      </c>
      <c r="EW21" s="31">
        <v>6</v>
      </c>
      <c r="EX21" s="127">
        <v>2.5</v>
      </c>
      <c r="EY21" s="81" t="s">
        <v>313</v>
      </c>
      <c r="EZ21" s="82">
        <v>3</v>
      </c>
      <c r="FA21" s="164">
        <v>3.6669999999999998</v>
      </c>
      <c r="FB21" s="68"/>
      <c r="FC21" s="258" t="s">
        <v>317</v>
      </c>
      <c r="FD21" s="41"/>
      <c r="FE21" s="41"/>
      <c r="FF21" s="41"/>
      <c r="FG21" s="41"/>
      <c r="FH21" s="326"/>
      <c r="FJ21" s="25" t="s">
        <v>95</v>
      </c>
      <c r="FK21" s="31">
        <v>7</v>
      </c>
      <c r="FL21" s="179">
        <v>3</v>
      </c>
      <c r="FM21" s="156"/>
      <c r="FN21" s="32"/>
      <c r="FO21" s="171"/>
      <c r="FP21" s="68"/>
      <c r="FQ21" s="245" t="s">
        <v>318</v>
      </c>
      <c r="FV21" s="326"/>
      <c r="FW21" s="273"/>
      <c r="FX21" s="25" t="s">
        <v>84</v>
      </c>
      <c r="FY21" s="31">
        <v>5</v>
      </c>
      <c r="FZ21" s="127">
        <v>2</v>
      </c>
      <c r="GA21" s="177" t="s">
        <v>110</v>
      </c>
      <c r="GB21" s="177">
        <v>5</v>
      </c>
      <c r="GC21" s="178">
        <v>4.4000000000000004</v>
      </c>
      <c r="GD21" s="68"/>
      <c r="GE21" s="258" t="s">
        <v>319</v>
      </c>
      <c r="GF21" s="41"/>
      <c r="GG21" s="41"/>
      <c r="GH21" s="41"/>
      <c r="GI21" s="41"/>
      <c r="GJ21" s="326"/>
      <c r="GK21" s="83"/>
      <c r="GL21" s="81" t="s">
        <v>95</v>
      </c>
      <c r="GM21" s="82">
        <v>12</v>
      </c>
      <c r="GN21" s="164">
        <v>3.25</v>
      </c>
      <c r="GO21" s="81"/>
      <c r="GP21" s="82"/>
      <c r="GQ21" s="164"/>
      <c r="GR21" s="68"/>
      <c r="GS21" s="267" t="s">
        <v>320</v>
      </c>
      <c r="GX21" s="326"/>
      <c r="GY21" s="83"/>
      <c r="GZ21" s="25" t="s">
        <v>86</v>
      </c>
      <c r="HA21" s="31">
        <v>7</v>
      </c>
      <c r="HB21" s="127">
        <v>3</v>
      </c>
      <c r="HC21" s="153"/>
      <c r="HE21" s="170"/>
      <c r="HF21" s="68"/>
      <c r="HG21" s="258" t="s">
        <v>321</v>
      </c>
      <c r="HH21" s="41"/>
      <c r="HI21" s="41"/>
      <c r="HJ21" s="41"/>
      <c r="HK21" s="41"/>
      <c r="HL21" s="326"/>
      <c r="HM21" s="83"/>
      <c r="HN21" s="81" t="s">
        <v>102</v>
      </c>
      <c r="HO21" s="82">
        <v>2</v>
      </c>
      <c r="HP21" s="164">
        <v>3</v>
      </c>
      <c r="HQ21" s="81" t="s">
        <v>297</v>
      </c>
      <c r="HR21" s="82">
        <v>2</v>
      </c>
      <c r="HS21" s="164">
        <v>4</v>
      </c>
      <c r="HT21" s="238"/>
      <c r="HU21" s="245" t="s">
        <v>320</v>
      </c>
      <c r="HZ21" s="326"/>
      <c r="IB21" s="25" t="s">
        <v>125</v>
      </c>
      <c r="IC21" s="31">
        <v>6</v>
      </c>
      <c r="ID21" s="127">
        <v>3.3330000000000002</v>
      </c>
      <c r="IE21" s="25"/>
      <c r="IG21" s="127"/>
      <c r="IH21" s="68"/>
      <c r="II21" s="245" t="s">
        <v>322</v>
      </c>
      <c r="IN21" s="326"/>
      <c r="IP21" s="156" t="s">
        <v>323</v>
      </c>
      <c r="IQ21" s="32">
        <v>11</v>
      </c>
      <c r="IR21" s="157">
        <v>3</v>
      </c>
      <c r="IS21" s="25"/>
      <c r="IU21" s="127"/>
      <c r="IV21" s="68"/>
      <c r="IW21" s="245" t="s">
        <v>324</v>
      </c>
      <c r="JK21" s="68"/>
      <c r="JL21" s="245" t="s">
        <v>325</v>
      </c>
      <c r="JQ21" s="326"/>
      <c r="JS21" s="182" t="s">
        <v>138</v>
      </c>
      <c r="JT21" s="183">
        <v>21</v>
      </c>
      <c r="JU21" s="180">
        <v>3048</v>
      </c>
      <c r="JV21" s="25"/>
      <c r="JW21" s="31"/>
      <c r="JX21" s="185"/>
      <c r="JY21" s="68"/>
      <c r="JZ21" s="245" t="s">
        <v>326</v>
      </c>
      <c r="KA21" s="18"/>
      <c r="KB21" s="18"/>
      <c r="KC21" s="36"/>
    </row>
    <row r="22" spans="1:289" ht="23.25" customHeight="1" x14ac:dyDescent="0.25">
      <c r="A22" s="266"/>
      <c r="B22" s="272" t="s">
        <v>42</v>
      </c>
      <c r="C22" s="15">
        <v>0.4430062956014082</v>
      </c>
      <c r="D22" s="15">
        <v>1</v>
      </c>
      <c r="E22" s="215">
        <v>0.5056750022288431</v>
      </c>
      <c r="F22" s="215">
        <v>112.4521422060164</v>
      </c>
      <c r="I22" s="34"/>
      <c r="J22" s="34"/>
      <c r="K22" s="34"/>
      <c r="L22" s="34"/>
      <c r="M22" s="34"/>
      <c r="N22" s="34"/>
      <c r="X22" s="326"/>
      <c r="Y22" s="57"/>
      <c r="Z22" s="25" t="s">
        <v>327</v>
      </c>
      <c r="AA22" s="31">
        <v>22</v>
      </c>
      <c r="AB22" s="26">
        <v>3.2730000000000001</v>
      </c>
      <c r="AC22" s="153"/>
      <c r="AE22" s="154"/>
      <c r="AG22" s="245" t="s">
        <v>328</v>
      </c>
      <c r="AL22" s="326"/>
      <c r="AM22" s="154"/>
      <c r="AN22" s="25" t="s">
        <v>97</v>
      </c>
      <c r="AO22" s="31">
        <v>10</v>
      </c>
      <c r="AP22" s="127">
        <v>3.3</v>
      </c>
      <c r="AQ22" s="153"/>
      <c r="AS22" s="154"/>
      <c r="AT22" s="68"/>
      <c r="AU22" s="257" t="s">
        <v>329</v>
      </c>
      <c r="AV22" s="40"/>
      <c r="AW22" s="40"/>
      <c r="AX22" s="40"/>
      <c r="AY22" s="40"/>
      <c r="AZ22" s="326"/>
      <c r="BA22" s="189"/>
      <c r="BB22" s="81" t="s">
        <v>330</v>
      </c>
      <c r="BC22" s="82">
        <v>2</v>
      </c>
      <c r="BD22" s="164">
        <v>2</v>
      </c>
      <c r="BE22" s="81" t="s">
        <v>163</v>
      </c>
      <c r="BF22" s="82">
        <v>2</v>
      </c>
      <c r="BG22" s="164">
        <v>4</v>
      </c>
      <c r="BH22" s="68"/>
      <c r="BI22" s="243" t="s">
        <v>331</v>
      </c>
      <c r="BN22" s="326"/>
      <c r="BO22" s="44"/>
      <c r="BP22" s="246" t="s">
        <v>125</v>
      </c>
      <c r="BQ22" s="247">
        <v>6</v>
      </c>
      <c r="BR22" s="248">
        <v>3.3330000000000002</v>
      </c>
      <c r="BS22" s="246"/>
      <c r="BT22" s="247"/>
      <c r="BU22" s="248"/>
      <c r="BV22" s="68"/>
      <c r="BW22" s="257" t="s">
        <v>332</v>
      </c>
      <c r="BX22" s="40"/>
      <c r="BY22" s="40"/>
      <c r="BZ22" s="40"/>
      <c r="CA22" s="40"/>
      <c r="CB22" s="326"/>
      <c r="CD22" s="81" t="s">
        <v>86</v>
      </c>
      <c r="CE22" s="82">
        <v>13</v>
      </c>
      <c r="CF22" s="164">
        <v>3.3849999999999998</v>
      </c>
      <c r="CG22" s="81"/>
      <c r="CH22" s="82"/>
      <c r="CI22" s="155"/>
      <c r="CJ22" s="68"/>
      <c r="CK22" s="243" t="s">
        <v>333</v>
      </c>
      <c r="CP22" s="326"/>
      <c r="CR22" s="263" t="s">
        <v>88</v>
      </c>
      <c r="CS22" s="35">
        <v>9</v>
      </c>
      <c r="CT22" s="127">
        <v>3</v>
      </c>
      <c r="CU22" s="25"/>
      <c r="CV22" s="31"/>
      <c r="CW22" s="127"/>
      <c r="CX22" s="68"/>
      <c r="CY22" s="257" t="s">
        <v>334</v>
      </c>
      <c r="CZ22" s="40"/>
      <c r="DA22" s="40"/>
      <c r="DB22" s="40"/>
      <c r="DC22" s="40"/>
      <c r="DD22" s="326"/>
      <c r="DE22" s="83"/>
      <c r="DF22" s="81" t="s">
        <v>265</v>
      </c>
      <c r="DG22" s="82">
        <v>4</v>
      </c>
      <c r="DH22" s="172">
        <v>2.5</v>
      </c>
      <c r="DI22" s="81" t="s">
        <v>308</v>
      </c>
      <c r="DJ22" s="82">
        <v>2</v>
      </c>
      <c r="DK22" s="172">
        <v>4</v>
      </c>
      <c r="DL22" s="68"/>
      <c r="DM22" s="245" t="s">
        <v>335</v>
      </c>
      <c r="DR22" s="326"/>
      <c r="DT22" s="81" t="s">
        <v>104</v>
      </c>
      <c r="DU22" s="82">
        <v>6</v>
      </c>
      <c r="DV22" s="155">
        <v>3.3330000000000002</v>
      </c>
      <c r="DW22" s="81"/>
      <c r="DX22" s="82"/>
      <c r="DY22" s="155"/>
      <c r="DZ22" s="238"/>
      <c r="EA22" s="258" t="s">
        <v>336</v>
      </c>
      <c r="EB22" s="41"/>
      <c r="EC22" s="41"/>
      <c r="ED22" s="41"/>
      <c r="EE22" s="41"/>
      <c r="EF22" s="326"/>
      <c r="EG22" s="250" t="s">
        <v>203</v>
      </c>
      <c r="EH22" s="132" t="s">
        <v>308</v>
      </c>
      <c r="EI22" s="62">
        <v>2</v>
      </c>
      <c r="EJ22" s="134">
        <v>2</v>
      </c>
      <c r="EK22" s="132" t="s">
        <v>102</v>
      </c>
      <c r="EL22" s="62">
        <v>6</v>
      </c>
      <c r="EM22" s="134">
        <v>3.5</v>
      </c>
      <c r="EN22" s="68"/>
      <c r="EO22" s="245" t="s">
        <v>337</v>
      </c>
      <c r="ET22" s="326"/>
      <c r="EV22" s="25" t="s">
        <v>265</v>
      </c>
      <c r="EW22" s="31">
        <v>6</v>
      </c>
      <c r="EX22" s="127">
        <v>2.5</v>
      </c>
      <c r="EY22" s="81" t="s">
        <v>102</v>
      </c>
      <c r="EZ22" s="82">
        <v>5</v>
      </c>
      <c r="FA22" s="164">
        <v>3.8</v>
      </c>
      <c r="FB22" s="68"/>
      <c r="FC22" s="258" t="s">
        <v>338</v>
      </c>
      <c r="FD22" s="41"/>
      <c r="FE22" s="41"/>
      <c r="FF22" s="41"/>
      <c r="FG22" s="41"/>
      <c r="FH22" s="326"/>
      <c r="FJ22" s="25" t="s">
        <v>97</v>
      </c>
      <c r="FK22" s="31">
        <v>8</v>
      </c>
      <c r="FL22" s="179">
        <v>3.25</v>
      </c>
      <c r="FM22" s="156"/>
      <c r="FN22" s="32"/>
      <c r="FO22" s="171"/>
      <c r="FP22" s="68"/>
      <c r="FQ22" s="245" t="s">
        <v>339</v>
      </c>
      <c r="FV22" s="326"/>
      <c r="FW22" s="81"/>
      <c r="FX22" s="81" t="s">
        <v>95</v>
      </c>
      <c r="FY22" s="174">
        <v>4</v>
      </c>
      <c r="FZ22" s="164">
        <v>2.25</v>
      </c>
      <c r="GA22" s="82" t="s">
        <v>340</v>
      </c>
      <c r="GB22" s="82">
        <v>2</v>
      </c>
      <c r="GC22" s="164">
        <v>4.5</v>
      </c>
      <c r="GD22" s="68"/>
      <c r="GE22" s="258" t="s">
        <v>341</v>
      </c>
      <c r="GF22" s="41"/>
      <c r="GG22" s="41"/>
      <c r="GH22" s="41"/>
      <c r="GI22" s="41"/>
      <c r="GJ22" s="326"/>
      <c r="GK22" s="82"/>
      <c r="GL22" s="89" t="s">
        <v>88</v>
      </c>
      <c r="GM22" s="90">
        <v>13</v>
      </c>
      <c r="GN22" s="249">
        <v>3.3079999999999998</v>
      </c>
      <c r="GO22" s="89"/>
      <c r="GP22" s="90"/>
      <c r="GQ22" s="249"/>
      <c r="GR22" s="68"/>
      <c r="GS22" s="267" t="s">
        <v>342</v>
      </c>
      <c r="GX22" s="326"/>
      <c r="GY22" s="82"/>
      <c r="GZ22" s="25" t="s">
        <v>265</v>
      </c>
      <c r="HA22" s="31">
        <v>3</v>
      </c>
      <c r="HB22" s="127">
        <v>3</v>
      </c>
      <c r="HC22" s="153"/>
      <c r="HE22" s="170"/>
      <c r="HF22" s="68"/>
      <c r="HG22" s="258" t="s">
        <v>343</v>
      </c>
      <c r="HH22" s="41"/>
      <c r="HI22" s="41"/>
      <c r="HJ22" s="41"/>
      <c r="HK22" s="41"/>
      <c r="HL22" s="326"/>
      <c r="HM22" s="82"/>
      <c r="HN22" s="81" t="s">
        <v>85</v>
      </c>
      <c r="HO22" s="82">
        <v>3</v>
      </c>
      <c r="HP22" s="164">
        <v>3</v>
      </c>
      <c r="HQ22" s="81" t="s">
        <v>160</v>
      </c>
      <c r="HR22" s="82">
        <v>2</v>
      </c>
      <c r="HS22" s="164">
        <v>4.5</v>
      </c>
      <c r="HT22" s="68"/>
      <c r="HU22" s="245" t="s">
        <v>342</v>
      </c>
      <c r="HZ22" s="326"/>
      <c r="IB22" s="25" t="s">
        <v>344</v>
      </c>
      <c r="IC22" s="31">
        <v>6</v>
      </c>
      <c r="ID22" s="127">
        <v>3.3330000000000002</v>
      </c>
      <c r="IE22" s="246"/>
      <c r="IF22" s="247"/>
      <c r="IG22" s="248"/>
      <c r="IH22" s="68"/>
      <c r="II22" s="245" t="s">
        <v>345</v>
      </c>
      <c r="IN22" s="326"/>
      <c r="IP22" s="246" t="s">
        <v>148</v>
      </c>
      <c r="IQ22" s="247">
        <v>8</v>
      </c>
      <c r="IR22" s="248">
        <v>3.25</v>
      </c>
      <c r="IS22" s="246"/>
      <c r="IT22" s="247"/>
      <c r="IU22" s="248"/>
      <c r="IV22" s="68"/>
      <c r="IW22" s="245" t="s">
        <v>346</v>
      </c>
      <c r="JK22" s="68"/>
      <c r="JL22" s="245" t="s">
        <v>347</v>
      </c>
      <c r="JQ22" s="326"/>
      <c r="JS22" s="246" t="s">
        <v>246</v>
      </c>
      <c r="JT22" s="247">
        <v>8</v>
      </c>
      <c r="JU22" s="274">
        <v>3375</v>
      </c>
      <c r="JV22" s="43"/>
      <c r="JW22" s="268"/>
      <c r="JX22" s="275"/>
      <c r="JY22" s="68"/>
      <c r="JZ22" s="245" t="s">
        <v>348</v>
      </c>
      <c r="KA22" s="18"/>
      <c r="KB22" s="18"/>
      <c r="KC22" s="36"/>
    </row>
    <row r="23" spans="1:289" ht="23.25" customHeight="1" x14ac:dyDescent="0.25">
      <c r="A23" s="266"/>
      <c r="B23" s="272" t="s">
        <v>43</v>
      </c>
      <c r="C23" s="15">
        <v>0.79933194311857059</v>
      </c>
      <c r="D23" s="15">
        <v>1</v>
      </c>
      <c r="E23" s="215">
        <v>0.37129318262234823</v>
      </c>
      <c r="F23" s="215">
        <v>112.88969917958067</v>
      </c>
      <c r="I23" s="34"/>
      <c r="J23" s="34"/>
      <c r="K23" s="34"/>
      <c r="L23" s="34"/>
      <c r="M23" s="34"/>
      <c r="N23" s="34"/>
      <c r="X23" s="326"/>
      <c r="Y23" s="42"/>
      <c r="Z23" s="276" t="s">
        <v>349</v>
      </c>
      <c r="AA23" s="277">
        <v>17</v>
      </c>
      <c r="AB23" s="278">
        <v>3.3530000000000002</v>
      </c>
      <c r="AC23" s="279"/>
      <c r="AD23" s="280"/>
      <c r="AE23" s="281"/>
      <c r="AG23" s="245" t="s">
        <v>350</v>
      </c>
      <c r="AL23" s="326"/>
      <c r="AM23" s="154"/>
      <c r="AN23" s="25" t="s">
        <v>86</v>
      </c>
      <c r="AO23" s="31">
        <v>20</v>
      </c>
      <c r="AP23" s="127">
        <v>3.35</v>
      </c>
      <c r="AQ23" s="153"/>
      <c r="AS23" s="154"/>
      <c r="AT23" s="68"/>
      <c r="AU23" s="257" t="s">
        <v>351</v>
      </c>
      <c r="AV23" s="40"/>
      <c r="AW23" s="40"/>
      <c r="AX23" s="40"/>
      <c r="AY23" s="40"/>
      <c r="AZ23" s="326"/>
      <c r="BA23" s="189"/>
      <c r="BB23" s="81" t="s">
        <v>96</v>
      </c>
      <c r="BC23" s="82">
        <v>2</v>
      </c>
      <c r="BD23" s="164">
        <v>2.5</v>
      </c>
      <c r="BE23" s="81" t="s">
        <v>352</v>
      </c>
      <c r="BF23" s="82">
        <v>2</v>
      </c>
      <c r="BG23" s="164">
        <v>4.5</v>
      </c>
      <c r="BH23" s="68"/>
      <c r="BI23" s="243" t="s">
        <v>353</v>
      </c>
      <c r="BN23" s="326"/>
      <c r="BO23" s="262" t="s">
        <v>203</v>
      </c>
      <c r="BP23" s="121" t="s">
        <v>354</v>
      </c>
      <c r="BQ23" s="122">
        <v>2</v>
      </c>
      <c r="BR23" s="123">
        <v>1</v>
      </c>
      <c r="BS23" s="132" t="s">
        <v>102</v>
      </c>
      <c r="BT23" s="62">
        <v>4</v>
      </c>
      <c r="BU23" s="134">
        <v>3.75</v>
      </c>
      <c r="BV23" s="68"/>
      <c r="BW23" s="257" t="s">
        <v>355</v>
      </c>
      <c r="BX23" s="40"/>
      <c r="BY23" s="40"/>
      <c r="BZ23" s="40"/>
      <c r="CA23" s="40"/>
      <c r="CB23" s="326"/>
      <c r="CD23" s="81" t="s">
        <v>97</v>
      </c>
      <c r="CE23" s="82">
        <v>10</v>
      </c>
      <c r="CF23" s="164">
        <v>3.4</v>
      </c>
      <c r="CG23" s="153"/>
      <c r="CI23" s="154"/>
      <c r="CJ23" s="68"/>
      <c r="CK23" s="243" t="s">
        <v>356</v>
      </c>
      <c r="CP23" s="326"/>
      <c r="CR23" s="282" t="s">
        <v>97</v>
      </c>
      <c r="CS23" s="136">
        <v>8</v>
      </c>
      <c r="CT23" s="164">
        <v>3.25</v>
      </c>
      <c r="CU23" s="25"/>
      <c r="CV23" s="31"/>
      <c r="CW23" s="127"/>
      <c r="CX23" s="68"/>
      <c r="CY23" s="257" t="s">
        <v>357</v>
      </c>
      <c r="CZ23" s="40"/>
      <c r="DA23" s="40"/>
      <c r="DB23" s="40"/>
      <c r="DC23" s="40"/>
      <c r="DD23" s="326"/>
      <c r="DE23" s="82"/>
      <c r="DF23" s="25" t="s">
        <v>163</v>
      </c>
      <c r="DG23" s="31">
        <v>7</v>
      </c>
      <c r="DH23" s="179">
        <v>2.8570000000000002</v>
      </c>
      <c r="DI23" s="81" t="s">
        <v>87</v>
      </c>
      <c r="DJ23" s="82">
        <v>8</v>
      </c>
      <c r="DK23" s="172">
        <v>4</v>
      </c>
      <c r="DL23" s="68"/>
      <c r="DM23" s="245" t="s">
        <v>358</v>
      </c>
      <c r="DR23" s="326"/>
      <c r="DT23" s="81" t="s">
        <v>125</v>
      </c>
      <c r="DU23" s="82">
        <v>6</v>
      </c>
      <c r="DV23" s="155">
        <v>3.3330000000000002</v>
      </c>
      <c r="DW23" s="81"/>
      <c r="DX23" s="82"/>
      <c r="DY23" s="155"/>
      <c r="DZ23" s="238"/>
      <c r="EA23" s="258" t="s">
        <v>359</v>
      </c>
      <c r="EB23" s="41"/>
      <c r="EC23" s="41"/>
      <c r="ED23" s="41"/>
      <c r="EE23" s="41"/>
      <c r="EF23" s="326"/>
      <c r="EH23" s="81" t="s">
        <v>344</v>
      </c>
      <c r="EI23" s="82">
        <v>6</v>
      </c>
      <c r="EJ23" s="164">
        <v>3.1669999999999998</v>
      </c>
      <c r="EK23" s="81" t="s">
        <v>270</v>
      </c>
      <c r="EL23" s="82">
        <v>2</v>
      </c>
      <c r="EM23" s="164">
        <v>3.5</v>
      </c>
      <c r="EN23" s="68"/>
      <c r="EO23" s="245" t="s">
        <v>360</v>
      </c>
      <c r="ET23" s="326"/>
      <c r="EV23" s="25" t="s">
        <v>344</v>
      </c>
      <c r="EW23" s="31">
        <v>6</v>
      </c>
      <c r="EX23" s="127">
        <v>2.6669999999999998</v>
      </c>
      <c r="EY23" s="81" t="s">
        <v>308</v>
      </c>
      <c r="EZ23" s="82">
        <v>2</v>
      </c>
      <c r="FA23" s="164">
        <v>4</v>
      </c>
      <c r="FB23" s="68"/>
      <c r="FC23" s="258" t="s">
        <v>361</v>
      </c>
      <c r="FD23" s="41"/>
      <c r="FE23" s="41"/>
      <c r="FF23" s="41"/>
      <c r="FG23" s="41"/>
      <c r="FH23" s="326"/>
      <c r="FJ23" s="246" t="s">
        <v>85</v>
      </c>
      <c r="FK23" s="247">
        <v>9</v>
      </c>
      <c r="FL23" s="264">
        <v>3.444</v>
      </c>
      <c r="FM23" s="239"/>
      <c r="FN23" s="240"/>
      <c r="FO23" s="283"/>
      <c r="FP23" s="68"/>
      <c r="FQ23" s="245" t="s">
        <v>362</v>
      </c>
      <c r="FV23" s="326"/>
      <c r="FW23" s="153"/>
      <c r="FX23" s="81" t="s">
        <v>163</v>
      </c>
      <c r="FY23" s="174">
        <v>2</v>
      </c>
      <c r="FZ23" s="164">
        <v>2.5</v>
      </c>
      <c r="GA23" s="82"/>
      <c r="GB23" s="82"/>
      <c r="GC23" s="164"/>
      <c r="GD23" s="68"/>
      <c r="GE23" s="258" t="s">
        <v>363</v>
      </c>
      <c r="GF23" s="41"/>
      <c r="GG23" s="41"/>
      <c r="GH23" s="41"/>
      <c r="GI23" s="41"/>
      <c r="GJ23" s="326"/>
      <c r="GK23" s="250" t="s">
        <v>203</v>
      </c>
      <c r="GL23" s="132" t="s">
        <v>164</v>
      </c>
      <c r="GM23" s="62">
        <v>2</v>
      </c>
      <c r="GN23" s="134">
        <v>2</v>
      </c>
      <c r="GO23" s="62" t="s">
        <v>204</v>
      </c>
      <c r="GP23" s="62">
        <v>3</v>
      </c>
      <c r="GQ23" s="134">
        <v>3.3330000000000002</v>
      </c>
      <c r="GR23" s="68"/>
      <c r="GS23" s="267" t="s">
        <v>364</v>
      </c>
      <c r="GX23" s="326"/>
      <c r="GZ23" s="25" t="s">
        <v>110</v>
      </c>
      <c r="HA23" s="31">
        <v>4</v>
      </c>
      <c r="HB23" s="127">
        <v>3</v>
      </c>
      <c r="HC23" s="153"/>
      <c r="HE23" s="170"/>
      <c r="HF23" s="68"/>
      <c r="HG23" s="258" t="s">
        <v>365</v>
      </c>
      <c r="HH23" s="41"/>
      <c r="HI23" s="41"/>
      <c r="HJ23" s="41"/>
      <c r="HK23" s="41"/>
      <c r="HL23" s="326"/>
      <c r="HN23" s="81" t="s">
        <v>147</v>
      </c>
      <c r="HO23" s="82">
        <v>5</v>
      </c>
      <c r="HP23" s="164">
        <v>3</v>
      </c>
      <c r="HQ23" s="81" t="s">
        <v>110</v>
      </c>
      <c r="HR23" s="82">
        <v>3</v>
      </c>
      <c r="HS23" s="164">
        <v>4.6669999999999998</v>
      </c>
      <c r="HT23" s="238"/>
      <c r="HU23" s="245" t="s">
        <v>364</v>
      </c>
      <c r="HZ23" s="326"/>
      <c r="IA23" s="250" t="s">
        <v>203</v>
      </c>
      <c r="IB23" s="132" t="s">
        <v>220</v>
      </c>
      <c r="IC23" s="62">
        <v>2</v>
      </c>
      <c r="ID23" s="134">
        <v>1.5</v>
      </c>
      <c r="IE23" s="62" t="s">
        <v>164</v>
      </c>
      <c r="IF23" s="62">
        <v>4</v>
      </c>
      <c r="IG23" s="134">
        <v>3.5</v>
      </c>
      <c r="IH23" s="68"/>
      <c r="II23" s="245" t="s">
        <v>366</v>
      </c>
      <c r="IN23" s="326"/>
      <c r="IO23" s="250" t="s">
        <v>203</v>
      </c>
      <c r="IP23" s="132" t="s">
        <v>204</v>
      </c>
      <c r="IQ23" s="62">
        <v>2</v>
      </c>
      <c r="IR23" s="134">
        <v>1.5</v>
      </c>
      <c r="IS23" s="132" t="s">
        <v>392</v>
      </c>
      <c r="IT23" s="62">
        <v>5</v>
      </c>
      <c r="IU23" s="134">
        <v>3.6</v>
      </c>
      <c r="IV23" s="68"/>
      <c r="IW23" s="245" t="s">
        <v>368</v>
      </c>
      <c r="JK23" s="68"/>
      <c r="JL23" s="245" t="s">
        <v>369</v>
      </c>
      <c r="JQ23" s="326"/>
      <c r="JR23" s="250" t="s">
        <v>203</v>
      </c>
      <c r="JS23" s="108" t="s">
        <v>205</v>
      </c>
      <c r="JT23" s="70">
        <v>7</v>
      </c>
      <c r="JU23" s="138">
        <v>1857</v>
      </c>
      <c r="JV23" s="252" t="s">
        <v>370</v>
      </c>
      <c r="JW23" s="252">
        <v>2</v>
      </c>
      <c r="JX23" s="253">
        <v>3500</v>
      </c>
      <c r="JY23" s="68"/>
      <c r="JZ23" s="245" t="s">
        <v>371</v>
      </c>
      <c r="KA23" s="18"/>
      <c r="KB23" s="18"/>
      <c r="KC23" s="36"/>
    </row>
    <row r="24" spans="1:289" ht="23.25" customHeight="1" x14ac:dyDescent="0.25">
      <c r="A24" s="266"/>
      <c r="B24" s="272" t="s">
        <v>44</v>
      </c>
      <c r="C24" s="15">
        <v>9.8915973737549262E-2</v>
      </c>
      <c r="D24" s="15">
        <v>1</v>
      </c>
      <c r="E24" s="215">
        <v>0.75313440636502538</v>
      </c>
      <c r="F24" s="215">
        <v>107.85779398359162</v>
      </c>
      <c r="I24" s="34"/>
      <c r="J24" s="34"/>
      <c r="K24" s="34"/>
      <c r="L24" s="34"/>
      <c r="M24" s="34"/>
      <c r="N24" s="34"/>
      <c r="X24" s="326"/>
      <c r="Y24" s="262" t="s">
        <v>203</v>
      </c>
      <c r="Z24" s="102" t="s">
        <v>372</v>
      </c>
      <c r="AA24" s="103">
        <v>9</v>
      </c>
      <c r="AB24" s="104">
        <v>2.444</v>
      </c>
      <c r="AC24" s="102" t="s">
        <v>373</v>
      </c>
      <c r="AD24" s="103">
        <v>6</v>
      </c>
      <c r="AE24" s="104">
        <v>3.8330000000000002</v>
      </c>
      <c r="AG24" s="245" t="s">
        <v>374</v>
      </c>
      <c r="AL24" s="326"/>
      <c r="AM24" s="154"/>
      <c r="AN24" s="25" t="s">
        <v>85</v>
      </c>
      <c r="AO24" s="31">
        <v>10</v>
      </c>
      <c r="AP24" s="127">
        <v>3.4</v>
      </c>
      <c r="AQ24" s="153"/>
      <c r="AS24" s="154"/>
      <c r="AT24" s="68"/>
      <c r="AU24" s="257" t="s">
        <v>375</v>
      </c>
      <c r="AV24" s="40"/>
      <c r="AW24" s="40"/>
      <c r="AX24" s="40"/>
      <c r="AY24" s="40"/>
      <c r="AZ24" s="326"/>
      <c r="BA24" s="189"/>
      <c r="BB24" s="81" t="s">
        <v>125</v>
      </c>
      <c r="BC24" s="82">
        <v>2</v>
      </c>
      <c r="BD24" s="164">
        <v>2.5</v>
      </c>
      <c r="BE24" s="81" t="s">
        <v>376</v>
      </c>
      <c r="BF24" s="82">
        <v>2</v>
      </c>
      <c r="BG24" s="164">
        <v>4.5</v>
      </c>
      <c r="BH24" s="68"/>
      <c r="BN24" s="326"/>
      <c r="BO24" s="189"/>
      <c r="BP24" s="81" t="s">
        <v>220</v>
      </c>
      <c r="BQ24" s="82">
        <v>2</v>
      </c>
      <c r="BR24" s="164">
        <v>1.5</v>
      </c>
      <c r="BS24" s="81" t="s">
        <v>376</v>
      </c>
      <c r="BT24" s="82">
        <v>4</v>
      </c>
      <c r="BU24" s="164">
        <v>3.75</v>
      </c>
      <c r="BV24" s="68"/>
      <c r="BW24" s="257" t="s">
        <v>377</v>
      </c>
      <c r="BX24" s="40"/>
      <c r="BY24" s="40"/>
      <c r="BZ24" s="40"/>
      <c r="CA24" s="40"/>
      <c r="CB24" s="326"/>
      <c r="CC24" s="268"/>
      <c r="CD24" s="89" t="s">
        <v>90</v>
      </c>
      <c r="CE24" s="90">
        <v>20</v>
      </c>
      <c r="CF24" s="249">
        <v>3.45</v>
      </c>
      <c r="CG24" s="43"/>
      <c r="CH24" s="268"/>
      <c r="CI24" s="44"/>
      <c r="CJ24" s="68"/>
      <c r="CK24" s="243" t="s">
        <v>378</v>
      </c>
      <c r="CP24" s="326"/>
      <c r="CR24" s="282" t="s">
        <v>85</v>
      </c>
      <c r="CS24" s="136">
        <v>8</v>
      </c>
      <c r="CT24" s="164">
        <v>3.375</v>
      </c>
      <c r="CU24" s="25"/>
      <c r="CV24" s="31"/>
      <c r="CW24" s="127"/>
      <c r="CX24" s="68"/>
      <c r="CY24" s="257" t="s">
        <v>379</v>
      </c>
      <c r="CZ24" s="40"/>
      <c r="DA24" s="40"/>
      <c r="DB24" s="40"/>
      <c r="DC24" s="40"/>
      <c r="DD24" s="326"/>
      <c r="DF24" s="25" t="s">
        <v>147</v>
      </c>
      <c r="DG24" s="31">
        <v>7</v>
      </c>
      <c r="DH24" s="179">
        <v>3</v>
      </c>
      <c r="DI24" s="81" t="s">
        <v>104</v>
      </c>
      <c r="DJ24" s="82">
        <v>5</v>
      </c>
      <c r="DK24" s="172">
        <v>4.4000000000000004</v>
      </c>
      <c r="DL24" s="68"/>
      <c r="DM24" s="245" t="s">
        <v>380</v>
      </c>
      <c r="DR24" s="326"/>
      <c r="DT24" s="89" t="s">
        <v>93</v>
      </c>
      <c r="DU24" s="90">
        <v>14</v>
      </c>
      <c r="DV24" s="284">
        <v>3.4289999999999998</v>
      </c>
      <c r="DW24" s="43"/>
      <c r="DX24" s="268"/>
      <c r="DY24" s="44"/>
      <c r="DZ24" s="68"/>
      <c r="EA24" s="258" t="s">
        <v>381</v>
      </c>
      <c r="EB24" s="41"/>
      <c r="EC24" s="41"/>
      <c r="ED24" s="41"/>
      <c r="EE24" s="41"/>
      <c r="EF24" s="326"/>
      <c r="EH24" s="81" t="s">
        <v>85</v>
      </c>
      <c r="EI24" s="82">
        <v>8</v>
      </c>
      <c r="EJ24" s="164">
        <v>3.25</v>
      </c>
      <c r="EK24" s="81" t="s">
        <v>382</v>
      </c>
      <c r="EL24" s="82">
        <v>2</v>
      </c>
      <c r="EM24" s="164">
        <v>3.5</v>
      </c>
      <c r="EN24" s="68"/>
      <c r="EO24" s="245" t="s">
        <v>383</v>
      </c>
      <c r="ET24" s="326"/>
      <c r="EV24" s="81" t="s">
        <v>164</v>
      </c>
      <c r="EW24" s="82">
        <v>5</v>
      </c>
      <c r="EX24" s="164">
        <v>2.8</v>
      </c>
      <c r="EY24" s="81" t="s">
        <v>104</v>
      </c>
      <c r="EZ24" s="82">
        <v>5</v>
      </c>
      <c r="FA24" s="164">
        <v>4.4000000000000004</v>
      </c>
      <c r="FB24" s="68"/>
      <c r="FC24" s="258" t="s">
        <v>384</v>
      </c>
      <c r="FD24" s="41"/>
      <c r="FE24" s="41"/>
      <c r="FF24" s="41"/>
      <c r="FG24" s="41"/>
      <c r="FH24" s="326"/>
      <c r="FI24" s="250" t="s">
        <v>203</v>
      </c>
      <c r="FJ24" s="132" t="s">
        <v>164</v>
      </c>
      <c r="FK24" s="62">
        <v>4</v>
      </c>
      <c r="FL24" s="133">
        <v>2</v>
      </c>
      <c r="FM24" s="132" t="s">
        <v>116</v>
      </c>
      <c r="FN24" s="62">
        <v>2</v>
      </c>
      <c r="FO24" s="133">
        <v>3.5</v>
      </c>
      <c r="FP24" s="68"/>
      <c r="FQ24" s="245" t="s">
        <v>385</v>
      </c>
      <c r="FV24" s="326"/>
      <c r="FW24" s="158"/>
      <c r="FX24" s="81" t="s">
        <v>147</v>
      </c>
      <c r="FY24" s="174">
        <v>4</v>
      </c>
      <c r="FZ24" s="164">
        <v>2.75</v>
      </c>
      <c r="GA24" s="285"/>
      <c r="GB24" s="285"/>
      <c r="GC24" s="286"/>
      <c r="GD24" s="68"/>
      <c r="GE24" s="258" t="s">
        <v>386</v>
      </c>
      <c r="GF24" s="41"/>
      <c r="GG24" s="41"/>
      <c r="GH24" s="41"/>
      <c r="GI24" s="41"/>
      <c r="GJ24" s="326"/>
      <c r="GK24" s="159"/>
      <c r="GL24" s="81" t="s">
        <v>330</v>
      </c>
      <c r="GM24" s="82">
        <v>2</v>
      </c>
      <c r="GN24" s="164">
        <v>2</v>
      </c>
      <c r="GO24" s="82" t="s">
        <v>125</v>
      </c>
      <c r="GP24" s="82">
        <v>3</v>
      </c>
      <c r="GQ24" s="164">
        <v>3.3330000000000002</v>
      </c>
      <c r="GR24" s="68"/>
      <c r="GS24" s="267" t="s">
        <v>387</v>
      </c>
      <c r="GX24" s="326"/>
      <c r="GY24" s="159"/>
      <c r="GZ24" s="156" t="s">
        <v>376</v>
      </c>
      <c r="HA24" s="32">
        <v>3</v>
      </c>
      <c r="HB24" s="157">
        <v>3</v>
      </c>
      <c r="HC24" s="153"/>
      <c r="HE24" s="170"/>
      <c r="HF24" s="68"/>
      <c r="HG24" s="258" t="s">
        <v>388</v>
      </c>
      <c r="HH24" s="41"/>
      <c r="HI24" s="41"/>
      <c r="HJ24" s="41"/>
      <c r="HK24" s="41"/>
      <c r="HL24" s="326"/>
      <c r="HM24" s="159"/>
      <c r="HN24" s="81" t="s">
        <v>88</v>
      </c>
      <c r="HO24" s="82">
        <v>5</v>
      </c>
      <c r="HP24" s="164">
        <v>3.2</v>
      </c>
      <c r="HQ24" s="81" t="s">
        <v>389</v>
      </c>
      <c r="HR24" s="82">
        <v>2</v>
      </c>
      <c r="HS24" s="164">
        <v>5</v>
      </c>
      <c r="HT24" s="238"/>
      <c r="HU24" s="245" t="s">
        <v>387</v>
      </c>
      <c r="HZ24" s="326"/>
      <c r="IB24" s="81" t="s">
        <v>354</v>
      </c>
      <c r="IC24" s="82">
        <v>2</v>
      </c>
      <c r="ID24" s="164">
        <v>1.5</v>
      </c>
      <c r="IE24" s="82" t="s">
        <v>224</v>
      </c>
      <c r="IF24" s="82">
        <v>2</v>
      </c>
      <c r="IG24" s="164">
        <v>3.5</v>
      </c>
      <c r="IH24" s="68"/>
      <c r="II24" s="245" t="s">
        <v>390</v>
      </c>
      <c r="IN24" s="326"/>
      <c r="IP24" s="81" t="s">
        <v>391</v>
      </c>
      <c r="IQ24" s="82">
        <v>2</v>
      </c>
      <c r="IR24" s="164">
        <v>1.5</v>
      </c>
      <c r="IS24" s="81" t="s">
        <v>415</v>
      </c>
      <c r="IT24" s="82">
        <v>2</v>
      </c>
      <c r="IU24" s="164">
        <v>4</v>
      </c>
      <c r="IV24" s="68"/>
      <c r="IW24" s="245" t="s">
        <v>393</v>
      </c>
      <c r="JK24" s="68"/>
      <c r="JL24" s="245" t="s">
        <v>394</v>
      </c>
      <c r="JQ24" s="326"/>
      <c r="JR24" s="31"/>
      <c r="JS24" s="25" t="s">
        <v>395</v>
      </c>
      <c r="JT24" s="31">
        <v>7</v>
      </c>
      <c r="JU24" s="185">
        <v>3143</v>
      </c>
      <c r="JV24" s="261" t="s">
        <v>116</v>
      </c>
      <c r="JW24" s="261">
        <v>2</v>
      </c>
      <c r="JX24" s="213">
        <v>3500</v>
      </c>
      <c r="JY24" s="68"/>
      <c r="JZ24" s="245" t="s">
        <v>396</v>
      </c>
      <c r="KA24" s="18"/>
      <c r="KB24" s="18"/>
      <c r="KC24" s="36"/>
    </row>
    <row r="25" spans="1:289" ht="23.25" customHeight="1" x14ac:dyDescent="0.25">
      <c r="A25" s="266"/>
      <c r="B25" s="272" t="s">
        <v>45</v>
      </c>
      <c r="C25" s="15">
        <v>1.7824581822676326</v>
      </c>
      <c r="D25" s="15">
        <v>1</v>
      </c>
      <c r="E25" s="215">
        <v>0.18184776530978533</v>
      </c>
      <c r="F25" s="215">
        <v>56.060606060606062</v>
      </c>
      <c r="I25" s="34"/>
      <c r="X25" s="326"/>
      <c r="Y25" s="149"/>
      <c r="Z25" s="150" t="s">
        <v>204</v>
      </c>
      <c r="AA25" s="151">
        <v>6</v>
      </c>
      <c r="AB25" s="152">
        <v>2.5</v>
      </c>
      <c r="AC25" s="150" t="s">
        <v>297</v>
      </c>
      <c r="AD25" s="151">
        <v>5</v>
      </c>
      <c r="AE25" s="152">
        <v>4</v>
      </c>
      <c r="AG25" s="245" t="s">
        <v>397</v>
      </c>
      <c r="AL25" s="326"/>
      <c r="AM25" s="154"/>
      <c r="AN25" s="25" t="s">
        <v>90</v>
      </c>
      <c r="AO25" s="31">
        <v>27</v>
      </c>
      <c r="AP25" s="127">
        <v>3.407</v>
      </c>
      <c r="AQ25" s="153"/>
      <c r="AS25" s="154"/>
      <c r="AT25" s="68"/>
      <c r="AU25" s="257" t="s">
        <v>398</v>
      </c>
      <c r="AV25" s="40"/>
      <c r="AW25" s="40"/>
      <c r="AX25" s="40"/>
      <c r="AY25" s="40"/>
      <c r="AZ25" s="326"/>
      <c r="BA25" s="149"/>
      <c r="BB25" s="25" t="s">
        <v>132</v>
      </c>
      <c r="BC25" s="31">
        <v>4</v>
      </c>
      <c r="BD25" s="127">
        <v>3</v>
      </c>
      <c r="BE25" s="81" t="s">
        <v>160</v>
      </c>
      <c r="BF25" s="82">
        <v>2</v>
      </c>
      <c r="BG25" s="164">
        <v>5</v>
      </c>
      <c r="BH25" s="68"/>
      <c r="BN25" s="326"/>
      <c r="BO25" s="149"/>
      <c r="BP25" s="81" t="s">
        <v>399</v>
      </c>
      <c r="BQ25" s="82">
        <v>2</v>
      </c>
      <c r="BR25" s="164">
        <v>2</v>
      </c>
      <c r="BS25" s="81" t="s">
        <v>110</v>
      </c>
      <c r="BT25" s="82">
        <v>4</v>
      </c>
      <c r="BU25" s="164">
        <v>4.5</v>
      </c>
      <c r="BV25" s="68"/>
      <c r="BW25" s="287" t="s">
        <v>400</v>
      </c>
      <c r="BX25" s="40"/>
      <c r="BY25" s="40"/>
      <c r="BZ25" s="40"/>
      <c r="CA25" s="40"/>
      <c r="CB25" s="326"/>
      <c r="CC25" s="250" t="s">
        <v>203</v>
      </c>
      <c r="CD25" s="132" t="s">
        <v>220</v>
      </c>
      <c r="CE25" s="62">
        <v>2</v>
      </c>
      <c r="CF25" s="134">
        <v>1.5</v>
      </c>
      <c r="CG25" s="132" t="s">
        <v>270</v>
      </c>
      <c r="CH25" s="62">
        <v>2</v>
      </c>
      <c r="CI25" s="133">
        <v>3.5</v>
      </c>
      <c r="CJ25" s="68"/>
      <c r="CK25" s="243" t="s">
        <v>401</v>
      </c>
      <c r="CP25" s="326"/>
      <c r="CQ25" s="268"/>
      <c r="CR25" s="288" t="s">
        <v>90</v>
      </c>
      <c r="CS25" s="289">
        <v>22</v>
      </c>
      <c r="CT25" s="290">
        <v>3.0910000000000002</v>
      </c>
      <c r="CU25" s="43"/>
      <c r="CV25" s="268"/>
      <c r="CW25" s="291"/>
      <c r="CX25" s="68"/>
      <c r="CY25" s="287" t="s">
        <v>402</v>
      </c>
      <c r="CZ25" s="40"/>
      <c r="DA25" s="40"/>
      <c r="DB25" s="40"/>
      <c r="DC25" s="40"/>
      <c r="DD25" s="326"/>
      <c r="DE25" s="154"/>
      <c r="DF25" s="81" t="s">
        <v>403</v>
      </c>
      <c r="DG25" s="82">
        <v>2</v>
      </c>
      <c r="DH25" s="172">
        <v>3</v>
      </c>
      <c r="DI25" s="81" t="s">
        <v>404</v>
      </c>
      <c r="DJ25" s="82">
        <v>2</v>
      </c>
      <c r="DK25" s="172">
        <v>4.5</v>
      </c>
      <c r="DL25" s="68"/>
      <c r="DM25" s="245" t="s">
        <v>405</v>
      </c>
      <c r="DR25" s="326"/>
      <c r="DS25" s="250" t="s">
        <v>203</v>
      </c>
      <c r="DT25" s="132" t="s">
        <v>354</v>
      </c>
      <c r="DU25" s="62">
        <v>2</v>
      </c>
      <c r="DV25" s="133">
        <v>1</v>
      </c>
      <c r="DW25" s="132" t="s">
        <v>116</v>
      </c>
      <c r="DX25" s="62">
        <v>2</v>
      </c>
      <c r="DY25" s="133">
        <v>3.5</v>
      </c>
      <c r="DZ25" s="238"/>
      <c r="EA25" s="244" t="s">
        <v>406</v>
      </c>
      <c r="EB25" s="41"/>
      <c r="EC25" s="41"/>
      <c r="ED25" s="41"/>
      <c r="EE25" s="41"/>
      <c r="EF25" s="326"/>
      <c r="EH25" s="81" t="s">
        <v>164</v>
      </c>
      <c r="EI25" s="82">
        <v>4</v>
      </c>
      <c r="EJ25" s="164">
        <v>3.25</v>
      </c>
      <c r="EK25" s="81" t="s">
        <v>224</v>
      </c>
      <c r="EL25" s="82">
        <v>2</v>
      </c>
      <c r="EM25" s="164">
        <v>3.5</v>
      </c>
      <c r="EN25" s="68"/>
      <c r="EO25" s="245" t="s">
        <v>407</v>
      </c>
      <c r="ET25" s="326"/>
      <c r="EV25" s="81" t="s">
        <v>403</v>
      </c>
      <c r="EW25" s="82">
        <v>2</v>
      </c>
      <c r="EX25" s="164">
        <v>3</v>
      </c>
      <c r="EY25" s="81" t="s">
        <v>160</v>
      </c>
      <c r="EZ25" s="82">
        <v>4</v>
      </c>
      <c r="FA25" s="164">
        <v>4.5</v>
      </c>
      <c r="FB25" s="68"/>
      <c r="FC25" s="244" t="s">
        <v>408</v>
      </c>
      <c r="FD25" s="41"/>
      <c r="FE25" s="41"/>
      <c r="FF25" s="41"/>
      <c r="FG25" s="41"/>
      <c r="FH25" s="326"/>
      <c r="FJ25" s="81" t="s">
        <v>246</v>
      </c>
      <c r="FK25" s="82">
        <v>4</v>
      </c>
      <c r="FL25" s="172">
        <v>2.25</v>
      </c>
      <c r="FM25" s="81" t="s">
        <v>409</v>
      </c>
      <c r="FN25" s="82">
        <v>2</v>
      </c>
      <c r="FO25" s="172">
        <v>3.5</v>
      </c>
      <c r="FP25" s="68"/>
      <c r="FQ25" s="245" t="s">
        <v>410</v>
      </c>
      <c r="FV25" s="326"/>
      <c r="FW25" s="153"/>
      <c r="FX25" s="25" t="s">
        <v>265</v>
      </c>
      <c r="FY25" s="31">
        <v>5</v>
      </c>
      <c r="FZ25" s="127">
        <v>2.8</v>
      </c>
      <c r="GC25" s="127"/>
      <c r="GD25" s="68"/>
      <c r="GE25" s="244" t="s">
        <v>411</v>
      </c>
      <c r="GF25" s="41"/>
      <c r="GG25" s="41"/>
      <c r="GH25" s="41"/>
      <c r="GI25" s="41"/>
      <c r="GJ25" s="326"/>
      <c r="GL25" s="81" t="s">
        <v>225</v>
      </c>
      <c r="GM25" s="82">
        <v>5</v>
      </c>
      <c r="GN25" s="164">
        <v>2.6</v>
      </c>
      <c r="GO25" s="82" t="s">
        <v>344</v>
      </c>
      <c r="GP25" s="82">
        <v>3</v>
      </c>
      <c r="GQ25" s="164">
        <v>3.3330000000000002</v>
      </c>
      <c r="GR25" s="68"/>
      <c r="GS25" s="267" t="s">
        <v>412</v>
      </c>
      <c r="GX25" s="326"/>
      <c r="GZ25" s="25" t="s">
        <v>344</v>
      </c>
      <c r="HA25" s="31">
        <v>2</v>
      </c>
      <c r="HB25" s="127">
        <v>3</v>
      </c>
      <c r="HC25" s="153"/>
      <c r="HE25" s="170"/>
      <c r="HF25" s="68"/>
      <c r="HG25" s="244" t="s">
        <v>413</v>
      </c>
      <c r="HH25" s="41"/>
      <c r="HI25" s="41"/>
      <c r="HJ25" s="41"/>
      <c r="HK25" s="41"/>
      <c r="HL25" s="326"/>
      <c r="HN25" s="81" t="s">
        <v>204</v>
      </c>
      <c r="HO25" s="82">
        <v>3</v>
      </c>
      <c r="HP25" s="164">
        <v>3.3330000000000002</v>
      </c>
      <c r="HQ25" s="81"/>
      <c r="HR25" s="82"/>
      <c r="HS25" s="164"/>
      <c r="HT25" s="238"/>
      <c r="HU25" s="245" t="s">
        <v>412</v>
      </c>
      <c r="HZ25" s="326"/>
      <c r="IB25" s="81" t="s">
        <v>399</v>
      </c>
      <c r="IC25" s="82">
        <v>2</v>
      </c>
      <c r="ID25" s="164">
        <v>2</v>
      </c>
      <c r="IE25" s="82" t="s">
        <v>409</v>
      </c>
      <c r="IF25" s="82">
        <v>2</v>
      </c>
      <c r="IG25" s="164">
        <v>3.5</v>
      </c>
      <c r="IH25" s="68"/>
      <c r="II25" s="245" t="s">
        <v>414</v>
      </c>
      <c r="IN25" s="326"/>
      <c r="IP25" s="81" t="s">
        <v>205</v>
      </c>
      <c r="IQ25" s="82">
        <v>5</v>
      </c>
      <c r="IR25" s="164">
        <v>1.6</v>
      </c>
      <c r="IS25" s="81" t="s">
        <v>435</v>
      </c>
      <c r="IT25" s="82">
        <v>3</v>
      </c>
      <c r="IU25" s="164">
        <v>4</v>
      </c>
      <c r="IV25" s="68"/>
      <c r="IW25" s="245" t="s">
        <v>416</v>
      </c>
      <c r="JE25" s="292"/>
      <c r="JF25" s="292"/>
      <c r="JG25" s="292"/>
      <c r="JK25" s="68"/>
      <c r="JL25" s="245" t="s">
        <v>417</v>
      </c>
      <c r="JQ25" s="326"/>
      <c r="JR25" s="83"/>
      <c r="JS25" s="25" t="s">
        <v>367</v>
      </c>
      <c r="JT25" s="31">
        <v>9</v>
      </c>
      <c r="JU25" s="185">
        <v>3333</v>
      </c>
      <c r="JV25" s="261" t="s">
        <v>418</v>
      </c>
      <c r="JW25" s="261">
        <v>2</v>
      </c>
      <c r="JX25" s="213">
        <v>3500</v>
      </c>
      <c r="JY25" s="68"/>
      <c r="JZ25" s="245" t="s">
        <v>419</v>
      </c>
      <c r="KA25" s="18"/>
      <c r="KB25" s="18"/>
      <c r="KC25" s="36"/>
    </row>
    <row r="26" spans="1:289" ht="23.25" customHeight="1" x14ac:dyDescent="0.25">
      <c r="A26" s="266"/>
      <c r="B26" s="272" t="s">
        <v>46</v>
      </c>
      <c r="C26" s="15">
        <v>1.2038734219473395</v>
      </c>
      <c r="D26" s="15">
        <v>1</v>
      </c>
      <c r="E26" s="215">
        <v>0.27254887821661666</v>
      </c>
      <c r="F26" s="215">
        <v>49.855491329479769</v>
      </c>
      <c r="X26" s="326"/>
      <c r="Y26" s="189"/>
      <c r="Z26" s="150" t="s">
        <v>420</v>
      </c>
      <c r="AA26" s="151">
        <v>12</v>
      </c>
      <c r="AB26" s="152">
        <v>2.6669999999999998</v>
      </c>
      <c r="AC26" s="150" t="s">
        <v>421</v>
      </c>
      <c r="AD26" s="151">
        <v>5</v>
      </c>
      <c r="AE26" s="152">
        <v>4.2</v>
      </c>
      <c r="AG26" s="245" t="s">
        <v>422</v>
      </c>
      <c r="AL26" s="326"/>
      <c r="AM26" s="154"/>
      <c r="AN26" s="25" t="s">
        <v>87</v>
      </c>
      <c r="AO26" s="31">
        <v>12</v>
      </c>
      <c r="AP26" s="127">
        <v>3.4169999999999998</v>
      </c>
      <c r="AQ26" s="153"/>
      <c r="AS26" s="154"/>
      <c r="AT26" s="68"/>
      <c r="AU26" s="257" t="s">
        <v>423</v>
      </c>
      <c r="AV26" s="40"/>
      <c r="AW26" s="40"/>
      <c r="AX26" s="40"/>
      <c r="AY26" s="40"/>
      <c r="AZ26" s="326"/>
      <c r="BA26" s="57"/>
      <c r="BB26" s="81" t="s">
        <v>313</v>
      </c>
      <c r="BC26" s="82">
        <v>2</v>
      </c>
      <c r="BD26" s="164">
        <v>3</v>
      </c>
      <c r="BE26" s="25"/>
      <c r="BG26" s="127"/>
      <c r="BH26" s="68"/>
      <c r="BN26" s="326"/>
      <c r="BO26" s="189"/>
      <c r="BP26" s="25" t="s">
        <v>246</v>
      </c>
      <c r="BQ26" s="31">
        <v>5</v>
      </c>
      <c r="BR26" s="127">
        <v>2</v>
      </c>
      <c r="BS26" s="81" t="s">
        <v>404</v>
      </c>
      <c r="BT26" s="82">
        <v>2</v>
      </c>
      <c r="BU26" s="164">
        <v>4.5</v>
      </c>
      <c r="BV26" s="68"/>
      <c r="BW26" s="257" t="s">
        <v>424</v>
      </c>
      <c r="BX26" s="40"/>
      <c r="BY26" s="40"/>
      <c r="BZ26" s="40"/>
      <c r="CA26" s="40"/>
      <c r="CB26" s="326"/>
      <c r="CC26" s="83"/>
      <c r="CD26" s="165" t="s">
        <v>204</v>
      </c>
      <c r="CE26" s="166">
        <v>2</v>
      </c>
      <c r="CF26" s="167">
        <v>2</v>
      </c>
      <c r="CG26" s="81" t="s">
        <v>382</v>
      </c>
      <c r="CH26" s="82">
        <v>2</v>
      </c>
      <c r="CI26" s="172">
        <v>3.5</v>
      </c>
      <c r="CJ26" s="68"/>
      <c r="CK26" s="243" t="s">
        <v>425</v>
      </c>
      <c r="CP26" s="326"/>
      <c r="CQ26" s="262" t="s">
        <v>203</v>
      </c>
      <c r="CR26" s="108" t="s">
        <v>110</v>
      </c>
      <c r="CS26" s="70">
        <v>5</v>
      </c>
      <c r="CT26" s="114">
        <v>3</v>
      </c>
      <c r="CU26" s="108" t="s">
        <v>376</v>
      </c>
      <c r="CV26" s="70">
        <v>5</v>
      </c>
      <c r="CW26" s="114">
        <v>4.2</v>
      </c>
      <c r="CX26" s="68"/>
      <c r="CY26" s="257" t="s">
        <v>426</v>
      </c>
      <c r="CZ26" s="40"/>
      <c r="DA26" s="40"/>
      <c r="DB26" s="40"/>
      <c r="DC26" s="40"/>
      <c r="DD26" s="326"/>
      <c r="DE26" s="154"/>
      <c r="DF26" s="81" t="s">
        <v>164</v>
      </c>
      <c r="DG26" s="82">
        <v>4</v>
      </c>
      <c r="DH26" s="172">
        <v>3.25</v>
      </c>
      <c r="DI26" s="81" t="s">
        <v>160</v>
      </c>
      <c r="DJ26" s="82">
        <v>4</v>
      </c>
      <c r="DK26" s="172">
        <v>4.5</v>
      </c>
      <c r="DL26" s="68"/>
      <c r="DM26" s="245" t="s">
        <v>427</v>
      </c>
      <c r="DR26" s="326"/>
      <c r="DS26" s="83"/>
      <c r="DT26" s="81" t="s">
        <v>220</v>
      </c>
      <c r="DU26" s="82">
        <v>3</v>
      </c>
      <c r="DV26" s="172">
        <v>1.667</v>
      </c>
      <c r="DW26" s="81" t="s">
        <v>313</v>
      </c>
      <c r="DX26" s="82">
        <v>2</v>
      </c>
      <c r="DY26" s="172">
        <v>3.5</v>
      </c>
      <c r="DZ26" s="68"/>
      <c r="EA26" s="258" t="s">
        <v>428</v>
      </c>
      <c r="EB26" s="41"/>
      <c r="EC26" s="41"/>
      <c r="ED26" s="41"/>
      <c r="EE26" s="41"/>
      <c r="EF26" s="326"/>
      <c r="EG26" s="83"/>
      <c r="EH26" s="81" t="s">
        <v>225</v>
      </c>
      <c r="EI26" s="82">
        <v>3</v>
      </c>
      <c r="EJ26" s="164">
        <v>3.3330000000000002</v>
      </c>
      <c r="EK26" s="81" t="s">
        <v>104</v>
      </c>
      <c r="EL26" s="82">
        <v>3</v>
      </c>
      <c r="EM26" s="164">
        <v>3.6669999999999998</v>
      </c>
      <c r="EN26" s="68"/>
      <c r="EO26" s="245" t="s">
        <v>429</v>
      </c>
      <c r="ET26" s="326"/>
      <c r="EV26" s="25" t="s">
        <v>147</v>
      </c>
      <c r="EW26" s="31">
        <v>6</v>
      </c>
      <c r="EX26" s="127">
        <v>3</v>
      </c>
      <c r="EY26" s="81" t="s">
        <v>110</v>
      </c>
      <c r="EZ26" s="82">
        <v>8</v>
      </c>
      <c r="FA26" s="164">
        <v>4.625</v>
      </c>
      <c r="FB26" s="68"/>
      <c r="FC26" s="258" t="s">
        <v>430</v>
      </c>
      <c r="FD26" s="41"/>
      <c r="FE26" s="41"/>
      <c r="FF26" s="41"/>
      <c r="FG26" s="41"/>
      <c r="FH26" s="326"/>
      <c r="FJ26" s="81" t="s">
        <v>163</v>
      </c>
      <c r="FK26" s="82">
        <v>4</v>
      </c>
      <c r="FL26" s="172">
        <v>2.5</v>
      </c>
      <c r="FM26" s="81" t="s">
        <v>225</v>
      </c>
      <c r="FN26" s="82">
        <v>3</v>
      </c>
      <c r="FO26" s="172">
        <v>3.6669999999999998</v>
      </c>
      <c r="FP26" s="68"/>
      <c r="FQ26" s="245" t="s">
        <v>431</v>
      </c>
      <c r="FV26" s="327"/>
      <c r="FW26" s="268"/>
      <c r="FX26" s="246" t="s">
        <v>97</v>
      </c>
      <c r="FY26" s="247">
        <v>5</v>
      </c>
      <c r="FZ26" s="248">
        <v>2.8</v>
      </c>
      <c r="GA26" s="247"/>
      <c r="GB26" s="247"/>
      <c r="GC26" s="248"/>
      <c r="GD26" s="68"/>
      <c r="GF26" s="41"/>
      <c r="GG26" s="41"/>
      <c r="GH26" s="41"/>
      <c r="GI26" s="41"/>
      <c r="GJ26" s="326"/>
      <c r="GL26" s="81" t="s">
        <v>147</v>
      </c>
      <c r="GM26" s="82">
        <v>5</v>
      </c>
      <c r="GN26" s="164">
        <v>2.8</v>
      </c>
      <c r="GO26" s="82" t="s">
        <v>270</v>
      </c>
      <c r="GP26" s="82">
        <v>2</v>
      </c>
      <c r="GQ26" s="164">
        <v>3.5</v>
      </c>
      <c r="GR26" s="68"/>
      <c r="GS26" s="267" t="s">
        <v>432</v>
      </c>
      <c r="GX26" s="326"/>
      <c r="GZ26" s="246" t="s">
        <v>88</v>
      </c>
      <c r="HA26" s="247">
        <v>4</v>
      </c>
      <c r="HB26" s="248">
        <v>3.25</v>
      </c>
      <c r="HC26" s="43"/>
      <c r="HD26" s="268"/>
      <c r="HE26" s="291"/>
      <c r="HF26" s="68"/>
      <c r="HG26" s="258" t="s">
        <v>433</v>
      </c>
      <c r="HH26" s="41"/>
      <c r="HI26" s="41"/>
      <c r="HJ26" s="41"/>
      <c r="HK26" s="41"/>
      <c r="HL26" s="327"/>
      <c r="HM26" s="268"/>
      <c r="HN26" s="89" t="s">
        <v>163</v>
      </c>
      <c r="HO26" s="90">
        <v>5</v>
      </c>
      <c r="HP26" s="249">
        <v>3.4</v>
      </c>
      <c r="HQ26" s="246"/>
      <c r="HR26" s="247"/>
      <c r="HS26" s="248"/>
      <c r="HT26" s="238"/>
      <c r="HU26" s="245" t="s">
        <v>432</v>
      </c>
      <c r="HZ26" s="326"/>
      <c r="IB26" s="81" t="s">
        <v>265</v>
      </c>
      <c r="IC26" s="82">
        <v>4</v>
      </c>
      <c r="ID26" s="164">
        <v>2.25</v>
      </c>
      <c r="IE26" s="82" t="s">
        <v>85</v>
      </c>
      <c r="IF26" s="82">
        <v>5</v>
      </c>
      <c r="IG26" s="164">
        <v>3.6</v>
      </c>
      <c r="IH26" s="68"/>
      <c r="II26" s="245" t="s">
        <v>434</v>
      </c>
      <c r="IN26" s="326"/>
      <c r="IP26" s="81" t="s">
        <v>246</v>
      </c>
      <c r="IQ26" s="82">
        <v>4</v>
      </c>
      <c r="IR26" s="164">
        <v>1.75</v>
      </c>
      <c r="IS26" s="81" t="s">
        <v>276</v>
      </c>
      <c r="IT26" s="82">
        <v>4</v>
      </c>
      <c r="IU26" s="164">
        <v>4.25</v>
      </c>
      <c r="IV26" s="68"/>
      <c r="IW26" s="245" t="s">
        <v>436</v>
      </c>
      <c r="JK26" s="68"/>
      <c r="JL26" s="245" t="s">
        <v>437</v>
      </c>
      <c r="JQ26" s="326"/>
      <c r="JR26" s="82"/>
      <c r="JS26" s="260" t="s">
        <v>391</v>
      </c>
      <c r="JT26" s="261">
        <v>3</v>
      </c>
      <c r="JU26" s="213">
        <v>1667</v>
      </c>
      <c r="JV26" s="261" t="s">
        <v>230</v>
      </c>
      <c r="JW26" s="261">
        <v>9</v>
      </c>
      <c r="JX26" s="213">
        <v>3778</v>
      </c>
      <c r="JY26" s="68"/>
      <c r="JZ26" s="245" t="s">
        <v>438</v>
      </c>
      <c r="KA26" s="18"/>
      <c r="KB26" s="18"/>
      <c r="KC26" s="36"/>
    </row>
    <row r="27" spans="1:289" ht="23.25" customHeight="1" x14ac:dyDescent="0.25">
      <c r="A27" s="266"/>
      <c r="B27" s="272" t="s">
        <v>47</v>
      </c>
      <c r="C27" s="15">
        <v>0.53567823217227906</v>
      </c>
      <c r="D27" s="15">
        <v>1</v>
      </c>
      <c r="E27" s="215">
        <v>0.46422934674285921</v>
      </c>
      <c r="F27" s="215">
        <v>117.94862710363154</v>
      </c>
      <c r="X27" s="326"/>
      <c r="Y27" s="189"/>
      <c r="Z27" s="150" t="s">
        <v>439</v>
      </c>
      <c r="AA27" s="151">
        <v>12</v>
      </c>
      <c r="AB27" s="152">
        <v>2.8330000000000002</v>
      </c>
      <c r="AC27" s="150" t="s">
        <v>440</v>
      </c>
      <c r="AD27" s="151">
        <v>5</v>
      </c>
      <c r="AE27" s="152">
        <v>4.8</v>
      </c>
      <c r="AG27" s="245" t="s">
        <v>441</v>
      </c>
      <c r="AL27" s="326"/>
      <c r="AM27" s="154"/>
      <c r="AN27" s="25" t="s">
        <v>164</v>
      </c>
      <c r="AO27" s="31">
        <v>7</v>
      </c>
      <c r="AP27" s="127">
        <v>2.5710000000000002</v>
      </c>
      <c r="AQ27" s="153"/>
      <c r="AS27" s="154"/>
      <c r="AT27" s="68"/>
      <c r="AU27" s="287" t="s">
        <v>442</v>
      </c>
      <c r="AV27" s="293"/>
      <c r="AW27" s="293"/>
      <c r="AX27" s="293"/>
      <c r="AY27" s="293"/>
      <c r="AZ27" s="326"/>
      <c r="BA27" s="57"/>
      <c r="BB27" s="25" t="s">
        <v>147</v>
      </c>
      <c r="BC27" s="31">
        <v>4</v>
      </c>
      <c r="BD27" s="127">
        <v>3.25</v>
      </c>
      <c r="BE27" s="25"/>
      <c r="BG27" s="127"/>
      <c r="BH27" s="68"/>
      <c r="BN27" s="326"/>
      <c r="BO27" s="189"/>
      <c r="BP27" s="25" t="s">
        <v>163</v>
      </c>
      <c r="BQ27" s="31">
        <v>5</v>
      </c>
      <c r="BR27" s="127">
        <v>3.4</v>
      </c>
      <c r="BS27" s="81" t="s">
        <v>389</v>
      </c>
      <c r="BT27" s="82">
        <v>2</v>
      </c>
      <c r="BU27" s="164">
        <v>4.5</v>
      </c>
      <c r="BV27" s="68"/>
      <c r="BW27" s="257" t="s">
        <v>443</v>
      </c>
      <c r="BX27" s="293"/>
      <c r="BY27" s="293"/>
      <c r="BZ27" s="293"/>
      <c r="CA27" s="293"/>
      <c r="CB27" s="326"/>
      <c r="CC27" s="83"/>
      <c r="CD27" s="81" t="s">
        <v>308</v>
      </c>
      <c r="CE27" s="82">
        <v>2</v>
      </c>
      <c r="CF27" s="164">
        <v>2</v>
      </c>
      <c r="CG27" s="165" t="s">
        <v>87</v>
      </c>
      <c r="CH27" s="166">
        <v>8</v>
      </c>
      <c r="CI27" s="294">
        <v>3.5</v>
      </c>
      <c r="CJ27" s="68"/>
      <c r="CK27" s="243" t="s">
        <v>444</v>
      </c>
      <c r="CP27" s="326"/>
      <c r="CQ27" s="189"/>
      <c r="CR27" s="25" t="s">
        <v>164</v>
      </c>
      <c r="CS27" s="31">
        <v>5</v>
      </c>
      <c r="CT27" s="127">
        <v>1.8</v>
      </c>
      <c r="CU27" s="25" t="s">
        <v>146</v>
      </c>
      <c r="CV27" s="31">
        <v>5</v>
      </c>
      <c r="CW27" s="127">
        <v>4.5999999999999996</v>
      </c>
      <c r="CX27" s="68"/>
      <c r="CY27" s="257" t="s">
        <v>445</v>
      </c>
      <c r="CZ27" s="293"/>
      <c r="DA27" s="293"/>
      <c r="DB27" s="293"/>
      <c r="DC27" s="293"/>
      <c r="DD27" s="326"/>
      <c r="DE27" s="154"/>
      <c r="DF27" s="81" t="s">
        <v>344</v>
      </c>
      <c r="DG27" s="82">
        <v>4</v>
      </c>
      <c r="DH27" s="172">
        <v>3.25</v>
      </c>
      <c r="DI27" s="203" t="s">
        <v>110</v>
      </c>
      <c r="DJ27" s="27">
        <v>7</v>
      </c>
      <c r="DK27" s="204">
        <v>4.7140000000000004</v>
      </c>
      <c r="DL27" s="68"/>
      <c r="DM27" s="245" t="s">
        <v>446</v>
      </c>
      <c r="DR27" s="326"/>
      <c r="DS27" s="83"/>
      <c r="DT27" s="81" t="s">
        <v>163</v>
      </c>
      <c r="DU27" s="82">
        <v>4</v>
      </c>
      <c r="DV27" s="172">
        <v>1.75</v>
      </c>
      <c r="DW27" s="81" t="s">
        <v>85</v>
      </c>
      <c r="DX27" s="82">
        <v>5</v>
      </c>
      <c r="DY27" s="172">
        <v>3.6</v>
      </c>
      <c r="DZ27" s="238"/>
      <c r="EA27" s="258" t="s">
        <v>447</v>
      </c>
      <c r="EB27" s="183"/>
      <c r="EC27" s="183"/>
      <c r="ED27" s="183"/>
      <c r="EE27" s="183"/>
      <c r="EF27" s="326"/>
      <c r="EG27" s="83"/>
      <c r="EH27" s="81" t="s">
        <v>125</v>
      </c>
      <c r="EI27" s="82">
        <v>3</v>
      </c>
      <c r="EJ27" s="164">
        <v>3.3330000000000002</v>
      </c>
      <c r="EK27" s="81" t="s">
        <v>276</v>
      </c>
      <c r="EL27" s="82">
        <v>3</v>
      </c>
      <c r="EM27" s="164">
        <v>3.6669999999999998</v>
      </c>
      <c r="EN27" s="68"/>
      <c r="EO27" s="245" t="s">
        <v>448</v>
      </c>
      <c r="ET27" s="326"/>
      <c r="EU27" s="83"/>
      <c r="EV27" s="81" t="s">
        <v>85</v>
      </c>
      <c r="EW27" s="82">
        <v>4</v>
      </c>
      <c r="EX27" s="164">
        <v>3.25</v>
      </c>
      <c r="EY27" s="81" t="s">
        <v>340</v>
      </c>
      <c r="EZ27" s="82">
        <v>3</v>
      </c>
      <c r="FA27" s="164">
        <v>4.6669999999999998</v>
      </c>
      <c r="FB27" s="68"/>
      <c r="FC27" s="258" t="s">
        <v>449</v>
      </c>
      <c r="FD27" s="183"/>
      <c r="FE27" s="183"/>
      <c r="FF27" s="183"/>
      <c r="FG27" s="183"/>
      <c r="FH27" s="326"/>
      <c r="FI27" s="83"/>
      <c r="FJ27" s="81" t="s">
        <v>354</v>
      </c>
      <c r="FK27" s="82">
        <v>3</v>
      </c>
      <c r="FL27" s="172">
        <v>2.6669999999999998</v>
      </c>
      <c r="FM27" s="81" t="s">
        <v>344</v>
      </c>
      <c r="FN27" s="82">
        <v>3</v>
      </c>
      <c r="FO27" s="172">
        <v>3.6669999999999998</v>
      </c>
      <c r="FP27" s="68"/>
      <c r="FQ27" s="245" t="s">
        <v>450</v>
      </c>
      <c r="GD27" s="68"/>
      <c r="GF27" s="183"/>
      <c r="GG27" s="183"/>
      <c r="GH27" s="183"/>
      <c r="GI27" s="183"/>
      <c r="GJ27" s="326"/>
      <c r="GK27" s="295"/>
      <c r="GL27" s="25"/>
      <c r="GN27" s="127"/>
      <c r="GO27" s="82" t="s">
        <v>116</v>
      </c>
      <c r="GP27" s="82">
        <v>2</v>
      </c>
      <c r="GQ27" s="164">
        <v>3.5</v>
      </c>
      <c r="GR27" s="68"/>
      <c r="GS27" s="267" t="s">
        <v>451</v>
      </c>
      <c r="GX27" s="326"/>
      <c r="GY27" s="250" t="s">
        <v>203</v>
      </c>
      <c r="GZ27" s="115" t="s">
        <v>308</v>
      </c>
      <c r="HA27" s="116">
        <v>1</v>
      </c>
      <c r="HB27" s="109">
        <v>1</v>
      </c>
      <c r="HC27" s="108" t="s">
        <v>452</v>
      </c>
      <c r="HD27" s="70">
        <v>1</v>
      </c>
      <c r="HE27" s="114">
        <v>4</v>
      </c>
      <c r="HF27" s="68"/>
      <c r="HG27" s="258" t="s">
        <v>453</v>
      </c>
      <c r="HH27" s="183"/>
      <c r="HI27" s="183"/>
      <c r="HJ27" s="183"/>
      <c r="HK27" s="183"/>
      <c r="HT27" s="238"/>
      <c r="HU27" s="245" t="s">
        <v>451</v>
      </c>
      <c r="HZ27" s="326"/>
      <c r="IA27" s="83"/>
      <c r="IB27" s="81" t="s">
        <v>204</v>
      </c>
      <c r="IC27" s="82">
        <v>4</v>
      </c>
      <c r="ID27" s="164">
        <v>3</v>
      </c>
      <c r="IE27" s="82" t="s">
        <v>313</v>
      </c>
      <c r="IF27" s="82">
        <v>3</v>
      </c>
      <c r="IG27" s="164">
        <v>3.6669999999999998</v>
      </c>
      <c r="IH27" s="68"/>
      <c r="II27" s="245" t="s">
        <v>454</v>
      </c>
      <c r="IN27" s="326"/>
      <c r="IO27" s="83"/>
      <c r="IP27" s="81" t="s">
        <v>395</v>
      </c>
      <c r="IQ27" s="82">
        <v>3</v>
      </c>
      <c r="IR27" s="164">
        <v>2.3330000000000002</v>
      </c>
      <c r="IS27" s="81" t="s">
        <v>473</v>
      </c>
      <c r="IT27" s="82">
        <v>2</v>
      </c>
      <c r="IU27" s="164">
        <v>4.5</v>
      </c>
      <c r="IV27" s="68"/>
      <c r="IW27" s="245" t="s">
        <v>455</v>
      </c>
      <c r="JH27" s="261"/>
      <c r="JI27" s="261"/>
      <c r="JJ27" s="261"/>
      <c r="JK27" s="68"/>
      <c r="JQ27" s="326"/>
      <c r="JS27" s="260" t="s">
        <v>205</v>
      </c>
      <c r="JT27" s="261">
        <v>7</v>
      </c>
      <c r="JU27" s="213">
        <v>1857</v>
      </c>
      <c r="JV27" s="261" t="s">
        <v>313</v>
      </c>
      <c r="JW27" s="261">
        <v>6</v>
      </c>
      <c r="JX27" s="213">
        <v>3833</v>
      </c>
      <c r="JY27" s="68"/>
      <c r="JZ27" s="245" t="s">
        <v>456</v>
      </c>
      <c r="KA27" s="18"/>
      <c r="KB27" s="18"/>
      <c r="KC27" s="36"/>
    </row>
    <row r="28" spans="1:289" ht="23.25" customHeight="1" x14ac:dyDescent="0.25">
      <c r="A28" s="296"/>
      <c r="B28" s="272" t="s">
        <v>48</v>
      </c>
      <c r="C28" s="34">
        <v>0.16681091329829548</v>
      </c>
      <c r="D28" s="34">
        <v>1</v>
      </c>
      <c r="E28" s="34">
        <v>0.68296174292232115</v>
      </c>
      <c r="F28" s="34">
        <v>47.230632235084592</v>
      </c>
      <c r="X28" s="326"/>
      <c r="Y28" s="189"/>
      <c r="Z28" s="150" t="s">
        <v>457</v>
      </c>
      <c r="AA28" s="151">
        <v>6</v>
      </c>
      <c r="AB28" s="152">
        <v>3</v>
      </c>
      <c r="AC28" s="150" t="s">
        <v>458</v>
      </c>
      <c r="AD28" s="151">
        <v>6</v>
      </c>
      <c r="AE28" s="152">
        <v>4.8330000000000002</v>
      </c>
      <c r="AG28" s="245" t="s">
        <v>459</v>
      </c>
      <c r="AL28" s="326"/>
      <c r="AM28" s="154"/>
      <c r="AN28" s="25" t="s">
        <v>265</v>
      </c>
      <c r="AO28" s="31">
        <v>9</v>
      </c>
      <c r="AP28" s="127">
        <v>3</v>
      </c>
      <c r="AQ28" s="153"/>
      <c r="AS28" s="154"/>
      <c r="AT28" s="68"/>
      <c r="AU28" s="257" t="s">
        <v>460</v>
      </c>
      <c r="AV28" s="40"/>
      <c r="AW28" s="40"/>
      <c r="AX28" s="40"/>
      <c r="AY28" s="40"/>
      <c r="AZ28" s="327"/>
      <c r="BA28" s="42"/>
      <c r="BB28" s="89" t="s">
        <v>85</v>
      </c>
      <c r="BC28" s="90">
        <v>3</v>
      </c>
      <c r="BD28" s="249">
        <v>3.3330000000000002</v>
      </c>
      <c r="BE28" s="246"/>
      <c r="BF28" s="247"/>
      <c r="BG28" s="248"/>
      <c r="BH28" s="68"/>
      <c r="BN28" s="326"/>
      <c r="BO28" s="189"/>
      <c r="BP28" s="81" t="s">
        <v>164</v>
      </c>
      <c r="BQ28" s="82">
        <v>4</v>
      </c>
      <c r="BR28" s="164">
        <v>2</v>
      </c>
      <c r="BS28" s="81" t="s">
        <v>146</v>
      </c>
      <c r="BT28" s="82">
        <v>3</v>
      </c>
      <c r="BU28" s="164">
        <v>4.6669999999999998</v>
      </c>
      <c r="BV28" s="68"/>
      <c r="BW28" s="257" t="s">
        <v>461</v>
      </c>
      <c r="BX28" s="40"/>
      <c r="BY28" s="40"/>
      <c r="BZ28" s="40"/>
      <c r="CA28" s="40"/>
      <c r="CB28" s="326"/>
      <c r="CC28" s="83"/>
      <c r="CD28" s="165" t="s">
        <v>163</v>
      </c>
      <c r="CE28" s="166">
        <v>7</v>
      </c>
      <c r="CF28" s="167">
        <v>2.4289999999999998</v>
      </c>
      <c r="CG28" s="81" t="s">
        <v>313</v>
      </c>
      <c r="CH28" s="82">
        <v>5</v>
      </c>
      <c r="CI28" s="172">
        <v>3.6</v>
      </c>
      <c r="CJ28" s="68"/>
      <c r="CK28" s="243" t="s">
        <v>462</v>
      </c>
      <c r="CP28" s="326"/>
      <c r="CQ28" s="189"/>
      <c r="CR28" s="81" t="s">
        <v>246</v>
      </c>
      <c r="CS28" s="82">
        <v>4</v>
      </c>
      <c r="CT28" s="164">
        <v>2.25</v>
      </c>
      <c r="CU28" s="81" t="s">
        <v>116</v>
      </c>
      <c r="CV28" s="82">
        <v>2</v>
      </c>
      <c r="CW28" s="164">
        <v>3.5</v>
      </c>
      <c r="CX28" s="68"/>
      <c r="CY28" s="257" t="s">
        <v>463</v>
      </c>
      <c r="CZ28" s="40"/>
      <c r="DA28" s="40"/>
      <c r="DB28" s="40"/>
      <c r="DC28" s="40"/>
      <c r="DD28" s="326"/>
      <c r="DE28" s="154"/>
      <c r="DF28" s="25" t="s">
        <v>102</v>
      </c>
      <c r="DG28" s="31">
        <v>7</v>
      </c>
      <c r="DH28" s="179">
        <v>3.286</v>
      </c>
      <c r="DI28" s="81" t="s">
        <v>110</v>
      </c>
      <c r="DJ28" s="82">
        <v>7</v>
      </c>
      <c r="DK28" s="172">
        <v>4.7140000000000004</v>
      </c>
      <c r="DL28" s="68"/>
      <c r="DM28" s="245" t="s">
        <v>464</v>
      </c>
      <c r="DR28" s="326"/>
      <c r="DS28" s="83"/>
      <c r="DT28" s="81" t="s">
        <v>164</v>
      </c>
      <c r="DU28" s="82">
        <v>5</v>
      </c>
      <c r="DV28" s="155">
        <v>1.8</v>
      </c>
      <c r="DW28" s="81" t="s">
        <v>376</v>
      </c>
      <c r="DX28" s="82">
        <v>4</v>
      </c>
      <c r="DY28" s="172">
        <v>3.75</v>
      </c>
      <c r="DZ28" s="238"/>
      <c r="EA28" s="258" t="s">
        <v>465</v>
      </c>
      <c r="EB28" s="41"/>
      <c r="EC28" s="41"/>
      <c r="ED28" s="41"/>
      <c r="EE28" s="41"/>
      <c r="EF28" s="326"/>
      <c r="EG28" s="83"/>
      <c r="EH28" s="81" t="s">
        <v>163</v>
      </c>
      <c r="EI28" s="82">
        <v>8</v>
      </c>
      <c r="EJ28" s="164">
        <v>3.375</v>
      </c>
      <c r="EK28" s="81" t="s">
        <v>110</v>
      </c>
      <c r="EL28" s="82">
        <v>5</v>
      </c>
      <c r="EM28" s="164">
        <v>4</v>
      </c>
      <c r="EN28" s="68"/>
      <c r="EO28" s="245" t="s">
        <v>466</v>
      </c>
      <c r="ET28" s="326"/>
      <c r="EU28" s="83"/>
      <c r="EV28" s="25" t="s">
        <v>125</v>
      </c>
      <c r="EW28" s="31">
        <v>6</v>
      </c>
      <c r="EX28" s="127">
        <v>3.3330000000000002</v>
      </c>
      <c r="EY28" s="81" t="s">
        <v>404</v>
      </c>
      <c r="EZ28" s="82">
        <v>3</v>
      </c>
      <c r="FA28" s="164">
        <v>4.6669999999999998</v>
      </c>
      <c r="FB28" s="68"/>
      <c r="FC28" s="258" t="s">
        <v>467</v>
      </c>
      <c r="FD28" s="41"/>
      <c r="FE28" s="41"/>
      <c r="FF28" s="41"/>
      <c r="FG28" s="41"/>
      <c r="FH28" s="326"/>
      <c r="FI28" s="83"/>
      <c r="FJ28" s="81" t="s">
        <v>468</v>
      </c>
      <c r="FK28" s="82">
        <v>4</v>
      </c>
      <c r="FL28" s="172">
        <v>2.75</v>
      </c>
      <c r="FM28" s="81" t="s">
        <v>276</v>
      </c>
      <c r="FN28" s="82">
        <v>3</v>
      </c>
      <c r="FO28" s="172">
        <v>3.6669999999999998</v>
      </c>
      <c r="FP28" s="68"/>
      <c r="FQ28" s="245" t="s">
        <v>469</v>
      </c>
      <c r="GD28" s="68"/>
      <c r="GE28" s="41"/>
      <c r="GF28" s="41"/>
      <c r="GG28" s="41"/>
      <c r="GH28" s="41"/>
      <c r="GI28" s="41"/>
      <c r="GJ28" s="326"/>
      <c r="GK28" s="295"/>
      <c r="GL28" s="81"/>
      <c r="GM28" s="82"/>
      <c r="GN28" s="164"/>
      <c r="GO28" s="82" t="s">
        <v>110</v>
      </c>
      <c r="GP28" s="82">
        <v>4</v>
      </c>
      <c r="GQ28" s="164">
        <v>3.5</v>
      </c>
      <c r="GR28" s="68"/>
      <c r="GS28" s="267" t="s">
        <v>470</v>
      </c>
      <c r="GX28" s="326"/>
      <c r="GY28" s="295"/>
      <c r="GZ28" s="156" t="s">
        <v>163</v>
      </c>
      <c r="HA28" s="32">
        <v>1</v>
      </c>
      <c r="HB28" s="157">
        <v>1</v>
      </c>
      <c r="HC28" s="25" t="s">
        <v>471</v>
      </c>
      <c r="HD28" s="31">
        <v>1</v>
      </c>
      <c r="HE28" s="127">
        <v>4</v>
      </c>
      <c r="HF28" s="68"/>
      <c r="HH28" s="41"/>
      <c r="HI28" s="41"/>
      <c r="HJ28" s="41"/>
      <c r="HK28" s="41"/>
      <c r="HT28" s="238"/>
      <c r="HU28" s="245" t="s">
        <v>470</v>
      </c>
      <c r="HZ28" s="326"/>
      <c r="IA28" s="83"/>
      <c r="IB28" s="81" t="s">
        <v>403</v>
      </c>
      <c r="IC28" s="82">
        <v>2</v>
      </c>
      <c r="ID28" s="205">
        <v>3</v>
      </c>
      <c r="IE28" s="82" t="s">
        <v>376</v>
      </c>
      <c r="IF28" s="82">
        <v>3</v>
      </c>
      <c r="IG28" s="164">
        <v>4</v>
      </c>
      <c r="IH28" s="68"/>
      <c r="II28" s="245" t="s">
        <v>472</v>
      </c>
      <c r="IN28" s="326"/>
      <c r="IO28" s="83"/>
      <c r="IP28" s="81" t="s">
        <v>232</v>
      </c>
      <c r="IQ28" s="82">
        <v>2</v>
      </c>
      <c r="IR28" s="164">
        <v>2.5</v>
      </c>
      <c r="IS28" s="81" t="s">
        <v>493</v>
      </c>
      <c r="IT28" s="82">
        <v>2</v>
      </c>
      <c r="IU28" s="164">
        <v>4.5</v>
      </c>
      <c r="IV28" s="68"/>
      <c r="IW28" s="245" t="s">
        <v>474</v>
      </c>
      <c r="JK28" s="68"/>
      <c r="JQ28" s="326"/>
      <c r="JS28" s="260" t="s">
        <v>330</v>
      </c>
      <c r="JT28" s="261">
        <v>2</v>
      </c>
      <c r="JU28" s="213">
        <v>2000</v>
      </c>
      <c r="JV28" s="261" t="s">
        <v>475</v>
      </c>
      <c r="JW28" s="261">
        <v>2</v>
      </c>
      <c r="JX28" s="213">
        <v>4000</v>
      </c>
      <c r="JY28" s="68"/>
      <c r="JZ28" s="245" t="s">
        <v>476</v>
      </c>
      <c r="KA28" s="18"/>
      <c r="KB28" s="18"/>
      <c r="KC28" s="36"/>
    </row>
    <row r="29" spans="1:289" ht="23.25" customHeight="1" x14ac:dyDescent="0.25">
      <c r="X29" s="326"/>
      <c r="Y29" s="57"/>
      <c r="Z29" s="150" t="s">
        <v>477</v>
      </c>
      <c r="AA29" s="151">
        <v>9</v>
      </c>
      <c r="AB29" s="152">
        <v>3</v>
      </c>
      <c r="AC29" s="25"/>
      <c r="AD29" s="31"/>
      <c r="AE29" s="26"/>
      <c r="AG29" s="245" t="s">
        <v>478</v>
      </c>
      <c r="AL29" s="326"/>
      <c r="AM29" s="44"/>
      <c r="AN29" s="246" t="s">
        <v>344</v>
      </c>
      <c r="AO29" s="247">
        <v>9</v>
      </c>
      <c r="AP29" s="248">
        <v>3</v>
      </c>
      <c r="AQ29" s="43"/>
      <c r="AR29" s="268"/>
      <c r="AS29" s="44"/>
      <c r="AT29" s="68"/>
      <c r="AU29" s="257" t="s">
        <v>479</v>
      </c>
      <c r="AV29" s="40"/>
      <c r="AW29" s="40"/>
      <c r="AX29" s="40"/>
      <c r="AY29" s="40"/>
      <c r="BH29" s="68"/>
      <c r="BN29" s="326"/>
      <c r="BO29" s="189"/>
      <c r="BP29" s="165" t="s">
        <v>265</v>
      </c>
      <c r="BQ29" s="166">
        <v>3</v>
      </c>
      <c r="BR29" s="167">
        <v>2</v>
      </c>
      <c r="BS29" s="81" t="s">
        <v>480</v>
      </c>
      <c r="BT29" s="82">
        <v>2</v>
      </c>
      <c r="BU29" s="164">
        <v>5.5</v>
      </c>
      <c r="BV29" s="68"/>
      <c r="BW29" s="287" t="s">
        <v>481</v>
      </c>
      <c r="BX29" s="40"/>
      <c r="BY29" s="40"/>
      <c r="BZ29" s="40"/>
      <c r="CA29" s="40"/>
      <c r="CB29" s="326"/>
      <c r="CC29" s="83"/>
      <c r="CD29" s="81" t="s">
        <v>164</v>
      </c>
      <c r="CE29" s="82">
        <v>5</v>
      </c>
      <c r="CF29" s="164">
        <v>2.8</v>
      </c>
      <c r="CG29" s="81" t="s">
        <v>276</v>
      </c>
      <c r="CH29" s="82">
        <v>3</v>
      </c>
      <c r="CI29" s="172">
        <v>3.6669999999999998</v>
      </c>
      <c r="CJ29" s="68"/>
      <c r="CK29" s="243" t="s">
        <v>482</v>
      </c>
      <c r="CP29" s="326"/>
      <c r="CQ29" s="189"/>
      <c r="CR29" s="81" t="s">
        <v>87</v>
      </c>
      <c r="CS29" s="82">
        <v>4</v>
      </c>
      <c r="CT29" s="164">
        <v>2.25</v>
      </c>
      <c r="CU29" s="81" t="s">
        <v>247</v>
      </c>
      <c r="CV29" s="82">
        <v>2</v>
      </c>
      <c r="CW29" s="164">
        <v>3.5</v>
      </c>
      <c r="CX29" s="68"/>
      <c r="CY29" s="287" t="s">
        <v>483</v>
      </c>
      <c r="CZ29" s="40"/>
      <c r="DA29" s="40"/>
      <c r="DB29" s="40"/>
      <c r="DC29" s="40"/>
      <c r="DD29" s="326"/>
      <c r="DF29" s="25" t="s">
        <v>125</v>
      </c>
      <c r="DG29" s="31">
        <v>6</v>
      </c>
      <c r="DH29" s="179">
        <v>3.3330000000000002</v>
      </c>
      <c r="DI29" s="81" t="s">
        <v>340</v>
      </c>
      <c r="DJ29" s="82">
        <v>4</v>
      </c>
      <c r="DK29" s="172">
        <v>4.75</v>
      </c>
      <c r="DL29" s="68"/>
      <c r="DM29" s="245" t="s">
        <v>484</v>
      </c>
      <c r="DR29" s="326"/>
      <c r="DS29" s="82"/>
      <c r="DT29" s="81" t="s">
        <v>399</v>
      </c>
      <c r="DU29" s="82">
        <v>2</v>
      </c>
      <c r="DV29" s="172">
        <v>2</v>
      </c>
      <c r="DW29" s="81" t="s">
        <v>297</v>
      </c>
      <c r="DX29" s="82">
        <v>2</v>
      </c>
      <c r="DY29" s="172">
        <v>4</v>
      </c>
      <c r="DZ29" s="68"/>
      <c r="EA29" s="244" t="s">
        <v>485</v>
      </c>
      <c r="EB29" s="41"/>
      <c r="EC29" s="41"/>
      <c r="ED29" s="41"/>
      <c r="EE29" s="41"/>
      <c r="EF29" s="326"/>
      <c r="EG29" s="82"/>
      <c r="EH29" s="153"/>
      <c r="EJ29" s="170"/>
      <c r="EK29" s="81" t="s">
        <v>297</v>
      </c>
      <c r="EL29" s="82">
        <v>3</v>
      </c>
      <c r="EM29" s="164">
        <v>4</v>
      </c>
      <c r="EN29" s="68"/>
      <c r="EO29" s="245" t="s">
        <v>486</v>
      </c>
      <c r="ET29" s="326"/>
      <c r="EU29" s="82"/>
      <c r="EV29" s="153"/>
      <c r="EX29" s="170"/>
      <c r="EY29" s="81" t="s">
        <v>297</v>
      </c>
      <c r="EZ29" s="82">
        <v>2</v>
      </c>
      <c r="FA29" s="164">
        <v>5</v>
      </c>
      <c r="FB29" s="68"/>
      <c r="FC29" s="244" t="s">
        <v>487</v>
      </c>
      <c r="FD29" s="41"/>
      <c r="FE29" s="41"/>
      <c r="FF29" s="41"/>
      <c r="FG29" s="41"/>
      <c r="FH29" s="326"/>
      <c r="FI29" s="82"/>
      <c r="FJ29" s="25" t="s">
        <v>265</v>
      </c>
      <c r="FK29" s="31">
        <v>6</v>
      </c>
      <c r="FL29" s="179">
        <v>2.8330000000000002</v>
      </c>
      <c r="FM29" s="81" t="s">
        <v>488</v>
      </c>
      <c r="FN29" s="82">
        <v>2</v>
      </c>
      <c r="FO29" s="172">
        <v>4</v>
      </c>
      <c r="FP29" s="68"/>
      <c r="FQ29" s="245" t="s">
        <v>489</v>
      </c>
      <c r="GD29" s="68"/>
      <c r="GE29" s="41"/>
      <c r="GF29" s="41"/>
      <c r="GG29" s="41"/>
      <c r="GH29" s="41"/>
      <c r="GI29" s="41"/>
      <c r="GJ29" s="326"/>
      <c r="GK29" s="295"/>
      <c r="GL29" s="81"/>
      <c r="GM29" s="82"/>
      <c r="GN29" s="164"/>
      <c r="GO29" s="82" t="s">
        <v>224</v>
      </c>
      <c r="GP29" s="82">
        <v>2</v>
      </c>
      <c r="GQ29" s="164">
        <v>3.5</v>
      </c>
      <c r="GR29" s="68"/>
      <c r="GS29" s="267" t="s">
        <v>490</v>
      </c>
      <c r="GX29" s="326"/>
      <c r="GY29" s="295"/>
      <c r="GZ29" s="156" t="s">
        <v>399</v>
      </c>
      <c r="HA29" s="32">
        <v>1</v>
      </c>
      <c r="HB29" s="157">
        <v>2</v>
      </c>
      <c r="HC29" s="25" t="s">
        <v>146</v>
      </c>
      <c r="HD29" s="31">
        <v>1</v>
      </c>
      <c r="HE29" s="127">
        <v>4</v>
      </c>
      <c r="HF29" s="68"/>
      <c r="HH29" s="41"/>
      <c r="HI29" s="41"/>
      <c r="HJ29" s="41"/>
      <c r="HK29" s="41"/>
      <c r="HT29" s="238"/>
      <c r="HU29" s="245" t="s">
        <v>490</v>
      </c>
      <c r="HZ29" s="326"/>
      <c r="IA29" s="82"/>
      <c r="IB29" s="81" t="s">
        <v>491</v>
      </c>
      <c r="IC29" s="82">
        <v>2</v>
      </c>
      <c r="ID29" s="164">
        <v>3</v>
      </c>
      <c r="IE29" s="82" t="s">
        <v>488</v>
      </c>
      <c r="IF29" s="82">
        <v>2</v>
      </c>
      <c r="IG29" s="164">
        <v>4</v>
      </c>
      <c r="IH29" s="68"/>
      <c r="II29" s="245" t="s">
        <v>492</v>
      </c>
      <c r="IN29" s="326"/>
      <c r="IO29" s="82"/>
      <c r="IP29" s="81" t="s">
        <v>229</v>
      </c>
      <c r="IQ29" s="82">
        <v>2</v>
      </c>
      <c r="IR29" s="164">
        <v>3</v>
      </c>
      <c r="IS29" s="81" t="s">
        <v>102</v>
      </c>
      <c r="IT29" s="82">
        <v>3</v>
      </c>
      <c r="IU29" s="164">
        <v>4.6669999999999998</v>
      </c>
      <c r="IV29" s="68"/>
      <c r="IW29" s="245" t="s">
        <v>494</v>
      </c>
      <c r="JK29" s="68"/>
      <c r="JQ29" s="326"/>
      <c r="JS29" s="260" t="s">
        <v>204</v>
      </c>
      <c r="JT29" s="261">
        <v>4</v>
      </c>
      <c r="JU29" s="213">
        <v>3000</v>
      </c>
      <c r="JV29" s="261" t="s">
        <v>392</v>
      </c>
      <c r="JW29" s="261">
        <v>6</v>
      </c>
      <c r="JX29" s="213">
        <v>4000</v>
      </c>
      <c r="JY29" s="68"/>
      <c r="JZ29" s="245" t="s">
        <v>495</v>
      </c>
      <c r="KA29" s="18"/>
      <c r="KB29" s="18"/>
      <c r="KC29" s="36"/>
    </row>
    <row r="30" spans="1:289" ht="23.25" customHeight="1" x14ac:dyDescent="0.25">
      <c r="A30" s="265" t="s">
        <v>496</v>
      </c>
      <c r="B30" s="266"/>
      <c r="C30" s="266" t="s">
        <v>258</v>
      </c>
      <c r="D30" s="265" t="s">
        <v>259</v>
      </c>
      <c r="E30" s="265" t="s">
        <v>260</v>
      </c>
      <c r="F30" s="265" t="s">
        <v>261</v>
      </c>
      <c r="X30" s="326"/>
      <c r="Y30" s="24"/>
      <c r="Z30" s="150" t="s">
        <v>497</v>
      </c>
      <c r="AA30" s="151">
        <v>9</v>
      </c>
      <c r="AB30" s="297">
        <v>3.3330000000000002</v>
      </c>
      <c r="AC30" s="25"/>
      <c r="AD30" s="31"/>
      <c r="AE30" s="26"/>
      <c r="AG30" s="245" t="s">
        <v>498</v>
      </c>
      <c r="AL30" s="326"/>
      <c r="AM30" s="262" t="s">
        <v>203</v>
      </c>
      <c r="AN30" s="132" t="s">
        <v>220</v>
      </c>
      <c r="AO30" s="62">
        <v>4</v>
      </c>
      <c r="AP30" s="134">
        <v>1.5</v>
      </c>
      <c r="AQ30" s="132" t="s">
        <v>409</v>
      </c>
      <c r="AR30" s="62">
        <v>2</v>
      </c>
      <c r="AS30" s="133">
        <v>3.5</v>
      </c>
      <c r="AT30" s="68"/>
      <c r="AU30" s="257" t="s">
        <v>499</v>
      </c>
      <c r="AV30" s="40"/>
      <c r="AW30" s="40"/>
      <c r="AX30" s="40"/>
      <c r="AY30" s="40"/>
      <c r="BH30" s="68"/>
      <c r="BN30" s="326"/>
      <c r="BO30" s="149"/>
      <c r="BP30" s="81" t="s">
        <v>82</v>
      </c>
      <c r="BQ30" s="82">
        <v>7</v>
      </c>
      <c r="BR30" s="164">
        <v>2</v>
      </c>
      <c r="BS30" s="25"/>
      <c r="BU30" s="127"/>
      <c r="BV30" s="68"/>
      <c r="BW30" s="257" t="s">
        <v>500</v>
      </c>
      <c r="BX30" s="40"/>
      <c r="BY30" s="40"/>
      <c r="BZ30" s="40"/>
      <c r="CA30" s="40"/>
      <c r="CB30" s="326"/>
      <c r="CC30" s="82"/>
      <c r="CD30" s="81" t="s">
        <v>344</v>
      </c>
      <c r="CE30" s="82">
        <v>8</v>
      </c>
      <c r="CF30" s="164">
        <v>3</v>
      </c>
      <c r="CG30" s="81" t="s">
        <v>110</v>
      </c>
      <c r="CH30" s="82">
        <v>8</v>
      </c>
      <c r="CI30" s="172">
        <v>3.75</v>
      </c>
      <c r="CJ30" s="68"/>
      <c r="CK30" s="243" t="s">
        <v>501</v>
      </c>
      <c r="CP30" s="326"/>
      <c r="CQ30" s="149"/>
      <c r="CR30" s="81" t="s">
        <v>354</v>
      </c>
      <c r="CS30" s="82">
        <v>3</v>
      </c>
      <c r="CT30" s="164">
        <v>2.6669999999999998</v>
      </c>
      <c r="CU30" s="81" t="s">
        <v>225</v>
      </c>
      <c r="CV30" s="82">
        <v>3</v>
      </c>
      <c r="CW30" s="164">
        <v>3.6669999999999998</v>
      </c>
      <c r="CX30" s="68"/>
      <c r="CY30" s="257" t="s">
        <v>502</v>
      </c>
      <c r="CZ30" s="40"/>
      <c r="DA30" s="40"/>
      <c r="DB30" s="40"/>
      <c r="DC30" s="40"/>
      <c r="DD30" s="326"/>
      <c r="DF30" s="81" t="s">
        <v>85</v>
      </c>
      <c r="DG30" s="82">
        <v>5</v>
      </c>
      <c r="DH30" s="172">
        <v>3.4</v>
      </c>
      <c r="DI30" s="81" t="s">
        <v>297</v>
      </c>
      <c r="DJ30" s="82">
        <v>2</v>
      </c>
      <c r="DK30" s="172">
        <v>5</v>
      </c>
      <c r="DL30" s="68"/>
      <c r="DM30" s="245" t="s">
        <v>503</v>
      </c>
      <c r="DR30" s="326"/>
      <c r="DT30" s="81" t="s">
        <v>265</v>
      </c>
      <c r="DU30" s="82">
        <v>3</v>
      </c>
      <c r="DV30" s="172">
        <v>2</v>
      </c>
      <c r="DW30" s="81" t="s">
        <v>404</v>
      </c>
      <c r="DX30" s="82">
        <v>2</v>
      </c>
      <c r="DY30" s="172">
        <v>4.5</v>
      </c>
      <c r="DZ30" s="238"/>
      <c r="EA30" s="258" t="s">
        <v>504</v>
      </c>
      <c r="EB30" s="41"/>
      <c r="EC30" s="41"/>
      <c r="ED30" s="41"/>
      <c r="EE30" s="41"/>
      <c r="EF30" s="326"/>
      <c r="EH30" s="153"/>
      <c r="EJ30" s="170"/>
      <c r="EK30" s="81" t="s">
        <v>313</v>
      </c>
      <c r="EL30" s="82">
        <v>4</v>
      </c>
      <c r="EM30" s="164">
        <v>4</v>
      </c>
      <c r="EN30" s="68"/>
      <c r="EO30" s="245" t="s">
        <v>505</v>
      </c>
      <c r="ET30" s="327"/>
      <c r="EU30" s="268"/>
      <c r="EV30" s="43"/>
      <c r="EW30" s="268"/>
      <c r="EX30" s="291"/>
      <c r="EY30" s="89" t="s">
        <v>506</v>
      </c>
      <c r="EZ30" s="90">
        <v>2</v>
      </c>
      <c r="FA30" s="249">
        <v>5.5</v>
      </c>
      <c r="FB30" s="68"/>
      <c r="FC30" s="258" t="s">
        <v>507</v>
      </c>
      <c r="FD30" s="41"/>
      <c r="FE30" s="41"/>
      <c r="FF30" s="41"/>
      <c r="FG30" s="41"/>
      <c r="FH30" s="326"/>
      <c r="FJ30" s="81" t="s">
        <v>102</v>
      </c>
      <c r="FK30" s="82">
        <v>4</v>
      </c>
      <c r="FL30" s="172">
        <v>3</v>
      </c>
      <c r="FM30" s="81" t="s">
        <v>313</v>
      </c>
      <c r="FN30" s="82">
        <v>3</v>
      </c>
      <c r="FO30" s="172">
        <v>4</v>
      </c>
      <c r="FP30" s="68"/>
      <c r="FQ30" s="245" t="s">
        <v>508</v>
      </c>
      <c r="GD30" s="68"/>
      <c r="GE30" s="41"/>
      <c r="GF30" s="41"/>
      <c r="GG30" s="41"/>
      <c r="GH30" s="41"/>
      <c r="GI30" s="41"/>
      <c r="GJ30" s="326"/>
      <c r="GL30" s="81"/>
      <c r="GM30" s="82"/>
      <c r="GN30" s="164"/>
      <c r="GO30" s="82" t="s">
        <v>104</v>
      </c>
      <c r="GP30" s="82">
        <v>4</v>
      </c>
      <c r="GQ30" s="164">
        <v>3.75</v>
      </c>
      <c r="GR30" s="68"/>
      <c r="GS30" s="267" t="s">
        <v>509</v>
      </c>
      <c r="GX30" s="326"/>
      <c r="GZ30" s="25" t="s">
        <v>270</v>
      </c>
      <c r="HA30" s="31">
        <v>1</v>
      </c>
      <c r="HB30" s="127">
        <v>2</v>
      </c>
      <c r="HC30" s="156" t="s">
        <v>172</v>
      </c>
      <c r="HD30" s="32">
        <v>1</v>
      </c>
      <c r="HE30" s="157">
        <v>4</v>
      </c>
      <c r="HF30" s="68"/>
      <c r="HG30" s="41"/>
      <c r="HH30" s="41"/>
      <c r="HI30" s="41"/>
      <c r="HJ30" s="41"/>
      <c r="HK30" s="41"/>
      <c r="HT30" s="238"/>
      <c r="HU30" s="245" t="s">
        <v>509</v>
      </c>
      <c r="HZ30" s="326"/>
      <c r="IB30" s="81" t="s">
        <v>308</v>
      </c>
      <c r="IC30" s="82">
        <v>2</v>
      </c>
      <c r="ID30" s="164">
        <v>3</v>
      </c>
      <c r="IE30" s="82" t="s">
        <v>297</v>
      </c>
      <c r="IF30" s="82">
        <v>3</v>
      </c>
      <c r="IG30" s="164">
        <v>4</v>
      </c>
      <c r="IH30" s="68"/>
      <c r="II30" s="245" t="s">
        <v>510</v>
      </c>
      <c r="IN30" s="326"/>
      <c r="IP30" s="81" t="s">
        <v>97</v>
      </c>
      <c r="IQ30" s="82">
        <v>6</v>
      </c>
      <c r="IR30" s="164">
        <v>3</v>
      </c>
      <c r="IS30" s="81" t="s">
        <v>527</v>
      </c>
      <c r="IT30" s="82">
        <v>3</v>
      </c>
      <c r="IU30" s="164">
        <v>4.6669999999999998</v>
      </c>
      <c r="IV30" s="68"/>
      <c r="IW30" s="245" t="s">
        <v>511</v>
      </c>
      <c r="JE30" s="298"/>
      <c r="JF30" s="298"/>
      <c r="JG30" s="298"/>
      <c r="JK30" s="68"/>
      <c r="JQ30" s="326"/>
      <c r="JS30" s="260" t="s">
        <v>229</v>
      </c>
      <c r="JT30" s="261">
        <v>2</v>
      </c>
      <c r="JU30" s="213">
        <v>3000</v>
      </c>
      <c r="JV30" s="261" t="s">
        <v>473</v>
      </c>
      <c r="JW30" s="261">
        <v>5</v>
      </c>
      <c r="JX30" s="213">
        <v>4200</v>
      </c>
      <c r="JY30" s="68"/>
      <c r="JZ30" s="245" t="s">
        <v>512</v>
      </c>
      <c r="KA30" s="18"/>
      <c r="KB30" s="18"/>
      <c r="KC30" s="36"/>
    </row>
    <row r="31" spans="1:289" ht="23.25" customHeight="1" x14ac:dyDescent="0.25">
      <c r="A31" s="266"/>
      <c r="B31" s="272" t="s">
        <v>40</v>
      </c>
      <c r="C31" s="218">
        <v>17.651630785672467</v>
      </c>
      <c r="D31" s="218">
        <v>1</v>
      </c>
      <c r="E31" s="299">
        <v>2.6528771333331534E-5</v>
      </c>
      <c r="F31" s="299">
        <v>32.324324324324323</v>
      </c>
      <c r="X31" s="326"/>
      <c r="Y31" s="24"/>
      <c r="Z31" s="150" t="s">
        <v>513</v>
      </c>
      <c r="AA31" s="151">
        <v>13</v>
      </c>
      <c r="AB31" s="152">
        <v>3.3849999999999998</v>
      </c>
      <c r="AC31" s="25"/>
      <c r="AD31" s="31"/>
      <c r="AE31" s="26"/>
      <c r="AG31" s="245" t="s">
        <v>514</v>
      </c>
      <c r="AL31" s="326"/>
      <c r="AM31" s="149"/>
      <c r="AN31" s="81" t="s">
        <v>204</v>
      </c>
      <c r="AO31" s="82">
        <v>4</v>
      </c>
      <c r="AP31" s="164">
        <v>1.75</v>
      </c>
      <c r="AQ31" s="81" t="s">
        <v>376</v>
      </c>
      <c r="AR31" s="82">
        <v>3</v>
      </c>
      <c r="AS31" s="172">
        <v>4</v>
      </c>
      <c r="AT31" s="68"/>
      <c r="AU31" s="287" t="s">
        <v>515</v>
      </c>
      <c r="AV31" s="293"/>
      <c r="AW31" s="293"/>
      <c r="AX31" s="293"/>
      <c r="AY31" s="293"/>
      <c r="BH31" s="68"/>
      <c r="BN31" s="326"/>
      <c r="BO31" s="57"/>
      <c r="BP31" s="81" t="s">
        <v>330</v>
      </c>
      <c r="BQ31" s="82">
        <v>2</v>
      </c>
      <c r="BR31" s="164">
        <v>2</v>
      </c>
      <c r="BS31" s="25"/>
      <c r="BU31" s="127"/>
      <c r="BV31" s="68"/>
      <c r="BW31" s="287" t="s">
        <v>516</v>
      </c>
      <c r="BX31" s="293"/>
      <c r="BY31" s="293"/>
      <c r="BZ31" s="293"/>
      <c r="CA31" s="293"/>
      <c r="CB31" s="326"/>
      <c r="CD31" s="165" t="s">
        <v>85</v>
      </c>
      <c r="CE31" s="166">
        <v>7</v>
      </c>
      <c r="CF31" s="167">
        <v>3.1429999999999998</v>
      </c>
      <c r="CG31" s="81" t="s">
        <v>415</v>
      </c>
      <c r="CH31" s="82">
        <v>4</v>
      </c>
      <c r="CI31" s="172">
        <v>4.25</v>
      </c>
      <c r="CJ31" s="68"/>
      <c r="CK31" s="243" t="s">
        <v>517</v>
      </c>
      <c r="CP31" s="326"/>
      <c r="CQ31" s="57"/>
      <c r="CR31" s="81" t="s">
        <v>125</v>
      </c>
      <c r="CS31" s="82">
        <v>3</v>
      </c>
      <c r="CT31" s="164">
        <v>3.3330000000000002</v>
      </c>
      <c r="CU31" s="81" t="s">
        <v>276</v>
      </c>
      <c r="CV31" s="82">
        <v>3</v>
      </c>
      <c r="CW31" s="164">
        <v>3.6669999999999998</v>
      </c>
      <c r="CX31" s="68"/>
      <c r="CY31" s="287" t="s">
        <v>518</v>
      </c>
      <c r="CZ31" s="293"/>
      <c r="DA31" s="293"/>
      <c r="DB31" s="293"/>
      <c r="DC31" s="293"/>
      <c r="DD31" s="327"/>
      <c r="DE31" s="44"/>
      <c r="DF31" s="246" t="s">
        <v>97</v>
      </c>
      <c r="DG31" s="247">
        <v>9</v>
      </c>
      <c r="DH31" s="264">
        <v>3.444</v>
      </c>
      <c r="DI31" s="89" t="s">
        <v>506</v>
      </c>
      <c r="DJ31" s="90">
        <v>2</v>
      </c>
      <c r="DK31" s="300">
        <v>5.5</v>
      </c>
      <c r="DL31" s="68"/>
      <c r="DM31" s="245" t="s">
        <v>519</v>
      </c>
      <c r="DR31" s="326"/>
      <c r="DT31" s="81" t="s">
        <v>330</v>
      </c>
      <c r="DU31" s="82">
        <v>2</v>
      </c>
      <c r="DV31" s="172">
        <v>2</v>
      </c>
      <c r="DW31" s="81" t="s">
        <v>146</v>
      </c>
      <c r="DX31" s="82">
        <v>3</v>
      </c>
      <c r="DY31" s="172">
        <v>4.6669999999999998</v>
      </c>
      <c r="DZ31" s="238"/>
      <c r="EA31" s="244" t="s">
        <v>520</v>
      </c>
      <c r="EB31" s="183"/>
      <c r="EC31" s="183"/>
      <c r="ED31" s="183"/>
      <c r="EE31" s="183"/>
      <c r="EF31" s="326"/>
      <c r="EH31" s="153"/>
      <c r="EJ31" s="170"/>
      <c r="EK31" s="81" t="s">
        <v>313</v>
      </c>
      <c r="EL31" s="82">
        <v>4</v>
      </c>
      <c r="EM31" s="164">
        <v>4</v>
      </c>
      <c r="EN31" s="68"/>
      <c r="EO31" s="245" t="s">
        <v>521</v>
      </c>
      <c r="FB31" s="68"/>
      <c r="FC31" s="244" t="s">
        <v>522</v>
      </c>
      <c r="FD31" s="183"/>
      <c r="FE31" s="183"/>
      <c r="FF31" s="183"/>
      <c r="FG31" s="183"/>
      <c r="FH31" s="326"/>
      <c r="FI31" s="159"/>
      <c r="FJ31" s="81" t="s">
        <v>87</v>
      </c>
      <c r="FK31" s="82">
        <v>4</v>
      </c>
      <c r="FL31" s="172">
        <v>3.25</v>
      </c>
      <c r="FM31" s="81" t="s">
        <v>376</v>
      </c>
      <c r="FN31" s="82">
        <v>5</v>
      </c>
      <c r="FO31" s="172">
        <v>4.2</v>
      </c>
      <c r="FP31" s="68"/>
      <c r="FQ31" s="245" t="s">
        <v>523</v>
      </c>
      <c r="GD31" s="68"/>
      <c r="GE31" s="183"/>
      <c r="GF31" s="183"/>
      <c r="GG31" s="183"/>
      <c r="GH31" s="183"/>
      <c r="GI31" s="183"/>
      <c r="GJ31" s="326"/>
      <c r="GK31" s="295"/>
      <c r="GL31" s="81"/>
      <c r="GM31" s="82"/>
      <c r="GN31" s="164"/>
      <c r="GO31" s="82" t="s">
        <v>102</v>
      </c>
      <c r="GP31" s="82">
        <v>4</v>
      </c>
      <c r="GQ31" s="164">
        <v>3.75</v>
      </c>
      <c r="GR31" s="68"/>
      <c r="GS31" s="267" t="s">
        <v>524</v>
      </c>
      <c r="GX31" s="326"/>
      <c r="GY31" s="295"/>
      <c r="GZ31" s="25" t="s">
        <v>85</v>
      </c>
      <c r="HA31" s="31">
        <v>1</v>
      </c>
      <c r="HB31" s="127">
        <v>2</v>
      </c>
      <c r="HC31" s="25" t="s">
        <v>225</v>
      </c>
      <c r="HD31" s="31">
        <v>1</v>
      </c>
      <c r="HE31" s="127">
        <v>5</v>
      </c>
      <c r="HF31" s="68"/>
      <c r="HG31" s="183"/>
      <c r="HH31" s="183"/>
      <c r="HI31" s="183"/>
      <c r="HJ31" s="183"/>
      <c r="HK31" s="183"/>
      <c r="HT31" s="238"/>
      <c r="HU31" s="245" t="s">
        <v>525</v>
      </c>
      <c r="HZ31" s="326"/>
      <c r="IA31" s="159"/>
      <c r="IB31" s="81" t="s">
        <v>82</v>
      </c>
      <c r="IC31" s="82">
        <v>12</v>
      </c>
      <c r="ID31" s="164">
        <v>3.25</v>
      </c>
      <c r="IE31" s="82" t="s">
        <v>404</v>
      </c>
      <c r="IF31" s="82">
        <v>3</v>
      </c>
      <c r="IG31" s="164">
        <v>4.6669999999999998</v>
      </c>
      <c r="IH31" s="68"/>
      <c r="II31" s="245" t="s">
        <v>526</v>
      </c>
      <c r="IN31" s="326"/>
      <c r="IP31" s="25" t="s">
        <v>95</v>
      </c>
      <c r="IQ31" s="31">
        <v>14</v>
      </c>
      <c r="IR31" s="127">
        <v>3.0710000000000002</v>
      </c>
      <c r="IS31" s="25" t="s">
        <v>154</v>
      </c>
      <c r="IT31" s="31">
        <v>7</v>
      </c>
      <c r="IU31" s="127">
        <v>4.4290000000000003</v>
      </c>
      <c r="IV31" s="68"/>
      <c r="IW31" s="245" t="s">
        <v>528</v>
      </c>
      <c r="JE31" s="292"/>
      <c r="JF31" s="292"/>
      <c r="JG31" s="292"/>
      <c r="JH31" s="301"/>
      <c r="JI31" s="301"/>
      <c r="JJ31" s="301"/>
      <c r="JK31" s="68"/>
      <c r="JQ31" s="326"/>
      <c r="JR31" s="82"/>
      <c r="JS31" s="260" t="s">
        <v>529</v>
      </c>
      <c r="JT31" s="261">
        <v>2</v>
      </c>
      <c r="JU31" s="213">
        <v>3000</v>
      </c>
      <c r="JV31" s="261" t="s">
        <v>530</v>
      </c>
      <c r="JW31" s="261">
        <v>4</v>
      </c>
      <c r="JX31" s="213">
        <v>4250</v>
      </c>
      <c r="JY31" s="68"/>
      <c r="JZ31" s="245" t="s">
        <v>531</v>
      </c>
      <c r="KA31" s="18"/>
      <c r="KB31" s="18"/>
      <c r="KC31" s="36"/>
    </row>
    <row r="32" spans="1:289" ht="23.25" customHeight="1" x14ac:dyDescent="0.25">
      <c r="A32" s="266"/>
      <c r="B32" s="272" t="s">
        <v>41</v>
      </c>
      <c r="C32" s="15">
        <v>1.7358057301019934E-2</v>
      </c>
      <c r="D32" s="15">
        <v>1</v>
      </c>
      <c r="E32" s="215">
        <v>0.89518205151162755</v>
      </c>
      <c r="F32" s="215">
        <v>66.382585751978894</v>
      </c>
      <c r="X32" s="326"/>
      <c r="Y32" s="302"/>
      <c r="Z32" s="150" t="s">
        <v>532</v>
      </c>
      <c r="AA32" s="151">
        <v>12</v>
      </c>
      <c r="AB32" s="152">
        <v>3.4169999999999998</v>
      </c>
      <c r="AC32" s="25"/>
      <c r="AD32" s="31"/>
      <c r="AE32" s="26"/>
      <c r="AG32" s="245" t="s">
        <v>533</v>
      </c>
      <c r="AL32" s="326"/>
      <c r="AM32" s="189"/>
      <c r="AN32" s="81" t="s">
        <v>399</v>
      </c>
      <c r="AO32" s="82">
        <v>2</v>
      </c>
      <c r="AP32" s="164">
        <v>2</v>
      </c>
      <c r="AQ32" s="81" t="s">
        <v>488</v>
      </c>
      <c r="AR32" s="82">
        <v>2</v>
      </c>
      <c r="AS32" s="172">
        <v>4</v>
      </c>
      <c r="AT32" s="68"/>
      <c r="AU32" s="257" t="s">
        <v>534</v>
      </c>
      <c r="AV32" s="40"/>
      <c r="AW32" s="40"/>
      <c r="AX32" s="40"/>
      <c r="AY32" s="40"/>
      <c r="BH32" s="68"/>
      <c r="BN32" s="326"/>
      <c r="BO32" s="57"/>
      <c r="BP32" s="81" t="s">
        <v>225</v>
      </c>
      <c r="BQ32" s="82">
        <v>2</v>
      </c>
      <c r="BR32" s="164">
        <v>2.5</v>
      </c>
      <c r="BS32" s="25"/>
      <c r="BU32" s="127"/>
      <c r="BV32" s="68"/>
      <c r="BX32" s="40"/>
      <c r="BY32" s="40"/>
      <c r="BZ32" s="40"/>
      <c r="CA32" s="40"/>
      <c r="CB32" s="326"/>
      <c r="CD32" s="81" t="s">
        <v>102</v>
      </c>
      <c r="CE32" s="82">
        <v>5</v>
      </c>
      <c r="CF32" s="164">
        <v>3.2</v>
      </c>
      <c r="CG32" s="81" t="s">
        <v>340</v>
      </c>
      <c r="CH32" s="82">
        <v>3</v>
      </c>
      <c r="CI32" s="172">
        <v>5</v>
      </c>
      <c r="CJ32" s="68"/>
      <c r="CK32" s="243" t="s">
        <v>535</v>
      </c>
      <c r="CP32" s="326"/>
      <c r="CQ32" s="57"/>
      <c r="CR32" s="81" t="s">
        <v>297</v>
      </c>
      <c r="CS32" s="82">
        <v>3</v>
      </c>
      <c r="CT32" s="164">
        <v>3.3330000000000002</v>
      </c>
      <c r="CU32" s="81" t="s">
        <v>102</v>
      </c>
      <c r="CV32" s="82">
        <v>2</v>
      </c>
      <c r="CW32" s="164">
        <v>4</v>
      </c>
      <c r="CX32" s="68"/>
      <c r="CY32" s="40"/>
      <c r="CZ32" s="40"/>
      <c r="DA32" s="40"/>
      <c r="DB32" s="40"/>
      <c r="DC32" s="40"/>
      <c r="DL32" s="68"/>
      <c r="DM32" s="245" t="s">
        <v>536</v>
      </c>
      <c r="DR32" s="326"/>
      <c r="DT32" s="81" t="s">
        <v>225</v>
      </c>
      <c r="DU32" s="82">
        <v>3</v>
      </c>
      <c r="DV32" s="172">
        <v>2.6669999999999998</v>
      </c>
      <c r="DW32" s="81" t="s">
        <v>160</v>
      </c>
      <c r="DX32" s="82">
        <v>2</v>
      </c>
      <c r="DY32" s="172">
        <v>5</v>
      </c>
      <c r="DZ32" s="238"/>
      <c r="EA32" s="258" t="s">
        <v>537</v>
      </c>
      <c r="EB32" s="41"/>
      <c r="EC32" s="41"/>
      <c r="ED32" s="41"/>
      <c r="EE32" s="41"/>
      <c r="EF32" s="326"/>
      <c r="EH32" s="81"/>
      <c r="EI32" s="82"/>
      <c r="EJ32" s="164"/>
      <c r="EK32" s="81" t="s">
        <v>389</v>
      </c>
      <c r="EL32" s="82">
        <v>3</v>
      </c>
      <c r="EM32" s="164">
        <v>4.3330000000000002</v>
      </c>
      <c r="EN32" s="68"/>
      <c r="EO32" s="245" t="s">
        <v>538</v>
      </c>
      <c r="FB32" s="68"/>
      <c r="FC32" s="258" t="s">
        <v>539</v>
      </c>
      <c r="FD32" s="41"/>
      <c r="FE32" s="41"/>
      <c r="FF32" s="41"/>
      <c r="FG32" s="41"/>
      <c r="FH32" s="326"/>
      <c r="FJ32" s="81" t="s">
        <v>125</v>
      </c>
      <c r="FK32" s="82">
        <v>3</v>
      </c>
      <c r="FL32" s="172">
        <v>3.3330000000000002</v>
      </c>
      <c r="FM32" s="81" t="s">
        <v>389</v>
      </c>
      <c r="FN32" s="82">
        <v>3</v>
      </c>
      <c r="FO32" s="172">
        <v>4.3330000000000002</v>
      </c>
      <c r="FP32" s="68"/>
      <c r="FQ32" s="245" t="s">
        <v>540</v>
      </c>
      <c r="GD32" s="68"/>
      <c r="GE32" s="41"/>
      <c r="GF32" s="41"/>
      <c r="GG32" s="41"/>
      <c r="GH32" s="41"/>
      <c r="GI32" s="41"/>
      <c r="GJ32" s="326"/>
      <c r="GK32" s="295"/>
      <c r="GL32" s="81"/>
      <c r="GM32" s="82"/>
      <c r="GN32" s="164"/>
      <c r="GO32" s="82" t="s">
        <v>313</v>
      </c>
      <c r="GP32" s="82">
        <v>2</v>
      </c>
      <c r="GQ32" s="164">
        <v>4</v>
      </c>
      <c r="GR32" s="68"/>
      <c r="GX32" s="326"/>
      <c r="GY32" s="295"/>
      <c r="GZ32" s="25" t="s">
        <v>330</v>
      </c>
      <c r="HA32" s="31">
        <v>1</v>
      </c>
      <c r="HB32" s="127">
        <v>2</v>
      </c>
      <c r="HC32" s="25" t="s">
        <v>541</v>
      </c>
      <c r="HD32" s="31">
        <v>1</v>
      </c>
      <c r="HE32" s="127">
        <v>5</v>
      </c>
      <c r="HF32" s="68"/>
      <c r="HG32" s="41"/>
      <c r="HH32" s="41"/>
      <c r="HI32" s="41"/>
      <c r="HJ32" s="41"/>
      <c r="HK32" s="41"/>
      <c r="HT32" s="238"/>
      <c r="HZ32" s="326"/>
      <c r="IB32" s="173" t="s">
        <v>90</v>
      </c>
      <c r="IC32" s="174">
        <v>11</v>
      </c>
      <c r="ID32" s="205">
        <v>3.2730000000000001</v>
      </c>
      <c r="IE32" s="82" t="s">
        <v>146</v>
      </c>
      <c r="IF32" s="82">
        <v>4</v>
      </c>
      <c r="IG32" s="164">
        <v>4.75</v>
      </c>
      <c r="IH32" s="68"/>
      <c r="II32" s="245" t="s">
        <v>542</v>
      </c>
      <c r="IN32" s="326"/>
      <c r="IP32" s="25" t="s">
        <v>118</v>
      </c>
      <c r="IQ32" s="31">
        <v>22</v>
      </c>
      <c r="IR32" s="127">
        <v>3.2269999999999999</v>
      </c>
      <c r="IS32" s="81" t="s">
        <v>543</v>
      </c>
      <c r="IT32" s="82">
        <v>2</v>
      </c>
      <c r="IU32" s="164">
        <v>5</v>
      </c>
      <c r="IV32" s="68"/>
      <c r="IW32" s="245" t="s">
        <v>544</v>
      </c>
      <c r="JE32" s="301"/>
      <c r="JF32" s="301"/>
      <c r="JG32" s="301"/>
      <c r="JH32" s="301"/>
      <c r="JI32" s="301"/>
      <c r="JJ32" s="301"/>
      <c r="JK32" s="68"/>
      <c r="JQ32" s="326"/>
      <c r="JR32" s="82"/>
      <c r="JS32" s="260" t="s">
        <v>545</v>
      </c>
      <c r="JT32" s="261">
        <v>2</v>
      </c>
      <c r="JU32" s="213">
        <v>3000</v>
      </c>
      <c r="JV32" s="261" t="s">
        <v>546</v>
      </c>
      <c r="JW32" s="261">
        <v>4</v>
      </c>
      <c r="JX32" s="213">
        <v>4250</v>
      </c>
      <c r="JY32" s="68"/>
      <c r="JZ32" s="245" t="s">
        <v>547</v>
      </c>
      <c r="KA32" s="18"/>
      <c r="KB32" s="18"/>
      <c r="KC32" s="36"/>
    </row>
    <row r="33" spans="1:289" ht="23.25" customHeight="1" x14ac:dyDescent="0.25">
      <c r="A33" s="266"/>
      <c r="B33" s="272" t="s">
        <v>42</v>
      </c>
      <c r="C33" s="15">
        <v>1.6908079803737881E-3</v>
      </c>
      <c r="D33" s="15">
        <v>1</v>
      </c>
      <c r="E33" s="215">
        <v>0.96720068037386708</v>
      </c>
      <c r="F33" s="215">
        <v>66.191489361702125</v>
      </c>
      <c r="X33" s="326"/>
      <c r="Y33" s="24"/>
      <c r="Z33" s="150" t="s">
        <v>548</v>
      </c>
      <c r="AA33" s="151">
        <v>9</v>
      </c>
      <c r="AB33" s="297">
        <v>3.444</v>
      </c>
      <c r="AC33" s="25"/>
      <c r="AD33" s="31"/>
      <c r="AE33" s="26"/>
      <c r="AG33" s="245" t="s">
        <v>549</v>
      </c>
      <c r="AL33" s="326"/>
      <c r="AM33" s="189"/>
      <c r="AN33" s="81" t="s">
        <v>354</v>
      </c>
      <c r="AO33" s="82">
        <v>4</v>
      </c>
      <c r="AP33" s="164">
        <v>2.25</v>
      </c>
      <c r="AQ33" s="81" t="s">
        <v>276</v>
      </c>
      <c r="AR33" s="82">
        <v>4</v>
      </c>
      <c r="AS33" s="172">
        <v>4.25</v>
      </c>
      <c r="AT33" s="68"/>
      <c r="AU33" s="287" t="s">
        <v>550</v>
      </c>
      <c r="AV33" s="293"/>
      <c r="AW33" s="293"/>
      <c r="AX33" s="293"/>
      <c r="AY33" s="293"/>
      <c r="BH33" s="68"/>
      <c r="BN33" s="326"/>
      <c r="BO33" s="57"/>
      <c r="BP33" s="165" t="s">
        <v>204</v>
      </c>
      <c r="BQ33" s="166">
        <v>4</v>
      </c>
      <c r="BR33" s="167">
        <v>2.75</v>
      </c>
      <c r="BS33" s="25"/>
      <c r="BU33" s="127"/>
      <c r="BV33" s="68"/>
      <c r="BX33" s="293"/>
      <c r="BY33" s="293"/>
      <c r="BZ33" s="293"/>
      <c r="CA33" s="293"/>
      <c r="CB33" s="326"/>
      <c r="CD33" s="81" t="s">
        <v>225</v>
      </c>
      <c r="CE33" s="82">
        <v>4</v>
      </c>
      <c r="CF33" s="164">
        <v>3.25</v>
      </c>
      <c r="CG33" s="81" t="s">
        <v>146</v>
      </c>
      <c r="CH33" s="82">
        <v>3</v>
      </c>
      <c r="CI33" s="172">
        <v>5</v>
      </c>
      <c r="CJ33" s="68"/>
      <c r="CK33" s="243" t="s">
        <v>551</v>
      </c>
      <c r="CP33" s="326"/>
      <c r="CQ33" s="57"/>
      <c r="CR33" s="156" t="s">
        <v>344</v>
      </c>
      <c r="CS33" s="32">
        <v>5</v>
      </c>
      <c r="CT33" s="157">
        <v>2.8</v>
      </c>
      <c r="CU33" s="81" t="s">
        <v>313</v>
      </c>
      <c r="CV33" s="82">
        <v>3</v>
      </c>
      <c r="CW33" s="164">
        <v>4</v>
      </c>
      <c r="CX33" s="68"/>
      <c r="CY33" s="40"/>
      <c r="CZ33" s="293"/>
      <c r="DA33" s="293"/>
      <c r="DB33" s="293"/>
      <c r="DC33" s="293"/>
      <c r="DL33" s="68"/>
      <c r="DM33" s="245" t="s">
        <v>552</v>
      </c>
      <c r="DR33" s="326"/>
      <c r="DT33" s="81" t="s">
        <v>344</v>
      </c>
      <c r="DU33" s="82">
        <v>3</v>
      </c>
      <c r="DV33" s="172">
        <v>2.6669999999999998</v>
      </c>
      <c r="DW33" s="81" t="s">
        <v>480</v>
      </c>
      <c r="DX33" s="82">
        <v>2</v>
      </c>
      <c r="DY33" s="172">
        <v>5.5</v>
      </c>
      <c r="DZ33" s="238"/>
      <c r="EA33" s="258" t="s">
        <v>553</v>
      </c>
      <c r="EB33" s="183"/>
      <c r="EC33" s="183"/>
      <c r="ED33" s="183"/>
      <c r="EE33" s="183"/>
      <c r="EF33" s="326"/>
      <c r="EH33" s="81"/>
      <c r="EI33" s="82"/>
      <c r="EJ33" s="164"/>
      <c r="EK33" s="81" t="s">
        <v>389</v>
      </c>
      <c r="EL33" s="82">
        <v>3</v>
      </c>
      <c r="EM33" s="164">
        <v>4.3330000000000002</v>
      </c>
      <c r="EN33" s="68"/>
      <c r="EO33" s="245" t="s">
        <v>554</v>
      </c>
      <c r="FB33" s="68"/>
      <c r="FC33" s="258" t="s">
        <v>555</v>
      </c>
      <c r="FD33" s="183"/>
      <c r="FE33" s="183"/>
      <c r="FF33" s="183"/>
      <c r="FG33" s="183"/>
      <c r="FH33" s="326"/>
      <c r="FJ33" s="81" t="s">
        <v>297</v>
      </c>
      <c r="FK33" s="82">
        <v>3</v>
      </c>
      <c r="FL33" s="172">
        <v>3.3330000000000002</v>
      </c>
      <c r="FM33" s="203" t="s">
        <v>146</v>
      </c>
      <c r="FN33" s="27">
        <v>6</v>
      </c>
      <c r="FO33" s="204">
        <v>4.8330000000000002</v>
      </c>
      <c r="FP33" s="68"/>
      <c r="FQ33" s="245" t="s">
        <v>556</v>
      </c>
      <c r="GD33" s="68"/>
      <c r="GE33" s="183"/>
      <c r="GF33" s="183"/>
      <c r="GG33" s="183"/>
      <c r="GH33" s="183"/>
      <c r="GI33" s="183"/>
      <c r="GJ33" s="326"/>
      <c r="GK33" s="295"/>
      <c r="GL33" s="81"/>
      <c r="GM33" s="82"/>
      <c r="GN33" s="164"/>
      <c r="GO33" s="82" t="s">
        <v>340</v>
      </c>
      <c r="GP33" s="82">
        <v>2</v>
      </c>
      <c r="GQ33" s="164">
        <v>5</v>
      </c>
      <c r="GR33" s="68"/>
      <c r="GX33" s="326"/>
      <c r="GY33" s="295"/>
      <c r="GZ33" s="25" t="s">
        <v>557</v>
      </c>
      <c r="HA33" s="31">
        <v>1</v>
      </c>
      <c r="HB33" s="127">
        <v>3</v>
      </c>
      <c r="HC33" s="25" t="s">
        <v>558</v>
      </c>
      <c r="HD33" s="31">
        <v>1</v>
      </c>
      <c r="HE33" s="127">
        <v>5</v>
      </c>
      <c r="HF33" s="68"/>
      <c r="HG33" s="183"/>
      <c r="HH33" s="183"/>
      <c r="HI33" s="183"/>
      <c r="HJ33" s="183"/>
      <c r="HK33" s="183"/>
      <c r="HT33" s="238"/>
      <c r="HZ33" s="326"/>
      <c r="IB33" s="81" t="s">
        <v>87</v>
      </c>
      <c r="IC33" s="82">
        <v>7</v>
      </c>
      <c r="ID33" s="164">
        <v>3.286</v>
      </c>
      <c r="IE33" s="82" t="s">
        <v>104</v>
      </c>
      <c r="IF33" s="82">
        <v>5</v>
      </c>
      <c r="IG33" s="164">
        <v>4.8</v>
      </c>
      <c r="IH33" s="68"/>
      <c r="IN33" s="327"/>
      <c r="IO33" s="268"/>
      <c r="IP33" s="89" t="s">
        <v>367</v>
      </c>
      <c r="IQ33" s="90">
        <v>3</v>
      </c>
      <c r="IR33" s="249">
        <v>3.3330000000000002</v>
      </c>
      <c r="IS33" s="246"/>
      <c r="IT33" s="247"/>
      <c r="IU33" s="248"/>
      <c r="IV33" s="68"/>
      <c r="IW33" s="245" t="s">
        <v>559</v>
      </c>
      <c r="JH33" s="301"/>
      <c r="JI33" s="301"/>
      <c r="JJ33" s="301"/>
      <c r="JK33" s="68"/>
      <c r="JQ33" s="326"/>
      <c r="JR33" s="82"/>
      <c r="JS33" s="260" t="s">
        <v>560</v>
      </c>
      <c r="JT33" s="261">
        <v>5</v>
      </c>
      <c r="JU33" s="213">
        <v>3200</v>
      </c>
      <c r="JV33" s="261" t="s">
        <v>561</v>
      </c>
      <c r="JW33" s="261">
        <v>3</v>
      </c>
      <c r="JX33" s="213">
        <v>4333</v>
      </c>
      <c r="JY33" s="68"/>
      <c r="JZ33" s="245" t="s">
        <v>562</v>
      </c>
      <c r="KA33" s="18"/>
      <c r="KB33" s="18"/>
      <c r="KC33" s="36"/>
    </row>
    <row r="34" spans="1:289" ht="23.25" customHeight="1" x14ac:dyDescent="0.25">
      <c r="A34" s="266"/>
      <c r="B34" s="272" t="s">
        <v>43</v>
      </c>
      <c r="C34" s="15">
        <v>0.10827255956113879</v>
      </c>
      <c r="D34" s="15">
        <v>1</v>
      </c>
      <c r="E34" s="215">
        <v>0.74211943821750193</v>
      </c>
      <c r="F34" s="215">
        <v>67.539682539682545</v>
      </c>
      <c r="X34" s="327"/>
      <c r="Y34" s="303"/>
      <c r="Z34" s="276" t="s">
        <v>563</v>
      </c>
      <c r="AA34" s="277">
        <v>9</v>
      </c>
      <c r="AB34" s="304">
        <v>3.444</v>
      </c>
      <c r="AC34" s="246"/>
      <c r="AD34" s="247"/>
      <c r="AE34" s="305"/>
      <c r="AG34" s="245" t="s">
        <v>564</v>
      </c>
      <c r="AL34" s="326"/>
      <c r="AM34" s="189"/>
      <c r="AN34" s="25" t="s">
        <v>225</v>
      </c>
      <c r="AO34" s="31">
        <v>5</v>
      </c>
      <c r="AP34" s="127">
        <v>2.6</v>
      </c>
      <c r="AQ34" s="81" t="s">
        <v>297</v>
      </c>
      <c r="AR34" s="82">
        <v>4</v>
      </c>
      <c r="AS34" s="172">
        <v>4.25</v>
      </c>
      <c r="AT34" s="68"/>
      <c r="AU34" s="257" t="s">
        <v>565</v>
      </c>
      <c r="AV34" s="40"/>
      <c r="AW34" s="40"/>
      <c r="AX34" s="40"/>
      <c r="AY34" s="40"/>
      <c r="BH34" s="68"/>
      <c r="BN34" s="326"/>
      <c r="BO34" s="57"/>
      <c r="BP34" s="81" t="s">
        <v>403</v>
      </c>
      <c r="BQ34" s="82">
        <v>2</v>
      </c>
      <c r="BR34" s="164">
        <v>3</v>
      </c>
      <c r="BS34" s="25"/>
      <c r="BU34" s="127"/>
      <c r="BV34" s="68"/>
      <c r="BW34" s="40"/>
      <c r="BX34" s="40"/>
      <c r="BY34" s="40"/>
      <c r="BZ34" s="40"/>
      <c r="CA34" s="40"/>
      <c r="CB34" s="326"/>
      <c r="CD34" s="81" t="s">
        <v>125</v>
      </c>
      <c r="CE34" s="82">
        <v>3</v>
      </c>
      <c r="CF34" s="164">
        <v>3.3330000000000002</v>
      </c>
      <c r="CG34" s="81" t="s">
        <v>160</v>
      </c>
      <c r="CH34" s="82">
        <v>4</v>
      </c>
      <c r="CI34" s="172">
        <v>5</v>
      </c>
      <c r="CJ34" s="68"/>
      <c r="CK34" s="243" t="s">
        <v>566</v>
      </c>
      <c r="CP34" s="326"/>
      <c r="CQ34" s="57"/>
      <c r="CR34" s="156" t="s">
        <v>163</v>
      </c>
      <c r="CS34" s="32">
        <v>5</v>
      </c>
      <c r="CT34" s="157">
        <v>2.8</v>
      </c>
      <c r="CU34" s="81" t="s">
        <v>389</v>
      </c>
      <c r="CV34" s="82">
        <v>3</v>
      </c>
      <c r="CW34" s="164">
        <v>4.3330000000000002</v>
      </c>
      <c r="CX34" s="68"/>
      <c r="CY34" s="40"/>
      <c r="CZ34" s="40"/>
      <c r="DA34" s="40"/>
      <c r="DB34" s="40"/>
      <c r="DC34" s="40"/>
      <c r="DL34" s="68"/>
      <c r="DM34" s="245" t="s">
        <v>567</v>
      </c>
      <c r="DR34" s="326"/>
      <c r="DT34" s="81" t="s">
        <v>204</v>
      </c>
      <c r="DU34" s="82">
        <v>5</v>
      </c>
      <c r="DV34" s="155">
        <v>2.8</v>
      </c>
      <c r="DW34" s="153"/>
      <c r="DY34" s="154"/>
      <c r="DZ34" s="238"/>
      <c r="EA34" s="41"/>
      <c r="EB34" s="41"/>
      <c r="EC34" s="41"/>
      <c r="ED34" s="41"/>
      <c r="EE34" s="41"/>
      <c r="EF34" s="326"/>
      <c r="EH34" s="81"/>
      <c r="EI34" s="82"/>
      <c r="EJ34" s="164"/>
      <c r="EK34" s="81" t="s">
        <v>160</v>
      </c>
      <c r="EL34" s="82">
        <v>3</v>
      </c>
      <c r="EM34" s="164">
        <v>4.6669999999999998</v>
      </c>
      <c r="EN34" s="68"/>
      <c r="EO34" s="245" t="s">
        <v>568</v>
      </c>
      <c r="FB34" s="68"/>
      <c r="FC34" s="258" t="s">
        <v>569</v>
      </c>
      <c r="FD34" s="41"/>
      <c r="FE34" s="41"/>
      <c r="FF34" s="41"/>
      <c r="FG34" s="41"/>
      <c r="FH34" s="326"/>
      <c r="FJ34" s="25"/>
      <c r="FL34" s="179"/>
      <c r="FM34" s="81" t="s">
        <v>480</v>
      </c>
      <c r="FN34" s="82">
        <v>2</v>
      </c>
      <c r="FO34" s="172">
        <v>5</v>
      </c>
      <c r="FP34" s="68"/>
      <c r="FX34" s="32"/>
      <c r="GD34" s="68"/>
      <c r="GE34" s="41"/>
      <c r="GF34" s="41"/>
      <c r="GG34" s="41"/>
      <c r="GH34" s="41"/>
      <c r="GI34" s="41"/>
      <c r="GJ34" s="326"/>
      <c r="GK34" s="306"/>
      <c r="GL34" s="81"/>
      <c r="GM34" s="82"/>
      <c r="GN34" s="164"/>
      <c r="GO34" s="82" t="s">
        <v>352</v>
      </c>
      <c r="GP34" s="82">
        <v>2</v>
      </c>
      <c r="GQ34" s="164">
        <v>5</v>
      </c>
      <c r="GR34" s="68"/>
      <c r="GX34" s="326"/>
      <c r="GY34" s="306"/>
      <c r="GZ34" s="25" t="s">
        <v>102</v>
      </c>
      <c r="HA34" s="31">
        <v>1</v>
      </c>
      <c r="HB34" s="127">
        <v>3</v>
      </c>
      <c r="HC34" s="25" t="s">
        <v>404</v>
      </c>
      <c r="HD34" s="31">
        <v>1</v>
      </c>
      <c r="HE34" s="127">
        <v>5</v>
      </c>
      <c r="HF34" s="68"/>
      <c r="HG34" s="41"/>
      <c r="HH34" s="41"/>
      <c r="HI34" s="41"/>
      <c r="HJ34" s="41"/>
      <c r="HK34" s="41"/>
      <c r="HT34" s="238"/>
      <c r="HZ34" s="326"/>
      <c r="IB34" s="81" t="s">
        <v>93</v>
      </c>
      <c r="IC34" s="82">
        <v>10</v>
      </c>
      <c r="ID34" s="164">
        <v>3.3</v>
      </c>
      <c r="IE34" s="82" t="s">
        <v>160</v>
      </c>
      <c r="IF34" s="82">
        <v>3</v>
      </c>
      <c r="IG34" s="164">
        <v>5</v>
      </c>
      <c r="IH34" s="68"/>
      <c r="IS34" s="82"/>
      <c r="IT34" s="82"/>
      <c r="IU34" s="136"/>
      <c r="IV34" s="68"/>
      <c r="IW34" s="245" t="s">
        <v>570</v>
      </c>
      <c r="JH34" s="261"/>
      <c r="JI34" s="261"/>
      <c r="JJ34" s="261"/>
      <c r="JK34" s="68"/>
      <c r="JQ34" s="326"/>
      <c r="JR34" s="31"/>
      <c r="JS34" s="260" t="s">
        <v>102</v>
      </c>
      <c r="JT34" s="261">
        <v>6</v>
      </c>
      <c r="JU34" s="213">
        <v>3333</v>
      </c>
      <c r="JV34" s="261" t="s">
        <v>571</v>
      </c>
      <c r="JW34" s="261">
        <v>2</v>
      </c>
      <c r="JX34" s="213">
        <v>4500</v>
      </c>
      <c r="JY34" s="68"/>
      <c r="JZ34" s="245" t="s">
        <v>572</v>
      </c>
      <c r="KA34" s="18"/>
      <c r="KB34" s="18"/>
      <c r="KC34" s="36"/>
    </row>
    <row r="35" spans="1:289" ht="23.25" customHeight="1" x14ac:dyDescent="0.25">
      <c r="A35" s="266"/>
      <c r="B35" s="272" t="s">
        <v>44</v>
      </c>
      <c r="C35" s="15">
        <v>0.12845756847944168</v>
      </c>
      <c r="D35" s="15">
        <v>1</v>
      </c>
      <c r="E35" s="215">
        <v>0.72003667577391384</v>
      </c>
      <c r="F35" s="215">
        <v>62.342245989304814</v>
      </c>
      <c r="Y35" s="151"/>
      <c r="AG35" s="245" t="s">
        <v>573</v>
      </c>
      <c r="AL35" s="326"/>
      <c r="AM35" s="57"/>
      <c r="AN35" s="25" t="s">
        <v>104</v>
      </c>
      <c r="AO35" s="31">
        <v>5</v>
      </c>
      <c r="AP35" s="127">
        <v>3.2</v>
      </c>
      <c r="AQ35" s="81" t="s">
        <v>313</v>
      </c>
      <c r="AR35" s="82">
        <v>4</v>
      </c>
      <c r="AS35" s="172">
        <v>4.25</v>
      </c>
      <c r="AT35" s="68"/>
      <c r="AU35" s="257" t="s">
        <v>574</v>
      </c>
      <c r="AV35" s="40"/>
      <c r="AW35" s="40"/>
      <c r="AX35" s="40"/>
      <c r="AY35" s="40"/>
      <c r="BH35" s="68"/>
      <c r="BN35" s="326"/>
      <c r="BO35" s="57"/>
      <c r="BP35" s="81" t="s">
        <v>491</v>
      </c>
      <c r="BQ35" s="82">
        <v>2</v>
      </c>
      <c r="BR35" s="164">
        <v>3</v>
      </c>
      <c r="BS35" s="25"/>
      <c r="BU35" s="127"/>
      <c r="BV35" s="68"/>
      <c r="BW35" s="40"/>
      <c r="BX35" s="40"/>
      <c r="BY35" s="40"/>
      <c r="BZ35" s="40"/>
      <c r="CA35" s="40"/>
      <c r="CB35" s="326"/>
      <c r="CD35" s="153"/>
      <c r="CF35" s="170"/>
      <c r="CG35" s="81" t="s">
        <v>389</v>
      </c>
      <c r="CH35" s="82">
        <v>2</v>
      </c>
      <c r="CI35" s="172">
        <v>5</v>
      </c>
      <c r="CJ35" s="68"/>
      <c r="CK35" s="243" t="s">
        <v>575</v>
      </c>
      <c r="CP35" s="326"/>
      <c r="CQ35" s="57"/>
      <c r="CR35" s="153"/>
      <c r="CT35" s="170"/>
      <c r="CU35" s="81" t="s">
        <v>480</v>
      </c>
      <c r="CV35" s="82">
        <v>2</v>
      </c>
      <c r="CW35" s="164">
        <v>5</v>
      </c>
      <c r="CX35" s="68"/>
      <c r="CY35" s="40"/>
      <c r="CZ35" s="40"/>
      <c r="DA35" s="40"/>
      <c r="DB35" s="40"/>
      <c r="DC35" s="40"/>
      <c r="DL35" s="68"/>
      <c r="DM35" s="245" t="s">
        <v>576</v>
      </c>
      <c r="DR35" s="326"/>
      <c r="DT35" s="81" t="s">
        <v>403</v>
      </c>
      <c r="DU35" s="82">
        <v>2</v>
      </c>
      <c r="DV35" s="172">
        <v>3</v>
      </c>
      <c r="DW35" s="153"/>
      <c r="DY35" s="154"/>
      <c r="DZ35" s="238"/>
      <c r="EB35" s="41"/>
      <c r="EC35" s="41"/>
      <c r="ED35" s="41"/>
      <c r="EE35" s="41"/>
      <c r="EF35" s="326"/>
      <c r="EH35" s="81"/>
      <c r="EI35" s="82"/>
      <c r="EJ35" s="164"/>
      <c r="EK35" s="81" t="s">
        <v>160</v>
      </c>
      <c r="EL35" s="82">
        <v>3</v>
      </c>
      <c r="EM35" s="164">
        <v>4.6669999999999998</v>
      </c>
      <c r="EN35" s="68"/>
      <c r="FB35" s="68"/>
      <c r="FC35" s="258" t="s">
        <v>577</v>
      </c>
      <c r="FD35" s="41"/>
      <c r="FE35" s="41"/>
      <c r="FF35" s="41"/>
      <c r="FG35" s="41"/>
      <c r="FH35" s="327"/>
      <c r="FI35" s="268"/>
      <c r="FJ35" s="246"/>
      <c r="FK35" s="247"/>
      <c r="FL35" s="264"/>
      <c r="FM35" s="89" t="s">
        <v>352</v>
      </c>
      <c r="FN35" s="90">
        <v>3</v>
      </c>
      <c r="FO35" s="300">
        <v>5</v>
      </c>
      <c r="FP35" s="68"/>
      <c r="FX35" s="285"/>
      <c r="FY35" s="307"/>
      <c r="FZ35" s="308"/>
      <c r="GD35" s="68"/>
      <c r="GE35" s="41"/>
      <c r="GF35" s="41"/>
      <c r="GG35" s="41"/>
      <c r="GH35" s="41"/>
      <c r="GI35" s="41"/>
      <c r="GJ35" s="326"/>
      <c r="GK35" s="306"/>
      <c r="GL35" s="81"/>
      <c r="GM35" s="82"/>
      <c r="GN35" s="164"/>
      <c r="GO35" s="82" t="s">
        <v>404</v>
      </c>
      <c r="GP35" s="82">
        <v>2</v>
      </c>
      <c r="GQ35" s="164">
        <v>5</v>
      </c>
      <c r="GR35" s="68"/>
      <c r="GX35" s="326"/>
      <c r="GY35" s="306"/>
      <c r="GZ35" s="25" t="s">
        <v>313</v>
      </c>
      <c r="HA35" s="31">
        <v>1</v>
      </c>
      <c r="HB35" s="127">
        <v>3</v>
      </c>
      <c r="HC35" s="25" t="s">
        <v>247</v>
      </c>
      <c r="HD35" s="31">
        <v>1</v>
      </c>
      <c r="HE35" s="127">
        <v>5</v>
      </c>
      <c r="HF35" s="68"/>
      <c r="HG35" s="41"/>
      <c r="HH35" s="41"/>
      <c r="HI35" s="41"/>
      <c r="HJ35" s="41"/>
      <c r="HK35" s="41"/>
      <c r="HT35" s="68"/>
      <c r="HZ35" s="326"/>
      <c r="IB35" s="25" t="s">
        <v>110</v>
      </c>
      <c r="IC35" s="31">
        <v>5</v>
      </c>
      <c r="ID35" s="127">
        <v>3.4</v>
      </c>
      <c r="IE35" s="82" t="s">
        <v>160</v>
      </c>
      <c r="IF35" s="82">
        <v>3</v>
      </c>
      <c r="IG35" s="164">
        <v>5</v>
      </c>
      <c r="IH35" s="68"/>
      <c r="IS35" s="82"/>
      <c r="IT35" s="82"/>
      <c r="IU35" s="136"/>
      <c r="IV35" s="68"/>
      <c r="JH35" s="285"/>
      <c r="JI35" s="285"/>
      <c r="JJ35" s="301"/>
      <c r="JK35" s="68"/>
      <c r="JQ35" s="326"/>
      <c r="JR35" s="31"/>
      <c r="JS35" s="153"/>
      <c r="JU35" s="309"/>
      <c r="JV35" s="261" t="s">
        <v>527</v>
      </c>
      <c r="JW35" s="261">
        <v>4</v>
      </c>
      <c r="JX35" s="213">
        <v>4750</v>
      </c>
      <c r="JY35" s="68"/>
      <c r="JZ35" s="245" t="s">
        <v>578</v>
      </c>
      <c r="KA35" s="18"/>
      <c r="KB35" s="18"/>
      <c r="KC35" s="36"/>
    </row>
    <row r="36" spans="1:289" ht="23.25" customHeight="1" x14ac:dyDescent="0.25">
      <c r="A36" s="266"/>
      <c r="B36" s="272" t="s">
        <v>45</v>
      </c>
      <c r="C36" s="15">
        <v>2.9405156046082948E-2</v>
      </c>
      <c r="D36" s="15">
        <v>1</v>
      </c>
      <c r="E36" s="215">
        <v>0.8638468924612126</v>
      </c>
      <c r="F36" s="215">
        <v>47.325581395348834</v>
      </c>
      <c r="Y36" s="151"/>
      <c r="AG36" s="245" t="s">
        <v>579</v>
      </c>
      <c r="AL36" s="326"/>
      <c r="AM36" s="24"/>
      <c r="AN36" s="153"/>
      <c r="AP36" s="154"/>
      <c r="AQ36" s="81" t="s">
        <v>389</v>
      </c>
      <c r="AR36" s="82">
        <v>3</v>
      </c>
      <c r="AS36" s="172">
        <v>4.3330000000000002</v>
      </c>
      <c r="AT36" s="68"/>
      <c r="AU36" s="257" t="s">
        <v>580</v>
      </c>
      <c r="AV36" s="40"/>
      <c r="AW36" s="40"/>
      <c r="AX36" s="40"/>
      <c r="AY36" s="40"/>
      <c r="BH36" s="68"/>
      <c r="BN36" s="327"/>
      <c r="BO36" s="42"/>
      <c r="BP36" s="89" t="s">
        <v>147</v>
      </c>
      <c r="BQ36" s="90">
        <v>4</v>
      </c>
      <c r="BR36" s="249">
        <v>3</v>
      </c>
      <c r="BS36" s="246"/>
      <c r="BT36" s="247"/>
      <c r="BU36" s="248"/>
      <c r="BV36" s="68"/>
      <c r="BW36" s="40"/>
      <c r="BX36" s="40"/>
      <c r="BY36" s="40"/>
      <c r="BZ36" s="40"/>
      <c r="CA36" s="40"/>
      <c r="CB36" s="326"/>
      <c r="CD36" s="153"/>
      <c r="CF36" s="170"/>
      <c r="CG36" s="81" t="s">
        <v>104</v>
      </c>
      <c r="CH36" s="82">
        <v>4</v>
      </c>
      <c r="CI36" s="172">
        <v>5.25</v>
      </c>
      <c r="CJ36" s="68"/>
      <c r="CP36" s="327"/>
      <c r="CQ36" s="42"/>
      <c r="CR36" s="43"/>
      <c r="CS36" s="268"/>
      <c r="CT36" s="291"/>
      <c r="CU36" s="89" t="s">
        <v>352</v>
      </c>
      <c r="CV36" s="90">
        <v>3</v>
      </c>
      <c r="CW36" s="249">
        <v>5</v>
      </c>
      <c r="CX36" s="68"/>
      <c r="CY36" s="293"/>
      <c r="CZ36" s="40"/>
      <c r="DA36" s="40"/>
      <c r="DB36" s="40"/>
      <c r="DC36" s="40"/>
      <c r="DF36" s="82"/>
      <c r="DG36" s="82"/>
      <c r="DH36" s="310"/>
      <c r="DL36" s="68"/>
      <c r="DR36" s="326"/>
      <c r="DT36" s="81" t="s">
        <v>491</v>
      </c>
      <c r="DU36" s="82">
        <v>2</v>
      </c>
      <c r="DV36" s="172">
        <v>3</v>
      </c>
      <c r="DW36" s="153"/>
      <c r="DY36" s="154"/>
      <c r="DZ36" s="238"/>
      <c r="EB36" s="41"/>
      <c r="EC36" s="41"/>
      <c r="ED36" s="41"/>
      <c r="EE36" s="41"/>
      <c r="EF36" s="326"/>
      <c r="EH36" s="81"/>
      <c r="EI36" s="82"/>
      <c r="EJ36" s="164"/>
      <c r="EK36" s="81" t="s">
        <v>340</v>
      </c>
      <c r="EL36" s="82">
        <v>3</v>
      </c>
      <c r="EM36" s="164">
        <v>5</v>
      </c>
      <c r="EN36" s="68"/>
      <c r="FB36" s="68"/>
      <c r="FD36" s="41"/>
      <c r="FE36" s="41"/>
      <c r="FF36" s="41"/>
      <c r="FG36" s="41"/>
      <c r="FP36" s="68"/>
      <c r="FX36" s="32"/>
      <c r="FY36" s="32"/>
      <c r="FZ36" s="169"/>
      <c r="GA36" s="285"/>
      <c r="GB36" s="285"/>
      <c r="GC36" s="308"/>
      <c r="GD36" s="68"/>
      <c r="GE36" s="41"/>
      <c r="GF36" s="41"/>
      <c r="GG36" s="41"/>
      <c r="GH36" s="41"/>
      <c r="GI36" s="41"/>
      <c r="GJ36" s="326"/>
      <c r="GK36" s="306"/>
      <c r="GL36" s="81"/>
      <c r="GM36" s="82"/>
      <c r="GN36" s="164"/>
      <c r="GO36" s="82" t="s">
        <v>85</v>
      </c>
      <c r="GP36" s="82">
        <v>4</v>
      </c>
      <c r="GQ36" s="164">
        <v>5</v>
      </c>
      <c r="GR36" s="68"/>
      <c r="GX36" s="326"/>
      <c r="GY36" s="306"/>
      <c r="GZ36" s="25" t="s">
        <v>581</v>
      </c>
      <c r="HA36" s="31">
        <v>1</v>
      </c>
      <c r="HB36" s="127">
        <v>3</v>
      </c>
      <c r="HC36" s="156" t="s">
        <v>582</v>
      </c>
      <c r="HD36" s="32">
        <v>1</v>
      </c>
      <c r="HE36" s="157">
        <v>5</v>
      </c>
      <c r="HF36" s="68"/>
      <c r="HG36" s="41"/>
      <c r="HH36" s="41"/>
      <c r="HI36" s="41"/>
      <c r="HJ36" s="41"/>
      <c r="HK36" s="41"/>
      <c r="HT36" s="68"/>
      <c r="HZ36" s="326"/>
      <c r="IB36" s="25" t="s">
        <v>147</v>
      </c>
      <c r="IC36" s="31">
        <v>5</v>
      </c>
      <c r="ID36" s="127">
        <v>3.4</v>
      </c>
      <c r="IE36" s="82" t="s">
        <v>480</v>
      </c>
      <c r="IF36" s="82">
        <v>3</v>
      </c>
      <c r="IG36" s="164">
        <v>5.3330000000000002</v>
      </c>
      <c r="IH36" s="68"/>
      <c r="IS36" s="285"/>
      <c r="IT36" s="285"/>
      <c r="IU36" s="308"/>
      <c r="IV36" s="68"/>
      <c r="JH36" s="285"/>
      <c r="JI36" s="285"/>
      <c r="JJ36" s="301"/>
      <c r="JK36" s="68"/>
      <c r="JQ36" s="326"/>
      <c r="JR36" s="31"/>
      <c r="JS36" s="153"/>
      <c r="JU36" s="309"/>
      <c r="JV36" s="261" t="s">
        <v>583</v>
      </c>
      <c r="JW36" s="261">
        <v>5</v>
      </c>
      <c r="JX36" s="213">
        <v>4800</v>
      </c>
      <c r="JY36" s="68"/>
      <c r="JZ36" s="245" t="s">
        <v>584</v>
      </c>
      <c r="KA36" s="18"/>
      <c r="KB36" s="18"/>
      <c r="KC36" s="36"/>
    </row>
    <row r="37" spans="1:289" ht="23.25" customHeight="1" x14ac:dyDescent="0.25">
      <c r="A37" s="266"/>
      <c r="B37" s="272" t="s">
        <v>46</v>
      </c>
      <c r="C37" s="15">
        <v>0.56573620007769088</v>
      </c>
      <c r="D37" s="15">
        <v>1</v>
      </c>
      <c r="E37" s="215">
        <v>0.45195822904061822</v>
      </c>
      <c r="F37" s="215">
        <v>50.764976958525345</v>
      </c>
      <c r="Y37" s="151"/>
      <c r="AG37" s="245" t="s">
        <v>585</v>
      </c>
      <c r="AL37" s="326"/>
      <c r="AM37" s="24"/>
      <c r="AN37" s="81"/>
      <c r="AO37" s="82"/>
      <c r="AP37" s="164"/>
      <c r="AQ37" s="81" t="s">
        <v>146</v>
      </c>
      <c r="AR37" s="82">
        <v>2</v>
      </c>
      <c r="AS37" s="172">
        <v>4.5</v>
      </c>
      <c r="AT37" s="68"/>
      <c r="AU37" s="257" t="s">
        <v>586</v>
      </c>
      <c r="AV37" s="40"/>
      <c r="AW37" s="40"/>
      <c r="AX37" s="40"/>
      <c r="AY37" s="40"/>
      <c r="BB37" s="82"/>
      <c r="BC37" s="82"/>
      <c r="BD37" s="136"/>
      <c r="BE37" s="82"/>
      <c r="BF37" s="82"/>
      <c r="BG37" s="136"/>
      <c r="BH37" s="68"/>
      <c r="BS37" s="82"/>
      <c r="BT37" s="82"/>
      <c r="BU37" s="136"/>
      <c r="BV37" s="68"/>
      <c r="BW37" s="40"/>
      <c r="BX37" s="40"/>
      <c r="BY37" s="40"/>
      <c r="BZ37" s="40"/>
      <c r="CA37" s="40"/>
      <c r="CB37" s="327"/>
      <c r="CC37" s="268"/>
      <c r="CD37" s="89"/>
      <c r="CE37" s="90"/>
      <c r="CF37" s="249"/>
      <c r="CG37" s="89" t="s">
        <v>352</v>
      </c>
      <c r="CH37" s="90">
        <v>3</v>
      </c>
      <c r="CI37" s="300">
        <v>5.3330000000000002</v>
      </c>
      <c r="CJ37" s="68"/>
      <c r="CP37" s="15"/>
      <c r="CX37" s="68"/>
      <c r="CY37" s="293"/>
      <c r="CZ37" s="40"/>
      <c r="DA37" s="40"/>
      <c r="DB37" s="40"/>
      <c r="DC37" s="40"/>
      <c r="DE37" s="295"/>
      <c r="DF37" s="82"/>
      <c r="DG37" s="82"/>
      <c r="DH37" s="310"/>
      <c r="DL37" s="68"/>
      <c r="DR37" s="326"/>
      <c r="DT37" s="81" t="s">
        <v>87</v>
      </c>
      <c r="DU37" s="82">
        <v>4</v>
      </c>
      <c r="DV37" s="172">
        <v>3.25</v>
      </c>
      <c r="DW37" s="153"/>
      <c r="DY37" s="154"/>
      <c r="DZ37" s="238"/>
      <c r="EA37" s="41"/>
      <c r="EB37" s="41"/>
      <c r="EC37" s="41"/>
      <c r="ED37" s="41"/>
      <c r="EE37" s="41"/>
      <c r="EF37" s="326"/>
      <c r="EH37" s="81"/>
      <c r="EI37" s="82"/>
      <c r="EJ37" s="164"/>
      <c r="EK37" s="81" t="s">
        <v>146</v>
      </c>
      <c r="EL37" s="82">
        <v>3</v>
      </c>
      <c r="EM37" s="164">
        <v>5</v>
      </c>
      <c r="EN37" s="68"/>
      <c r="EV37" s="31"/>
      <c r="EW37" s="31"/>
      <c r="EX37" s="35"/>
      <c r="EY37" s="285"/>
      <c r="EZ37" s="285"/>
      <c r="FA37" s="308"/>
      <c r="FB37" s="68"/>
      <c r="FD37" s="41"/>
      <c r="FE37" s="41"/>
      <c r="FF37" s="41"/>
      <c r="FG37" s="41"/>
      <c r="FM37" s="82"/>
      <c r="FN37" s="82"/>
      <c r="FO37" s="310"/>
      <c r="FP37" s="68"/>
      <c r="FX37" s="32"/>
      <c r="FY37" s="32"/>
      <c r="FZ37" s="169"/>
      <c r="GA37" s="285"/>
      <c r="GB37" s="285"/>
      <c r="GC37" s="308"/>
      <c r="GD37" s="68"/>
      <c r="GE37" s="41"/>
      <c r="GF37" s="41"/>
      <c r="GG37" s="41"/>
      <c r="GH37" s="41"/>
      <c r="GI37" s="41"/>
      <c r="GJ37" s="326"/>
      <c r="GL37" s="81"/>
      <c r="GM37" s="82"/>
      <c r="GN37" s="164"/>
      <c r="GO37" s="82" t="s">
        <v>389</v>
      </c>
      <c r="GP37" s="82">
        <v>3</v>
      </c>
      <c r="GQ37" s="164">
        <v>5</v>
      </c>
      <c r="GR37" s="68"/>
      <c r="GX37" s="326"/>
      <c r="GZ37" s="25" t="s">
        <v>491</v>
      </c>
      <c r="HA37" s="31">
        <v>1</v>
      </c>
      <c r="HB37" s="127">
        <v>3</v>
      </c>
      <c r="HC37" s="156" t="s">
        <v>587</v>
      </c>
      <c r="HD37" s="32">
        <v>1</v>
      </c>
      <c r="HE37" s="157">
        <v>6</v>
      </c>
      <c r="HF37" s="68"/>
      <c r="HG37" s="41"/>
      <c r="HH37" s="41"/>
      <c r="HI37" s="41"/>
      <c r="HJ37" s="41"/>
      <c r="HK37" s="41"/>
      <c r="HT37" s="68"/>
      <c r="HZ37" s="326"/>
      <c r="IB37" s="25"/>
      <c r="ID37" s="127"/>
      <c r="IE37" s="82" t="s">
        <v>352</v>
      </c>
      <c r="IF37" s="82">
        <v>3</v>
      </c>
      <c r="IG37" s="164">
        <v>5.3330000000000002</v>
      </c>
      <c r="IH37" s="68"/>
      <c r="IS37" s="285"/>
      <c r="IT37" s="285"/>
      <c r="IU37" s="308"/>
      <c r="IV37" s="68"/>
      <c r="JH37" s="285"/>
      <c r="JI37" s="285"/>
      <c r="JJ37" s="301"/>
      <c r="JK37" s="68"/>
      <c r="JQ37" s="326"/>
      <c r="JR37" s="82"/>
      <c r="JS37" s="153"/>
      <c r="JU37" s="309"/>
      <c r="JV37" s="261" t="s">
        <v>588</v>
      </c>
      <c r="JW37" s="261">
        <v>4</v>
      </c>
      <c r="JX37" s="213">
        <v>5000</v>
      </c>
      <c r="JY37" s="68"/>
      <c r="JZ37" s="245" t="s">
        <v>589</v>
      </c>
      <c r="KA37" s="18"/>
      <c r="KB37" s="18"/>
      <c r="KC37" s="36"/>
    </row>
    <row r="38" spans="1:289" ht="23.25" customHeight="1" x14ac:dyDescent="0.25">
      <c r="A38" s="266"/>
      <c r="B38" s="272" t="s">
        <v>47</v>
      </c>
      <c r="C38" s="311">
        <v>3.0627744930740826</v>
      </c>
      <c r="D38" s="311">
        <v>1</v>
      </c>
      <c r="E38" s="312">
        <v>8.0104782087191878E-2</v>
      </c>
      <c r="F38" s="312">
        <v>65.196850393700785</v>
      </c>
      <c r="Y38" s="151"/>
      <c r="AC38" s="313"/>
      <c r="AD38" s="191"/>
      <c r="AE38" s="313"/>
      <c r="AG38" s="245" t="s">
        <v>590</v>
      </c>
      <c r="AL38" s="326"/>
      <c r="AM38" s="302"/>
      <c r="AN38" s="81"/>
      <c r="AO38" s="82"/>
      <c r="AP38" s="164"/>
      <c r="AQ38" s="81" t="s">
        <v>591</v>
      </c>
      <c r="AR38" s="82">
        <v>2</v>
      </c>
      <c r="AS38" s="172">
        <v>4.5</v>
      </c>
      <c r="AT38" s="68"/>
      <c r="AU38" s="287" t="s">
        <v>592</v>
      </c>
      <c r="AV38" s="293"/>
      <c r="AW38" s="293"/>
      <c r="AX38" s="293"/>
      <c r="AY38" s="293"/>
      <c r="BE38" s="285"/>
      <c r="BF38" s="285"/>
      <c r="BG38" s="308"/>
      <c r="BH38" s="68"/>
      <c r="BS38" s="82"/>
      <c r="BT38" s="82"/>
      <c r="BU38" s="136"/>
      <c r="BV38" s="68"/>
      <c r="BW38" s="293"/>
      <c r="BX38" s="293"/>
      <c r="BY38" s="293"/>
      <c r="BZ38" s="293"/>
      <c r="CA38" s="293"/>
      <c r="CD38" s="82"/>
      <c r="CE38" s="82"/>
      <c r="CF38" s="136"/>
      <c r="CJ38" s="68"/>
      <c r="CX38" s="68"/>
      <c r="CY38" s="40"/>
      <c r="CZ38" s="293"/>
      <c r="DA38" s="293"/>
      <c r="DB38" s="293"/>
      <c r="DC38" s="293"/>
      <c r="DE38" s="306"/>
      <c r="DL38" s="68"/>
      <c r="DR38" s="327"/>
      <c r="DS38" s="268"/>
      <c r="DT38" s="89" t="s">
        <v>102</v>
      </c>
      <c r="DU38" s="90">
        <v>3</v>
      </c>
      <c r="DV38" s="284">
        <v>3.3330000000000002</v>
      </c>
      <c r="DW38" s="43"/>
      <c r="DX38" s="268"/>
      <c r="DY38" s="44"/>
      <c r="DZ38" s="238"/>
      <c r="EA38" s="183"/>
      <c r="EB38" s="183"/>
      <c r="EC38" s="183"/>
      <c r="ED38" s="183"/>
      <c r="EE38" s="183"/>
      <c r="EF38" s="326"/>
      <c r="EH38" s="81"/>
      <c r="EI38" s="82"/>
      <c r="EJ38" s="164"/>
      <c r="EK38" s="81" t="s">
        <v>340</v>
      </c>
      <c r="EL38" s="82">
        <v>3</v>
      </c>
      <c r="EM38" s="164">
        <v>5</v>
      </c>
      <c r="EN38" s="68"/>
      <c r="EY38" s="285"/>
      <c r="EZ38" s="285"/>
      <c r="FA38" s="308"/>
      <c r="FB38" s="68"/>
      <c r="FC38" s="183"/>
      <c r="FD38" s="183"/>
      <c r="FE38" s="183"/>
      <c r="FF38" s="183"/>
      <c r="FG38" s="183"/>
      <c r="FP38" s="68"/>
      <c r="GA38" s="285"/>
      <c r="GB38" s="285"/>
      <c r="GC38" s="308"/>
      <c r="GD38" s="68"/>
      <c r="GE38" s="183"/>
      <c r="GF38" s="183"/>
      <c r="GG38" s="183"/>
      <c r="GH38" s="183"/>
      <c r="GI38" s="183"/>
      <c r="GJ38" s="326"/>
      <c r="GK38" s="306"/>
      <c r="GL38" s="81"/>
      <c r="GM38" s="82"/>
      <c r="GN38" s="164"/>
      <c r="GO38" s="82" t="s">
        <v>146</v>
      </c>
      <c r="GP38" s="82">
        <v>2</v>
      </c>
      <c r="GQ38" s="164">
        <v>6</v>
      </c>
      <c r="GR38" s="68"/>
      <c r="GX38" s="326"/>
      <c r="GY38" s="306"/>
      <c r="GZ38" s="156" t="s">
        <v>409</v>
      </c>
      <c r="HA38" s="31">
        <v>1</v>
      </c>
      <c r="HB38" s="127">
        <v>3</v>
      </c>
      <c r="HC38" s="156" t="s">
        <v>593</v>
      </c>
      <c r="HD38" s="31">
        <v>1</v>
      </c>
      <c r="HE38" s="127">
        <v>6</v>
      </c>
      <c r="HF38" s="68"/>
      <c r="HG38" s="183"/>
      <c r="HH38" s="183"/>
      <c r="HI38" s="183"/>
      <c r="HJ38" s="183"/>
      <c r="HK38" s="183"/>
      <c r="HT38" s="68"/>
      <c r="HZ38" s="327"/>
      <c r="IA38" s="268"/>
      <c r="IB38" s="246"/>
      <c r="IC38" s="247"/>
      <c r="ID38" s="248"/>
      <c r="IE38" s="90" t="s">
        <v>389</v>
      </c>
      <c r="IF38" s="90">
        <v>3</v>
      </c>
      <c r="IG38" s="249">
        <v>5.3330000000000002</v>
      </c>
      <c r="IH38" s="68"/>
      <c r="IS38" s="285"/>
      <c r="IT38" s="285"/>
      <c r="IU38" s="308"/>
      <c r="IV38" s="68"/>
      <c r="JH38" s="285"/>
      <c r="JI38" s="285"/>
      <c r="JJ38" s="301"/>
      <c r="JK38" s="68"/>
      <c r="JQ38" s="326"/>
      <c r="JS38" s="153"/>
      <c r="JU38" s="309"/>
      <c r="JV38" s="261" t="s">
        <v>594</v>
      </c>
      <c r="JW38" s="261">
        <v>5</v>
      </c>
      <c r="JX38" s="213">
        <v>5200</v>
      </c>
      <c r="JY38" s="68"/>
      <c r="JZ38" s="245" t="s">
        <v>595</v>
      </c>
      <c r="KA38" s="18"/>
      <c r="KB38" s="18"/>
      <c r="KC38" s="36"/>
    </row>
    <row r="39" spans="1:289" ht="23.25" customHeight="1" x14ac:dyDescent="0.25">
      <c r="A39" s="266"/>
      <c r="B39" s="272" t="s">
        <v>48</v>
      </c>
      <c r="C39" s="218">
        <v>18.412952958230409</v>
      </c>
      <c r="D39" s="218">
        <v>1</v>
      </c>
      <c r="E39" s="299">
        <v>1.7784493083724765E-5</v>
      </c>
      <c r="F39" s="299">
        <v>34.587131367292223</v>
      </c>
      <c r="AC39" s="313"/>
      <c r="AD39" s="191"/>
      <c r="AE39" s="313"/>
      <c r="AL39" s="326"/>
      <c r="AM39" s="24"/>
      <c r="AN39" s="81"/>
      <c r="AO39" s="82"/>
      <c r="AP39" s="164"/>
      <c r="AQ39" s="81" t="s">
        <v>160</v>
      </c>
      <c r="AR39" s="82">
        <v>3</v>
      </c>
      <c r="AS39" s="172">
        <v>4.6669999999999998</v>
      </c>
      <c r="AT39" s="68"/>
      <c r="AU39" s="293"/>
      <c r="AV39" s="293"/>
      <c r="AW39" s="293"/>
      <c r="AX39" s="293"/>
      <c r="AY39" s="293"/>
      <c r="BE39" s="285"/>
      <c r="BF39" s="285"/>
      <c r="BG39" s="308"/>
      <c r="BH39" s="68"/>
      <c r="BS39" s="82"/>
      <c r="BT39" s="82"/>
      <c r="BU39" s="136"/>
      <c r="BV39" s="68"/>
      <c r="BW39" s="293"/>
      <c r="BX39" s="293"/>
      <c r="BY39" s="293"/>
      <c r="BZ39" s="293"/>
      <c r="CA39" s="293"/>
      <c r="CD39" s="82"/>
      <c r="CE39" s="82"/>
      <c r="CF39" s="136"/>
      <c r="CG39" s="82"/>
      <c r="CH39" s="82"/>
      <c r="CI39" s="310"/>
      <c r="CJ39" s="68"/>
      <c r="CR39" s="82"/>
      <c r="CS39" s="82"/>
      <c r="CT39" s="136"/>
      <c r="CX39" s="68"/>
      <c r="CY39" s="40"/>
      <c r="CZ39" s="293"/>
      <c r="DA39" s="293"/>
      <c r="DB39" s="293"/>
      <c r="DC39" s="293"/>
      <c r="DE39" s="306"/>
      <c r="DL39" s="68"/>
      <c r="DS39" s="159"/>
      <c r="DW39" s="82"/>
      <c r="DX39" s="82"/>
      <c r="DY39" s="310"/>
      <c r="DZ39" s="238"/>
      <c r="EA39" s="183"/>
      <c r="EB39" s="183"/>
      <c r="EC39" s="183"/>
      <c r="ED39" s="183"/>
      <c r="EE39" s="183"/>
      <c r="EF39" s="326"/>
      <c r="EH39" s="81"/>
      <c r="EI39" s="82"/>
      <c r="EJ39" s="164"/>
      <c r="EK39" s="81" t="s">
        <v>146</v>
      </c>
      <c r="EL39" s="82">
        <v>3</v>
      </c>
      <c r="EM39" s="164">
        <v>5</v>
      </c>
      <c r="EN39" s="68"/>
      <c r="FB39" s="68"/>
      <c r="FC39" s="183"/>
      <c r="FD39" s="183"/>
      <c r="FE39" s="183"/>
      <c r="FF39" s="183"/>
      <c r="FG39" s="183"/>
      <c r="FP39" s="68"/>
      <c r="GA39" s="285"/>
      <c r="GB39" s="285"/>
      <c r="GC39" s="308"/>
      <c r="GD39" s="68"/>
      <c r="GE39" s="183"/>
      <c r="GF39" s="183"/>
      <c r="GG39" s="183"/>
      <c r="GH39" s="183"/>
      <c r="GI39" s="183"/>
      <c r="GJ39" s="327"/>
      <c r="GK39" s="268"/>
      <c r="GL39" s="89"/>
      <c r="GM39" s="90"/>
      <c r="GN39" s="249"/>
      <c r="GO39" s="90" t="s">
        <v>146</v>
      </c>
      <c r="GP39" s="90">
        <v>2</v>
      </c>
      <c r="GQ39" s="249">
        <v>6</v>
      </c>
      <c r="GR39" s="68"/>
      <c r="GX39" s="326"/>
      <c r="GZ39" s="153"/>
      <c r="HB39" s="170"/>
      <c r="HC39" s="156" t="s">
        <v>596</v>
      </c>
      <c r="HD39" s="32">
        <v>1</v>
      </c>
      <c r="HE39" s="157">
        <v>6</v>
      </c>
      <c r="HF39" s="68"/>
      <c r="HG39" s="183"/>
      <c r="HH39" s="183"/>
      <c r="HI39" s="183"/>
      <c r="HJ39" s="183"/>
      <c r="HK39" s="183"/>
      <c r="HT39" s="68"/>
      <c r="IH39" s="68"/>
      <c r="IS39" s="285"/>
      <c r="IT39" s="285"/>
      <c r="IU39" s="308"/>
      <c r="IV39" s="68"/>
      <c r="JH39" s="285"/>
      <c r="JI39" s="285"/>
      <c r="JJ39" s="301"/>
      <c r="JK39" s="68"/>
      <c r="JQ39" s="327"/>
      <c r="JR39" s="268"/>
      <c r="JS39" s="89"/>
      <c r="JT39" s="90"/>
      <c r="JU39" s="271"/>
      <c r="JV39" s="270" t="s">
        <v>597</v>
      </c>
      <c r="JW39" s="270">
        <v>2</v>
      </c>
      <c r="JX39" s="271">
        <v>5500</v>
      </c>
      <c r="JY39" s="68"/>
      <c r="JZ39" s="245" t="s">
        <v>598</v>
      </c>
      <c r="KA39" s="18"/>
      <c r="KB39" s="18"/>
      <c r="KC39" s="36"/>
    </row>
    <row r="40" spans="1:289" ht="23.25" customHeight="1" x14ac:dyDescent="0.25">
      <c r="AL40" s="326"/>
      <c r="AM40" s="57"/>
      <c r="AN40" s="153"/>
      <c r="AP40" s="154"/>
      <c r="AQ40" s="81" t="s">
        <v>340</v>
      </c>
      <c r="AR40" s="82">
        <v>4</v>
      </c>
      <c r="AS40" s="172">
        <v>4.75</v>
      </c>
      <c r="AT40" s="68"/>
      <c r="AU40" s="40"/>
      <c r="AV40" s="40"/>
      <c r="AW40" s="40"/>
      <c r="AX40" s="40"/>
      <c r="AY40" s="40"/>
      <c r="BH40" s="68"/>
      <c r="BS40" s="82"/>
      <c r="BT40" s="82"/>
      <c r="BU40" s="136"/>
      <c r="BV40" s="68"/>
      <c r="BW40" s="40"/>
      <c r="BX40" s="40"/>
      <c r="BY40" s="40"/>
      <c r="BZ40" s="40"/>
      <c r="CA40" s="40"/>
      <c r="CD40" s="82"/>
      <c r="CE40" s="82"/>
      <c r="CF40" s="136"/>
      <c r="CG40" s="82"/>
      <c r="CH40" s="82"/>
      <c r="CI40" s="82"/>
      <c r="CJ40" s="68"/>
      <c r="CR40" s="82"/>
      <c r="CS40" s="82"/>
      <c r="CT40" s="136"/>
      <c r="CX40" s="68"/>
      <c r="CY40" s="40"/>
      <c r="CZ40" s="40"/>
      <c r="DA40" s="40"/>
      <c r="DB40" s="40"/>
      <c r="DC40" s="40"/>
      <c r="DE40" s="306"/>
      <c r="DL40" s="68"/>
      <c r="DW40" s="82"/>
      <c r="DX40" s="82"/>
      <c r="DY40" s="310"/>
      <c r="DZ40" s="238"/>
      <c r="EA40" s="41"/>
      <c r="EB40" s="41"/>
      <c r="EC40" s="41"/>
      <c r="ED40" s="41"/>
      <c r="EE40" s="41"/>
      <c r="EF40" s="326"/>
      <c r="EH40" s="81"/>
      <c r="EI40" s="82"/>
      <c r="EJ40" s="164"/>
      <c r="EK40" s="81" t="s">
        <v>352</v>
      </c>
      <c r="EL40" s="82">
        <v>3</v>
      </c>
      <c r="EM40" s="164">
        <v>5.3330000000000002</v>
      </c>
      <c r="EN40" s="68"/>
      <c r="FB40" s="68"/>
      <c r="FC40" s="41"/>
      <c r="FD40" s="41"/>
      <c r="FE40" s="41"/>
      <c r="FF40" s="41"/>
      <c r="FG40" s="41"/>
      <c r="FP40" s="68"/>
      <c r="GD40" s="68"/>
      <c r="GE40" s="41"/>
      <c r="GF40" s="41"/>
      <c r="GG40" s="41"/>
      <c r="GH40" s="41"/>
      <c r="GI40" s="41"/>
      <c r="GK40" s="306"/>
      <c r="GR40" s="68"/>
      <c r="GX40" s="326"/>
      <c r="GZ40" s="153"/>
      <c r="HB40" s="170"/>
      <c r="HC40" s="156" t="s">
        <v>599</v>
      </c>
      <c r="HD40" s="31">
        <v>1</v>
      </c>
      <c r="HE40" s="127">
        <v>6</v>
      </c>
      <c r="HF40" s="68"/>
      <c r="HG40" s="41"/>
      <c r="HH40" s="41"/>
      <c r="HI40" s="41"/>
      <c r="HJ40" s="41"/>
      <c r="HK40" s="41"/>
      <c r="HT40" s="68"/>
      <c r="IH40" s="68"/>
      <c r="IS40" s="285"/>
      <c r="IT40" s="285"/>
      <c r="IU40" s="308"/>
      <c r="IV40" s="68"/>
      <c r="JH40" s="285"/>
      <c r="JI40" s="285"/>
      <c r="JJ40" s="301"/>
      <c r="JK40" s="68"/>
      <c r="JR40" s="82"/>
      <c r="JY40" s="68"/>
      <c r="JZ40" s="245" t="s">
        <v>600</v>
      </c>
      <c r="KA40" s="18"/>
      <c r="KB40" s="18"/>
      <c r="KC40" s="36"/>
    </row>
    <row r="41" spans="1:289" ht="23.25" customHeight="1" x14ac:dyDescent="0.25">
      <c r="A41" s="265" t="s">
        <v>601</v>
      </c>
      <c r="B41" s="266"/>
      <c r="C41" s="266" t="s">
        <v>258</v>
      </c>
      <c r="D41" s="265" t="s">
        <v>259</v>
      </c>
      <c r="E41" s="265" t="s">
        <v>260</v>
      </c>
      <c r="F41" s="265" t="s">
        <v>261</v>
      </c>
      <c r="AL41" s="326"/>
      <c r="AM41" s="57"/>
      <c r="AN41" s="153"/>
      <c r="AP41" s="154"/>
      <c r="AQ41" s="81" t="s">
        <v>404</v>
      </c>
      <c r="AR41" s="82">
        <v>2</v>
      </c>
      <c r="AS41" s="172">
        <v>5</v>
      </c>
      <c r="AT41" s="68"/>
      <c r="AU41" s="40"/>
      <c r="AV41" s="40"/>
      <c r="AW41" s="40"/>
      <c r="AX41" s="40"/>
      <c r="AY41" s="40"/>
      <c r="BH41" s="68"/>
      <c r="BP41" s="285"/>
      <c r="BQ41" s="285"/>
      <c r="BR41" s="308"/>
      <c r="BS41" s="82"/>
      <c r="BT41" s="82"/>
      <c r="BU41" s="136"/>
      <c r="BV41" s="68"/>
      <c r="BW41" s="40"/>
      <c r="BX41" s="40"/>
      <c r="BY41" s="40"/>
      <c r="BZ41" s="40"/>
      <c r="CA41" s="40"/>
      <c r="CD41" s="82"/>
      <c r="CE41" s="82"/>
      <c r="CF41" s="136"/>
      <c r="CG41" s="82"/>
      <c r="CH41" s="82"/>
      <c r="CI41" s="82"/>
      <c r="CJ41" s="68"/>
      <c r="CR41" s="32"/>
      <c r="CS41" s="32"/>
      <c r="CT41" s="169"/>
      <c r="CU41" s="285"/>
      <c r="CV41" s="285"/>
      <c r="CW41" s="308"/>
      <c r="CX41" s="68"/>
      <c r="CY41" s="293"/>
      <c r="CZ41" s="40"/>
      <c r="DA41" s="40"/>
      <c r="DB41" s="40"/>
      <c r="DC41" s="40"/>
      <c r="DE41" s="306"/>
      <c r="DF41" s="82"/>
      <c r="DG41" s="82"/>
      <c r="DH41" s="310"/>
      <c r="DL41" s="68"/>
      <c r="DT41" s="82" t="s">
        <v>147</v>
      </c>
      <c r="DU41" s="82">
        <v>5</v>
      </c>
      <c r="DV41" s="82">
        <v>3.4</v>
      </c>
      <c r="DW41" s="82"/>
      <c r="DX41" s="82"/>
      <c r="DY41" s="310"/>
      <c r="DZ41" s="238"/>
      <c r="EA41" s="41"/>
      <c r="EB41" s="41"/>
      <c r="EC41" s="41"/>
      <c r="ED41" s="41"/>
      <c r="EE41" s="41"/>
      <c r="EF41" s="327"/>
      <c r="EG41" s="268"/>
      <c r="EH41" s="89"/>
      <c r="EI41" s="90"/>
      <c r="EJ41" s="249"/>
      <c r="EK41" s="89" t="s">
        <v>352</v>
      </c>
      <c r="EL41" s="90">
        <v>3</v>
      </c>
      <c r="EM41" s="249">
        <v>5.3330000000000002</v>
      </c>
      <c r="EN41" s="68"/>
      <c r="FB41" s="68"/>
      <c r="FC41" s="41"/>
      <c r="FD41" s="41"/>
      <c r="FE41" s="41"/>
      <c r="FF41" s="41"/>
      <c r="FG41" s="41"/>
      <c r="FM41" s="285"/>
      <c r="FN41" s="285"/>
      <c r="FO41" s="314"/>
      <c r="FP41" s="68"/>
      <c r="FX41" s="285"/>
      <c r="FY41" s="285"/>
      <c r="FZ41" s="308"/>
      <c r="GD41" s="68"/>
      <c r="GE41" s="41"/>
      <c r="GF41" s="41"/>
      <c r="GG41" s="41"/>
      <c r="GH41" s="41"/>
      <c r="GI41" s="41"/>
      <c r="GK41" s="306"/>
      <c r="GR41" s="68"/>
      <c r="GX41" s="326"/>
      <c r="GZ41" s="153"/>
      <c r="HB41" s="170"/>
      <c r="HC41" s="25" t="s">
        <v>488</v>
      </c>
      <c r="HD41" s="31">
        <v>1</v>
      </c>
      <c r="HE41" s="127">
        <v>6</v>
      </c>
      <c r="HF41" s="68"/>
      <c r="HG41" s="41"/>
      <c r="HH41" s="41"/>
      <c r="HI41" s="41"/>
      <c r="HJ41" s="41"/>
      <c r="HK41" s="41"/>
      <c r="HT41" s="68"/>
      <c r="IE41" s="285"/>
      <c r="IF41" s="285"/>
      <c r="IG41" s="308"/>
      <c r="IH41" s="68"/>
      <c r="IS41" s="285"/>
      <c r="IT41" s="285"/>
      <c r="IU41" s="308"/>
      <c r="IV41" s="68"/>
      <c r="JH41" s="285"/>
      <c r="JI41" s="285"/>
      <c r="JJ41" s="301"/>
      <c r="JK41" s="68"/>
      <c r="JR41" s="82"/>
      <c r="JS41" s="82"/>
      <c r="JT41" s="82"/>
      <c r="JU41" s="261"/>
      <c r="JY41" s="68"/>
      <c r="JZ41" s="245" t="s">
        <v>602</v>
      </c>
      <c r="KA41" s="18"/>
      <c r="KB41" s="18"/>
      <c r="KC41" s="36"/>
    </row>
    <row r="42" spans="1:289" ht="23.25" customHeight="1" x14ac:dyDescent="0.25">
      <c r="A42" s="266"/>
      <c r="B42" s="272" t="s">
        <v>40</v>
      </c>
      <c r="C42" s="315">
        <v>5.8213721429781113</v>
      </c>
      <c r="D42" s="316">
        <v>1</v>
      </c>
      <c r="E42" s="316">
        <v>1.5832588995150887E-2</v>
      </c>
      <c r="F42" s="316">
        <v>1.4119394455537979</v>
      </c>
      <c r="AL42" s="326"/>
      <c r="AM42" s="57"/>
      <c r="AN42" s="153"/>
      <c r="AP42" s="154"/>
      <c r="AQ42" s="81" t="s">
        <v>480</v>
      </c>
      <c r="AR42" s="82">
        <v>3</v>
      </c>
      <c r="AS42" s="172">
        <v>5.3330000000000002</v>
      </c>
      <c r="AT42" s="68"/>
      <c r="AU42" s="40"/>
      <c r="AV42" s="40"/>
      <c r="AW42" s="40"/>
      <c r="AX42" s="40"/>
      <c r="AY42" s="40"/>
      <c r="BH42" s="68"/>
      <c r="BP42" s="285"/>
      <c r="BQ42" s="285"/>
      <c r="BR42" s="308"/>
      <c r="BV42" s="68"/>
      <c r="BW42" s="40"/>
      <c r="BX42" s="40"/>
      <c r="BY42" s="40"/>
      <c r="BZ42" s="40"/>
      <c r="CA42" s="40"/>
      <c r="CJ42" s="68"/>
      <c r="CR42" s="32"/>
      <c r="CS42" s="32"/>
      <c r="CT42" s="169"/>
      <c r="CU42" s="31"/>
      <c r="CV42" s="31"/>
      <c r="CW42" s="35"/>
      <c r="CX42" s="68"/>
      <c r="CY42" s="40"/>
      <c r="CZ42" s="40"/>
      <c r="DA42" s="40"/>
      <c r="DB42" s="40"/>
      <c r="DC42" s="40"/>
      <c r="DE42" s="306"/>
      <c r="DF42" s="82"/>
      <c r="DG42" s="82"/>
      <c r="DH42" s="310"/>
      <c r="DL42" s="68"/>
      <c r="DW42" s="82"/>
      <c r="DX42" s="82"/>
      <c r="DY42" s="310"/>
      <c r="DZ42" s="238"/>
      <c r="EA42" s="41"/>
      <c r="EB42" s="41"/>
      <c r="EC42" s="41"/>
      <c r="ED42" s="41"/>
      <c r="EE42" s="41"/>
      <c r="EH42" s="82"/>
      <c r="EI42" s="82"/>
      <c r="EJ42" s="136"/>
      <c r="EN42" s="68"/>
      <c r="FB42" s="68"/>
      <c r="FC42" s="41"/>
      <c r="FD42" s="41"/>
      <c r="FE42" s="41"/>
      <c r="FF42" s="41"/>
      <c r="FG42" s="41"/>
      <c r="FM42" s="285"/>
      <c r="FN42" s="285"/>
      <c r="FO42" s="314"/>
      <c r="FP42" s="68"/>
      <c r="FX42" s="285"/>
      <c r="FY42" s="285"/>
      <c r="FZ42" s="308"/>
      <c r="GD42" s="68"/>
      <c r="GE42" s="41"/>
      <c r="GF42" s="41"/>
      <c r="GG42" s="41"/>
      <c r="GH42" s="41"/>
      <c r="GI42" s="41"/>
      <c r="GR42" s="68"/>
      <c r="GX42" s="326"/>
      <c r="GZ42" s="153"/>
      <c r="HB42" s="170"/>
      <c r="HC42" s="25" t="s">
        <v>603</v>
      </c>
      <c r="HD42" s="31">
        <v>1</v>
      </c>
      <c r="HE42" s="127">
        <v>6</v>
      </c>
      <c r="HF42" s="68"/>
      <c r="HG42" s="41"/>
      <c r="HH42" s="41"/>
      <c r="HI42" s="41"/>
      <c r="HJ42" s="41"/>
      <c r="HK42" s="41"/>
      <c r="HT42" s="68"/>
      <c r="IE42" s="285"/>
      <c r="IF42" s="285"/>
      <c r="IG42" s="308"/>
      <c r="IH42" s="68"/>
      <c r="IV42" s="68"/>
      <c r="JR42" s="82"/>
      <c r="JS42" s="82"/>
      <c r="JT42" s="82"/>
      <c r="JU42" s="261"/>
      <c r="JZ42" s="245" t="s">
        <v>604</v>
      </c>
      <c r="KA42" s="18"/>
      <c r="KB42" s="18"/>
      <c r="KC42" s="36"/>
    </row>
    <row r="43" spans="1:289" ht="23.25" customHeight="1" x14ac:dyDescent="0.25">
      <c r="A43" s="266"/>
      <c r="B43" s="272" t="s">
        <v>41</v>
      </c>
      <c r="C43" s="18">
        <v>4.4429942066217445E-3</v>
      </c>
      <c r="D43" s="18">
        <v>1</v>
      </c>
      <c r="E43" s="60">
        <v>0.94685573126270417</v>
      </c>
      <c r="F43" s="60">
        <v>3.3769696484967837</v>
      </c>
      <c r="AL43" s="326"/>
      <c r="AM43" s="57"/>
      <c r="AN43" s="153"/>
      <c r="AP43" s="154"/>
      <c r="AQ43" s="81" t="s">
        <v>506</v>
      </c>
      <c r="AR43" s="82">
        <v>2</v>
      </c>
      <c r="AS43" s="172">
        <v>5.5</v>
      </c>
      <c r="AT43" s="68"/>
      <c r="AU43" s="293"/>
      <c r="AV43" s="293"/>
      <c r="AW43" s="293"/>
      <c r="AX43" s="293"/>
      <c r="AY43" s="293"/>
      <c r="BH43" s="68"/>
      <c r="BP43" s="285"/>
      <c r="BQ43" s="285"/>
      <c r="BR43" s="308"/>
      <c r="BV43" s="68"/>
      <c r="BW43" s="293"/>
      <c r="BX43" s="293"/>
      <c r="BY43" s="293"/>
      <c r="BZ43" s="293"/>
      <c r="CA43" s="293"/>
      <c r="CJ43" s="68"/>
      <c r="CR43" s="31"/>
      <c r="CS43" s="31"/>
      <c r="CT43" s="35"/>
      <c r="CU43" s="285"/>
      <c r="CV43" s="285"/>
      <c r="CW43" s="308"/>
      <c r="CX43" s="68"/>
      <c r="CY43" s="40"/>
      <c r="CZ43" s="293"/>
      <c r="DA43" s="293"/>
      <c r="DB43" s="293"/>
      <c r="DC43" s="293"/>
      <c r="DE43" s="306"/>
      <c r="DF43" s="82"/>
      <c r="DG43" s="82"/>
      <c r="DH43" s="310"/>
      <c r="DL43" s="68"/>
      <c r="DW43" s="285"/>
      <c r="DX43" s="285"/>
      <c r="DY43" s="314"/>
      <c r="DZ43" s="238"/>
      <c r="EA43" s="183"/>
      <c r="EB43" s="183"/>
      <c r="EC43" s="183"/>
      <c r="ED43" s="183"/>
      <c r="EE43" s="183"/>
      <c r="EH43" s="82"/>
      <c r="EI43" s="82"/>
      <c r="EJ43" s="136"/>
      <c r="EN43" s="68"/>
      <c r="EY43" s="285"/>
      <c r="EZ43" s="285"/>
      <c r="FA43" s="308"/>
      <c r="FB43" s="68"/>
      <c r="FC43" s="183"/>
      <c r="FD43" s="183"/>
      <c r="FE43" s="183"/>
      <c r="FF43" s="183"/>
      <c r="FG43" s="183"/>
      <c r="FM43" s="285"/>
      <c r="FN43" s="285"/>
      <c r="FO43" s="314"/>
      <c r="FP43" s="68"/>
      <c r="FX43" s="285"/>
      <c r="FY43" s="285"/>
      <c r="FZ43" s="308"/>
      <c r="GD43" s="68"/>
      <c r="GE43" s="183"/>
      <c r="GF43" s="183"/>
      <c r="GG43" s="183"/>
      <c r="GH43" s="183"/>
      <c r="GI43" s="183"/>
      <c r="GK43" s="306"/>
      <c r="GL43" s="82"/>
      <c r="GM43" s="82"/>
      <c r="GN43" s="136"/>
      <c r="GO43" s="82"/>
      <c r="GP43" s="82"/>
      <c r="GQ43" s="136"/>
      <c r="GR43" s="68"/>
      <c r="GX43" s="327"/>
      <c r="GY43" s="268"/>
      <c r="GZ43" s="43"/>
      <c r="HA43" s="268"/>
      <c r="HB43" s="291"/>
      <c r="HC43" s="246" t="s">
        <v>276</v>
      </c>
      <c r="HD43" s="247">
        <v>1</v>
      </c>
      <c r="HE43" s="248">
        <v>6</v>
      </c>
      <c r="HF43" s="68"/>
      <c r="HG43" s="183"/>
      <c r="HH43" s="183"/>
      <c r="HI43" s="183"/>
      <c r="HJ43" s="183"/>
      <c r="HK43" s="183"/>
      <c r="HT43" s="68"/>
      <c r="IH43" s="68"/>
      <c r="IV43" s="68"/>
    </row>
    <row r="44" spans="1:289" ht="23.25" customHeight="1" x14ac:dyDescent="0.25">
      <c r="A44" s="266"/>
      <c r="B44" s="272" t="s">
        <v>42</v>
      </c>
      <c r="C44" s="18">
        <v>3.8611894171422085E-3</v>
      </c>
      <c r="D44" s="18">
        <v>1</v>
      </c>
      <c r="E44" s="60">
        <v>0.95045256178187332</v>
      </c>
      <c r="F44" s="60">
        <v>3.4749078551922423</v>
      </c>
      <c r="AL44" s="326"/>
      <c r="AM44" s="57"/>
      <c r="AN44" s="81"/>
      <c r="AO44" s="82"/>
      <c r="AP44" s="164"/>
      <c r="AQ44" s="81" t="s">
        <v>352</v>
      </c>
      <c r="AR44" s="82">
        <v>2</v>
      </c>
      <c r="AS44" s="172">
        <v>5.5</v>
      </c>
      <c r="AT44" s="68"/>
      <c r="AU44" s="40"/>
      <c r="AV44" s="40"/>
      <c r="AW44" s="40"/>
      <c r="AX44" s="40"/>
      <c r="AY44" s="40"/>
      <c r="BH44" s="68"/>
      <c r="BP44" s="285"/>
      <c r="BQ44" s="285"/>
      <c r="BR44" s="308"/>
      <c r="BV44" s="68"/>
      <c r="BW44" s="40"/>
      <c r="BX44" s="40"/>
      <c r="BY44" s="40"/>
      <c r="BZ44" s="40"/>
      <c r="CA44" s="40"/>
      <c r="CJ44" s="68"/>
      <c r="CR44" s="32"/>
      <c r="CS44" s="32"/>
      <c r="CT44" s="169"/>
      <c r="CU44" s="285"/>
      <c r="CV44" s="285"/>
      <c r="CW44" s="308"/>
      <c r="CX44" s="68"/>
      <c r="CY44" s="40"/>
      <c r="CZ44" s="40"/>
      <c r="DA44" s="40"/>
      <c r="DB44" s="40"/>
      <c r="DC44" s="40"/>
      <c r="DE44" s="306"/>
      <c r="DF44" s="82"/>
      <c r="DG44" s="82"/>
      <c r="DH44" s="310"/>
      <c r="DL44" s="68"/>
      <c r="DZ44" s="238"/>
      <c r="EA44" s="41"/>
      <c r="EB44" s="41"/>
      <c r="EC44" s="41"/>
      <c r="ED44" s="41"/>
      <c r="EE44" s="41"/>
      <c r="EH44" s="82"/>
      <c r="EI44" s="82"/>
      <c r="EJ44" s="136"/>
      <c r="EN44" s="68"/>
      <c r="EY44" s="285"/>
      <c r="EZ44" s="285"/>
      <c r="FA44" s="308"/>
      <c r="FB44" s="68"/>
      <c r="FC44" s="41"/>
      <c r="FD44" s="41"/>
      <c r="FE44" s="41"/>
      <c r="FF44" s="41"/>
      <c r="FG44" s="41"/>
      <c r="FM44" s="285"/>
      <c r="FN44" s="285"/>
      <c r="FO44" s="314"/>
      <c r="FP44" s="68"/>
      <c r="GD44" s="68"/>
      <c r="GE44" s="41"/>
      <c r="GF44" s="41"/>
      <c r="GG44" s="41"/>
      <c r="GH44" s="41"/>
      <c r="GI44" s="41"/>
      <c r="GK44" s="306"/>
      <c r="GL44" s="82"/>
      <c r="GM44" s="82"/>
      <c r="GN44" s="136"/>
      <c r="GO44" s="82"/>
      <c r="GP44" s="82"/>
      <c r="GQ44" s="136"/>
      <c r="GR44" s="68"/>
      <c r="HF44" s="68"/>
      <c r="HG44" s="41"/>
      <c r="HH44" s="41"/>
      <c r="HI44" s="41"/>
      <c r="HJ44" s="41"/>
      <c r="HK44" s="41"/>
      <c r="HT44" s="68"/>
      <c r="IE44" s="285"/>
      <c r="IF44" s="285"/>
      <c r="IG44" s="308"/>
      <c r="IH44" s="68"/>
      <c r="IV44" s="68"/>
    </row>
    <row r="45" spans="1:289" ht="23.25" customHeight="1" x14ac:dyDescent="0.25">
      <c r="A45" s="266"/>
      <c r="B45" s="272" t="s">
        <v>43</v>
      </c>
      <c r="C45" s="18">
        <v>2.2432757792726819E-2</v>
      </c>
      <c r="D45" s="18">
        <v>1</v>
      </c>
      <c r="E45" s="60">
        <v>0.88094158829438629</v>
      </c>
      <c r="F45" s="60">
        <v>3.5332893519882758</v>
      </c>
      <c r="AL45" s="326"/>
      <c r="AM45" s="57"/>
      <c r="AN45" s="81"/>
      <c r="AO45" s="82"/>
      <c r="AP45" s="164"/>
      <c r="AQ45" s="81" t="s">
        <v>146</v>
      </c>
      <c r="AR45" s="82">
        <v>2</v>
      </c>
      <c r="AS45" s="172">
        <v>4.5</v>
      </c>
      <c r="AT45" s="68"/>
      <c r="AU45" s="40"/>
      <c r="AV45" s="40"/>
      <c r="AW45" s="40"/>
      <c r="AX45" s="40"/>
      <c r="AY45" s="40"/>
      <c r="BH45" s="68"/>
      <c r="BP45" s="285"/>
      <c r="BQ45" s="285"/>
      <c r="BR45" s="308"/>
      <c r="BV45" s="68"/>
      <c r="BW45" s="40"/>
      <c r="BX45" s="40"/>
      <c r="BY45" s="40"/>
      <c r="BZ45" s="40"/>
      <c r="CA45" s="40"/>
      <c r="CJ45" s="68"/>
      <c r="CR45" s="285"/>
      <c r="CS45" s="285"/>
      <c r="CT45" s="308"/>
      <c r="CX45" s="68"/>
      <c r="CY45" s="183"/>
      <c r="CZ45" s="40"/>
      <c r="DA45" s="40"/>
      <c r="DB45" s="40"/>
      <c r="DC45" s="40"/>
      <c r="DL45" s="68"/>
      <c r="DZ45" s="238"/>
      <c r="EA45" s="41"/>
      <c r="EB45" s="41"/>
      <c r="EC45" s="41"/>
      <c r="ED45" s="41"/>
      <c r="EE45" s="41"/>
      <c r="EN45" s="68"/>
      <c r="EY45" s="285"/>
      <c r="EZ45" s="285"/>
      <c r="FA45" s="308"/>
      <c r="FB45" s="68"/>
      <c r="FC45" s="41"/>
      <c r="FD45" s="41"/>
      <c r="FE45" s="41"/>
      <c r="FF45" s="41"/>
      <c r="FG45" s="41"/>
      <c r="FM45" s="285"/>
      <c r="FN45" s="285"/>
      <c r="FO45" s="314"/>
      <c r="FP45" s="68"/>
      <c r="FX45" s="285"/>
      <c r="FY45" s="285"/>
      <c r="FZ45" s="308"/>
      <c r="GD45" s="68"/>
      <c r="GE45" s="41"/>
      <c r="GF45" s="41"/>
      <c r="GG45" s="41"/>
      <c r="GH45" s="41"/>
      <c r="GI45" s="41"/>
      <c r="GK45" s="306"/>
      <c r="GL45" s="82"/>
      <c r="GM45" s="82"/>
      <c r="GN45" s="136"/>
      <c r="GO45" s="82"/>
      <c r="GP45" s="82"/>
      <c r="GQ45" s="136"/>
      <c r="GR45" s="68"/>
      <c r="HF45" s="68"/>
      <c r="HG45" s="41"/>
      <c r="HH45" s="41"/>
      <c r="HI45" s="41"/>
      <c r="HJ45" s="41"/>
      <c r="HK45" s="41"/>
      <c r="HT45" s="68"/>
      <c r="IE45" s="285"/>
      <c r="IF45" s="285"/>
      <c r="IG45" s="308"/>
      <c r="IH45" s="68"/>
      <c r="IV45" s="68"/>
    </row>
    <row r="46" spans="1:289" ht="23.25" customHeight="1" x14ac:dyDescent="0.25">
      <c r="A46" s="266"/>
      <c r="B46" s="272" t="s">
        <v>44</v>
      </c>
      <c r="C46" s="18">
        <v>2.5320852273400387E-2</v>
      </c>
      <c r="D46" s="18">
        <v>1</v>
      </c>
      <c r="E46" s="60">
        <v>0.87357017750998656</v>
      </c>
      <c r="F46" s="60">
        <v>3.2731836021858745</v>
      </c>
      <c r="AL46" s="326"/>
      <c r="AM46" s="57"/>
      <c r="AN46" s="81"/>
      <c r="AO46" s="82"/>
      <c r="AP46" s="164"/>
      <c r="AQ46" s="81" t="s">
        <v>591</v>
      </c>
      <c r="AR46" s="82">
        <v>2</v>
      </c>
      <c r="AS46" s="172">
        <v>4.5</v>
      </c>
      <c r="AT46" s="68"/>
      <c r="AU46" s="40"/>
      <c r="AV46" s="40"/>
      <c r="AW46" s="40"/>
      <c r="AX46" s="40"/>
      <c r="AY46" s="40"/>
      <c r="BH46" s="68"/>
      <c r="BV46" s="68"/>
      <c r="BW46" s="40"/>
      <c r="BX46" s="40"/>
      <c r="BY46" s="40"/>
      <c r="BZ46" s="40"/>
      <c r="CA46" s="40"/>
      <c r="CJ46" s="68"/>
      <c r="CR46" s="285"/>
      <c r="CS46" s="285"/>
      <c r="CT46" s="308"/>
      <c r="CX46" s="68"/>
      <c r="CY46" s="293"/>
      <c r="CZ46" s="40"/>
      <c r="DA46" s="40"/>
      <c r="DB46" s="40"/>
      <c r="DC46" s="40"/>
      <c r="DL46" s="68"/>
      <c r="DZ46" s="238"/>
      <c r="EA46" s="41"/>
      <c r="EB46" s="41"/>
      <c r="EC46" s="41"/>
      <c r="ED46" s="41"/>
      <c r="EE46" s="41"/>
      <c r="EN46" s="68"/>
      <c r="EY46" s="285"/>
      <c r="EZ46" s="285"/>
      <c r="FA46" s="308"/>
      <c r="FB46" s="68"/>
      <c r="FC46" s="41"/>
      <c r="FD46" s="41"/>
      <c r="FE46" s="41"/>
      <c r="FF46" s="41"/>
      <c r="FG46" s="41"/>
      <c r="FM46" s="285"/>
      <c r="FN46" s="285"/>
      <c r="FO46" s="314"/>
      <c r="FP46" s="68"/>
      <c r="GD46" s="68"/>
      <c r="GE46" s="41"/>
      <c r="GF46" s="41"/>
      <c r="GG46" s="41"/>
      <c r="GH46" s="41"/>
      <c r="GI46" s="41"/>
      <c r="GK46" s="306"/>
      <c r="GL46" s="82"/>
      <c r="GM46" s="82"/>
      <c r="GN46" s="136"/>
      <c r="GO46" s="82"/>
      <c r="GP46" s="82"/>
      <c r="GQ46" s="136"/>
      <c r="GR46" s="68"/>
      <c r="HF46" s="68"/>
      <c r="HG46" s="41"/>
      <c r="HH46" s="41"/>
      <c r="HI46" s="41"/>
      <c r="HJ46" s="41"/>
      <c r="HK46" s="41"/>
      <c r="HT46" s="68"/>
      <c r="IV46" s="68"/>
    </row>
    <row r="47" spans="1:289" ht="23.25" customHeight="1" x14ac:dyDescent="0.25">
      <c r="A47" s="266"/>
      <c r="B47" s="272" t="s">
        <v>45</v>
      </c>
      <c r="C47" s="18">
        <v>3.4269938071404128E-3</v>
      </c>
      <c r="D47" s="18">
        <v>1</v>
      </c>
      <c r="E47" s="60">
        <v>0.9533180785100186</v>
      </c>
      <c r="F47" s="60">
        <v>2.8944823887097479</v>
      </c>
      <c r="AL47" s="326"/>
      <c r="AM47" s="57"/>
      <c r="AN47" s="317"/>
      <c r="AO47" s="306"/>
      <c r="AP47" s="318"/>
      <c r="AQ47" s="81" t="s">
        <v>160</v>
      </c>
      <c r="AR47" s="82">
        <v>3</v>
      </c>
      <c r="AS47" s="172">
        <v>4.6669999999999998</v>
      </c>
      <c r="AT47" s="68"/>
      <c r="AU47" s="183"/>
      <c r="AV47" s="183"/>
      <c r="AW47" s="183"/>
      <c r="AX47" s="183"/>
      <c r="AY47" s="183"/>
      <c r="BH47" s="68"/>
      <c r="BP47" s="285"/>
      <c r="BQ47" s="285"/>
      <c r="BR47" s="308"/>
      <c r="BS47" s="285"/>
      <c r="BT47" s="285"/>
      <c r="BU47" s="308"/>
      <c r="BV47" s="68"/>
      <c r="BW47" s="183"/>
      <c r="BX47" s="183"/>
      <c r="BY47" s="183"/>
      <c r="BZ47" s="183"/>
      <c r="CA47" s="183"/>
      <c r="CJ47" s="68"/>
      <c r="CR47" s="285"/>
      <c r="CS47" s="285"/>
      <c r="CT47" s="308"/>
      <c r="CX47" s="68"/>
      <c r="CY47" s="40"/>
      <c r="CZ47" s="183"/>
      <c r="DA47" s="183"/>
      <c r="DB47" s="183"/>
      <c r="DC47" s="183"/>
      <c r="DL47" s="68"/>
      <c r="DZ47" s="238"/>
      <c r="EA47" s="183"/>
      <c r="EB47" s="183"/>
      <c r="EC47" s="183"/>
      <c r="ED47" s="183"/>
      <c r="EE47" s="183"/>
      <c r="EN47" s="68"/>
      <c r="EY47" s="285"/>
      <c r="EZ47" s="285"/>
      <c r="FA47" s="308"/>
      <c r="FB47" s="68"/>
      <c r="FC47" s="183"/>
      <c r="FD47" s="183"/>
      <c r="FE47" s="183"/>
      <c r="FF47" s="183"/>
      <c r="FG47" s="183"/>
      <c r="FP47" s="68"/>
      <c r="GD47" s="68"/>
      <c r="GE47" s="183"/>
      <c r="GF47" s="183"/>
      <c r="GG47" s="183"/>
      <c r="GH47" s="183"/>
      <c r="GI47" s="183"/>
      <c r="GR47" s="68"/>
      <c r="HF47" s="68"/>
      <c r="HG47" s="183"/>
      <c r="HH47" s="183"/>
      <c r="HI47" s="183"/>
      <c r="HJ47" s="183"/>
      <c r="HK47" s="183"/>
      <c r="HT47" s="68"/>
      <c r="IV47" s="68"/>
    </row>
    <row r="48" spans="1:289" ht="23.25" customHeight="1" x14ac:dyDescent="0.25">
      <c r="A48" s="266"/>
      <c r="B48" s="272" t="s">
        <v>46</v>
      </c>
      <c r="C48" s="18">
        <v>3.4486037510858054E-2</v>
      </c>
      <c r="D48" s="18">
        <v>1</v>
      </c>
      <c r="E48" s="60">
        <v>0.85267676064776521</v>
      </c>
      <c r="F48" s="60">
        <v>3.3290043290043294</v>
      </c>
      <c r="AL48" s="326"/>
      <c r="AM48" s="57"/>
      <c r="AN48" s="81"/>
      <c r="AO48" s="82"/>
      <c r="AP48" s="164"/>
      <c r="AQ48" s="81" t="s">
        <v>340</v>
      </c>
      <c r="AR48" s="82">
        <v>4</v>
      </c>
      <c r="AS48" s="172">
        <v>4.75</v>
      </c>
      <c r="AT48" s="68"/>
      <c r="AU48" s="293"/>
      <c r="AV48" s="293"/>
      <c r="AW48" s="293"/>
      <c r="AX48" s="293"/>
      <c r="AY48" s="293"/>
      <c r="BH48" s="68"/>
      <c r="BS48" s="285"/>
      <c r="BT48" s="285"/>
      <c r="BU48" s="308"/>
      <c r="BV48" s="68"/>
      <c r="BW48" s="293"/>
      <c r="BX48" s="293"/>
      <c r="BY48" s="293"/>
      <c r="BZ48" s="293"/>
      <c r="CA48" s="293"/>
      <c r="CJ48" s="68"/>
      <c r="CR48" s="31"/>
      <c r="CS48" s="31"/>
      <c r="CT48" s="35"/>
      <c r="CU48" s="285"/>
      <c r="CV48" s="285"/>
      <c r="CW48" s="308"/>
      <c r="CX48" s="68"/>
      <c r="CY48" s="40"/>
      <c r="CZ48" s="293"/>
      <c r="DA48" s="293"/>
      <c r="DB48" s="293"/>
      <c r="DC48" s="293"/>
      <c r="DL48" s="68"/>
      <c r="DZ48" s="238"/>
      <c r="EA48" s="183"/>
      <c r="EB48" s="183"/>
      <c r="EC48" s="183"/>
      <c r="ED48" s="183"/>
      <c r="EE48" s="183"/>
      <c r="EK48" s="285"/>
      <c r="EL48" s="285"/>
      <c r="EM48" s="308"/>
      <c r="EN48" s="68"/>
      <c r="EY48" s="285"/>
      <c r="EZ48" s="285"/>
      <c r="FA48" s="308"/>
      <c r="FB48" s="68"/>
      <c r="FC48" s="183"/>
      <c r="FD48" s="183"/>
      <c r="FE48" s="183"/>
      <c r="FF48" s="183"/>
      <c r="FG48" s="183"/>
      <c r="FP48" s="68"/>
      <c r="GD48" s="68"/>
      <c r="GE48" s="183"/>
      <c r="GF48" s="183"/>
      <c r="GG48" s="183"/>
      <c r="GH48" s="183"/>
      <c r="GI48" s="183"/>
      <c r="GO48" s="285"/>
      <c r="GP48" s="285"/>
      <c r="GQ48" s="308"/>
      <c r="GR48" s="68"/>
      <c r="HF48" s="68"/>
      <c r="HG48" s="183"/>
      <c r="HH48" s="183"/>
      <c r="HI48" s="183"/>
      <c r="HJ48" s="183"/>
      <c r="HK48" s="183"/>
      <c r="HT48" s="68"/>
      <c r="IV48" s="68"/>
    </row>
    <row r="49" spans="1:284" ht="23.25" customHeight="1" x14ac:dyDescent="0.25">
      <c r="A49" s="266"/>
      <c r="B49" s="272" t="s">
        <v>47</v>
      </c>
      <c r="C49" s="18">
        <v>3.0208139571009519E-2</v>
      </c>
      <c r="D49" s="18">
        <v>1</v>
      </c>
      <c r="E49" s="60">
        <v>0.86201880171501422</v>
      </c>
      <c r="F49" s="60">
        <v>3.6103779778653156</v>
      </c>
      <c r="AL49" s="326"/>
      <c r="AM49" s="57"/>
      <c r="AN49" s="81"/>
      <c r="AO49" s="82"/>
      <c r="AP49" s="164"/>
      <c r="AQ49" s="81" t="s">
        <v>404</v>
      </c>
      <c r="AR49" s="82">
        <v>2</v>
      </c>
      <c r="AS49" s="172">
        <v>5</v>
      </c>
      <c r="AT49" s="68"/>
      <c r="AU49" s="40"/>
      <c r="AV49" s="40"/>
      <c r="AW49" s="40"/>
      <c r="AX49" s="40"/>
      <c r="AY49" s="40"/>
      <c r="BH49" s="68"/>
      <c r="BP49" s="285"/>
      <c r="BQ49" s="285"/>
      <c r="BR49" s="308"/>
      <c r="BS49" s="285"/>
      <c r="BT49" s="285"/>
      <c r="BU49" s="308"/>
      <c r="BV49" s="68"/>
      <c r="BW49" s="40"/>
      <c r="BX49" s="40"/>
      <c r="BY49" s="40"/>
      <c r="BZ49" s="40"/>
      <c r="CA49" s="40"/>
      <c r="CG49" s="285"/>
      <c r="CH49" s="285"/>
      <c r="CI49" s="314"/>
      <c r="CJ49" s="68"/>
      <c r="CR49" s="285"/>
      <c r="CS49" s="285"/>
      <c r="CT49" s="308"/>
      <c r="CU49" s="285"/>
      <c r="CV49" s="285"/>
      <c r="CW49" s="308"/>
      <c r="CX49" s="68"/>
      <c r="CY49" s="40"/>
      <c r="CZ49" s="40"/>
      <c r="DA49" s="40"/>
      <c r="DB49" s="40"/>
      <c r="DC49" s="40"/>
      <c r="DL49" s="68"/>
      <c r="DZ49" s="238"/>
      <c r="EA49" s="41"/>
      <c r="EB49" s="41"/>
      <c r="EC49" s="41"/>
      <c r="ED49" s="41"/>
      <c r="EE49" s="41"/>
      <c r="EK49" s="285"/>
      <c r="EL49" s="285"/>
      <c r="EM49" s="308"/>
      <c r="EN49" s="68"/>
      <c r="EY49" s="285"/>
      <c r="EZ49" s="285"/>
      <c r="FA49" s="308"/>
      <c r="FB49" s="68"/>
      <c r="FC49" s="41"/>
      <c r="FD49" s="41"/>
      <c r="FE49" s="41"/>
      <c r="FF49" s="41"/>
      <c r="FG49" s="41"/>
      <c r="FP49" s="68"/>
      <c r="GD49" s="68"/>
      <c r="GE49" s="41"/>
      <c r="GF49" s="41"/>
      <c r="GG49" s="41"/>
      <c r="GH49" s="41"/>
      <c r="GI49" s="41"/>
      <c r="GR49" s="68"/>
      <c r="HF49" s="68"/>
      <c r="HG49" s="41"/>
      <c r="HH49" s="41"/>
      <c r="HI49" s="41"/>
      <c r="HJ49" s="41"/>
      <c r="HK49" s="41"/>
      <c r="HT49" s="68"/>
      <c r="IE49" s="285"/>
      <c r="IF49" s="285"/>
      <c r="IG49" s="308"/>
      <c r="IH49" s="68"/>
      <c r="IV49" s="68"/>
    </row>
    <row r="50" spans="1:284" ht="23.25" customHeight="1" x14ac:dyDescent="0.25">
      <c r="A50" s="296"/>
      <c r="B50" s="272" t="s">
        <v>48</v>
      </c>
      <c r="C50" s="319">
        <v>5.0628880342569227</v>
      </c>
      <c r="D50" s="319">
        <v>1</v>
      </c>
      <c r="E50" s="319">
        <v>2.4443472136060743E-2</v>
      </c>
      <c r="F50" s="319">
        <v>1.4891967273366218</v>
      </c>
      <c r="AL50" s="326"/>
      <c r="AM50" s="57"/>
      <c r="AN50" s="81"/>
      <c r="AO50" s="82"/>
      <c r="AP50" s="164"/>
      <c r="AQ50" s="81" t="s">
        <v>480</v>
      </c>
      <c r="AR50" s="82">
        <v>3</v>
      </c>
      <c r="AS50" s="172">
        <v>5.3330000000000002</v>
      </c>
      <c r="AT50" s="68"/>
      <c r="AU50" s="40"/>
      <c r="AV50" s="40"/>
      <c r="AW50" s="40"/>
      <c r="AX50" s="40"/>
      <c r="AY50" s="40"/>
      <c r="BH50" s="68"/>
      <c r="BS50" s="285"/>
      <c r="BT50" s="285"/>
      <c r="BU50" s="308"/>
      <c r="BV50" s="68"/>
      <c r="BW50" s="40"/>
      <c r="BX50" s="40"/>
      <c r="BY50" s="40"/>
      <c r="BZ50" s="40"/>
      <c r="CA50" s="40"/>
      <c r="CJ50" s="68"/>
      <c r="CR50" s="31"/>
      <c r="CS50" s="31"/>
      <c r="CT50" s="35"/>
      <c r="CU50" s="285"/>
      <c r="CV50" s="285"/>
      <c r="CW50" s="308"/>
      <c r="CX50" s="68"/>
      <c r="CY50" s="40"/>
      <c r="CZ50" s="40"/>
      <c r="DA50" s="40"/>
      <c r="DB50" s="40"/>
      <c r="DC50" s="40"/>
      <c r="DL50" s="68"/>
      <c r="DZ50" s="68"/>
      <c r="EA50" s="41"/>
      <c r="EB50" s="41"/>
      <c r="EC50" s="41"/>
      <c r="ED50" s="41"/>
      <c r="EE50" s="41"/>
      <c r="EK50" s="285"/>
      <c r="EL50" s="285"/>
      <c r="EM50" s="308"/>
      <c r="EN50" s="68"/>
      <c r="FB50" s="68"/>
      <c r="FC50" s="41"/>
      <c r="FD50" s="41"/>
      <c r="FE50" s="41"/>
      <c r="FF50" s="41"/>
      <c r="FG50" s="41"/>
      <c r="FP50" s="68"/>
      <c r="GD50" s="68"/>
      <c r="GE50" s="41"/>
      <c r="GF50" s="41"/>
      <c r="GG50" s="41"/>
      <c r="GH50" s="41"/>
      <c r="GI50" s="41"/>
      <c r="GR50" s="68"/>
      <c r="HF50" s="68"/>
      <c r="HG50" s="41"/>
      <c r="HH50" s="41"/>
      <c r="HI50" s="41"/>
      <c r="HJ50" s="41"/>
      <c r="HK50" s="41"/>
      <c r="HT50" s="68"/>
      <c r="IE50" s="285"/>
      <c r="IF50" s="285"/>
      <c r="IG50" s="308"/>
      <c r="IH50" s="68"/>
      <c r="IV50" s="68"/>
    </row>
    <row r="51" spans="1:284" ht="23.25" customHeight="1" x14ac:dyDescent="0.25">
      <c r="A51" s="34"/>
      <c r="B51" s="34"/>
      <c r="C51" s="34"/>
      <c r="D51" s="34"/>
      <c r="E51" s="34"/>
      <c r="F51" s="34"/>
      <c r="AL51" s="326"/>
      <c r="AM51" s="57"/>
      <c r="AN51" s="81"/>
      <c r="AO51" s="82"/>
      <c r="AP51" s="164"/>
      <c r="AQ51" s="81" t="s">
        <v>506</v>
      </c>
      <c r="AR51" s="82">
        <v>2</v>
      </c>
      <c r="AS51" s="172">
        <v>5.5</v>
      </c>
      <c r="AT51" s="68"/>
      <c r="AU51" s="40"/>
      <c r="AV51" s="40"/>
      <c r="AW51" s="40"/>
      <c r="AX51" s="40"/>
      <c r="AY51" s="40"/>
      <c r="BH51" s="68"/>
      <c r="BS51" s="285"/>
      <c r="BT51" s="285"/>
      <c r="BU51" s="308"/>
      <c r="BV51" s="68"/>
      <c r="BW51" s="40"/>
      <c r="BX51" s="40"/>
      <c r="BY51" s="40"/>
      <c r="BZ51" s="40"/>
      <c r="CA51" s="40"/>
      <c r="CG51" s="285"/>
      <c r="CH51" s="285"/>
      <c r="CI51" s="314"/>
      <c r="CJ51" s="68"/>
      <c r="CR51" s="285"/>
      <c r="CS51" s="285"/>
      <c r="CT51" s="308"/>
      <c r="CU51" s="285"/>
      <c r="CV51" s="285"/>
      <c r="CW51" s="308"/>
      <c r="CX51" s="68"/>
      <c r="CY51" s="40"/>
      <c r="CZ51" s="40"/>
      <c r="DA51" s="40"/>
      <c r="DB51" s="40"/>
      <c r="DC51" s="40"/>
      <c r="DL51" s="68"/>
      <c r="DZ51" s="68"/>
      <c r="EA51" s="41"/>
      <c r="EB51" s="41"/>
      <c r="EC51" s="41"/>
      <c r="ED51" s="41"/>
      <c r="EE51" s="41"/>
      <c r="EN51" s="68"/>
      <c r="FB51" s="68"/>
      <c r="FC51" s="41"/>
      <c r="FD51" s="41"/>
      <c r="FE51" s="41"/>
      <c r="FF51" s="41"/>
      <c r="FG51" s="41"/>
      <c r="FP51" s="68"/>
      <c r="GD51" s="68"/>
      <c r="GE51" s="41"/>
      <c r="GF51" s="41"/>
      <c r="GG51" s="41"/>
      <c r="GH51" s="41"/>
      <c r="GI51" s="41"/>
      <c r="GR51" s="68"/>
      <c r="HF51" s="68"/>
      <c r="HG51" s="41"/>
      <c r="HH51" s="41"/>
      <c r="HI51" s="41"/>
      <c r="HJ51" s="41"/>
      <c r="HK51" s="41"/>
      <c r="HT51" s="68"/>
      <c r="IE51" s="285"/>
      <c r="IF51" s="285"/>
      <c r="IG51" s="308"/>
      <c r="IH51" s="68"/>
      <c r="IV51" s="68"/>
      <c r="JV51" s="301"/>
      <c r="JW51" s="301"/>
      <c r="JX51" s="301"/>
    </row>
    <row r="52" spans="1:284" ht="23.25" customHeight="1" x14ac:dyDescent="0.25">
      <c r="A52" s="34"/>
      <c r="B52" s="34"/>
      <c r="C52" s="34"/>
      <c r="D52" s="34"/>
      <c r="E52" s="34"/>
      <c r="F52" s="34"/>
      <c r="AL52" s="327"/>
      <c r="AM52" s="303"/>
      <c r="AN52" s="320"/>
      <c r="AO52" s="321"/>
      <c r="AP52" s="322"/>
      <c r="AQ52" s="89" t="s">
        <v>352</v>
      </c>
      <c r="AR52" s="90">
        <v>2</v>
      </c>
      <c r="AS52" s="300">
        <v>5.5</v>
      </c>
      <c r="AT52" s="68"/>
      <c r="AU52" s="40"/>
      <c r="AV52" s="40"/>
      <c r="AW52" s="40"/>
      <c r="AX52" s="40"/>
      <c r="AY52" s="40"/>
      <c r="BH52" s="68"/>
      <c r="BS52" s="285"/>
      <c r="BT52" s="285"/>
      <c r="BU52" s="308"/>
      <c r="BV52" s="68"/>
      <c r="BW52" s="40"/>
      <c r="BX52" s="40"/>
      <c r="BY52" s="40"/>
      <c r="BZ52" s="40"/>
      <c r="CA52" s="40"/>
      <c r="CG52" s="285"/>
      <c r="CH52" s="285"/>
      <c r="CI52" s="314"/>
      <c r="CJ52" s="68"/>
      <c r="CR52" s="285"/>
      <c r="CS52" s="285"/>
      <c r="CT52" s="308"/>
      <c r="CU52" s="285"/>
      <c r="CV52" s="285"/>
      <c r="CW52" s="308"/>
      <c r="CX52" s="68"/>
      <c r="CY52" s="293"/>
      <c r="CZ52" s="40"/>
      <c r="DA52" s="40"/>
      <c r="DB52" s="40"/>
      <c r="DC52" s="40"/>
      <c r="DL52" s="68"/>
      <c r="DZ52" s="68"/>
      <c r="EA52" s="41"/>
      <c r="EB52" s="41"/>
      <c r="EC52" s="41"/>
      <c r="ED52" s="41"/>
      <c r="EE52" s="41"/>
      <c r="EN52" s="68"/>
      <c r="FB52" s="68"/>
      <c r="FC52" s="41"/>
      <c r="FD52" s="41"/>
      <c r="FE52" s="41"/>
      <c r="FF52" s="41"/>
      <c r="FG52" s="41"/>
      <c r="FP52" s="68"/>
      <c r="GA52" s="32"/>
      <c r="GB52" s="32"/>
      <c r="GC52" s="169"/>
      <c r="GD52" s="68"/>
      <c r="GE52" s="41"/>
      <c r="GF52" s="41"/>
      <c r="GG52" s="41"/>
      <c r="GH52" s="41"/>
      <c r="GI52" s="41"/>
      <c r="GR52" s="68"/>
      <c r="HF52" s="68"/>
      <c r="HG52" s="41"/>
      <c r="HH52" s="41"/>
      <c r="HI52" s="41"/>
      <c r="HJ52" s="41"/>
      <c r="HK52" s="41"/>
      <c r="HT52" s="68"/>
      <c r="IE52" s="285"/>
      <c r="IF52" s="285"/>
      <c r="IG52" s="308"/>
      <c r="IH52" s="68"/>
      <c r="IV52" s="68"/>
    </row>
    <row r="53" spans="1:284" ht="23.25" customHeight="1" x14ac:dyDescent="0.25">
      <c r="A53" s="34"/>
      <c r="B53" s="34"/>
      <c r="C53" s="34"/>
      <c r="D53" s="34"/>
      <c r="E53" s="34"/>
      <c r="F53" s="34"/>
      <c r="AN53" s="306"/>
      <c r="AO53" s="306"/>
      <c r="AP53" s="306"/>
      <c r="AT53" s="68"/>
      <c r="AU53" s="40"/>
      <c r="AV53" s="40"/>
      <c r="AW53" s="40"/>
      <c r="AX53" s="40"/>
      <c r="AY53" s="40"/>
      <c r="BH53" s="68"/>
      <c r="BV53" s="68"/>
      <c r="BW53" s="40"/>
      <c r="BX53" s="40"/>
      <c r="BY53" s="40"/>
      <c r="BZ53" s="40"/>
      <c r="CA53" s="40"/>
      <c r="CG53" s="285"/>
      <c r="CH53" s="285"/>
      <c r="CI53" s="314"/>
      <c r="CJ53" s="68"/>
      <c r="CX53" s="68"/>
      <c r="CY53" s="40"/>
      <c r="CZ53" s="40"/>
      <c r="DA53" s="40"/>
      <c r="DB53" s="40"/>
      <c r="DC53" s="40"/>
      <c r="DI53" s="285"/>
      <c r="DJ53" s="285"/>
      <c r="DK53" s="314"/>
      <c r="DL53" s="68"/>
      <c r="DZ53" s="68"/>
      <c r="EA53" s="41"/>
      <c r="EB53" s="41"/>
      <c r="EC53" s="41"/>
      <c r="ED53" s="41"/>
      <c r="EE53" s="41"/>
      <c r="EN53" s="68"/>
      <c r="FB53" s="68"/>
      <c r="FC53" s="41"/>
      <c r="FD53" s="41"/>
      <c r="FE53" s="41"/>
      <c r="FF53" s="41"/>
      <c r="FG53" s="41"/>
      <c r="FP53" s="68"/>
      <c r="GD53" s="68"/>
      <c r="GE53" s="41"/>
      <c r="GF53" s="41"/>
      <c r="GG53" s="41"/>
      <c r="GH53" s="41"/>
      <c r="GI53" s="41"/>
      <c r="GR53" s="68"/>
      <c r="HF53" s="68"/>
      <c r="HG53" s="41"/>
      <c r="HH53" s="41"/>
      <c r="HI53" s="41"/>
      <c r="HJ53" s="41"/>
      <c r="HK53" s="41"/>
      <c r="HT53" s="68"/>
      <c r="IE53" s="285"/>
      <c r="IF53" s="285"/>
      <c r="IG53" s="308"/>
      <c r="IH53" s="68"/>
      <c r="IS53" s="32"/>
      <c r="IT53" s="32"/>
      <c r="IU53" s="169"/>
      <c r="IV53" s="68"/>
    </row>
    <row r="54" spans="1:284" ht="23.25" customHeight="1" x14ac:dyDescent="0.25">
      <c r="A54" s="34"/>
      <c r="B54" s="34"/>
      <c r="C54" s="34"/>
      <c r="D54" s="34"/>
      <c r="E54" s="34"/>
      <c r="F54" s="34"/>
      <c r="AN54" s="306"/>
      <c r="AO54" s="306"/>
      <c r="AP54" s="306"/>
      <c r="AT54" s="68"/>
      <c r="AU54" s="293"/>
      <c r="AV54" s="293"/>
      <c r="AW54" s="293"/>
      <c r="AX54" s="293"/>
      <c r="AY54" s="293"/>
      <c r="BH54" s="68"/>
      <c r="BV54" s="68"/>
      <c r="BW54" s="293"/>
      <c r="BX54" s="293"/>
      <c r="BY54" s="293"/>
      <c r="BZ54" s="293"/>
      <c r="CA54" s="293"/>
      <c r="CG54" s="285"/>
      <c r="CH54" s="285"/>
      <c r="CI54" s="314"/>
      <c r="CJ54" s="68"/>
      <c r="CU54" s="285"/>
      <c r="CV54" s="285"/>
      <c r="CW54" s="308"/>
      <c r="CX54" s="68"/>
      <c r="CY54" s="40"/>
      <c r="CZ54" s="293"/>
      <c r="DA54" s="293"/>
      <c r="DB54" s="293"/>
      <c r="DC54" s="293"/>
      <c r="DI54" s="285"/>
      <c r="DJ54" s="285"/>
      <c r="DK54" s="314"/>
      <c r="DL54" s="68"/>
      <c r="DZ54" s="68"/>
      <c r="EA54" s="183"/>
      <c r="EB54" s="183"/>
      <c r="EC54" s="183"/>
      <c r="ED54" s="183"/>
      <c r="EE54" s="183"/>
      <c r="EK54" s="285"/>
      <c r="EL54" s="285"/>
      <c r="EM54" s="308"/>
      <c r="EN54" s="68"/>
      <c r="FB54" s="68"/>
      <c r="FC54" s="183"/>
      <c r="FD54" s="183"/>
      <c r="FE54" s="183"/>
      <c r="FF54" s="183"/>
      <c r="FG54" s="183"/>
      <c r="FP54" s="68"/>
      <c r="GA54" s="32"/>
      <c r="GB54" s="32"/>
      <c r="GC54" s="169"/>
      <c r="GD54" s="68"/>
      <c r="GE54" s="183"/>
      <c r="GF54" s="183"/>
      <c r="GG54" s="183"/>
      <c r="GH54" s="183"/>
      <c r="GI54" s="183"/>
      <c r="GR54" s="68"/>
      <c r="HF54" s="68"/>
      <c r="HG54" s="183"/>
      <c r="HH54" s="183"/>
      <c r="HI54" s="183"/>
      <c r="HJ54" s="183"/>
      <c r="HK54" s="183"/>
      <c r="HT54" s="68"/>
      <c r="IE54" s="285"/>
      <c r="IF54" s="285"/>
      <c r="IG54" s="308"/>
      <c r="IH54" s="68"/>
      <c r="IV54" s="68"/>
      <c r="JV54" s="301"/>
      <c r="JW54" s="301"/>
      <c r="JX54" s="301"/>
    </row>
    <row r="55" spans="1:284" ht="23.25" customHeight="1" x14ac:dyDescent="0.25">
      <c r="A55" s="34"/>
      <c r="B55" s="34"/>
      <c r="C55" s="34"/>
      <c r="D55" s="34"/>
      <c r="E55" s="34"/>
      <c r="F55" s="34"/>
      <c r="AN55" s="306"/>
      <c r="AO55" s="306"/>
      <c r="AP55" s="306"/>
      <c r="AT55" s="68"/>
      <c r="AU55" s="40"/>
      <c r="AV55" s="40"/>
      <c r="AW55" s="40"/>
      <c r="AX55" s="40"/>
      <c r="AY55" s="40"/>
      <c r="BH55" s="68"/>
      <c r="BV55" s="68"/>
      <c r="BW55" s="40"/>
      <c r="BX55" s="40"/>
      <c r="BY55" s="40"/>
      <c r="BZ55" s="40"/>
      <c r="CA55" s="40"/>
      <c r="CG55" s="285"/>
      <c r="CH55" s="285"/>
      <c r="CI55" s="314"/>
      <c r="CJ55" s="68"/>
      <c r="CU55" s="285"/>
      <c r="CV55" s="285"/>
      <c r="CW55" s="308"/>
      <c r="CX55" s="68"/>
      <c r="CY55" s="40"/>
      <c r="CZ55" s="40"/>
      <c r="DA55" s="40"/>
      <c r="DB55" s="40"/>
      <c r="DC55" s="40"/>
      <c r="DL55" s="68"/>
      <c r="DZ55" s="68"/>
      <c r="EA55" s="41"/>
      <c r="EB55" s="41"/>
      <c r="EC55" s="41"/>
      <c r="ED55" s="41"/>
      <c r="EE55" s="41"/>
      <c r="EK55" s="285"/>
      <c r="EL55" s="285"/>
      <c r="EM55" s="308"/>
      <c r="EN55" s="68"/>
      <c r="FB55" s="68"/>
      <c r="FC55" s="41"/>
      <c r="FD55" s="41"/>
      <c r="FE55" s="41"/>
      <c r="FF55" s="41"/>
      <c r="FG55" s="41"/>
      <c r="FP55" s="68"/>
      <c r="GD55" s="68"/>
      <c r="GE55" s="41"/>
      <c r="GF55" s="41"/>
      <c r="GG55" s="41"/>
      <c r="GH55" s="41"/>
      <c r="GI55" s="41"/>
      <c r="GR55" s="68"/>
      <c r="HF55" s="68"/>
      <c r="HG55" s="41"/>
      <c r="HH55" s="41"/>
      <c r="HI55" s="41"/>
      <c r="HJ55" s="41"/>
      <c r="HK55" s="41"/>
      <c r="HT55" s="68"/>
      <c r="IH55" s="68"/>
      <c r="IV55" s="68"/>
      <c r="JV55" s="301"/>
      <c r="JW55" s="301"/>
      <c r="JX55" s="301"/>
    </row>
    <row r="56" spans="1:284" ht="23.25" customHeight="1" x14ac:dyDescent="0.25">
      <c r="A56" s="34"/>
      <c r="B56" s="34"/>
      <c r="C56" s="34"/>
      <c r="D56" s="34"/>
      <c r="E56" s="34"/>
      <c r="F56" s="34"/>
      <c r="AN56" s="306"/>
      <c r="AO56" s="306"/>
      <c r="AP56" s="306"/>
      <c r="AT56" s="68"/>
      <c r="AU56" s="40"/>
      <c r="AV56" s="40"/>
      <c r="AW56" s="40"/>
      <c r="AX56" s="40"/>
      <c r="AY56" s="40"/>
      <c r="BH56" s="68"/>
      <c r="BV56" s="68"/>
      <c r="BW56" s="40"/>
      <c r="BX56" s="40"/>
      <c r="BY56" s="40"/>
      <c r="BZ56" s="40"/>
      <c r="CA56" s="40"/>
      <c r="CG56" s="285"/>
      <c r="CH56" s="285"/>
      <c r="CI56" s="314"/>
      <c r="CJ56" s="68"/>
      <c r="CU56" s="285"/>
      <c r="CV56" s="285"/>
      <c r="CW56" s="308"/>
      <c r="CX56" s="68"/>
      <c r="CY56" s="40"/>
      <c r="CZ56" s="40"/>
      <c r="DA56" s="40"/>
      <c r="DB56" s="40"/>
      <c r="DC56" s="40"/>
      <c r="DL56" s="68"/>
      <c r="DZ56" s="68"/>
      <c r="EA56" s="41"/>
      <c r="EB56" s="41"/>
      <c r="EC56" s="41"/>
      <c r="ED56" s="41"/>
      <c r="EE56" s="41"/>
      <c r="EK56" s="285"/>
      <c r="EL56" s="285"/>
      <c r="EM56" s="308"/>
      <c r="EN56" s="68"/>
      <c r="FB56" s="68"/>
      <c r="FC56" s="41"/>
      <c r="FD56" s="41"/>
      <c r="FE56" s="41"/>
      <c r="FF56" s="41"/>
      <c r="FG56" s="41"/>
      <c r="FP56" s="68"/>
      <c r="GD56" s="68"/>
      <c r="GE56" s="41"/>
      <c r="GF56" s="41"/>
      <c r="GG56" s="41"/>
      <c r="GH56" s="41"/>
      <c r="GI56" s="41"/>
      <c r="GR56" s="68"/>
      <c r="HC56" s="31"/>
      <c r="HD56" s="31"/>
      <c r="HE56" s="35"/>
      <c r="HF56" s="68"/>
      <c r="HG56" s="41"/>
      <c r="HH56" s="41"/>
      <c r="HI56" s="41"/>
      <c r="HJ56" s="41"/>
      <c r="HK56" s="41"/>
      <c r="HT56" s="68"/>
      <c r="IH56" s="68"/>
      <c r="IV56" s="68"/>
      <c r="JV56" s="301"/>
      <c r="JW56" s="301"/>
      <c r="JX56" s="301"/>
    </row>
    <row r="57" spans="1:284" ht="23.25" customHeight="1" x14ac:dyDescent="0.25">
      <c r="A57" s="34"/>
      <c r="B57" s="34"/>
      <c r="C57" s="34"/>
      <c r="D57" s="34"/>
      <c r="E57" s="34"/>
      <c r="F57" s="34"/>
      <c r="AN57" s="306"/>
      <c r="AO57" s="306"/>
      <c r="AP57" s="306"/>
      <c r="AQ57" s="306"/>
      <c r="AR57" s="306"/>
      <c r="AS57" s="306"/>
      <c r="AT57" s="68"/>
      <c r="AU57" s="40"/>
      <c r="AV57" s="40"/>
      <c r="AW57" s="40"/>
      <c r="AX57" s="40"/>
      <c r="AY57" s="40"/>
      <c r="BH57" s="68"/>
      <c r="BV57" s="68"/>
      <c r="BW57" s="40"/>
      <c r="BX57" s="40"/>
      <c r="BY57" s="40"/>
      <c r="BZ57" s="40"/>
      <c r="CA57" s="40"/>
      <c r="CG57" s="285"/>
      <c r="CH57" s="285"/>
      <c r="CI57" s="314"/>
      <c r="CJ57" s="68"/>
      <c r="CU57" s="285"/>
      <c r="CV57" s="285"/>
      <c r="CW57" s="308"/>
      <c r="CX57" s="68"/>
      <c r="CZ57" s="40"/>
      <c r="DA57" s="40"/>
      <c r="DB57" s="40"/>
      <c r="DC57" s="40"/>
      <c r="DI57" s="285"/>
      <c r="DJ57" s="285"/>
      <c r="DK57" s="314"/>
      <c r="DL57" s="68"/>
      <c r="DZ57" s="68"/>
      <c r="EA57" s="41"/>
      <c r="EB57" s="41"/>
      <c r="EC57" s="41"/>
      <c r="ED57" s="41"/>
      <c r="EE57" s="41"/>
      <c r="EK57" s="285"/>
      <c r="EL57" s="285"/>
      <c r="EM57" s="308"/>
      <c r="EN57" s="68"/>
      <c r="FB57" s="68"/>
      <c r="FC57" s="41"/>
      <c r="FD57" s="41"/>
      <c r="FE57" s="41"/>
      <c r="FF57" s="41"/>
      <c r="FG57" s="41"/>
      <c r="FP57" s="68"/>
      <c r="GD57" s="68"/>
      <c r="GE57" s="41"/>
      <c r="GF57" s="41"/>
      <c r="GG57" s="41"/>
      <c r="GH57" s="41"/>
      <c r="GI57" s="41"/>
      <c r="GR57" s="68"/>
      <c r="HC57" s="31"/>
      <c r="HD57" s="31"/>
      <c r="HE57" s="35"/>
      <c r="HF57" s="68"/>
      <c r="HG57" s="41"/>
      <c r="HH57" s="41"/>
      <c r="HI57" s="41"/>
      <c r="HJ57" s="41"/>
      <c r="HK57" s="41"/>
      <c r="HT57" s="68"/>
      <c r="IH57" s="68"/>
      <c r="IV57" s="68"/>
      <c r="JV57" s="301"/>
      <c r="JW57" s="301"/>
      <c r="JX57" s="301"/>
    </row>
    <row r="58" spans="1:284" ht="23.25" customHeight="1" x14ac:dyDescent="0.25">
      <c r="AQ58" s="285"/>
      <c r="AR58" s="285"/>
      <c r="AS58" s="314"/>
      <c r="AT58" s="68"/>
      <c r="AU58" s="40"/>
      <c r="AV58" s="40"/>
      <c r="AW58" s="40"/>
      <c r="AX58" s="40"/>
      <c r="AY58" s="40"/>
      <c r="BH58" s="68"/>
      <c r="BV58" s="68"/>
      <c r="BW58" s="40"/>
      <c r="BX58" s="40"/>
      <c r="BY58" s="40"/>
      <c r="BZ58" s="40"/>
      <c r="CA58" s="40"/>
      <c r="CG58" s="285"/>
      <c r="CH58" s="285"/>
      <c r="CI58" s="314"/>
      <c r="CJ58" s="68"/>
      <c r="CX58" s="68"/>
      <c r="CZ58" s="40"/>
      <c r="DA58" s="40"/>
      <c r="DB58" s="40"/>
      <c r="DC58" s="40"/>
      <c r="DI58" s="285"/>
      <c r="DJ58" s="285"/>
      <c r="DK58" s="314"/>
      <c r="DL58" s="68"/>
      <c r="DZ58" s="68"/>
      <c r="EA58" s="41"/>
      <c r="EB58" s="41"/>
      <c r="EC58" s="41"/>
      <c r="ED58" s="41"/>
      <c r="EE58" s="41"/>
      <c r="EK58" s="285"/>
      <c r="EL58" s="285"/>
      <c r="EM58" s="308"/>
      <c r="EN58" s="68"/>
      <c r="FB58" s="68"/>
      <c r="FC58" s="41"/>
      <c r="FD58" s="41"/>
      <c r="FE58" s="41"/>
      <c r="FF58" s="41"/>
      <c r="FG58" s="41"/>
      <c r="FM58" s="32"/>
      <c r="FN58" s="32"/>
      <c r="FO58" s="323"/>
      <c r="FP58" s="68"/>
      <c r="GD58" s="68"/>
      <c r="GE58" s="41"/>
      <c r="GF58" s="41"/>
      <c r="GG58" s="41"/>
      <c r="GH58" s="41"/>
      <c r="GI58" s="41"/>
      <c r="GR58" s="68"/>
      <c r="HC58" s="31"/>
      <c r="HD58" s="31"/>
      <c r="HE58" s="35"/>
      <c r="HF58" s="68"/>
      <c r="HG58" s="41"/>
      <c r="HH58" s="41"/>
      <c r="HI58" s="41"/>
      <c r="HJ58" s="41"/>
      <c r="HK58" s="41"/>
      <c r="HT58" s="68"/>
      <c r="IH58" s="68"/>
      <c r="IV58" s="68"/>
      <c r="JV58" s="301"/>
      <c r="JW58" s="301"/>
      <c r="JX58" s="301"/>
    </row>
    <row r="59" spans="1:284" ht="23.25" customHeight="1" x14ac:dyDescent="0.25">
      <c r="A59" s="34"/>
      <c r="B59" s="34"/>
      <c r="C59" s="34"/>
      <c r="D59" s="34"/>
      <c r="E59" s="34"/>
      <c r="F59" s="34"/>
      <c r="AQ59" s="285"/>
      <c r="AR59" s="285"/>
      <c r="AS59" s="314"/>
      <c r="AT59" s="40"/>
      <c r="BH59" s="40"/>
      <c r="BV59" s="40"/>
      <c r="CJ59" s="40"/>
      <c r="CX59" s="40"/>
      <c r="DI59" s="285"/>
      <c r="DJ59" s="285"/>
      <c r="DK59" s="314"/>
      <c r="DL59" s="41"/>
      <c r="DZ59" s="41"/>
      <c r="EK59" s="285"/>
      <c r="EL59" s="285"/>
      <c r="EM59" s="308"/>
      <c r="EN59" s="68"/>
      <c r="FB59" s="68"/>
      <c r="FM59" s="32"/>
      <c r="FN59" s="32"/>
      <c r="FO59" s="323"/>
      <c r="FP59" s="68"/>
      <c r="GD59" s="68"/>
      <c r="GO59" s="32"/>
      <c r="GP59" s="32"/>
      <c r="GQ59" s="169"/>
      <c r="GR59" s="68"/>
      <c r="HC59" s="31"/>
      <c r="HD59" s="31"/>
      <c r="HE59" s="35"/>
      <c r="HF59" s="68"/>
      <c r="HQ59" s="32"/>
      <c r="HR59" s="32"/>
      <c r="HS59" s="169"/>
      <c r="HT59" s="68"/>
      <c r="IH59" s="68"/>
      <c r="IV59" s="68"/>
      <c r="JV59" s="301"/>
      <c r="JW59" s="301"/>
      <c r="JX59" s="301"/>
    </row>
    <row r="60" spans="1:284" ht="23.25" customHeight="1" x14ac:dyDescent="0.25">
      <c r="A60" s="34"/>
      <c r="B60" s="34"/>
      <c r="C60" s="34"/>
      <c r="D60" s="34"/>
      <c r="E60" s="34"/>
      <c r="F60" s="34"/>
      <c r="AQ60" s="285"/>
      <c r="AR60" s="285"/>
      <c r="AS60" s="314"/>
      <c r="AT60" s="183"/>
      <c r="BE60" s="32"/>
      <c r="BF60" s="32"/>
      <c r="BG60" s="169"/>
      <c r="BH60" s="183"/>
      <c r="BV60" s="183"/>
      <c r="CJ60" s="183"/>
      <c r="CX60" s="183"/>
      <c r="DI60" s="285"/>
      <c r="DJ60" s="285"/>
      <c r="DK60" s="314"/>
      <c r="DL60" s="183"/>
      <c r="DZ60" s="183"/>
      <c r="EK60" s="285"/>
      <c r="EL60" s="285"/>
      <c r="EM60" s="308"/>
      <c r="EN60" s="68"/>
      <c r="FB60" s="68"/>
      <c r="FP60" s="68"/>
      <c r="GA60" s="32"/>
      <c r="GB60" s="32"/>
      <c r="GC60" s="169"/>
      <c r="GD60" s="68"/>
      <c r="GR60" s="68"/>
      <c r="HC60" s="32"/>
      <c r="HD60" s="32"/>
      <c r="HE60" s="169"/>
      <c r="HF60" s="68"/>
      <c r="HT60" s="68"/>
      <c r="IH60" s="68"/>
      <c r="IS60" s="32"/>
      <c r="IT60" s="32"/>
      <c r="IU60" s="169"/>
      <c r="IV60" s="68"/>
      <c r="JV60" s="301"/>
      <c r="JW60" s="301"/>
      <c r="JX60" s="301"/>
    </row>
    <row r="61" spans="1:284" ht="23.25" customHeight="1" x14ac:dyDescent="0.25">
      <c r="A61" s="34"/>
      <c r="B61" s="34"/>
      <c r="C61" s="34"/>
      <c r="D61" s="34"/>
      <c r="E61" s="34"/>
      <c r="F61" s="34"/>
      <c r="AQ61" s="285"/>
      <c r="AR61" s="285"/>
      <c r="AS61" s="314"/>
      <c r="AT61" s="40"/>
      <c r="BH61" s="40"/>
      <c r="BV61" s="40"/>
      <c r="CJ61" s="40"/>
      <c r="CX61" s="40"/>
      <c r="DI61" s="285"/>
      <c r="DJ61" s="285"/>
      <c r="DK61" s="314"/>
      <c r="DL61" s="41"/>
      <c r="DZ61" s="41"/>
      <c r="EK61" s="285"/>
      <c r="EL61" s="285"/>
      <c r="EM61" s="308"/>
      <c r="EN61" s="68"/>
      <c r="FB61" s="68"/>
      <c r="FP61" s="68"/>
      <c r="GD61" s="68"/>
      <c r="GR61" s="68"/>
      <c r="HC61" s="31"/>
      <c r="HD61" s="31"/>
      <c r="HE61" s="35"/>
      <c r="HF61" s="68"/>
      <c r="HT61" s="68"/>
      <c r="IH61" s="68"/>
      <c r="IV61" s="68"/>
    </row>
    <row r="62" spans="1:284" ht="23.25" customHeight="1" x14ac:dyDescent="0.25">
      <c r="A62" s="34"/>
      <c r="B62" s="34"/>
      <c r="C62" s="34"/>
      <c r="D62" s="34"/>
      <c r="E62" s="34"/>
      <c r="F62" s="34"/>
      <c r="AQ62" s="285"/>
      <c r="AR62" s="285"/>
      <c r="AS62" s="314"/>
      <c r="AT62" s="40"/>
      <c r="BH62" s="40"/>
      <c r="BV62" s="40"/>
      <c r="CJ62" s="40"/>
      <c r="CX62" s="40"/>
      <c r="DI62" s="285"/>
      <c r="DJ62" s="285"/>
      <c r="DK62" s="314"/>
      <c r="DL62" s="41"/>
      <c r="DZ62" s="41"/>
      <c r="EK62" s="285"/>
      <c r="EL62" s="285"/>
      <c r="EM62" s="308"/>
      <c r="EN62" s="68"/>
      <c r="FB62" s="68"/>
      <c r="FP62" s="68"/>
      <c r="GA62" s="32"/>
      <c r="GB62" s="32"/>
      <c r="GC62" s="169"/>
      <c r="GD62" s="68"/>
      <c r="GR62" s="68"/>
      <c r="HC62" s="32"/>
      <c r="HD62" s="32"/>
      <c r="HE62" s="169"/>
      <c r="HF62" s="68"/>
      <c r="HT62" s="68"/>
      <c r="IH62" s="68"/>
      <c r="IS62" s="32"/>
      <c r="IT62" s="32"/>
      <c r="IU62" s="169"/>
      <c r="IV62" s="68"/>
    </row>
    <row r="63" spans="1:284" ht="23.25" customHeight="1" x14ac:dyDescent="0.25">
      <c r="A63" s="34"/>
      <c r="B63" s="34"/>
      <c r="C63" s="34"/>
      <c r="D63" s="34"/>
      <c r="E63" s="34"/>
      <c r="F63" s="34"/>
      <c r="AQ63" s="285"/>
      <c r="AR63" s="285"/>
      <c r="AS63" s="314"/>
      <c r="AT63" s="40"/>
      <c r="BH63" s="40"/>
      <c r="BV63" s="40"/>
      <c r="CJ63" s="40"/>
      <c r="CX63" s="40"/>
      <c r="DI63" s="285"/>
      <c r="DJ63" s="285"/>
      <c r="DK63" s="314"/>
      <c r="DL63" s="41"/>
      <c r="DZ63" s="41"/>
      <c r="EN63" s="41"/>
      <c r="FB63" s="41"/>
      <c r="FP63" s="41"/>
      <c r="GD63" s="41"/>
      <c r="GR63" s="41"/>
      <c r="HC63" s="31"/>
      <c r="HD63" s="31"/>
      <c r="HE63" s="35"/>
      <c r="HF63" s="41"/>
      <c r="HT63" s="41"/>
      <c r="IH63" s="41"/>
      <c r="IV63" s="41"/>
    </row>
    <row r="64" spans="1:284" ht="23.25" customHeight="1" x14ac:dyDescent="0.25">
      <c r="AQ64" s="285"/>
      <c r="AR64" s="285"/>
      <c r="AS64" s="314"/>
      <c r="AT64" s="293"/>
      <c r="BH64" s="293"/>
      <c r="BV64" s="293"/>
      <c r="CJ64" s="293"/>
      <c r="CX64" s="293"/>
      <c r="DI64" s="285"/>
      <c r="DJ64" s="285"/>
      <c r="DK64" s="314"/>
      <c r="DL64" s="183"/>
      <c r="DZ64" s="183"/>
      <c r="EN64" s="183"/>
      <c r="FB64" s="183"/>
      <c r="FP64" s="183"/>
      <c r="GD64" s="183"/>
      <c r="GR64" s="183"/>
      <c r="HC64" s="31"/>
      <c r="HD64" s="31"/>
      <c r="HE64" s="35"/>
      <c r="HF64" s="183"/>
      <c r="HT64" s="183"/>
      <c r="IH64" s="183"/>
      <c r="IV64" s="183"/>
    </row>
    <row r="65" spans="46:256" ht="23.25" customHeight="1" x14ac:dyDescent="0.25">
      <c r="AT65" s="40"/>
      <c r="BE65" s="32"/>
      <c r="BF65" s="32"/>
      <c r="BG65" s="169"/>
      <c r="BH65" s="40"/>
      <c r="BV65" s="40"/>
      <c r="CJ65" s="40"/>
      <c r="CX65" s="40"/>
      <c r="DL65" s="41"/>
      <c r="DZ65" s="41"/>
      <c r="EN65" s="41"/>
      <c r="FB65" s="41"/>
      <c r="FP65" s="41"/>
      <c r="GD65" s="41"/>
      <c r="GR65" s="41"/>
      <c r="HC65" s="31"/>
      <c r="HD65" s="31"/>
      <c r="HE65" s="35"/>
      <c r="HF65" s="41"/>
      <c r="HT65" s="41"/>
      <c r="IH65" s="41"/>
      <c r="IS65" s="32"/>
      <c r="IT65" s="32"/>
      <c r="IU65" s="169"/>
      <c r="IV65" s="41"/>
    </row>
    <row r="66" spans="46:256" ht="23.25" customHeight="1" x14ac:dyDescent="0.25">
      <c r="AT66" s="40"/>
      <c r="BE66" s="32"/>
      <c r="BF66" s="32"/>
      <c r="BG66" s="169"/>
      <c r="BH66" s="40"/>
      <c r="BV66" s="40"/>
      <c r="CJ66" s="40"/>
      <c r="CX66" s="40"/>
      <c r="DL66" s="41"/>
      <c r="DZ66" s="41"/>
      <c r="EN66" s="41"/>
      <c r="FB66" s="41"/>
      <c r="FM66" s="32"/>
      <c r="FN66" s="32"/>
      <c r="FO66" s="323"/>
      <c r="FP66" s="41"/>
      <c r="GA66" s="32"/>
      <c r="GB66" s="32"/>
      <c r="GC66" s="169"/>
      <c r="GD66" s="41"/>
      <c r="GO66" s="32"/>
      <c r="GP66" s="32"/>
      <c r="GQ66" s="169"/>
      <c r="GR66" s="41"/>
      <c r="HF66" s="41"/>
      <c r="HT66" s="41"/>
      <c r="IH66" s="41"/>
      <c r="IV66" s="41"/>
    </row>
    <row r="67" spans="46:256" ht="23.25" customHeight="1" x14ac:dyDescent="0.25">
      <c r="AT67" s="40"/>
      <c r="BH67" s="40"/>
      <c r="BV67" s="40"/>
      <c r="CJ67" s="40"/>
      <c r="CX67" s="40"/>
      <c r="DL67" s="41"/>
      <c r="DZ67" s="41"/>
      <c r="EN67" s="41"/>
      <c r="FB67" s="41"/>
      <c r="FP67" s="41"/>
      <c r="GD67" s="41"/>
      <c r="GR67" s="41"/>
      <c r="HF67" s="41"/>
      <c r="HT67" s="41"/>
      <c r="IH67" s="41"/>
      <c r="IV67" s="41"/>
    </row>
    <row r="73" spans="46:256" ht="23.25" customHeight="1" x14ac:dyDescent="0.25">
      <c r="BE73" s="32"/>
      <c r="BF73" s="32"/>
      <c r="BG73" s="169"/>
    </row>
    <row r="113" spans="180:180" ht="23.25" customHeight="1" x14ac:dyDescent="0.25">
      <c r="FX113" s="31" t="s">
        <v>145</v>
      </c>
    </row>
  </sheetData>
  <sortState ref="IB23:ID36">
    <sortCondition ref="ID23:ID36"/>
  </sortState>
  <mergeCells count="19">
    <mergeCell ref="JQ8:JQ39"/>
    <mergeCell ref="GJ8:GJ39"/>
    <mergeCell ref="GX8:GX43"/>
    <mergeCell ref="HL8:HL26"/>
    <mergeCell ref="HZ8:HZ38"/>
    <mergeCell ref="JC8:JC19"/>
    <mergeCell ref="IN8:IN33"/>
    <mergeCell ref="FV8:FV26"/>
    <mergeCell ref="X8:X34"/>
    <mergeCell ref="AL8:AL52"/>
    <mergeCell ref="AZ8:AZ28"/>
    <mergeCell ref="BN8:BN36"/>
    <mergeCell ref="CB8:CB37"/>
    <mergeCell ref="CP8:CP36"/>
    <mergeCell ref="DD8:DD31"/>
    <mergeCell ref="DR8:DR38"/>
    <mergeCell ref="EF8:EF41"/>
    <mergeCell ref="ET8:ET30"/>
    <mergeCell ref="FH8:FH35"/>
  </mergeCells>
  <pageMargins left="0.7" right="0.7" top="0.75" bottom="0.75" header="0.3" footer="0.3"/>
  <pageSetup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Appendix S2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Ana Luísa Coderniz Picanço</dc:creator>
  <cp:lastModifiedBy>Ana Luísa Coderniz Picanço</cp:lastModifiedBy>
  <dcterms:created xsi:type="dcterms:W3CDTF">2020-06-15T01:57:44Z</dcterms:created>
  <dcterms:modified xsi:type="dcterms:W3CDTF">2020-06-18T11:42:42Z</dcterms:modified>
</cp:coreProperties>
</file>